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aspc/Downloads/1st sem/BUSA 511/Project /"/>
    </mc:Choice>
  </mc:AlternateContent>
  <xr:revisionPtr revIDLastSave="0" documentId="13_ncr:1_{1776736C-B646-E344-A02C-E490200EFBE2}" xr6:coauthVersionLast="47" xr6:coauthVersionMax="47" xr10:uidLastSave="{00000000-0000-0000-0000-000000000000}"/>
  <bookViews>
    <workbookView xWindow="0" yWindow="0" windowWidth="28800" windowHeight="18000" activeTab="1" xr2:uid="{9B408393-B752-45D8-BDAF-35852A3B9529}"/>
  </bookViews>
  <sheets>
    <sheet name="General" sheetId="1" r:id="rId1"/>
    <sheet name="Moving Average" sheetId="2" r:id="rId2"/>
    <sheet name="Exponential Smoothing" sheetId="3" r:id="rId3"/>
    <sheet name="Minimized MSE Exp Smoothing" sheetId="4" r:id="rId4"/>
    <sheet name="Holts model" sheetId="5" r:id="rId5"/>
    <sheet name="Minimized MAD Holt's Model" sheetId="6" r:id="rId6"/>
    <sheet name="Winter's model" sheetId="7" r:id="rId7"/>
    <sheet name="Minmized MAPE Winter's Model" sheetId="8" r:id="rId8"/>
  </sheets>
  <definedNames>
    <definedName name="solver_adj" localSheetId="5" hidden="1">'Minimized MAD Holt''s Model'!$O$3:$O$4</definedName>
    <definedName name="solver_adj" localSheetId="7" hidden="1">'Minmized MAPE Winter''s Model'!$S$3</definedName>
    <definedName name="solver_cvg" localSheetId="5" hidden="1">0.0001</definedName>
    <definedName name="solver_cvg" localSheetId="7" hidden="1">0.0001</definedName>
    <definedName name="solver_drv" localSheetId="5" hidden="1">1</definedName>
    <definedName name="solver_drv" localSheetId="7" hidden="1">1</definedName>
    <definedName name="solver_eng" localSheetId="5" hidden="1">1</definedName>
    <definedName name="solver_eng" localSheetId="7" hidden="1">1</definedName>
    <definedName name="solver_itr" localSheetId="5" hidden="1">2147483647</definedName>
    <definedName name="solver_itr" localSheetId="7" hidden="1">2147483647</definedName>
    <definedName name="solver_lhs1" localSheetId="5" hidden="1">'Minimized MAD Holt''s Model'!$O$3</definedName>
    <definedName name="solver_lhs1" localSheetId="7" hidden="1">'Minmized MAPE Winter''s Model'!$S$3:$S$51</definedName>
    <definedName name="solver_lhs2" localSheetId="5" hidden="1">'Minimized MAD Holt''s Model'!$O$4</definedName>
    <definedName name="solver_lin" localSheetId="5" hidden="1">2</definedName>
    <definedName name="solver_lin" localSheetId="7" hidden="1">2</definedName>
    <definedName name="solver_mip" localSheetId="5" hidden="1">2147483647</definedName>
    <definedName name="solver_mip" localSheetId="7" hidden="1">2147483647</definedName>
    <definedName name="solver_mni" localSheetId="5" hidden="1">30</definedName>
    <definedName name="solver_mni" localSheetId="7" hidden="1">30</definedName>
    <definedName name="solver_mrt" localSheetId="5" hidden="1">0.075</definedName>
    <definedName name="solver_mrt" localSheetId="7" hidden="1">0.075</definedName>
    <definedName name="solver_msl" localSheetId="5" hidden="1">2</definedName>
    <definedName name="solver_msl" localSheetId="7" hidden="1">2</definedName>
    <definedName name="solver_neg" localSheetId="5" hidden="1">1</definedName>
    <definedName name="solver_neg" localSheetId="7" hidden="1">1</definedName>
    <definedName name="solver_nod" localSheetId="5" hidden="1">2147483647</definedName>
    <definedName name="solver_nod" localSheetId="7" hidden="1">2147483647</definedName>
    <definedName name="solver_num" localSheetId="5" hidden="1">2</definedName>
    <definedName name="solver_num" localSheetId="7" hidden="1">1</definedName>
    <definedName name="solver_opt" localSheetId="5" hidden="1">'Minimized MAD Holt''s Model'!$O$7</definedName>
    <definedName name="solver_opt" localSheetId="7" hidden="1">'Minmized MAPE Winter''s Model'!$S$9</definedName>
    <definedName name="solver_pre" localSheetId="5" hidden="1">0.000001</definedName>
    <definedName name="solver_pre" localSheetId="7" hidden="1">0.000001</definedName>
    <definedName name="solver_rbv" localSheetId="5" hidden="1">1</definedName>
    <definedName name="solver_rbv" localSheetId="7" hidden="1">1</definedName>
    <definedName name="solver_rel1" localSheetId="5" hidden="1">1</definedName>
    <definedName name="solver_rel1" localSheetId="7" hidden="1">1</definedName>
    <definedName name="solver_rel2" localSheetId="5" hidden="1">1</definedName>
    <definedName name="solver_rhs1" localSheetId="5" hidden="1">1</definedName>
    <definedName name="solver_rhs1" localSheetId="7" hidden="1">1</definedName>
    <definedName name="solver_rhs2" localSheetId="5" hidden="1">1</definedName>
    <definedName name="solver_rlx" localSheetId="5" hidden="1">2</definedName>
    <definedName name="solver_rlx" localSheetId="7" hidden="1">1</definedName>
    <definedName name="solver_rsd" localSheetId="5" hidden="1">0</definedName>
    <definedName name="solver_rsd" localSheetId="7" hidden="1">0</definedName>
    <definedName name="solver_scl" localSheetId="5" hidden="1">1</definedName>
    <definedName name="solver_scl" localSheetId="7" hidden="1">2</definedName>
    <definedName name="solver_sho" localSheetId="5" hidden="1">2</definedName>
    <definedName name="solver_sho" localSheetId="7" hidden="1">2</definedName>
    <definedName name="solver_ssz" localSheetId="5" hidden="1">100</definedName>
    <definedName name="solver_ssz" localSheetId="7" hidden="1">100</definedName>
    <definedName name="solver_tim" localSheetId="5" hidden="1">2147483647</definedName>
    <definedName name="solver_tim" localSheetId="7" hidden="1">2147483647</definedName>
    <definedName name="solver_tol" localSheetId="5" hidden="1">0.01</definedName>
    <definedName name="solver_tol" localSheetId="7" hidden="1">0.01</definedName>
    <definedName name="solver_typ" localSheetId="5" hidden="1">2</definedName>
    <definedName name="solver_typ" localSheetId="7" hidden="1">2</definedName>
    <definedName name="solver_val" localSheetId="5" hidden="1">0</definedName>
    <definedName name="solver_val" localSheetId="7" hidden="1">0</definedName>
    <definedName name="solver_ver" localSheetId="5" hidden="1">2</definedName>
    <definedName name="solver_ver" localSheetId="7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7" i="2"/>
  <c r="H8" i="2"/>
  <c r="H9" i="2"/>
  <c r="H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6" i="2"/>
  <c r="I64" i="7"/>
  <c r="I65" i="7"/>
  <c r="I66" i="7"/>
  <c r="I67" i="7"/>
  <c r="I68" i="7"/>
  <c r="I69" i="7"/>
  <c r="I70" i="7"/>
  <c r="I71" i="7"/>
  <c r="I72" i="7"/>
  <c r="I73" i="7"/>
  <c r="I74" i="7"/>
  <c r="I63" i="7"/>
  <c r="E74" i="5"/>
  <c r="E73" i="5"/>
  <c r="E72" i="5"/>
  <c r="E71" i="5"/>
  <c r="E70" i="5"/>
  <c r="E69" i="5"/>
  <c r="E68" i="5"/>
  <c r="E67" i="5"/>
  <c r="E66" i="5"/>
  <c r="E65" i="5"/>
  <c r="E64" i="5"/>
  <c r="E63" i="5"/>
  <c r="D65" i="4"/>
  <c r="D66" i="4"/>
  <c r="D67" i="4"/>
  <c r="D68" i="4"/>
  <c r="D69" i="4"/>
  <c r="D70" i="4"/>
  <c r="D71" i="4"/>
  <c r="D72" i="4"/>
  <c r="D73" i="4"/>
  <c r="D74" i="4"/>
  <c r="D75" i="4"/>
  <c r="D64" i="4"/>
  <c r="D63" i="4"/>
  <c r="D65" i="3"/>
  <c r="D66" i="3"/>
  <c r="D67" i="3"/>
  <c r="D68" i="3"/>
  <c r="D69" i="3"/>
  <c r="D70" i="3"/>
  <c r="D71" i="3"/>
  <c r="D72" i="3"/>
  <c r="D73" i="3"/>
  <c r="D74" i="3"/>
  <c r="D64" i="3"/>
  <c r="D63" i="3"/>
  <c r="F4" i="8" l="1"/>
  <c r="F5" i="8"/>
  <c r="F6" i="8"/>
  <c r="F7" i="8"/>
  <c r="F8" i="8"/>
  <c r="F9" i="8"/>
  <c r="F10" i="8"/>
  <c r="F11" i="8"/>
  <c r="F12" i="8"/>
  <c r="F13" i="8"/>
  <c r="F14" i="8"/>
  <c r="F15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A3" i="8"/>
  <c r="H2" i="8"/>
  <c r="G2" i="8"/>
  <c r="U10" i="7"/>
  <c r="U9" i="7"/>
  <c r="U8" i="7"/>
  <c r="U7" i="7"/>
  <c r="T10" i="7"/>
  <c r="T9" i="7"/>
  <c r="T8" i="7"/>
  <c r="T7" i="7"/>
  <c r="S10" i="7"/>
  <c r="S9" i="7"/>
  <c r="S8" i="7"/>
  <c r="S7" i="7"/>
  <c r="K8" i="3"/>
  <c r="P7" i="7"/>
  <c r="P4" i="7"/>
  <c r="P5" i="7"/>
  <c r="P6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3" i="7"/>
  <c r="K7" i="3"/>
  <c r="K3" i="3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3" i="7"/>
  <c r="H14" i="3"/>
  <c r="H13" i="3"/>
  <c r="K13" i="3" s="1"/>
  <c r="H12" i="3"/>
  <c r="H15" i="3"/>
  <c r="K15" i="3" s="1"/>
  <c r="H16" i="3"/>
  <c r="H17" i="3"/>
  <c r="M62" i="7"/>
  <c r="M14" i="7"/>
  <c r="M4" i="7"/>
  <c r="M5" i="7"/>
  <c r="M6" i="7"/>
  <c r="M7" i="7"/>
  <c r="M8" i="7"/>
  <c r="M9" i="7"/>
  <c r="M10" i="7"/>
  <c r="M11" i="7"/>
  <c r="M12" i="7"/>
  <c r="M13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3" i="7"/>
  <c r="L62" i="7"/>
  <c r="G62" i="3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3" i="7"/>
  <c r="C3" i="4"/>
  <c r="C3" i="3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3" i="7"/>
  <c r="F16" i="7"/>
  <c r="F17" i="7"/>
  <c r="F18" i="7"/>
  <c r="F19" i="7"/>
  <c r="F20" i="7"/>
  <c r="F21" i="7"/>
  <c r="F22" i="7"/>
  <c r="F23" i="7"/>
  <c r="F24" i="7"/>
  <c r="F25" i="7"/>
  <c r="F26" i="7"/>
  <c r="F27" i="7"/>
  <c r="F15" i="7"/>
  <c r="F4" i="7"/>
  <c r="F5" i="7"/>
  <c r="F6" i="7"/>
  <c r="F7" i="7"/>
  <c r="F8" i="7"/>
  <c r="F9" i="7"/>
  <c r="F10" i="7"/>
  <c r="F11" i="7"/>
  <c r="F12" i="7"/>
  <c r="F13" i="7"/>
  <c r="F14" i="7"/>
  <c r="F3" i="7"/>
  <c r="G3" i="7"/>
  <c r="H3" i="7" s="1"/>
  <c r="G4" i="7" s="1"/>
  <c r="D3" i="7"/>
  <c r="E3" i="7"/>
  <c r="E62" i="7"/>
  <c r="D6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H2" i="7"/>
  <c r="G2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9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C3" i="6"/>
  <c r="A3" i="6"/>
  <c r="A4" i="6" s="1"/>
  <c r="D2" i="6"/>
  <c r="C2" i="6"/>
  <c r="E3" i="6" s="1"/>
  <c r="F3" i="6" s="1"/>
  <c r="K4" i="3"/>
  <c r="K5" i="3"/>
  <c r="K6" i="3"/>
  <c r="K9" i="3"/>
  <c r="K10" i="3"/>
  <c r="K11" i="3"/>
  <c r="K12" i="3"/>
  <c r="K14" i="3"/>
  <c r="K16" i="3"/>
  <c r="K17" i="3"/>
  <c r="K18" i="3"/>
  <c r="K19" i="3"/>
  <c r="K20" i="3"/>
  <c r="K21" i="3"/>
  <c r="K22" i="3"/>
  <c r="K23" i="3"/>
  <c r="J4" i="3"/>
  <c r="J5" i="3"/>
  <c r="J6" i="3"/>
  <c r="J7" i="3"/>
  <c r="J8" i="3"/>
  <c r="J9" i="3"/>
  <c r="J10" i="3"/>
  <c r="J11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3" i="3"/>
  <c r="G3" i="3"/>
  <c r="N6" i="3"/>
  <c r="G6" i="3"/>
  <c r="G7" i="3"/>
  <c r="G8" i="3"/>
  <c r="G9" i="3"/>
  <c r="G10" i="3"/>
  <c r="G11" i="3"/>
  <c r="G12" i="3"/>
  <c r="G13" i="3"/>
  <c r="G14" i="3"/>
  <c r="G15" i="3"/>
  <c r="G16" i="3"/>
  <c r="G17" i="3"/>
  <c r="G4" i="3"/>
  <c r="G5" i="3"/>
  <c r="E3" i="3"/>
  <c r="C8" i="3"/>
  <c r="C9" i="3"/>
  <c r="C10" i="3"/>
  <c r="C11" i="3"/>
  <c r="C5" i="3"/>
  <c r="C6" i="3" s="1"/>
  <c r="C7" i="3" s="1"/>
  <c r="A4" i="8" l="1"/>
  <c r="D3" i="8"/>
  <c r="E3" i="8" s="1"/>
  <c r="H4" i="7"/>
  <c r="G5" i="7" s="1"/>
  <c r="H5" i="7" s="1"/>
  <c r="G6" i="7" s="1"/>
  <c r="H3" i="6"/>
  <c r="G3" i="6"/>
  <c r="A5" i="6"/>
  <c r="D3" i="6"/>
  <c r="C4" i="6" s="1"/>
  <c r="O5" i="3"/>
  <c r="A5" i="8" l="1"/>
  <c r="D4" i="8"/>
  <c r="E4" i="8" s="1"/>
  <c r="H6" i="7"/>
  <c r="G7" i="7" s="1"/>
  <c r="E4" i="6"/>
  <c r="F4" i="6" s="1"/>
  <c r="D4" i="6"/>
  <c r="C5" i="6" s="1"/>
  <c r="A6" i="6"/>
  <c r="J3" i="6"/>
  <c r="I3" i="6"/>
  <c r="A6" i="8" l="1"/>
  <c r="D5" i="8"/>
  <c r="E5" i="8" s="1"/>
  <c r="H7" i="7"/>
  <c r="G8" i="7" s="1"/>
  <c r="G4" i="6"/>
  <c r="H4" i="6"/>
  <c r="D5" i="6"/>
  <c r="E6" i="6" s="1"/>
  <c r="F6" i="6" s="1"/>
  <c r="G6" i="6" s="1"/>
  <c r="J6" i="6" s="1"/>
  <c r="E5" i="6"/>
  <c r="F5" i="6" s="1"/>
  <c r="L3" i="6"/>
  <c r="K3" i="6"/>
  <c r="A7" i="6"/>
  <c r="A7" i="8" l="1"/>
  <c r="D6" i="8"/>
  <c r="E6" i="8" s="1"/>
  <c r="H8" i="7"/>
  <c r="G9" i="7" s="1"/>
  <c r="C6" i="6"/>
  <c r="D6" i="6" s="1"/>
  <c r="C7" i="6" s="1"/>
  <c r="J4" i="6"/>
  <c r="K4" i="6" s="1"/>
  <c r="I4" i="6"/>
  <c r="L4" i="6" s="1"/>
  <c r="G5" i="6"/>
  <c r="H5" i="6"/>
  <c r="A8" i="6"/>
  <c r="H6" i="6"/>
  <c r="A8" i="8" l="1"/>
  <c r="D7" i="8"/>
  <c r="E7" i="8" s="1"/>
  <c r="H9" i="7"/>
  <c r="G10" i="7" s="1"/>
  <c r="E7" i="6"/>
  <c r="F7" i="6" s="1"/>
  <c r="G7" i="6" s="1"/>
  <c r="J7" i="6" s="1"/>
  <c r="D7" i="6"/>
  <c r="E8" i="6" s="1"/>
  <c r="F8" i="6" s="1"/>
  <c r="A9" i="6"/>
  <c r="J5" i="6"/>
  <c r="I6" i="6"/>
  <c r="L6" i="6" s="1"/>
  <c r="I5" i="6"/>
  <c r="A9" i="8" l="1"/>
  <c r="D8" i="8"/>
  <c r="E8" i="8" s="1"/>
  <c r="H10" i="7"/>
  <c r="G11" i="7" s="1"/>
  <c r="H7" i="6"/>
  <c r="I7" i="6"/>
  <c r="L7" i="6" s="1"/>
  <c r="C8" i="6"/>
  <c r="D8" i="6" s="1"/>
  <c r="C9" i="6" s="1"/>
  <c r="G8" i="6"/>
  <c r="H8" i="6"/>
  <c r="L5" i="6"/>
  <c r="A10" i="6"/>
  <c r="K7" i="6"/>
  <c r="K5" i="6"/>
  <c r="K6" i="6"/>
  <c r="A10" i="8" l="1"/>
  <c r="D9" i="8"/>
  <c r="E9" i="8" s="1"/>
  <c r="H11" i="7"/>
  <c r="G12" i="7" s="1"/>
  <c r="E9" i="6"/>
  <c r="F9" i="6" s="1"/>
  <c r="G9" i="6" s="1"/>
  <c r="J9" i="6" s="1"/>
  <c r="D9" i="6"/>
  <c r="E10" i="6" s="1"/>
  <c r="F10" i="6" s="1"/>
  <c r="A11" i="6"/>
  <c r="J8" i="6"/>
  <c r="I8" i="6"/>
  <c r="A11" i="8" l="1"/>
  <c r="D10" i="8"/>
  <c r="E10" i="8" s="1"/>
  <c r="H12" i="7"/>
  <c r="G13" i="7" s="1"/>
  <c r="H9" i="6"/>
  <c r="I9" i="6"/>
  <c r="L9" i="6" s="1"/>
  <c r="G10" i="6"/>
  <c r="H10" i="6"/>
  <c r="C10" i="6"/>
  <c r="L8" i="6"/>
  <c r="K9" i="6"/>
  <c r="K8" i="6"/>
  <c r="A12" i="6"/>
  <c r="A12" i="8" l="1"/>
  <c r="D11" i="8"/>
  <c r="E11" i="8" s="1"/>
  <c r="H13" i="7"/>
  <c r="G14" i="7" s="1"/>
  <c r="D10" i="6"/>
  <c r="E11" i="6" s="1"/>
  <c r="F11" i="6" s="1"/>
  <c r="A13" i="6"/>
  <c r="J10" i="6"/>
  <c r="I10" i="6"/>
  <c r="A13" i="8" l="1"/>
  <c r="D12" i="8"/>
  <c r="E12" i="8" s="1"/>
  <c r="H14" i="7"/>
  <c r="G15" i="7" s="1"/>
  <c r="C11" i="6"/>
  <c r="D11" i="6" s="1"/>
  <c r="C12" i="6" s="1"/>
  <c r="G11" i="6"/>
  <c r="H11" i="6"/>
  <c r="A14" i="6"/>
  <c r="L10" i="6"/>
  <c r="K10" i="6"/>
  <c r="A14" i="8" l="1"/>
  <c r="D13" i="8"/>
  <c r="E13" i="8" s="1"/>
  <c r="H15" i="7"/>
  <c r="G16" i="7" s="1"/>
  <c r="F28" i="7" s="1"/>
  <c r="E12" i="6"/>
  <c r="F12" i="6" s="1"/>
  <c r="G12" i="6" s="1"/>
  <c r="J12" i="6" s="1"/>
  <c r="D12" i="6"/>
  <c r="C13" i="6" s="1"/>
  <c r="A15" i="6"/>
  <c r="J11" i="6"/>
  <c r="I11" i="6"/>
  <c r="A15" i="8" l="1"/>
  <c r="D14" i="8"/>
  <c r="E14" i="8" s="1"/>
  <c r="H16" i="7"/>
  <c r="G17" i="7" s="1"/>
  <c r="F29" i="7" s="1"/>
  <c r="H12" i="6"/>
  <c r="I12" i="6"/>
  <c r="L12" i="6" s="1"/>
  <c r="E13" i="6"/>
  <c r="F13" i="6" s="1"/>
  <c r="G13" i="6" s="1"/>
  <c r="J13" i="6" s="1"/>
  <c r="K13" i="6" s="1"/>
  <c r="K12" i="6"/>
  <c r="K11" i="6"/>
  <c r="A16" i="6"/>
  <c r="L11" i="6"/>
  <c r="D13" i="6"/>
  <c r="E14" i="6" s="1"/>
  <c r="F14" i="6" s="1"/>
  <c r="A16" i="8" l="1"/>
  <c r="D15" i="8"/>
  <c r="E15" i="8" s="1"/>
  <c r="H17" i="7"/>
  <c r="G18" i="7" s="1"/>
  <c r="F30" i="7" s="1"/>
  <c r="H13" i="6"/>
  <c r="I13" i="6"/>
  <c r="L13" i="6" s="1"/>
  <c r="C14" i="6"/>
  <c r="D14" i="6" s="1"/>
  <c r="C15" i="6" s="1"/>
  <c r="G14" i="6"/>
  <c r="H14" i="6"/>
  <c r="A17" i="6"/>
  <c r="A17" i="8" l="1"/>
  <c r="D16" i="8"/>
  <c r="E16" i="8" s="1"/>
  <c r="H18" i="7"/>
  <c r="G19" i="7" s="1"/>
  <c r="F31" i="7" s="1"/>
  <c r="E15" i="6"/>
  <c r="F15" i="6" s="1"/>
  <c r="G15" i="6" s="1"/>
  <c r="J15" i="6" s="1"/>
  <c r="D15" i="6"/>
  <c r="E16" i="6" s="1"/>
  <c r="F16" i="6" s="1"/>
  <c r="A18" i="6"/>
  <c r="J14" i="6"/>
  <c r="K14" i="6" s="1"/>
  <c r="I14" i="6"/>
  <c r="L14" i="6" s="1"/>
  <c r="A18" i="8" l="1"/>
  <c r="D17" i="8"/>
  <c r="E17" i="8" s="1"/>
  <c r="H19" i="7"/>
  <c r="G20" i="7" s="1"/>
  <c r="F32" i="7" s="1"/>
  <c r="H15" i="6"/>
  <c r="C16" i="6"/>
  <c r="D16" i="6" s="1"/>
  <c r="C17" i="6" s="1"/>
  <c r="I15" i="6"/>
  <c r="L15" i="6" s="1"/>
  <c r="G16" i="6"/>
  <c r="H16" i="6"/>
  <c r="A19" i="6"/>
  <c r="K15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C4" i="4"/>
  <c r="A3" i="4"/>
  <c r="C2" i="4"/>
  <c r="D3" i="4" s="1"/>
  <c r="E3" i="4" s="1"/>
  <c r="F3" i="4" s="1"/>
  <c r="L13" i="2"/>
  <c r="L8" i="2"/>
  <c r="I3" i="3"/>
  <c r="H4" i="3"/>
  <c r="H5" i="3"/>
  <c r="F4" i="3"/>
  <c r="F5" i="3"/>
  <c r="F3" i="3"/>
  <c r="E4" i="3"/>
  <c r="E5" i="3"/>
  <c r="D4" i="3"/>
  <c r="D5" i="3"/>
  <c r="D6" i="3"/>
  <c r="E6" i="3" s="1"/>
  <c r="D7" i="3"/>
  <c r="E7" i="3" s="1"/>
  <c r="F7" i="3" s="1"/>
  <c r="D8" i="3"/>
  <c r="E8" i="3" s="1"/>
  <c r="F8" i="3" s="1"/>
  <c r="D9" i="3"/>
  <c r="E9" i="3" s="1"/>
  <c r="F9" i="3" s="1"/>
  <c r="D3" i="3"/>
  <c r="C4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E65" i="2"/>
  <c r="E66" i="2"/>
  <c r="E67" i="2"/>
  <c r="E68" i="2"/>
  <c r="E69" i="2" s="1"/>
  <c r="E70" i="2" s="1"/>
  <c r="E71" i="2" s="1"/>
  <c r="E72" i="2" s="1"/>
  <c r="E73" i="2" s="1"/>
  <c r="E74" i="2" s="1"/>
  <c r="E6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A19" i="8" l="1"/>
  <c r="D18" i="8"/>
  <c r="E18" i="8" s="1"/>
  <c r="H20" i="7"/>
  <c r="G21" i="7" s="1"/>
  <c r="F33" i="7" s="1"/>
  <c r="E17" i="6"/>
  <c r="F17" i="6" s="1"/>
  <c r="G17" i="6" s="1"/>
  <c r="J17" i="6" s="1"/>
  <c r="D17" i="6"/>
  <c r="E18" i="6" s="1"/>
  <c r="F18" i="6" s="1"/>
  <c r="A20" i="6"/>
  <c r="J16" i="6"/>
  <c r="K16" i="6" s="1"/>
  <c r="I16" i="6"/>
  <c r="L16" i="6" s="1"/>
  <c r="D13" i="3"/>
  <c r="E13" i="3" s="1"/>
  <c r="F13" i="3" s="1"/>
  <c r="F6" i="3"/>
  <c r="D57" i="3"/>
  <c r="E57" i="3" s="1"/>
  <c r="F57" i="3" s="1"/>
  <c r="I57" i="3" s="1"/>
  <c r="D37" i="3"/>
  <c r="E37" i="3" s="1"/>
  <c r="F37" i="3" s="1"/>
  <c r="I37" i="3" s="1"/>
  <c r="D17" i="3"/>
  <c r="E17" i="3" s="1"/>
  <c r="F17" i="3" s="1"/>
  <c r="D53" i="3"/>
  <c r="E53" i="3" s="1"/>
  <c r="F53" i="3" s="1"/>
  <c r="I53" i="3" s="1"/>
  <c r="D45" i="3"/>
  <c r="E45" i="3" s="1"/>
  <c r="F45" i="3" s="1"/>
  <c r="I45" i="3" s="1"/>
  <c r="D33" i="3"/>
  <c r="E33" i="3" s="1"/>
  <c r="F33" i="3" s="1"/>
  <c r="I33" i="3" s="1"/>
  <c r="D25" i="3"/>
  <c r="E25" i="3" s="1"/>
  <c r="F25" i="3" s="1"/>
  <c r="D56" i="3"/>
  <c r="E56" i="3" s="1"/>
  <c r="F56" i="3" s="1"/>
  <c r="I56" i="3" s="1"/>
  <c r="D48" i="3"/>
  <c r="E48" i="3" s="1"/>
  <c r="F48" i="3" s="1"/>
  <c r="I48" i="3" s="1"/>
  <c r="D36" i="3"/>
  <c r="E36" i="3" s="1"/>
  <c r="F36" i="3" s="1"/>
  <c r="I36" i="3" s="1"/>
  <c r="D28" i="3"/>
  <c r="E28" i="3" s="1"/>
  <c r="F28" i="3" s="1"/>
  <c r="I28" i="3" s="1"/>
  <c r="D20" i="3"/>
  <c r="E20" i="3" s="1"/>
  <c r="F20" i="3" s="1"/>
  <c r="D59" i="3"/>
  <c r="E59" i="3" s="1"/>
  <c r="F59" i="3" s="1"/>
  <c r="I59" i="3" s="1"/>
  <c r="D55" i="3"/>
  <c r="E55" i="3" s="1"/>
  <c r="F55" i="3" s="1"/>
  <c r="I55" i="3" s="1"/>
  <c r="D51" i="3"/>
  <c r="E51" i="3" s="1"/>
  <c r="F51" i="3" s="1"/>
  <c r="I51" i="3" s="1"/>
  <c r="D47" i="3"/>
  <c r="E47" i="3" s="1"/>
  <c r="F47" i="3" s="1"/>
  <c r="I47" i="3" s="1"/>
  <c r="D43" i="3"/>
  <c r="E43" i="3" s="1"/>
  <c r="F43" i="3" s="1"/>
  <c r="I43" i="3" s="1"/>
  <c r="D39" i="3"/>
  <c r="E39" i="3" s="1"/>
  <c r="F39" i="3" s="1"/>
  <c r="I39" i="3" s="1"/>
  <c r="D35" i="3"/>
  <c r="E35" i="3" s="1"/>
  <c r="F35" i="3" s="1"/>
  <c r="I35" i="3" s="1"/>
  <c r="D31" i="3"/>
  <c r="E31" i="3" s="1"/>
  <c r="F31" i="3" s="1"/>
  <c r="I31" i="3" s="1"/>
  <c r="D27" i="3"/>
  <c r="E27" i="3" s="1"/>
  <c r="F27" i="3" s="1"/>
  <c r="D23" i="3"/>
  <c r="E23" i="3" s="1"/>
  <c r="F23" i="3" s="1"/>
  <c r="D19" i="3"/>
  <c r="E19" i="3" s="1"/>
  <c r="F19" i="3" s="1"/>
  <c r="D15" i="3"/>
  <c r="E15" i="3" s="1"/>
  <c r="F15" i="3" s="1"/>
  <c r="D11" i="3"/>
  <c r="E11" i="3" s="1"/>
  <c r="F11" i="3" s="1"/>
  <c r="D61" i="3"/>
  <c r="E61" i="3" s="1"/>
  <c r="F61" i="3" s="1"/>
  <c r="I61" i="3" s="1"/>
  <c r="D49" i="3"/>
  <c r="E49" i="3" s="1"/>
  <c r="F49" i="3" s="1"/>
  <c r="I49" i="3" s="1"/>
  <c r="D41" i="3"/>
  <c r="E41" i="3" s="1"/>
  <c r="F41" i="3" s="1"/>
  <c r="I41" i="3" s="1"/>
  <c r="D29" i="3"/>
  <c r="E29" i="3" s="1"/>
  <c r="F29" i="3" s="1"/>
  <c r="I29" i="3" s="1"/>
  <c r="D21" i="3"/>
  <c r="E21" i="3" s="1"/>
  <c r="F21" i="3" s="1"/>
  <c r="D60" i="3"/>
  <c r="E60" i="3" s="1"/>
  <c r="F60" i="3" s="1"/>
  <c r="I60" i="3" s="1"/>
  <c r="D52" i="3"/>
  <c r="E52" i="3" s="1"/>
  <c r="F52" i="3" s="1"/>
  <c r="I52" i="3" s="1"/>
  <c r="D44" i="3"/>
  <c r="E44" i="3" s="1"/>
  <c r="F44" i="3" s="1"/>
  <c r="I44" i="3" s="1"/>
  <c r="D40" i="3"/>
  <c r="E40" i="3" s="1"/>
  <c r="F40" i="3" s="1"/>
  <c r="I40" i="3" s="1"/>
  <c r="D32" i="3"/>
  <c r="E32" i="3" s="1"/>
  <c r="F32" i="3" s="1"/>
  <c r="I32" i="3" s="1"/>
  <c r="D24" i="3"/>
  <c r="E24" i="3" s="1"/>
  <c r="F24" i="3" s="1"/>
  <c r="D16" i="3"/>
  <c r="E16" i="3" s="1"/>
  <c r="F16" i="3" s="1"/>
  <c r="D12" i="3"/>
  <c r="E12" i="3" s="1"/>
  <c r="F12" i="3" s="1"/>
  <c r="D62" i="3"/>
  <c r="E62" i="3" s="1"/>
  <c r="F62" i="3" s="1"/>
  <c r="I62" i="3" s="1"/>
  <c r="D58" i="3"/>
  <c r="E58" i="3" s="1"/>
  <c r="F58" i="3" s="1"/>
  <c r="I58" i="3" s="1"/>
  <c r="D54" i="3"/>
  <c r="E54" i="3" s="1"/>
  <c r="F54" i="3" s="1"/>
  <c r="I54" i="3" s="1"/>
  <c r="D50" i="3"/>
  <c r="E50" i="3" s="1"/>
  <c r="F50" i="3" s="1"/>
  <c r="I50" i="3" s="1"/>
  <c r="D46" i="3"/>
  <c r="E46" i="3" s="1"/>
  <c r="F46" i="3" s="1"/>
  <c r="I46" i="3" s="1"/>
  <c r="D42" i="3"/>
  <c r="E42" i="3" s="1"/>
  <c r="F42" i="3" s="1"/>
  <c r="I42" i="3" s="1"/>
  <c r="D38" i="3"/>
  <c r="E38" i="3" s="1"/>
  <c r="F38" i="3" s="1"/>
  <c r="I38" i="3" s="1"/>
  <c r="D34" i="3"/>
  <c r="E34" i="3" s="1"/>
  <c r="F34" i="3" s="1"/>
  <c r="I34" i="3" s="1"/>
  <c r="D30" i="3"/>
  <c r="E30" i="3" s="1"/>
  <c r="F30" i="3" s="1"/>
  <c r="I30" i="3" s="1"/>
  <c r="D26" i="3"/>
  <c r="E26" i="3" s="1"/>
  <c r="F26" i="3" s="1"/>
  <c r="D22" i="3"/>
  <c r="E22" i="3" s="1"/>
  <c r="F22" i="3" s="1"/>
  <c r="D18" i="3"/>
  <c r="E18" i="3" s="1"/>
  <c r="F18" i="3" s="1"/>
  <c r="D14" i="3"/>
  <c r="E14" i="3" s="1"/>
  <c r="F14" i="3" s="1"/>
  <c r="D10" i="3"/>
  <c r="E10" i="3" s="1"/>
  <c r="F10" i="3" s="1"/>
  <c r="D4" i="4"/>
  <c r="E4" i="4" s="1"/>
  <c r="F4" i="4" s="1"/>
  <c r="I4" i="4" s="1"/>
  <c r="D5" i="4"/>
  <c r="E5" i="4" s="1"/>
  <c r="F5" i="4" s="1"/>
  <c r="I5" i="4" s="1"/>
  <c r="C5" i="4"/>
  <c r="I3" i="4"/>
  <c r="H3" i="4"/>
  <c r="G3" i="4"/>
  <c r="A4" i="4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D6" i="2"/>
  <c r="F7" i="2" s="1"/>
  <c r="G7" i="2" s="1"/>
  <c r="J7" i="2" s="1"/>
  <c r="D7" i="2"/>
  <c r="F8" i="2" s="1"/>
  <c r="G8" i="2" s="1"/>
  <c r="J8" i="2" s="1"/>
  <c r="D8" i="2"/>
  <c r="F9" i="2" s="1"/>
  <c r="G9" i="2" s="1"/>
  <c r="J9" i="2" s="1"/>
  <c r="D9" i="2"/>
  <c r="F10" i="2" s="1"/>
  <c r="G10" i="2" s="1"/>
  <c r="J10" i="2" s="1"/>
  <c r="D10" i="2"/>
  <c r="F11" i="2" s="1"/>
  <c r="G11" i="2" s="1"/>
  <c r="J11" i="2" s="1"/>
  <c r="D11" i="2"/>
  <c r="F12" i="2" s="1"/>
  <c r="G12" i="2" s="1"/>
  <c r="J12" i="2" s="1"/>
  <c r="D12" i="2"/>
  <c r="F13" i="2" s="1"/>
  <c r="G13" i="2" s="1"/>
  <c r="J13" i="2" s="1"/>
  <c r="D13" i="2"/>
  <c r="F14" i="2" s="1"/>
  <c r="G14" i="2" s="1"/>
  <c r="J14" i="2" s="1"/>
  <c r="D14" i="2"/>
  <c r="F15" i="2" s="1"/>
  <c r="G15" i="2" s="1"/>
  <c r="J15" i="2" s="1"/>
  <c r="D15" i="2"/>
  <c r="F16" i="2" s="1"/>
  <c r="G16" i="2" s="1"/>
  <c r="J16" i="2" s="1"/>
  <c r="D16" i="2"/>
  <c r="F17" i="2" s="1"/>
  <c r="G17" i="2" s="1"/>
  <c r="J17" i="2" s="1"/>
  <c r="D17" i="2"/>
  <c r="F18" i="2" s="1"/>
  <c r="G18" i="2" s="1"/>
  <c r="J18" i="2" s="1"/>
  <c r="D18" i="2"/>
  <c r="F19" i="2" s="1"/>
  <c r="G19" i="2" s="1"/>
  <c r="J19" i="2" s="1"/>
  <c r="D19" i="2"/>
  <c r="F20" i="2" s="1"/>
  <c r="G20" i="2" s="1"/>
  <c r="J20" i="2" s="1"/>
  <c r="D20" i="2"/>
  <c r="F21" i="2" s="1"/>
  <c r="G21" i="2" s="1"/>
  <c r="J21" i="2" s="1"/>
  <c r="D21" i="2"/>
  <c r="F22" i="2" s="1"/>
  <c r="G22" i="2" s="1"/>
  <c r="J22" i="2" s="1"/>
  <c r="D22" i="2"/>
  <c r="F23" i="2" s="1"/>
  <c r="G23" i="2" s="1"/>
  <c r="J23" i="2" s="1"/>
  <c r="D23" i="2"/>
  <c r="F24" i="2" s="1"/>
  <c r="G24" i="2" s="1"/>
  <c r="J24" i="2" s="1"/>
  <c r="D24" i="2"/>
  <c r="F25" i="2" s="1"/>
  <c r="G25" i="2" s="1"/>
  <c r="J25" i="2" s="1"/>
  <c r="D25" i="2"/>
  <c r="F26" i="2" s="1"/>
  <c r="G26" i="2" s="1"/>
  <c r="J26" i="2" s="1"/>
  <c r="D26" i="2"/>
  <c r="F27" i="2" s="1"/>
  <c r="G27" i="2" s="1"/>
  <c r="J27" i="2" s="1"/>
  <c r="D27" i="2"/>
  <c r="F28" i="2" s="1"/>
  <c r="G28" i="2" s="1"/>
  <c r="J28" i="2" s="1"/>
  <c r="D28" i="2"/>
  <c r="F29" i="2" s="1"/>
  <c r="G29" i="2" s="1"/>
  <c r="J29" i="2" s="1"/>
  <c r="D29" i="2"/>
  <c r="F30" i="2" s="1"/>
  <c r="G30" i="2" s="1"/>
  <c r="J30" i="2" s="1"/>
  <c r="D30" i="2"/>
  <c r="F31" i="2" s="1"/>
  <c r="G31" i="2" s="1"/>
  <c r="J31" i="2" s="1"/>
  <c r="D31" i="2"/>
  <c r="F32" i="2" s="1"/>
  <c r="G32" i="2" s="1"/>
  <c r="J32" i="2" s="1"/>
  <c r="D32" i="2"/>
  <c r="F33" i="2" s="1"/>
  <c r="G33" i="2" s="1"/>
  <c r="J33" i="2" s="1"/>
  <c r="D33" i="2"/>
  <c r="F34" i="2" s="1"/>
  <c r="G34" i="2" s="1"/>
  <c r="J34" i="2" s="1"/>
  <c r="D34" i="2"/>
  <c r="F35" i="2" s="1"/>
  <c r="G35" i="2" s="1"/>
  <c r="J35" i="2" s="1"/>
  <c r="D35" i="2"/>
  <c r="F36" i="2" s="1"/>
  <c r="G36" i="2" s="1"/>
  <c r="J36" i="2" s="1"/>
  <c r="D36" i="2"/>
  <c r="F37" i="2" s="1"/>
  <c r="G37" i="2" s="1"/>
  <c r="J37" i="2" s="1"/>
  <c r="D37" i="2"/>
  <c r="F38" i="2" s="1"/>
  <c r="G38" i="2" s="1"/>
  <c r="J38" i="2" s="1"/>
  <c r="D38" i="2"/>
  <c r="F39" i="2" s="1"/>
  <c r="G39" i="2" s="1"/>
  <c r="J39" i="2" s="1"/>
  <c r="D39" i="2"/>
  <c r="F40" i="2" s="1"/>
  <c r="G40" i="2" s="1"/>
  <c r="J40" i="2" s="1"/>
  <c r="D40" i="2"/>
  <c r="F41" i="2" s="1"/>
  <c r="G41" i="2" s="1"/>
  <c r="J41" i="2" s="1"/>
  <c r="D41" i="2"/>
  <c r="F42" i="2" s="1"/>
  <c r="G42" i="2" s="1"/>
  <c r="J42" i="2" s="1"/>
  <c r="D42" i="2"/>
  <c r="F43" i="2" s="1"/>
  <c r="G43" i="2" s="1"/>
  <c r="J43" i="2" s="1"/>
  <c r="D43" i="2"/>
  <c r="F44" i="2" s="1"/>
  <c r="G44" i="2" s="1"/>
  <c r="J44" i="2" s="1"/>
  <c r="D44" i="2"/>
  <c r="F45" i="2" s="1"/>
  <c r="G45" i="2" s="1"/>
  <c r="J45" i="2" s="1"/>
  <c r="D45" i="2"/>
  <c r="F46" i="2" s="1"/>
  <c r="G46" i="2" s="1"/>
  <c r="J46" i="2" s="1"/>
  <c r="D46" i="2"/>
  <c r="F47" i="2" s="1"/>
  <c r="G47" i="2" s="1"/>
  <c r="J47" i="2" s="1"/>
  <c r="D47" i="2"/>
  <c r="F48" i="2" s="1"/>
  <c r="G48" i="2" s="1"/>
  <c r="J48" i="2" s="1"/>
  <c r="D48" i="2"/>
  <c r="F49" i="2" s="1"/>
  <c r="G49" i="2" s="1"/>
  <c r="J49" i="2" s="1"/>
  <c r="D49" i="2"/>
  <c r="F50" i="2" s="1"/>
  <c r="G50" i="2" s="1"/>
  <c r="J50" i="2" s="1"/>
  <c r="D50" i="2"/>
  <c r="F51" i="2" s="1"/>
  <c r="G51" i="2" s="1"/>
  <c r="J51" i="2" s="1"/>
  <c r="D51" i="2"/>
  <c r="F52" i="2" s="1"/>
  <c r="G52" i="2" s="1"/>
  <c r="J52" i="2" s="1"/>
  <c r="D52" i="2"/>
  <c r="F53" i="2" s="1"/>
  <c r="G53" i="2" s="1"/>
  <c r="J53" i="2" s="1"/>
  <c r="D53" i="2"/>
  <c r="F54" i="2" s="1"/>
  <c r="G54" i="2" s="1"/>
  <c r="J54" i="2" s="1"/>
  <c r="D54" i="2"/>
  <c r="F55" i="2" s="1"/>
  <c r="G55" i="2" s="1"/>
  <c r="J55" i="2" s="1"/>
  <c r="D55" i="2"/>
  <c r="F56" i="2" s="1"/>
  <c r="G56" i="2" s="1"/>
  <c r="J56" i="2" s="1"/>
  <c r="D56" i="2"/>
  <c r="F57" i="2" s="1"/>
  <c r="G57" i="2" s="1"/>
  <c r="J57" i="2" s="1"/>
  <c r="D57" i="2"/>
  <c r="F58" i="2" s="1"/>
  <c r="G58" i="2" s="1"/>
  <c r="J58" i="2" s="1"/>
  <c r="D58" i="2"/>
  <c r="F59" i="2" s="1"/>
  <c r="G59" i="2" s="1"/>
  <c r="J59" i="2" s="1"/>
  <c r="D59" i="2"/>
  <c r="F60" i="2" s="1"/>
  <c r="G60" i="2" s="1"/>
  <c r="J60" i="2" s="1"/>
  <c r="D60" i="2"/>
  <c r="F61" i="2" s="1"/>
  <c r="G61" i="2" s="1"/>
  <c r="J61" i="2" s="1"/>
  <c r="D61" i="2"/>
  <c r="D62" i="2"/>
  <c r="D5" i="2"/>
  <c r="E6" i="2" s="1"/>
  <c r="F6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20" i="8" l="1"/>
  <c r="D19" i="8"/>
  <c r="E19" i="8" s="1"/>
  <c r="H21" i="7"/>
  <c r="G22" i="7" s="1"/>
  <c r="F34" i="7" s="1"/>
  <c r="H5" i="4"/>
  <c r="K5" i="4" s="1"/>
  <c r="H4" i="4"/>
  <c r="K4" i="4" s="1"/>
  <c r="I17" i="6"/>
  <c r="L17" i="6" s="1"/>
  <c r="H17" i="6"/>
  <c r="C18" i="6"/>
  <c r="D18" i="6" s="1"/>
  <c r="E19" i="6" s="1"/>
  <c r="F19" i="6" s="1"/>
  <c r="G18" i="6"/>
  <c r="H18" i="6"/>
  <c r="K17" i="6"/>
  <c r="A21" i="6"/>
  <c r="G33" i="3"/>
  <c r="G41" i="3"/>
  <c r="G61" i="3"/>
  <c r="G54" i="3"/>
  <c r="G38" i="3"/>
  <c r="G45" i="3"/>
  <c r="G46" i="3"/>
  <c r="G42" i="3"/>
  <c r="G56" i="3"/>
  <c r="G40" i="3"/>
  <c r="G24" i="3"/>
  <c r="G47" i="3"/>
  <c r="G31" i="3"/>
  <c r="G60" i="3"/>
  <c r="G22" i="3"/>
  <c r="G37" i="3"/>
  <c r="H62" i="3"/>
  <c r="H6" i="3"/>
  <c r="H10" i="3"/>
  <c r="H18" i="3"/>
  <c r="H22" i="3"/>
  <c r="H26" i="3"/>
  <c r="K26" i="3" s="1"/>
  <c r="H30" i="3"/>
  <c r="K30" i="3" s="1"/>
  <c r="H34" i="3"/>
  <c r="K34" i="3" s="1"/>
  <c r="H38" i="3"/>
  <c r="K38" i="3" s="1"/>
  <c r="H42" i="3"/>
  <c r="K42" i="3" s="1"/>
  <c r="H46" i="3"/>
  <c r="K46" i="3" s="1"/>
  <c r="H50" i="3"/>
  <c r="K50" i="3" s="1"/>
  <c r="H54" i="3"/>
  <c r="K54" i="3" s="1"/>
  <c r="H58" i="3"/>
  <c r="K58" i="3" s="1"/>
  <c r="H7" i="3"/>
  <c r="H11" i="3"/>
  <c r="H19" i="3"/>
  <c r="H23" i="3"/>
  <c r="H27" i="3"/>
  <c r="K27" i="3" s="1"/>
  <c r="H31" i="3"/>
  <c r="K31" i="3" s="1"/>
  <c r="H35" i="3"/>
  <c r="K35" i="3" s="1"/>
  <c r="H39" i="3"/>
  <c r="K39" i="3" s="1"/>
  <c r="H43" i="3"/>
  <c r="K43" i="3" s="1"/>
  <c r="H47" i="3"/>
  <c r="K47" i="3" s="1"/>
  <c r="H51" i="3"/>
  <c r="K51" i="3" s="1"/>
  <c r="H55" i="3"/>
  <c r="K55" i="3" s="1"/>
  <c r="H59" i="3"/>
  <c r="K59" i="3" s="1"/>
  <c r="H9" i="3"/>
  <c r="H25" i="3"/>
  <c r="K25" i="3" s="1"/>
  <c r="H33" i="3"/>
  <c r="K33" i="3" s="1"/>
  <c r="H41" i="3"/>
  <c r="K41" i="3" s="1"/>
  <c r="H49" i="3"/>
  <c r="K49" i="3" s="1"/>
  <c r="H57" i="3"/>
  <c r="K57" i="3" s="1"/>
  <c r="H37" i="3"/>
  <c r="K37" i="3" s="1"/>
  <c r="H61" i="3"/>
  <c r="K61" i="3" s="1"/>
  <c r="H32" i="3"/>
  <c r="K32" i="3" s="1"/>
  <c r="H20" i="3"/>
  <c r="H28" i="3"/>
  <c r="K28" i="3" s="1"/>
  <c r="H36" i="3"/>
  <c r="K36" i="3" s="1"/>
  <c r="H44" i="3"/>
  <c r="K44" i="3" s="1"/>
  <c r="H52" i="3"/>
  <c r="K52" i="3" s="1"/>
  <c r="H60" i="3"/>
  <c r="K60" i="3" s="1"/>
  <c r="H21" i="3"/>
  <c r="H29" i="3"/>
  <c r="K29" i="3" s="1"/>
  <c r="H53" i="3"/>
  <c r="K53" i="3" s="1"/>
  <c r="H24" i="3"/>
  <c r="K24" i="3" s="1"/>
  <c r="H45" i="3"/>
  <c r="K45" i="3" s="1"/>
  <c r="H8" i="3"/>
  <c r="H40" i="3"/>
  <c r="K40" i="3" s="1"/>
  <c r="H48" i="3"/>
  <c r="K48" i="3" s="1"/>
  <c r="H56" i="3"/>
  <c r="K56" i="3" s="1"/>
  <c r="G30" i="3"/>
  <c r="G34" i="3"/>
  <c r="G57" i="3"/>
  <c r="G52" i="3"/>
  <c r="G36" i="3"/>
  <c r="G20" i="3"/>
  <c r="G59" i="3"/>
  <c r="G43" i="3"/>
  <c r="G27" i="3"/>
  <c r="G49" i="3"/>
  <c r="G29" i="3"/>
  <c r="G26" i="3"/>
  <c r="G32" i="3"/>
  <c r="G55" i="3"/>
  <c r="G39" i="3"/>
  <c r="G23" i="3"/>
  <c r="G48" i="3"/>
  <c r="G53" i="3"/>
  <c r="G21" i="3"/>
  <c r="G25" i="3"/>
  <c r="G50" i="3"/>
  <c r="G18" i="3"/>
  <c r="N5" i="3"/>
  <c r="G44" i="3"/>
  <c r="G28" i="3"/>
  <c r="G51" i="3"/>
  <c r="G35" i="3"/>
  <c r="G19" i="3"/>
  <c r="G58" i="3"/>
  <c r="D6" i="4"/>
  <c r="E6" i="4" s="1"/>
  <c r="F6" i="4" s="1"/>
  <c r="C6" i="4"/>
  <c r="G4" i="4"/>
  <c r="A5" i="4"/>
  <c r="K3" i="4"/>
  <c r="J5" i="4"/>
  <c r="J4" i="4"/>
  <c r="J3" i="4"/>
  <c r="F62" i="2"/>
  <c r="G62" i="2" s="1"/>
  <c r="J62" i="2" s="1"/>
  <c r="G6" i="2"/>
  <c r="H25" i="2"/>
  <c r="H29" i="2"/>
  <c r="H33" i="2"/>
  <c r="H37" i="2"/>
  <c r="H41" i="2"/>
  <c r="H45" i="2"/>
  <c r="H49" i="2"/>
  <c r="H53" i="2"/>
  <c r="H57" i="2"/>
  <c r="H61" i="2"/>
  <c r="H43" i="2"/>
  <c r="H55" i="2"/>
  <c r="H28" i="2"/>
  <c r="H36" i="2"/>
  <c r="H44" i="2"/>
  <c r="H52" i="2"/>
  <c r="H60" i="2"/>
  <c r="H22" i="2"/>
  <c r="H26" i="2"/>
  <c r="H30" i="2"/>
  <c r="H34" i="2"/>
  <c r="H38" i="2"/>
  <c r="H42" i="2"/>
  <c r="H46" i="2"/>
  <c r="H50" i="2"/>
  <c r="H54" i="2"/>
  <c r="H58" i="2"/>
  <c r="H23" i="2"/>
  <c r="H27" i="2"/>
  <c r="H31" i="2"/>
  <c r="H35" i="2"/>
  <c r="H39" i="2"/>
  <c r="H47" i="2"/>
  <c r="H51" i="2"/>
  <c r="H59" i="2"/>
  <c r="H24" i="2"/>
  <c r="H32" i="2"/>
  <c r="H40" i="2"/>
  <c r="H48" i="2"/>
  <c r="H56" i="2"/>
  <c r="A21" i="8" l="1"/>
  <c r="D20" i="8"/>
  <c r="E20" i="8" s="1"/>
  <c r="H22" i="7"/>
  <c r="G23" i="7" s="1"/>
  <c r="F35" i="7" s="1"/>
  <c r="C19" i="6"/>
  <c r="D19" i="6" s="1"/>
  <c r="E20" i="6" s="1"/>
  <c r="F20" i="6" s="1"/>
  <c r="G20" i="6" s="1"/>
  <c r="G19" i="6"/>
  <c r="H19" i="6"/>
  <c r="A22" i="6"/>
  <c r="J18" i="6"/>
  <c r="K18" i="6" s="1"/>
  <c r="I18" i="6"/>
  <c r="L18" i="6" s="1"/>
  <c r="P5" i="3"/>
  <c r="K62" i="3"/>
  <c r="N8" i="3" s="1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N7" i="3" s="1"/>
  <c r="J15" i="3"/>
  <c r="J23" i="3"/>
  <c r="J31" i="3"/>
  <c r="J39" i="3"/>
  <c r="J47" i="3"/>
  <c r="J55" i="3"/>
  <c r="J43" i="3"/>
  <c r="J16" i="3"/>
  <c r="J24" i="3"/>
  <c r="J32" i="3"/>
  <c r="J40" i="3"/>
  <c r="J48" i="3"/>
  <c r="J56" i="3"/>
  <c r="J19" i="3"/>
  <c r="J27" i="3"/>
  <c r="J35" i="3"/>
  <c r="J51" i="3"/>
  <c r="J59" i="3"/>
  <c r="J12" i="3"/>
  <c r="J20" i="3"/>
  <c r="J28" i="3"/>
  <c r="J36" i="3"/>
  <c r="J44" i="3"/>
  <c r="J52" i="3"/>
  <c r="J60" i="3"/>
  <c r="P6" i="3"/>
  <c r="O6" i="3"/>
  <c r="I6" i="4"/>
  <c r="H6" i="4"/>
  <c r="A6" i="4"/>
  <c r="G5" i="4"/>
  <c r="C7" i="4"/>
  <c r="D7" i="4"/>
  <c r="E7" i="4" s="1"/>
  <c r="F7" i="4" s="1"/>
  <c r="I7" i="4" s="1"/>
  <c r="L6" i="2"/>
  <c r="L9" i="2"/>
  <c r="L17" i="2"/>
  <c r="L21" i="2"/>
  <c r="I25" i="2"/>
  <c r="L25" i="2" s="1"/>
  <c r="I29" i="2"/>
  <c r="L29" i="2" s="1"/>
  <c r="I33" i="2"/>
  <c r="L33" i="2" s="1"/>
  <c r="I37" i="2"/>
  <c r="L37" i="2" s="1"/>
  <c r="I41" i="2"/>
  <c r="L41" i="2" s="1"/>
  <c r="I45" i="2"/>
  <c r="L45" i="2" s="1"/>
  <c r="I49" i="2"/>
  <c r="L49" i="2" s="1"/>
  <c r="I53" i="2"/>
  <c r="L53" i="2" s="1"/>
  <c r="I57" i="2"/>
  <c r="L57" i="2" s="1"/>
  <c r="I61" i="2"/>
  <c r="L61" i="2" s="1"/>
  <c r="I62" i="2"/>
  <c r="L16" i="2"/>
  <c r="I24" i="2"/>
  <c r="L24" i="2" s="1"/>
  <c r="I32" i="2"/>
  <c r="L32" i="2" s="1"/>
  <c r="I40" i="2"/>
  <c r="L40" i="2" s="1"/>
  <c r="I52" i="2"/>
  <c r="L52" i="2" s="1"/>
  <c r="I60" i="2"/>
  <c r="L60" i="2" s="1"/>
  <c r="J6" i="2"/>
  <c r="L10" i="2"/>
  <c r="L14" i="2"/>
  <c r="L18" i="2"/>
  <c r="I22" i="2"/>
  <c r="L22" i="2" s="1"/>
  <c r="I26" i="2"/>
  <c r="L26" i="2" s="1"/>
  <c r="I30" i="2"/>
  <c r="L30" i="2" s="1"/>
  <c r="I34" i="2"/>
  <c r="L34" i="2" s="1"/>
  <c r="I38" i="2"/>
  <c r="L38" i="2" s="1"/>
  <c r="I42" i="2"/>
  <c r="L42" i="2" s="1"/>
  <c r="I46" i="2"/>
  <c r="L46" i="2" s="1"/>
  <c r="I50" i="2"/>
  <c r="L50" i="2" s="1"/>
  <c r="I54" i="2"/>
  <c r="L54" i="2" s="1"/>
  <c r="I58" i="2"/>
  <c r="L58" i="2" s="1"/>
  <c r="L12" i="2"/>
  <c r="L20" i="2"/>
  <c r="I28" i="2"/>
  <c r="L28" i="2" s="1"/>
  <c r="I36" i="2"/>
  <c r="L36" i="2" s="1"/>
  <c r="I44" i="2"/>
  <c r="L44" i="2" s="1"/>
  <c r="I48" i="2"/>
  <c r="L48" i="2" s="1"/>
  <c r="I56" i="2"/>
  <c r="L56" i="2" s="1"/>
  <c r="L7" i="2"/>
  <c r="L11" i="2"/>
  <c r="L15" i="2"/>
  <c r="L19" i="2"/>
  <c r="I23" i="2"/>
  <c r="L23" i="2" s="1"/>
  <c r="I27" i="2"/>
  <c r="L27" i="2" s="1"/>
  <c r="I31" i="2"/>
  <c r="L31" i="2" s="1"/>
  <c r="I35" i="2"/>
  <c r="L35" i="2" s="1"/>
  <c r="I39" i="2"/>
  <c r="L39" i="2" s="1"/>
  <c r="I43" i="2"/>
  <c r="L43" i="2" s="1"/>
  <c r="I47" i="2"/>
  <c r="L47" i="2" s="1"/>
  <c r="I51" i="2"/>
  <c r="L51" i="2" s="1"/>
  <c r="I55" i="2"/>
  <c r="L55" i="2" s="1"/>
  <c r="I59" i="2"/>
  <c r="L59" i="2" s="1"/>
  <c r="H62" i="2"/>
  <c r="A22" i="8" l="1"/>
  <c r="D21" i="8"/>
  <c r="E21" i="8" s="1"/>
  <c r="H23" i="7"/>
  <c r="G24" i="7" s="1"/>
  <c r="F36" i="7" s="1"/>
  <c r="C20" i="6"/>
  <c r="D20" i="6" s="1"/>
  <c r="E21" i="6" s="1"/>
  <c r="F21" i="6" s="1"/>
  <c r="J20" i="6"/>
  <c r="I20" i="6"/>
  <c r="L20" i="6" s="1"/>
  <c r="A23" i="6"/>
  <c r="H20" i="6"/>
  <c r="J19" i="6"/>
  <c r="K19" i="6" s="1"/>
  <c r="I19" i="6"/>
  <c r="L19" i="6" s="1"/>
  <c r="P7" i="3"/>
  <c r="O7" i="3"/>
  <c r="P8" i="3"/>
  <c r="O8" i="3"/>
  <c r="D8" i="4"/>
  <c r="E8" i="4" s="1"/>
  <c r="F8" i="4" s="1"/>
  <c r="C8" i="4"/>
  <c r="A7" i="4"/>
  <c r="G6" i="4"/>
  <c r="H8" i="4"/>
  <c r="K8" i="4" s="1"/>
  <c r="J7" i="4"/>
  <c r="J6" i="4"/>
  <c r="H7" i="4"/>
  <c r="K7" i="4" s="1"/>
  <c r="K6" i="4"/>
  <c r="L62" i="2"/>
  <c r="P4" i="2"/>
  <c r="O4" i="2"/>
  <c r="Q4" i="2"/>
  <c r="P3" i="2"/>
  <c r="O3" i="2"/>
  <c r="Q3" i="2"/>
  <c r="K6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10" i="2"/>
  <c r="K18" i="2"/>
  <c r="K26" i="2"/>
  <c r="K34" i="2"/>
  <c r="K42" i="2"/>
  <c r="K50" i="2"/>
  <c r="K58" i="2"/>
  <c r="K59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14" i="2"/>
  <c r="K22" i="2"/>
  <c r="K30" i="2"/>
  <c r="K38" i="2"/>
  <c r="K46" i="2"/>
  <c r="K54" i="2"/>
  <c r="K62" i="2"/>
  <c r="A23" i="8" l="1"/>
  <c r="D22" i="8"/>
  <c r="E22" i="8" s="1"/>
  <c r="H24" i="7"/>
  <c r="G25" i="7" s="1"/>
  <c r="F37" i="7" s="1"/>
  <c r="C21" i="6"/>
  <c r="G21" i="6"/>
  <c r="H21" i="6"/>
  <c r="A24" i="6"/>
  <c r="K20" i="6"/>
  <c r="A8" i="4"/>
  <c r="G7" i="4"/>
  <c r="C9" i="4"/>
  <c r="D9" i="4"/>
  <c r="E9" i="4" s="1"/>
  <c r="F9" i="4" s="1"/>
  <c r="H9" i="4" s="1"/>
  <c r="I8" i="4"/>
  <c r="Q5" i="2"/>
  <c r="P5" i="2"/>
  <c r="O5" i="2"/>
  <c r="Q6" i="2"/>
  <c r="P6" i="2"/>
  <c r="O6" i="2"/>
  <c r="A24" i="8" l="1"/>
  <c r="D23" i="8"/>
  <c r="E23" i="8" s="1"/>
  <c r="H25" i="7"/>
  <c r="G26" i="7" s="1"/>
  <c r="F38" i="7" s="1"/>
  <c r="D21" i="6"/>
  <c r="C22" i="6" s="1"/>
  <c r="D22" i="6" s="1"/>
  <c r="E23" i="6" s="1"/>
  <c r="F23" i="6" s="1"/>
  <c r="A25" i="6"/>
  <c r="J21" i="6"/>
  <c r="K21" i="6" s="1"/>
  <c r="I21" i="6"/>
  <c r="L21" i="6" s="1"/>
  <c r="K9" i="4"/>
  <c r="I9" i="4"/>
  <c r="A9" i="4"/>
  <c r="G8" i="4"/>
  <c r="J8" i="4"/>
  <c r="C10" i="4"/>
  <c r="D10" i="4"/>
  <c r="E10" i="4" s="1"/>
  <c r="F10" i="4" s="1"/>
  <c r="A25" i="8" l="1"/>
  <c r="D24" i="8"/>
  <c r="E24" i="8" s="1"/>
  <c r="H26" i="7"/>
  <c r="G27" i="7" s="1"/>
  <c r="F39" i="7" s="1"/>
  <c r="C23" i="6"/>
  <c r="D23" i="6" s="1"/>
  <c r="E24" i="6" s="1"/>
  <c r="F24" i="6" s="1"/>
  <c r="E22" i="6"/>
  <c r="F22" i="6" s="1"/>
  <c r="H23" i="6" s="1"/>
  <c r="G23" i="6"/>
  <c r="A26" i="6"/>
  <c r="C11" i="4"/>
  <c r="D11" i="4"/>
  <c r="E11" i="4" s="1"/>
  <c r="F11" i="4" s="1"/>
  <c r="I11" i="4" s="1"/>
  <c r="J9" i="4"/>
  <c r="H10" i="4"/>
  <c r="I10" i="4"/>
  <c r="A10" i="4"/>
  <c r="G9" i="4"/>
  <c r="A26" i="8" l="1"/>
  <c r="D25" i="8"/>
  <c r="E25" i="8" s="1"/>
  <c r="H11" i="4"/>
  <c r="K11" i="4" s="1"/>
  <c r="H27" i="7"/>
  <c r="G28" i="7" s="1"/>
  <c r="F40" i="7" s="1"/>
  <c r="G22" i="6"/>
  <c r="I23" i="6" s="1"/>
  <c r="L23" i="6" s="1"/>
  <c r="H22" i="6"/>
  <c r="C24" i="6"/>
  <c r="D24" i="6" s="1"/>
  <c r="C25" i="6" s="1"/>
  <c r="G24" i="6"/>
  <c r="H24" i="6"/>
  <c r="A27" i="6"/>
  <c r="J23" i="6"/>
  <c r="K10" i="4"/>
  <c r="G10" i="4"/>
  <c r="A11" i="4"/>
  <c r="D12" i="4"/>
  <c r="E12" i="4" s="1"/>
  <c r="F12" i="4" s="1"/>
  <c r="C12" i="4"/>
  <c r="J10" i="4"/>
  <c r="J11" i="4"/>
  <c r="A27" i="8" l="1"/>
  <c r="D26" i="8"/>
  <c r="E26" i="8" s="1"/>
  <c r="H28" i="7"/>
  <c r="G29" i="7" s="1"/>
  <c r="F41" i="7" s="1"/>
  <c r="J22" i="6"/>
  <c r="K22" i="6" s="1"/>
  <c r="I22" i="6"/>
  <c r="L22" i="6" s="1"/>
  <c r="E25" i="6"/>
  <c r="F25" i="6" s="1"/>
  <c r="G25" i="6" s="1"/>
  <c r="J25" i="6" s="1"/>
  <c r="D25" i="6"/>
  <c r="C26" i="6" s="1"/>
  <c r="A28" i="6"/>
  <c r="J24" i="6"/>
  <c r="I24" i="6"/>
  <c r="L24" i="6" s="1"/>
  <c r="D13" i="4"/>
  <c r="E13" i="4" s="1"/>
  <c r="F13" i="4" s="1"/>
  <c r="C13" i="4"/>
  <c r="I12" i="4"/>
  <c r="H12" i="4"/>
  <c r="A12" i="4"/>
  <c r="G11" i="4"/>
  <c r="A28" i="8" l="1"/>
  <c r="D27" i="8"/>
  <c r="E27" i="8" s="1"/>
  <c r="H29" i="7"/>
  <c r="G30" i="7" s="1"/>
  <c r="F42" i="7" s="1"/>
  <c r="K24" i="6"/>
  <c r="K23" i="6"/>
  <c r="I25" i="6"/>
  <c r="L25" i="6" s="1"/>
  <c r="H25" i="6"/>
  <c r="D26" i="6"/>
  <c r="E27" i="6" s="1"/>
  <c r="F27" i="6" s="1"/>
  <c r="G27" i="6" s="1"/>
  <c r="A29" i="6"/>
  <c r="E26" i="6"/>
  <c r="F26" i="6" s="1"/>
  <c r="K25" i="6"/>
  <c r="A13" i="4"/>
  <c r="G12" i="4"/>
  <c r="K12" i="4"/>
  <c r="J12" i="4"/>
  <c r="D14" i="4"/>
  <c r="E14" i="4" s="1"/>
  <c r="F14" i="4" s="1"/>
  <c r="C14" i="4"/>
  <c r="I13" i="4"/>
  <c r="J13" i="4" s="1"/>
  <c r="H13" i="4"/>
  <c r="K13" i="4" s="1"/>
  <c r="A29" i="8" l="1"/>
  <c r="D28" i="8"/>
  <c r="E28" i="8" s="1"/>
  <c r="H30" i="7"/>
  <c r="G31" i="7" s="1"/>
  <c r="F43" i="7" s="1"/>
  <c r="J27" i="6"/>
  <c r="C27" i="6"/>
  <c r="A30" i="6"/>
  <c r="G26" i="6"/>
  <c r="H27" i="6"/>
  <c r="H26" i="6"/>
  <c r="D15" i="4"/>
  <c r="E15" i="4" s="1"/>
  <c r="F15" i="4" s="1"/>
  <c r="C15" i="4"/>
  <c r="I14" i="4"/>
  <c r="J14" i="4" s="1"/>
  <c r="H14" i="4"/>
  <c r="K14" i="4" s="1"/>
  <c r="A14" i="4"/>
  <c r="G13" i="4"/>
  <c r="A30" i="8" l="1"/>
  <c r="D29" i="8"/>
  <c r="E29" i="8" s="1"/>
  <c r="H31" i="7"/>
  <c r="G32" i="7" s="1"/>
  <c r="F44" i="7" s="1"/>
  <c r="A31" i="6"/>
  <c r="D27" i="6"/>
  <c r="C28" i="6" s="1"/>
  <c r="J26" i="6"/>
  <c r="K26" i="6" s="1"/>
  <c r="I26" i="6"/>
  <c r="L26" i="6" s="1"/>
  <c r="I27" i="6"/>
  <c r="L27" i="6" s="1"/>
  <c r="D16" i="4"/>
  <c r="E16" i="4" s="1"/>
  <c r="F16" i="4" s="1"/>
  <c r="C16" i="4"/>
  <c r="A15" i="4"/>
  <c r="G14" i="4"/>
  <c r="I15" i="4"/>
  <c r="J15" i="4" s="1"/>
  <c r="H15" i="4"/>
  <c r="K15" i="4" s="1"/>
  <c r="A31" i="8" l="1"/>
  <c r="D30" i="8"/>
  <c r="E30" i="8" s="1"/>
  <c r="H32" i="7"/>
  <c r="G33" i="7" s="1"/>
  <c r="F45" i="7" s="1"/>
  <c r="K27" i="6"/>
  <c r="D28" i="6"/>
  <c r="E29" i="6" s="1"/>
  <c r="F29" i="6" s="1"/>
  <c r="G29" i="6" s="1"/>
  <c r="A32" i="6"/>
  <c r="E28" i="6"/>
  <c r="F28" i="6" s="1"/>
  <c r="A16" i="4"/>
  <c r="G15" i="4"/>
  <c r="D17" i="4"/>
  <c r="E17" i="4" s="1"/>
  <c r="F17" i="4" s="1"/>
  <c r="C17" i="4"/>
  <c r="I16" i="4"/>
  <c r="J16" i="4" s="1"/>
  <c r="H16" i="4"/>
  <c r="K16" i="4" s="1"/>
  <c r="A32" i="8" l="1"/>
  <c r="D31" i="8"/>
  <c r="E31" i="8" s="1"/>
  <c r="H33" i="7"/>
  <c r="G34" i="7" s="1"/>
  <c r="F46" i="7" s="1"/>
  <c r="C29" i="6"/>
  <c r="D29" i="6" s="1"/>
  <c r="C30" i="6" s="1"/>
  <c r="G28" i="6"/>
  <c r="I29" i="6" s="1"/>
  <c r="L29" i="6" s="1"/>
  <c r="H29" i="6"/>
  <c r="H28" i="6"/>
  <c r="A33" i="6"/>
  <c r="J29" i="6"/>
  <c r="D18" i="4"/>
  <c r="E18" i="4" s="1"/>
  <c r="F18" i="4" s="1"/>
  <c r="C18" i="4"/>
  <c r="I17" i="4"/>
  <c r="J17" i="4" s="1"/>
  <c r="H17" i="4"/>
  <c r="K17" i="4" s="1"/>
  <c r="A17" i="4"/>
  <c r="G16" i="4"/>
  <c r="A33" i="8" l="1"/>
  <c r="D32" i="8"/>
  <c r="E32" i="8" s="1"/>
  <c r="H34" i="7"/>
  <c r="G35" i="7" s="1"/>
  <c r="F47" i="7" s="1"/>
  <c r="D30" i="6"/>
  <c r="E31" i="6" s="1"/>
  <c r="F31" i="6" s="1"/>
  <c r="E30" i="6"/>
  <c r="F30" i="6" s="1"/>
  <c r="A34" i="6"/>
  <c r="J28" i="6"/>
  <c r="K28" i="6" s="1"/>
  <c r="I28" i="6"/>
  <c r="L28" i="6" s="1"/>
  <c r="D19" i="4"/>
  <c r="E19" i="4" s="1"/>
  <c r="F19" i="4" s="1"/>
  <c r="C19" i="4"/>
  <c r="A18" i="4"/>
  <c r="G17" i="4"/>
  <c r="I18" i="4"/>
  <c r="J18" i="4" s="1"/>
  <c r="H18" i="4"/>
  <c r="K18" i="4" s="1"/>
  <c r="A34" i="8" l="1"/>
  <c r="D33" i="8"/>
  <c r="E33" i="8" s="1"/>
  <c r="H35" i="7"/>
  <c r="G36" i="7" s="1"/>
  <c r="F48" i="7" s="1"/>
  <c r="K29" i="6"/>
  <c r="C31" i="6"/>
  <c r="D31" i="6" s="1"/>
  <c r="E32" i="6" s="1"/>
  <c r="F32" i="6" s="1"/>
  <c r="G31" i="6"/>
  <c r="A35" i="6"/>
  <c r="G30" i="6"/>
  <c r="H31" i="6"/>
  <c r="H30" i="6"/>
  <c r="A19" i="4"/>
  <c r="G18" i="4"/>
  <c r="D20" i="4"/>
  <c r="E20" i="4" s="1"/>
  <c r="F20" i="4" s="1"/>
  <c r="C20" i="4"/>
  <c r="I19" i="4"/>
  <c r="J19" i="4" s="1"/>
  <c r="H19" i="4"/>
  <c r="K19" i="4" s="1"/>
  <c r="A35" i="8" l="1"/>
  <c r="D34" i="8"/>
  <c r="E34" i="8" s="1"/>
  <c r="H36" i="7"/>
  <c r="G37" i="7" s="1"/>
  <c r="F49" i="7" s="1"/>
  <c r="G32" i="6"/>
  <c r="H32" i="6"/>
  <c r="J30" i="6"/>
  <c r="K30" i="6" s="1"/>
  <c r="I30" i="6"/>
  <c r="L30" i="6" s="1"/>
  <c r="C32" i="6"/>
  <c r="A36" i="6"/>
  <c r="J31" i="6"/>
  <c r="I31" i="6"/>
  <c r="L31" i="6" s="1"/>
  <c r="I20" i="4"/>
  <c r="J20" i="4" s="1"/>
  <c r="H20" i="4"/>
  <c r="K20" i="4" s="1"/>
  <c r="D21" i="4"/>
  <c r="E21" i="4" s="1"/>
  <c r="F21" i="4" s="1"/>
  <c r="C21" i="4"/>
  <c r="A20" i="4"/>
  <c r="G19" i="4"/>
  <c r="A36" i="8" l="1"/>
  <c r="D35" i="8"/>
  <c r="E35" i="8" s="1"/>
  <c r="H37" i="7"/>
  <c r="G38" i="7" s="1"/>
  <c r="F50" i="7" s="1"/>
  <c r="K31" i="6"/>
  <c r="D32" i="6"/>
  <c r="E33" i="6" s="1"/>
  <c r="F33" i="6" s="1"/>
  <c r="A37" i="6"/>
  <c r="J32" i="6"/>
  <c r="K32" i="6" s="1"/>
  <c r="I32" i="6"/>
  <c r="L32" i="6" s="1"/>
  <c r="D22" i="4"/>
  <c r="E22" i="4" s="1"/>
  <c r="F22" i="4" s="1"/>
  <c r="C22" i="4"/>
  <c r="I21" i="4"/>
  <c r="J21" i="4" s="1"/>
  <c r="H21" i="4"/>
  <c r="K21" i="4" s="1"/>
  <c r="A21" i="4"/>
  <c r="G20" i="4"/>
  <c r="A37" i="8" l="1"/>
  <c r="D36" i="8"/>
  <c r="E36" i="8" s="1"/>
  <c r="H38" i="7"/>
  <c r="G39" i="7" s="1"/>
  <c r="F51" i="7" s="1"/>
  <c r="C33" i="6"/>
  <c r="D33" i="6" s="1"/>
  <c r="E34" i="6" s="1"/>
  <c r="F34" i="6" s="1"/>
  <c r="G33" i="6"/>
  <c r="H33" i="6"/>
  <c r="A38" i="6"/>
  <c r="A22" i="4"/>
  <c r="G21" i="4"/>
  <c r="D23" i="4"/>
  <c r="E23" i="4" s="1"/>
  <c r="F23" i="4" s="1"/>
  <c r="C23" i="4"/>
  <c r="I22" i="4"/>
  <c r="J22" i="4" s="1"/>
  <c r="H22" i="4"/>
  <c r="K22" i="4" s="1"/>
  <c r="A38" i="8" l="1"/>
  <c r="D37" i="8"/>
  <c r="E37" i="8" s="1"/>
  <c r="H39" i="7"/>
  <c r="G40" i="7" s="1"/>
  <c r="F52" i="7" s="1"/>
  <c r="C34" i="6"/>
  <c r="D34" i="6" s="1"/>
  <c r="C35" i="6" s="1"/>
  <c r="G34" i="6"/>
  <c r="H34" i="6"/>
  <c r="A39" i="6"/>
  <c r="J33" i="6"/>
  <c r="K33" i="6" s="1"/>
  <c r="I33" i="6"/>
  <c r="L33" i="6" s="1"/>
  <c r="I23" i="4"/>
  <c r="J23" i="4" s="1"/>
  <c r="H23" i="4"/>
  <c r="K23" i="4" s="1"/>
  <c r="D24" i="4"/>
  <c r="E24" i="4" s="1"/>
  <c r="F24" i="4" s="1"/>
  <c r="C24" i="4"/>
  <c r="A23" i="4"/>
  <c r="G22" i="4"/>
  <c r="A39" i="8" l="1"/>
  <c r="D38" i="8"/>
  <c r="E38" i="8" s="1"/>
  <c r="H40" i="7"/>
  <c r="G41" i="7" s="1"/>
  <c r="F53" i="7" s="1"/>
  <c r="E35" i="6"/>
  <c r="F35" i="6" s="1"/>
  <c r="G35" i="6" s="1"/>
  <c r="I35" i="6" s="1"/>
  <c r="L35" i="6" s="1"/>
  <c r="D35" i="6"/>
  <c r="C36" i="6" s="1"/>
  <c r="A40" i="6"/>
  <c r="J34" i="6"/>
  <c r="K34" i="6" s="1"/>
  <c r="I34" i="6"/>
  <c r="L34" i="6" s="1"/>
  <c r="D25" i="4"/>
  <c r="E25" i="4" s="1"/>
  <c r="F25" i="4" s="1"/>
  <c r="C25" i="4"/>
  <c r="I24" i="4"/>
  <c r="J24" i="4" s="1"/>
  <c r="H24" i="4"/>
  <c r="K24" i="4" s="1"/>
  <c r="A24" i="4"/>
  <c r="G23" i="4"/>
  <c r="A40" i="8" l="1"/>
  <c r="D39" i="8"/>
  <c r="E39" i="8" s="1"/>
  <c r="H41" i="7"/>
  <c r="G42" i="7" s="1"/>
  <c r="F54" i="7" s="1"/>
  <c r="H35" i="6"/>
  <c r="J35" i="6"/>
  <c r="K35" i="6" s="1"/>
  <c r="D36" i="6"/>
  <c r="E37" i="6" s="1"/>
  <c r="F37" i="6" s="1"/>
  <c r="E36" i="6"/>
  <c r="F36" i="6" s="1"/>
  <c r="A41" i="6"/>
  <c r="D26" i="4"/>
  <c r="E26" i="4" s="1"/>
  <c r="F26" i="4" s="1"/>
  <c r="C26" i="4"/>
  <c r="A25" i="4"/>
  <c r="G24" i="4"/>
  <c r="I25" i="4"/>
  <c r="J25" i="4" s="1"/>
  <c r="H25" i="4"/>
  <c r="K25" i="4" s="1"/>
  <c r="A41" i="8" l="1"/>
  <c r="D40" i="8"/>
  <c r="E40" i="8" s="1"/>
  <c r="H42" i="7"/>
  <c r="G43" i="7" s="1"/>
  <c r="F55" i="7" s="1"/>
  <c r="C37" i="6"/>
  <c r="D37" i="6" s="1"/>
  <c r="C38" i="6" s="1"/>
  <c r="G37" i="6"/>
  <c r="A42" i="6"/>
  <c r="G36" i="6"/>
  <c r="H36" i="6"/>
  <c r="H37" i="6"/>
  <c r="A26" i="4"/>
  <c r="G25" i="4"/>
  <c r="D27" i="4"/>
  <c r="E27" i="4" s="1"/>
  <c r="F27" i="4" s="1"/>
  <c r="C27" i="4"/>
  <c r="I26" i="4"/>
  <c r="J26" i="4" s="1"/>
  <c r="H26" i="4"/>
  <c r="K26" i="4" s="1"/>
  <c r="A42" i="8" l="1"/>
  <c r="D41" i="8"/>
  <c r="E41" i="8" s="1"/>
  <c r="H43" i="7"/>
  <c r="G44" i="7" s="1"/>
  <c r="F56" i="7" s="1"/>
  <c r="D38" i="6"/>
  <c r="C39" i="6" s="1"/>
  <c r="J36" i="6"/>
  <c r="K36" i="6" s="1"/>
  <c r="I36" i="6"/>
  <c r="L36" i="6" s="1"/>
  <c r="E38" i="6"/>
  <c r="F38" i="6" s="1"/>
  <c r="A43" i="6"/>
  <c r="J37" i="6"/>
  <c r="I37" i="6"/>
  <c r="L37" i="6" s="1"/>
  <c r="A27" i="4"/>
  <c r="G26" i="4"/>
  <c r="D28" i="4"/>
  <c r="E28" i="4" s="1"/>
  <c r="F28" i="4" s="1"/>
  <c r="C28" i="4"/>
  <c r="I27" i="4"/>
  <c r="J27" i="4" s="1"/>
  <c r="H27" i="4"/>
  <c r="K27" i="4" s="1"/>
  <c r="A43" i="8" l="1"/>
  <c r="D42" i="8"/>
  <c r="E42" i="8" s="1"/>
  <c r="H44" i="7"/>
  <c r="G45" i="7" s="1"/>
  <c r="F57" i="7" s="1"/>
  <c r="E39" i="6"/>
  <c r="F39" i="6" s="1"/>
  <c r="G39" i="6" s="1"/>
  <c r="J39" i="6" s="1"/>
  <c r="D39" i="6"/>
  <c r="C40" i="6" s="1"/>
  <c r="A44" i="6"/>
  <c r="G38" i="6"/>
  <c r="H38" i="6"/>
  <c r="K37" i="6"/>
  <c r="D29" i="4"/>
  <c r="E29" i="4" s="1"/>
  <c r="F29" i="4" s="1"/>
  <c r="C29" i="4"/>
  <c r="I28" i="4"/>
  <c r="J28" i="4" s="1"/>
  <c r="H28" i="4"/>
  <c r="K28" i="4" s="1"/>
  <c r="A28" i="4"/>
  <c r="G27" i="4"/>
  <c r="A44" i="8" l="1"/>
  <c r="D43" i="8"/>
  <c r="E43" i="8" s="1"/>
  <c r="H45" i="7"/>
  <c r="G46" i="7" s="1"/>
  <c r="F58" i="7" s="1"/>
  <c r="H39" i="6"/>
  <c r="D40" i="6"/>
  <c r="E41" i="6" s="1"/>
  <c r="F41" i="6" s="1"/>
  <c r="G41" i="6" s="1"/>
  <c r="J38" i="6"/>
  <c r="K38" i="6" s="1"/>
  <c r="I38" i="6"/>
  <c r="L38" i="6" s="1"/>
  <c r="I39" i="6"/>
  <c r="L39" i="6" s="1"/>
  <c r="E40" i="6"/>
  <c r="F40" i="6" s="1"/>
  <c r="A45" i="6"/>
  <c r="D30" i="4"/>
  <c r="E30" i="4" s="1"/>
  <c r="F30" i="4" s="1"/>
  <c r="C30" i="4"/>
  <c r="G28" i="4"/>
  <c r="A29" i="4"/>
  <c r="I29" i="4"/>
  <c r="J29" i="4" s="1"/>
  <c r="H29" i="4"/>
  <c r="K29" i="4" s="1"/>
  <c r="A45" i="8" l="1"/>
  <c r="D44" i="8"/>
  <c r="E44" i="8" s="1"/>
  <c r="H46" i="7"/>
  <c r="G47" i="7" s="1"/>
  <c r="F59" i="7" s="1"/>
  <c r="K39" i="6"/>
  <c r="J41" i="6"/>
  <c r="G40" i="6"/>
  <c r="I41" i="6" s="1"/>
  <c r="L41" i="6" s="1"/>
  <c r="H40" i="6"/>
  <c r="H41" i="6"/>
  <c r="C41" i="6"/>
  <c r="A46" i="6"/>
  <c r="A30" i="4"/>
  <c r="G29" i="4"/>
  <c r="D31" i="4"/>
  <c r="E31" i="4" s="1"/>
  <c r="F31" i="4" s="1"/>
  <c r="C31" i="4"/>
  <c r="I30" i="4"/>
  <c r="J30" i="4" s="1"/>
  <c r="H30" i="4"/>
  <c r="K30" i="4" s="1"/>
  <c r="A46" i="8" l="1"/>
  <c r="D45" i="8"/>
  <c r="E45" i="8" s="1"/>
  <c r="H47" i="7"/>
  <c r="G48" i="7" s="1"/>
  <c r="F60" i="7" s="1"/>
  <c r="D41" i="6"/>
  <c r="E42" i="6" s="1"/>
  <c r="F42" i="6" s="1"/>
  <c r="J40" i="6"/>
  <c r="K40" i="6" s="1"/>
  <c r="I40" i="6"/>
  <c r="L40" i="6" s="1"/>
  <c r="A47" i="6"/>
  <c r="C32" i="4"/>
  <c r="D32" i="4"/>
  <c r="E32" i="4" s="1"/>
  <c r="F32" i="4" s="1"/>
  <c r="I31" i="4"/>
  <c r="J31" i="4" s="1"/>
  <c r="H31" i="4"/>
  <c r="K31" i="4" s="1"/>
  <c r="G30" i="4"/>
  <c r="A31" i="4"/>
  <c r="A47" i="8" l="1"/>
  <c r="D46" i="8"/>
  <c r="E46" i="8" s="1"/>
  <c r="H48" i="7"/>
  <c r="G49" i="7" s="1"/>
  <c r="F61" i="7" s="1"/>
  <c r="C42" i="6"/>
  <c r="D42" i="6" s="1"/>
  <c r="E43" i="6" s="1"/>
  <c r="F43" i="6" s="1"/>
  <c r="K41" i="6"/>
  <c r="G42" i="6"/>
  <c r="H42" i="6"/>
  <c r="A48" i="6"/>
  <c r="A32" i="4"/>
  <c r="G31" i="4"/>
  <c r="I32" i="4"/>
  <c r="J32" i="4" s="1"/>
  <c r="H32" i="4"/>
  <c r="K32" i="4" s="1"/>
  <c r="C33" i="4"/>
  <c r="D33" i="4"/>
  <c r="E33" i="4" s="1"/>
  <c r="F33" i="4" s="1"/>
  <c r="A48" i="8" l="1"/>
  <c r="D47" i="8"/>
  <c r="E47" i="8" s="1"/>
  <c r="H49" i="7"/>
  <c r="G50" i="7" s="1"/>
  <c r="F62" i="7" s="1"/>
  <c r="G43" i="6"/>
  <c r="H43" i="6"/>
  <c r="C43" i="6"/>
  <c r="A49" i="6"/>
  <c r="J42" i="6"/>
  <c r="K42" i="6" s="1"/>
  <c r="I42" i="6"/>
  <c r="L42" i="6" s="1"/>
  <c r="I33" i="4"/>
  <c r="J33" i="4" s="1"/>
  <c r="H33" i="4"/>
  <c r="K33" i="4" s="1"/>
  <c r="C34" i="4"/>
  <c r="D34" i="4"/>
  <c r="E34" i="4" s="1"/>
  <c r="F34" i="4" s="1"/>
  <c r="G32" i="4"/>
  <c r="A33" i="4"/>
  <c r="A49" i="8" l="1"/>
  <c r="D48" i="8"/>
  <c r="E48" i="8" s="1"/>
  <c r="H50" i="7"/>
  <c r="G51" i="7" s="1"/>
  <c r="D43" i="6"/>
  <c r="C44" i="6" s="1"/>
  <c r="A50" i="6"/>
  <c r="J43" i="6"/>
  <c r="K43" i="6" s="1"/>
  <c r="I43" i="6"/>
  <c r="L43" i="6" s="1"/>
  <c r="D35" i="4"/>
  <c r="E35" i="4" s="1"/>
  <c r="F35" i="4" s="1"/>
  <c r="C35" i="4"/>
  <c r="I34" i="4"/>
  <c r="J34" i="4" s="1"/>
  <c r="H34" i="4"/>
  <c r="K34" i="4" s="1"/>
  <c r="A34" i="4"/>
  <c r="G33" i="4"/>
  <c r="A50" i="8" l="1"/>
  <c r="D49" i="8"/>
  <c r="E49" i="8" s="1"/>
  <c r="H51" i="7"/>
  <c r="G52" i="7" s="1"/>
  <c r="D44" i="6"/>
  <c r="E45" i="6" s="1"/>
  <c r="F45" i="6" s="1"/>
  <c r="G45" i="6" s="1"/>
  <c r="A51" i="6"/>
  <c r="E44" i="6"/>
  <c r="F44" i="6" s="1"/>
  <c r="C36" i="4"/>
  <c r="D36" i="4"/>
  <c r="E36" i="4" s="1"/>
  <c r="F36" i="4" s="1"/>
  <c r="G34" i="4"/>
  <c r="A35" i="4"/>
  <c r="I35" i="4"/>
  <c r="J35" i="4" s="1"/>
  <c r="H35" i="4"/>
  <c r="K35" i="4" s="1"/>
  <c r="A51" i="8" l="1"/>
  <c r="D50" i="8"/>
  <c r="E50" i="8" s="1"/>
  <c r="H52" i="7"/>
  <c r="G53" i="7" s="1"/>
  <c r="C45" i="6"/>
  <c r="D45" i="6" s="1"/>
  <c r="E46" i="6" s="1"/>
  <c r="F46" i="6" s="1"/>
  <c r="J45" i="6"/>
  <c r="A52" i="6"/>
  <c r="G44" i="6"/>
  <c r="H45" i="6"/>
  <c r="H44" i="6"/>
  <c r="G35" i="4"/>
  <c r="A36" i="4"/>
  <c r="I36" i="4"/>
  <c r="J36" i="4" s="1"/>
  <c r="H36" i="4"/>
  <c r="K36" i="4" s="1"/>
  <c r="D37" i="4"/>
  <c r="E37" i="4" s="1"/>
  <c r="F37" i="4" s="1"/>
  <c r="C37" i="4"/>
  <c r="A52" i="8" l="1"/>
  <c r="D51" i="8"/>
  <c r="E51" i="8" s="1"/>
  <c r="F3" i="8" s="1"/>
  <c r="H53" i="7"/>
  <c r="G54" i="7" s="1"/>
  <c r="G46" i="6"/>
  <c r="H46" i="6"/>
  <c r="J44" i="6"/>
  <c r="K44" i="6" s="1"/>
  <c r="I44" i="6"/>
  <c r="L44" i="6" s="1"/>
  <c r="A53" i="6"/>
  <c r="C46" i="6"/>
  <c r="I45" i="6"/>
  <c r="L45" i="6" s="1"/>
  <c r="I37" i="4"/>
  <c r="J37" i="4" s="1"/>
  <c r="H37" i="4"/>
  <c r="K37" i="4" s="1"/>
  <c r="C38" i="4"/>
  <c r="D38" i="4"/>
  <c r="E38" i="4" s="1"/>
  <c r="F38" i="4" s="1"/>
  <c r="G36" i="4"/>
  <c r="A37" i="4"/>
  <c r="G3" i="8" l="1"/>
  <c r="I3" i="8"/>
  <c r="J3" i="8" s="1"/>
  <c r="A53" i="8"/>
  <c r="D52" i="8"/>
  <c r="E52" i="8" s="1"/>
  <c r="H54" i="7"/>
  <c r="G55" i="7" s="1"/>
  <c r="K45" i="6"/>
  <c r="D46" i="6"/>
  <c r="C47" i="6" s="1"/>
  <c r="A54" i="6"/>
  <c r="J46" i="6"/>
  <c r="K46" i="6" s="1"/>
  <c r="I46" i="6"/>
  <c r="L46" i="6" s="1"/>
  <c r="D39" i="4"/>
  <c r="E39" i="4" s="1"/>
  <c r="F39" i="4" s="1"/>
  <c r="C39" i="4"/>
  <c r="G37" i="4"/>
  <c r="A38" i="4"/>
  <c r="I38" i="4"/>
  <c r="J38" i="4" s="1"/>
  <c r="H38" i="4"/>
  <c r="K38" i="4" s="1"/>
  <c r="A54" i="8" l="1"/>
  <c r="D53" i="8"/>
  <c r="E53" i="8" s="1"/>
  <c r="K3" i="8"/>
  <c r="L3" i="8"/>
  <c r="H3" i="8"/>
  <c r="I4" i="8" s="1"/>
  <c r="J4" i="8" s="1"/>
  <c r="H55" i="7"/>
  <c r="G56" i="7" s="1"/>
  <c r="D47" i="6"/>
  <c r="C48" i="6" s="1"/>
  <c r="A55" i="6"/>
  <c r="E47" i="6"/>
  <c r="F47" i="6" s="1"/>
  <c r="C40" i="4"/>
  <c r="D40" i="4"/>
  <c r="E40" i="4" s="1"/>
  <c r="F40" i="4" s="1"/>
  <c r="G38" i="4"/>
  <c r="A39" i="4"/>
  <c r="I39" i="4"/>
  <c r="J39" i="4" s="1"/>
  <c r="H39" i="4"/>
  <c r="K39" i="4" s="1"/>
  <c r="G4" i="8" l="1"/>
  <c r="F16" i="8" s="1"/>
  <c r="K4" i="8"/>
  <c r="N4" i="8" s="1"/>
  <c r="L4" i="8"/>
  <c r="N3" i="8"/>
  <c r="M3" i="8"/>
  <c r="A55" i="8"/>
  <c r="D54" i="8"/>
  <c r="E54" i="8" s="1"/>
  <c r="H56" i="7"/>
  <c r="G57" i="7" s="1"/>
  <c r="E48" i="6"/>
  <c r="F48" i="6" s="1"/>
  <c r="G48" i="6" s="1"/>
  <c r="J48" i="6" s="1"/>
  <c r="D48" i="6"/>
  <c r="E49" i="6" s="1"/>
  <c r="F49" i="6" s="1"/>
  <c r="A56" i="6"/>
  <c r="G47" i="6"/>
  <c r="H47" i="6"/>
  <c r="D41" i="4"/>
  <c r="E41" i="4" s="1"/>
  <c r="F41" i="4" s="1"/>
  <c r="C41" i="4"/>
  <c r="A40" i="4"/>
  <c r="G39" i="4"/>
  <c r="I40" i="4"/>
  <c r="J40" i="4" s="1"/>
  <c r="H40" i="4"/>
  <c r="K40" i="4" s="1"/>
  <c r="M4" i="8" l="1"/>
  <c r="P4" i="8" s="1"/>
  <c r="H4" i="8"/>
  <c r="G5" i="8" s="1"/>
  <c r="F17" i="8" s="1"/>
  <c r="O4" i="8"/>
  <c r="O3" i="8"/>
  <c r="P3" i="8"/>
  <c r="A56" i="8"/>
  <c r="D55" i="8"/>
  <c r="E55" i="8" s="1"/>
  <c r="H57" i="7"/>
  <c r="G58" i="7" s="1"/>
  <c r="H48" i="6"/>
  <c r="G49" i="6"/>
  <c r="H49" i="6"/>
  <c r="J47" i="6"/>
  <c r="K47" i="6" s="1"/>
  <c r="I47" i="6"/>
  <c r="L47" i="6" s="1"/>
  <c r="A57" i="6"/>
  <c r="C49" i="6"/>
  <c r="I48" i="6"/>
  <c r="L48" i="6" s="1"/>
  <c r="G40" i="4"/>
  <c r="A41" i="4"/>
  <c r="C42" i="4"/>
  <c r="D42" i="4"/>
  <c r="E42" i="4" s="1"/>
  <c r="F42" i="4" s="1"/>
  <c r="I41" i="4"/>
  <c r="J41" i="4" s="1"/>
  <c r="H41" i="4"/>
  <c r="K41" i="4" s="1"/>
  <c r="H5" i="8" l="1"/>
  <c r="I6" i="8" s="1"/>
  <c r="J6" i="8" s="1"/>
  <c r="K6" i="8" s="1"/>
  <c r="N6" i="8" s="1"/>
  <c r="I5" i="8"/>
  <c r="J5" i="8" s="1"/>
  <c r="K5" i="8" s="1"/>
  <c r="A57" i="8"/>
  <c r="D56" i="8"/>
  <c r="E56" i="8" s="1"/>
  <c r="H58" i="7"/>
  <c r="G59" i="7" s="1"/>
  <c r="A58" i="6"/>
  <c r="D49" i="6"/>
  <c r="C50" i="6" s="1"/>
  <c r="K48" i="6"/>
  <c r="J49" i="6"/>
  <c r="K49" i="6" s="1"/>
  <c r="I49" i="6"/>
  <c r="L49" i="6" s="1"/>
  <c r="A42" i="4"/>
  <c r="G41" i="4"/>
  <c r="I42" i="4"/>
  <c r="J42" i="4" s="1"/>
  <c r="H42" i="4"/>
  <c r="K42" i="4" s="1"/>
  <c r="D43" i="4"/>
  <c r="E43" i="4" s="1"/>
  <c r="F43" i="4" s="1"/>
  <c r="C43" i="4"/>
  <c r="L5" i="8" l="1"/>
  <c r="L6" i="8"/>
  <c r="G6" i="8"/>
  <c r="F18" i="8" s="1"/>
  <c r="A58" i="8"/>
  <c r="D57" i="8"/>
  <c r="E57" i="8" s="1"/>
  <c r="N5" i="8"/>
  <c r="M6" i="8"/>
  <c r="P6" i="8" s="1"/>
  <c r="M5" i="8"/>
  <c r="H59" i="7"/>
  <c r="G60" i="7" s="1"/>
  <c r="D50" i="6"/>
  <c r="C51" i="6" s="1"/>
  <c r="E50" i="6"/>
  <c r="F50" i="6" s="1"/>
  <c r="A59" i="6"/>
  <c r="C44" i="4"/>
  <c r="D44" i="4"/>
  <c r="E44" i="4" s="1"/>
  <c r="F44" i="4" s="1"/>
  <c r="I43" i="4"/>
  <c r="J43" i="4" s="1"/>
  <c r="H43" i="4"/>
  <c r="K43" i="4" s="1"/>
  <c r="G42" i="4"/>
  <c r="A43" i="4"/>
  <c r="H6" i="8" l="1"/>
  <c r="I7" i="8" s="1"/>
  <c r="J7" i="8" s="1"/>
  <c r="P5" i="8"/>
  <c r="O6" i="8"/>
  <c r="O5" i="8"/>
  <c r="A59" i="8"/>
  <c r="D58" i="8"/>
  <c r="E58" i="8" s="1"/>
  <c r="H60" i="7"/>
  <c r="G61" i="7" s="1"/>
  <c r="E51" i="6"/>
  <c r="F51" i="6" s="1"/>
  <c r="G51" i="6" s="1"/>
  <c r="J51" i="6" s="1"/>
  <c r="D51" i="6"/>
  <c r="C52" i="6" s="1"/>
  <c r="G50" i="6"/>
  <c r="H50" i="6"/>
  <c r="A60" i="6"/>
  <c r="D45" i="4"/>
  <c r="E45" i="4" s="1"/>
  <c r="F45" i="4" s="1"/>
  <c r="C45" i="4"/>
  <c r="A44" i="4"/>
  <c r="G43" i="4"/>
  <c r="I44" i="4"/>
  <c r="J44" i="4" s="1"/>
  <c r="H44" i="4"/>
  <c r="K44" i="4" s="1"/>
  <c r="K7" i="8" l="1"/>
  <c r="L7" i="8"/>
  <c r="G7" i="8"/>
  <c r="F19" i="8" s="1"/>
  <c r="A60" i="8"/>
  <c r="D59" i="8"/>
  <c r="E59" i="8" s="1"/>
  <c r="H61" i="7"/>
  <c r="G62" i="7" s="1"/>
  <c r="H62" i="7" s="1"/>
  <c r="H51" i="6"/>
  <c r="E52" i="6"/>
  <c r="F52" i="6" s="1"/>
  <c r="G52" i="6" s="1"/>
  <c r="J52" i="6" s="1"/>
  <c r="D52" i="6"/>
  <c r="E53" i="6" s="1"/>
  <c r="F53" i="6" s="1"/>
  <c r="J50" i="6"/>
  <c r="K50" i="6" s="1"/>
  <c r="I50" i="6"/>
  <c r="L50" i="6" s="1"/>
  <c r="A61" i="6"/>
  <c r="I51" i="6"/>
  <c r="L51" i="6" s="1"/>
  <c r="G44" i="4"/>
  <c r="A45" i="4"/>
  <c r="C46" i="4"/>
  <c r="D46" i="4"/>
  <c r="E46" i="4" s="1"/>
  <c r="F46" i="4" s="1"/>
  <c r="I45" i="4"/>
  <c r="J45" i="4" s="1"/>
  <c r="H45" i="4"/>
  <c r="K45" i="4" s="1"/>
  <c r="H7" i="8" l="1"/>
  <c r="N7" i="8"/>
  <c r="O7" i="8" s="1"/>
  <c r="M7" i="8"/>
  <c r="P7" i="8" s="1"/>
  <c r="A61" i="8"/>
  <c r="D60" i="8"/>
  <c r="E60" i="8" s="1"/>
  <c r="H52" i="6"/>
  <c r="I52" i="6"/>
  <c r="L52" i="6" s="1"/>
  <c r="K51" i="6"/>
  <c r="G53" i="6"/>
  <c r="H53" i="6"/>
  <c r="C53" i="6"/>
  <c r="A62" i="6"/>
  <c r="K52" i="6"/>
  <c r="A46" i="4"/>
  <c r="G45" i="4"/>
  <c r="I46" i="4"/>
  <c r="J46" i="4" s="1"/>
  <c r="H46" i="4"/>
  <c r="K46" i="4" s="1"/>
  <c r="D47" i="4"/>
  <c r="E47" i="4" s="1"/>
  <c r="F47" i="4" s="1"/>
  <c r="C47" i="4"/>
  <c r="G8" i="8" l="1"/>
  <c r="F20" i="8" s="1"/>
  <c r="I8" i="8"/>
  <c r="J8" i="8" s="1"/>
  <c r="A62" i="8"/>
  <c r="D61" i="8"/>
  <c r="E61" i="8" s="1"/>
  <c r="D53" i="6"/>
  <c r="C54" i="6" s="1"/>
  <c r="J53" i="6"/>
  <c r="K53" i="6" s="1"/>
  <c r="I53" i="6"/>
  <c r="L53" i="6" s="1"/>
  <c r="C48" i="4"/>
  <c r="D48" i="4"/>
  <c r="E48" i="4" s="1"/>
  <c r="F48" i="4" s="1"/>
  <c r="I47" i="4"/>
  <c r="J47" i="4" s="1"/>
  <c r="H47" i="4"/>
  <c r="K47" i="4" s="1"/>
  <c r="G46" i="4"/>
  <c r="A47" i="4"/>
  <c r="K8" i="8" l="1"/>
  <c r="L8" i="8"/>
  <c r="H8" i="8"/>
  <c r="G9" i="8" s="1"/>
  <c r="F21" i="8" s="1"/>
  <c r="D62" i="8"/>
  <c r="E62" i="8" s="1"/>
  <c r="D54" i="6"/>
  <c r="C55" i="6" s="1"/>
  <c r="E54" i="6"/>
  <c r="F54" i="6" s="1"/>
  <c r="D49" i="4"/>
  <c r="E49" i="4" s="1"/>
  <c r="F49" i="4" s="1"/>
  <c r="C49" i="4"/>
  <c r="A48" i="4"/>
  <c r="G47" i="4"/>
  <c r="I48" i="4"/>
  <c r="J48" i="4" s="1"/>
  <c r="H48" i="4"/>
  <c r="K48" i="4" s="1"/>
  <c r="I9" i="8" l="1"/>
  <c r="J9" i="8" s="1"/>
  <c r="L9" i="8" s="1"/>
  <c r="H9" i="8"/>
  <c r="G10" i="8" s="1"/>
  <c r="F22" i="8" s="1"/>
  <c r="M8" i="8"/>
  <c r="P8" i="8" s="1"/>
  <c r="N8" i="8"/>
  <c r="D55" i="6"/>
  <c r="E56" i="6" s="1"/>
  <c r="F56" i="6" s="1"/>
  <c r="G54" i="6"/>
  <c r="H54" i="6"/>
  <c r="E55" i="6"/>
  <c r="F55" i="6" s="1"/>
  <c r="G55" i="6" s="1"/>
  <c r="C50" i="4"/>
  <c r="D50" i="4"/>
  <c r="E50" i="4" s="1"/>
  <c r="F50" i="4" s="1"/>
  <c r="G48" i="4"/>
  <c r="A49" i="4"/>
  <c r="I49" i="4"/>
  <c r="J49" i="4" s="1"/>
  <c r="H49" i="4"/>
  <c r="K49" i="4" s="1"/>
  <c r="K9" i="8" l="1"/>
  <c r="M9" i="8" s="1"/>
  <c r="P9" i="8" s="1"/>
  <c r="I10" i="8"/>
  <c r="J10" i="8" s="1"/>
  <c r="L10" i="8" s="1"/>
  <c r="H10" i="8"/>
  <c r="G11" i="8" s="1"/>
  <c r="F23" i="8" s="1"/>
  <c r="O8" i="8"/>
  <c r="G56" i="6"/>
  <c r="J54" i="6"/>
  <c r="K54" i="6" s="1"/>
  <c r="I54" i="6"/>
  <c r="L54" i="6" s="1"/>
  <c r="H55" i="6"/>
  <c r="C56" i="6"/>
  <c r="J55" i="6"/>
  <c r="I55" i="6"/>
  <c r="L55" i="6" s="1"/>
  <c r="H56" i="6"/>
  <c r="A50" i="4"/>
  <c r="G49" i="4"/>
  <c r="I50" i="4"/>
  <c r="J50" i="4" s="1"/>
  <c r="H50" i="4"/>
  <c r="K50" i="4" s="1"/>
  <c r="D51" i="4"/>
  <c r="E51" i="4" s="1"/>
  <c r="F51" i="4" s="1"/>
  <c r="C51" i="4"/>
  <c r="K10" i="8" l="1"/>
  <c r="N10" i="8" s="1"/>
  <c r="I11" i="8"/>
  <c r="J11" i="8" s="1"/>
  <c r="L11" i="8" s="1"/>
  <c r="N9" i="8"/>
  <c r="O9" i="8" s="1"/>
  <c r="H11" i="8"/>
  <c r="I12" i="8" s="1"/>
  <c r="J12" i="8" s="1"/>
  <c r="K12" i="8" s="1"/>
  <c r="N12" i="8" s="1"/>
  <c r="K55" i="6"/>
  <c r="D56" i="6"/>
  <c r="E57" i="6" s="1"/>
  <c r="F57" i="6" s="1"/>
  <c r="J56" i="6"/>
  <c r="K56" i="6" s="1"/>
  <c r="I56" i="6"/>
  <c r="L56" i="6" s="1"/>
  <c r="C52" i="4"/>
  <c r="D52" i="4"/>
  <c r="E52" i="4" s="1"/>
  <c r="F52" i="4" s="1"/>
  <c r="I51" i="4"/>
  <c r="J51" i="4" s="1"/>
  <c r="H51" i="4"/>
  <c r="K51" i="4" s="1"/>
  <c r="G50" i="4"/>
  <c r="A51" i="4"/>
  <c r="M10" i="8" l="1"/>
  <c r="P10" i="8" s="1"/>
  <c r="K11" i="8"/>
  <c r="M12" i="8" s="1"/>
  <c r="P12" i="8" s="1"/>
  <c r="O10" i="8"/>
  <c r="G12" i="8"/>
  <c r="L12" i="8"/>
  <c r="G57" i="6"/>
  <c r="H57" i="6"/>
  <c r="C57" i="6"/>
  <c r="D53" i="4"/>
  <c r="E53" i="4" s="1"/>
  <c r="F53" i="4" s="1"/>
  <c r="C53" i="4"/>
  <c r="A52" i="4"/>
  <c r="G51" i="4"/>
  <c r="I52" i="4"/>
  <c r="J52" i="4" s="1"/>
  <c r="H52" i="4"/>
  <c r="K52" i="4" s="1"/>
  <c r="H12" i="8" l="1"/>
  <c r="G13" i="8" s="1"/>
  <c r="F25" i="8" s="1"/>
  <c r="F24" i="8"/>
  <c r="M11" i="8"/>
  <c r="P11" i="8" s="1"/>
  <c r="N11" i="8"/>
  <c r="O12" i="8" s="1"/>
  <c r="I13" i="8"/>
  <c r="J13" i="8" s="1"/>
  <c r="K13" i="8" s="1"/>
  <c r="M13" i="8" s="1"/>
  <c r="P13" i="8" s="1"/>
  <c r="D57" i="6"/>
  <c r="C58" i="6" s="1"/>
  <c r="J57" i="6"/>
  <c r="K57" i="6" s="1"/>
  <c r="I57" i="6"/>
  <c r="L57" i="6" s="1"/>
  <c r="C54" i="4"/>
  <c r="D54" i="4"/>
  <c r="E54" i="4" s="1"/>
  <c r="F54" i="4" s="1"/>
  <c r="G52" i="4"/>
  <c r="A53" i="4"/>
  <c r="I53" i="4"/>
  <c r="J53" i="4" s="1"/>
  <c r="H53" i="4"/>
  <c r="K53" i="4" s="1"/>
  <c r="H13" i="8" l="1"/>
  <c r="I14" i="8" s="1"/>
  <c r="J14" i="8" s="1"/>
  <c r="O11" i="8"/>
  <c r="N13" i="8"/>
  <c r="O13" i="8" s="1"/>
  <c r="L13" i="8"/>
  <c r="G14" i="8"/>
  <c r="F26" i="8" s="1"/>
  <c r="K14" i="8"/>
  <c r="L14" i="8"/>
  <c r="D58" i="6"/>
  <c r="C59" i="6" s="1"/>
  <c r="E58" i="6"/>
  <c r="F58" i="6" s="1"/>
  <c r="A54" i="4"/>
  <c r="G53" i="4"/>
  <c r="I54" i="4"/>
  <c r="J54" i="4" s="1"/>
  <c r="H54" i="4"/>
  <c r="K54" i="4" s="1"/>
  <c r="D55" i="4"/>
  <c r="E55" i="4" s="1"/>
  <c r="F55" i="4" s="1"/>
  <c r="C55" i="4"/>
  <c r="H14" i="8" l="1"/>
  <c r="I15" i="8" s="1"/>
  <c r="J15" i="8" s="1"/>
  <c r="K15" i="8" s="1"/>
  <c r="N15" i="8" s="1"/>
  <c r="N14" i="8"/>
  <c r="O14" i="8" s="1"/>
  <c r="M14" i="8"/>
  <c r="P14" i="8" s="1"/>
  <c r="E59" i="6"/>
  <c r="F59" i="6" s="1"/>
  <c r="G59" i="6" s="1"/>
  <c r="D59" i="6"/>
  <c r="E60" i="6" s="1"/>
  <c r="F60" i="6" s="1"/>
  <c r="G58" i="6"/>
  <c r="H58" i="6"/>
  <c r="C56" i="4"/>
  <c r="D56" i="4"/>
  <c r="E56" i="4" s="1"/>
  <c r="F56" i="4" s="1"/>
  <c r="I55" i="4"/>
  <c r="J55" i="4" s="1"/>
  <c r="H55" i="4"/>
  <c r="K55" i="4" s="1"/>
  <c r="G54" i="4"/>
  <c r="A55" i="4"/>
  <c r="L15" i="8" l="1"/>
  <c r="M15" i="8"/>
  <c r="P15" i="8" s="1"/>
  <c r="G15" i="8"/>
  <c r="F27" i="8" s="1"/>
  <c r="O15" i="8"/>
  <c r="H59" i="6"/>
  <c r="G60" i="6"/>
  <c r="H60" i="6"/>
  <c r="J58" i="6"/>
  <c r="K58" i="6" s="1"/>
  <c r="I58" i="6"/>
  <c r="L58" i="6" s="1"/>
  <c r="J59" i="6"/>
  <c r="I59" i="6"/>
  <c r="L59" i="6" s="1"/>
  <c r="C60" i="6"/>
  <c r="A56" i="4"/>
  <c r="G55" i="4"/>
  <c r="I56" i="4"/>
  <c r="J56" i="4" s="1"/>
  <c r="H56" i="4"/>
  <c r="K56" i="4" s="1"/>
  <c r="D57" i="4"/>
  <c r="E57" i="4" s="1"/>
  <c r="F57" i="4" s="1"/>
  <c r="C57" i="4"/>
  <c r="H15" i="8" l="1"/>
  <c r="D60" i="6"/>
  <c r="E61" i="6" s="1"/>
  <c r="F61" i="6" s="1"/>
  <c r="K59" i="6"/>
  <c r="J60" i="6"/>
  <c r="K60" i="6" s="1"/>
  <c r="I60" i="6"/>
  <c r="L60" i="6" s="1"/>
  <c r="C58" i="4"/>
  <c r="D58" i="4"/>
  <c r="E58" i="4" s="1"/>
  <c r="F58" i="4" s="1"/>
  <c r="I57" i="4"/>
  <c r="J57" i="4" s="1"/>
  <c r="H57" i="4"/>
  <c r="K57" i="4" s="1"/>
  <c r="G56" i="4"/>
  <c r="A57" i="4"/>
  <c r="I16" i="8" l="1"/>
  <c r="J16" i="8" s="1"/>
  <c r="G16" i="8"/>
  <c r="F28" i="8" s="1"/>
  <c r="C61" i="6"/>
  <c r="D61" i="6" s="1"/>
  <c r="E62" i="6" s="1"/>
  <c r="F62" i="6" s="1"/>
  <c r="G62" i="6" s="1"/>
  <c r="G61" i="6"/>
  <c r="H61" i="6"/>
  <c r="A58" i="4"/>
  <c r="G57" i="4"/>
  <c r="I58" i="4"/>
  <c r="J58" i="4" s="1"/>
  <c r="H58" i="4"/>
  <c r="K58" i="4" s="1"/>
  <c r="D59" i="4"/>
  <c r="E59" i="4" s="1"/>
  <c r="F59" i="4" s="1"/>
  <c r="C59" i="4"/>
  <c r="H16" i="8" l="1"/>
  <c r="I17" i="8" s="1"/>
  <c r="J17" i="8" s="1"/>
  <c r="K16" i="8"/>
  <c r="L16" i="8"/>
  <c r="C62" i="6"/>
  <c r="D62" i="6" s="1"/>
  <c r="H62" i="6"/>
  <c r="J61" i="6"/>
  <c r="K61" i="6" s="1"/>
  <c r="I61" i="6"/>
  <c r="L61" i="6" s="1"/>
  <c r="C60" i="4"/>
  <c r="D60" i="4"/>
  <c r="E60" i="4" s="1"/>
  <c r="F60" i="4" s="1"/>
  <c r="I59" i="4"/>
  <c r="J59" i="4" s="1"/>
  <c r="H59" i="4"/>
  <c r="K59" i="4" s="1"/>
  <c r="G58" i="4"/>
  <c r="A59" i="4"/>
  <c r="M16" i="8" l="1"/>
  <c r="P16" i="8" s="1"/>
  <c r="N16" i="8"/>
  <c r="O16" i="8" s="1"/>
  <c r="L17" i="8"/>
  <c r="K17" i="8"/>
  <c r="G17" i="8"/>
  <c r="F29" i="8" s="1"/>
  <c r="O6" i="6"/>
  <c r="P6" i="6"/>
  <c r="Q6" i="6"/>
  <c r="J62" i="6"/>
  <c r="K62" i="6" s="1"/>
  <c r="I62" i="6"/>
  <c r="A60" i="4"/>
  <c r="G59" i="4"/>
  <c r="I60" i="4"/>
  <c r="J60" i="4" s="1"/>
  <c r="H60" i="4"/>
  <c r="K60" i="4" s="1"/>
  <c r="D61" i="4"/>
  <c r="E61" i="4" s="1"/>
  <c r="F61" i="4" s="1"/>
  <c r="C61" i="4"/>
  <c r="N17" i="8" l="1"/>
  <c r="O17" i="8" s="1"/>
  <c r="M17" i="8"/>
  <c r="P17" i="8" s="1"/>
  <c r="H17" i="8"/>
  <c r="O8" i="6"/>
  <c r="P8" i="6"/>
  <c r="Q8" i="6"/>
  <c r="O7" i="6"/>
  <c r="L62" i="6"/>
  <c r="P7" i="6"/>
  <c r="Q7" i="6"/>
  <c r="C62" i="4"/>
  <c r="D62" i="4"/>
  <c r="E62" i="4" s="1"/>
  <c r="F62" i="4" s="1"/>
  <c r="I61" i="4"/>
  <c r="J61" i="4" s="1"/>
  <c r="H61" i="4"/>
  <c r="K61" i="4" s="1"/>
  <c r="G60" i="4"/>
  <c r="A61" i="4"/>
  <c r="I18" i="8" l="1"/>
  <c r="J18" i="8" s="1"/>
  <c r="G18" i="8"/>
  <c r="F30" i="8" s="1"/>
  <c r="O9" i="6"/>
  <c r="Q9" i="6"/>
  <c r="P9" i="6"/>
  <c r="A62" i="4"/>
  <c r="G62" i="4" s="1"/>
  <c r="G61" i="4"/>
  <c r="I62" i="4"/>
  <c r="J62" i="4" s="1"/>
  <c r="H62" i="4"/>
  <c r="H18" i="8" l="1"/>
  <c r="I19" i="8" s="1"/>
  <c r="J19" i="8" s="1"/>
  <c r="L19" i="8" s="1"/>
  <c r="L18" i="8"/>
  <c r="K18" i="8"/>
  <c r="N7" i="4"/>
  <c r="P7" i="4"/>
  <c r="O7" i="4"/>
  <c r="K62" i="4"/>
  <c r="N6" i="4"/>
  <c r="P6" i="4"/>
  <c r="O6" i="4"/>
  <c r="N5" i="4"/>
  <c r="O5" i="4"/>
  <c r="P5" i="4"/>
  <c r="G19" i="8" l="1"/>
  <c r="F31" i="8" s="1"/>
  <c r="N18" i="8"/>
  <c r="M18" i="8"/>
  <c r="P18" i="8" s="1"/>
  <c r="K19" i="8"/>
  <c r="N19" i="8" s="1"/>
  <c r="N8" i="4"/>
  <c r="O8" i="4"/>
  <c r="P8" i="4"/>
  <c r="D3" i="5"/>
  <c r="E4" i="5" s="1"/>
  <c r="F4" i="5" s="1"/>
  <c r="G4" i="5" s="1"/>
  <c r="J4" i="5" s="1"/>
  <c r="C2" i="5"/>
  <c r="C3" i="5" s="1"/>
  <c r="E3" i="5"/>
  <c r="F3" i="5"/>
  <c r="D2" i="5"/>
  <c r="H19" i="8" l="1"/>
  <c r="I20" i="8" s="1"/>
  <c r="J20" i="8" s="1"/>
  <c r="O19" i="8"/>
  <c r="O18" i="8"/>
  <c r="M19" i="8"/>
  <c r="P19" i="8" s="1"/>
  <c r="C4" i="5"/>
  <c r="H4" i="5"/>
  <c r="H3" i="5"/>
  <c r="G3" i="5"/>
  <c r="K20" i="8" l="1"/>
  <c r="L20" i="8"/>
  <c r="G20" i="8"/>
  <c r="F32" i="8" s="1"/>
  <c r="C5" i="5"/>
  <c r="E5" i="5"/>
  <c r="F5" i="5" s="1"/>
  <c r="D4" i="5"/>
  <c r="I3" i="5"/>
  <c r="J3" i="5"/>
  <c r="I4" i="5"/>
  <c r="L4" i="5" s="1"/>
  <c r="H20" i="8" l="1"/>
  <c r="N20" i="8"/>
  <c r="O20" i="8" s="1"/>
  <c r="M20" i="8"/>
  <c r="P20" i="8" s="1"/>
  <c r="L3" i="5"/>
  <c r="G5" i="5"/>
  <c r="H5" i="5"/>
  <c r="D5" i="5"/>
  <c r="C6" i="5" s="1"/>
  <c r="E6" i="5"/>
  <c r="F6" i="5" s="1"/>
  <c r="G6" i="5" s="1"/>
  <c r="J6" i="5" s="1"/>
  <c r="K3" i="5"/>
  <c r="K4" i="5"/>
  <c r="G21" i="8" l="1"/>
  <c r="F33" i="8" s="1"/>
  <c r="I21" i="8"/>
  <c r="J21" i="8" s="1"/>
  <c r="D6" i="5"/>
  <c r="E7" i="5" s="1"/>
  <c r="F7" i="5" s="1"/>
  <c r="C7" i="5"/>
  <c r="J5" i="5"/>
  <c r="I5" i="5"/>
  <c r="I6" i="5"/>
  <c r="L6" i="5" s="1"/>
  <c r="H6" i="5"/>
  <c r="L21" i="8" l="1"/>
  <c r="K21" i="8"/>
  <c r="H21" i="8"/>
  <c r="I22" i="8" s="1"/>
  <c r="J22" i="8" s="1"/>
  <c r="K22" i="8" s="1"/>
  <c r="N22" i="8" s="1"/>
  <c r="G7" i="5"/>
  <c r="H7" i="5"/>
  <c r="L5" i="5"/>
  <c r="D7" i="5"/>
  <c r="E8" i="5" s="1"/>
  <c r="F8" i="5" s="1"/>
  <c r="C8" i="5"/>
  <c r="K5" i="5"/>
  <c r="K6" i="5"/>
  <c r="L22" i="8" l="1"/>
  <c r="G22" i="8"/>
  <c r="M22" i="8"/>
  <c r="P22" i="8" s="1"/>
  <c r="N21" i="8"/>
  <c r="M21" i="8"/>
  <c r="P21" i="8" s="1"/>
  <c r="G8" i="5"/>
  <c r="J8" i="5" s="1"/>
  <c r="H8" i="5"/>
  <c r="E9" i="5"/>
  <c r="F9" i="5" s="1"/>
  <c r="G9" i="5" s="1"/>
  <c r="J9" i="5" s="1"/>
  <c r="D8" i="5"/>
  <c r="C9" i="5" s="1"/>
  <c r="J7" i="5"/>
  <c r="I9" i="5"/>
  <c r="I8" i="5"/>
  <c r="L8" i="5" s="1"/>
  <c r="I7" i="5"/>
  <c r="H22" i="8" l="1"/>
  <c r="I23" i="8" s="1"/>
  <c r="J23" i="8" s="1"/>
  <c r="F34" i="8"/>
  <c r="K23" i="8"/>
  <c r="L23" i="8"/>
  <c r="G23" i="8"/>
  <c r="F35" i="8" s="1"/>
  <c r="O22" i="8"/>
  <c r="O21" i="8"/>
  <c r="D9" i="5"/>
  <c r="E10" i="5" s="1"/>
  <c r="F10" i="5" s="1"/>
  <c r="C10" i="5"/>
  <c r="L7" i="5"/>
  <c r="K8" i="5"/>
  <c r="K9" i="5"/>
  <c r="K7" i="5"/>
  <c r="L9" i="5"/>
  <c r="H9" i="5"/>
  <c r="H23" i="8" l="1"/>
  <c r="G24" i="8" s="1"/>
  <c r="F36" i="8" s="1"/>
  <c r="N23" i="8"/>
  <c r="O23" i="8" s="1"/>
  <c r="M23" i="8"/>
  <c r="P23" i="8" s="1"/>
  <c r="G10" i="5"/>
  <c r="H10" i="5"/>
  <c r="D10" i="5"/>
  <c r="C11" i="5" s="1"/>
  <c r="I24" i="8" l="1"/>
  <c r="J24" i="8" s="1"/>
  <c r="L24" i="8" s="1"/>
  <c r="H24" i="8"/>
  <c r="E12" i="5"/>
  <c r="F12" i="5" s="1"/>
  <c r="D11" i="5"/>
  <c r="C12" i="5"/>
  <c r="E11" i="5"/>
  <c r="F11" i="5" s="1"/>
  <c r="J10" i="5"/>
  <c r="I10" i="5"/>
  <c r="K24" i="8" l="1"/>
  <c r="M24" i="8" s="1"/>
  <c r="P24" i="8" s="1"/>
  <c r="I25" i="8"/>
  <c r="J25" i="8" s="1"/>
  <c r="G25" i="8"/>
  <c r="F37" i="8" s="1"/>
  <c r="D12" i="5"/>
  <c r="E13" i="5" s="1"/>
  <c r="F13" i="5" s="1"/>
  <c r="C13" i="5"/>
  <c r="G11" i="5"/>
  <c r="H11" i="5"/>
  <c r="L10" i="5"/>
  <c r="K10" i="5"/>
  <c r="G12" i="5"/>
  <c r="H12" i="5"/>
  <c r="N24" i="8" l="1"/>
  <c r="O24" i="8" s="1"/>
  <c r="H25" i="8"/>
  <c r="G26" i="8" s="1"/>
  <c r="F38" i="8" s="1"/>
  <c r="K25" i="8"/>
  <c r="L25" i="8"/>
  <c r="G13" i="5"/>
  <c r="H13" i="5"/>
  <c r="C14" i="5"/>
  <c r="D13" i="5"/>
  <c r="E14" i="5" s="1"/>
  <c r="F14" i="5" s="1"/>
  <c r="J11" i="5"/>
  <c r="I11" i="5"/>
  <c r="J12" i="5"/>
  <c r="I12" i="5"/>
  <c r="L12" i="5" s="1"/>
  <c r="I26" i="8" l="1"/>
  <c r="J26" i="8" s="1"/>
  <c r="M25" i="8"/>
  <c r="P25" i="8" s="1"/>
  <c r="N25" i="8"/>
  <c r="O25" i="8" s="1"/>
  <c r="H26" i="8"/>
  <c r="I27" i="8" s="1"/>
  <c r="J27" i="8" s="1"/>
  <c r="K27" i="8" s="1"/>
  <c r="N27" i="8" s="1"/>
  <c r="G14" i="5"/>
  <c r="H14" i="5"/>
  <c r="L11" i="5"/>
  <c r="E15" i="5"/>
  <c r="F15" i="5" s="1"/>
  <c r="C15" i="5"/>
  <c r="D14" i="5"/>
  <c r="K12" i="5"/>
  <c r="K11" i="5"/>
  <c r="J13" i="5"/>
  <c r="K13" i="5" s="1"/>
  <c r="I13" i="5"/>
  <c r="L13" i="5" s="1"/>
  <c r="G27" i="8" l="1"/>
  <c r="F39" i="8" s="1"/>
  <c r="K26" i="8"/>
  <c r="L26" i="8"/>
  <c r="L27" i="8"/>
  <c r="G15" i="5"/>
  <c r="H15" i="5"/>
  <c r="D15" i="5"/>
  <c r="C16" i="5"/>
  <c r="E16" i="5"/>
  <c r="F16" i="5" s="1"/>
  <c r="J14" i="5"/>
  <c r="K14" i="5" s="1"/>
  <c r="I14" i="5"/>
  <c r="L14" i="5" s="1"/>
  <c r="M27" i="8" l="1"/>
  <c r="P27" i="8" s="1"/>
  <c r="N26" i="8"/>
  <c r="M26" i="8"/>
  <c r="P26" i="8" s="1"/>
  <c r="H27" i="8"/>
  <c r="G28" i="8" s="1"/>
  <c r="F40" i="8" s="1"/>
  <c r="E17" i="5"/>
  <c r="F17" i="5" s="1"/>
  <c r="D16" i="5"/>
  <c r="C17" i="5" s="1"/>
  <c r="J15" i="5"/>
  <c r="K15" i="5" s="1"/>
  <c r="I15" i="5"/>
  <c r="L15" i="5" s="1"/>
  <c r="G16" i="5"/>
  <c r="H16" i="5"/>
  <c r="I28" i="8" l="1"/>
  <c r="J28" i="8" s="1"/>
  <c r="L28" i="8" s="1"/>
  <c r="O26" i="8"/>
  <c r="O27" i="8"/>
  <c r="H28" i="8"/>
  <c r="I29" i="8" s="1"/>
  <c r="J29" i="8" s="1"/>
  <c r="K29" i="8" s="1"/>
  <c r="N29" i="8" s="1"/>
  <c r="D17" i="5"/>
  <c r="E18" i="5" s="1"/>
  <c r="F18" i="5" s="1"/>
  <c r="J16" i="5"/>
  <c r="K16" i="5" s="1"/>
  <c r="I16" i="5"/>
  <c r="L16" i="5" s="1"/>
  <c r="G17" i="5"/>
  <c r="H17" i="5"/>
  <c r="K28" i="8" l="1"/>
  <c r="N28" i="8" s="1"/>
  <c r="L29" i="8"/>
  <c r="G29" i="8"/>
  <c r="F41" i="8" s="1"/>
  <c r="G18" i="5"/>
  <c r="H18" i="5"/>
  <c r="J17" i="5"/>
  <c r="K17" i="5" s="1"/>
  <c r="I17" i="5"/>
  <c r="L17" i="5" s="1"/>
  <c r="C18" i="5"/>
  <c r="M29" i="8" l="1"/>
  <c r="P29" i="8" s="1"/>
  <c r="M28" i="8"/>
  <c r="P28" i="8" s="1"/>
  <c r="O28" i="8"/>
  <c r="O29" i="8"/>
  <c r="H29" i="8"/>
  <c r="I30" i="8" s="1"/>
  <c r="J30" i="8" s="1"/>
  <c r="C19" i="5"/>
  <c r="D18" i="5"/>
  <c r="E19" i="5" s="1"/>
  <c r="F19" i="5" s="1"/>
  <c r="J18" i="5"/>
  <c r="K18" i="5" s="1"/>
  <c r="I18" i="5"/>
  <c r="L18" i="5" s="1"/>
  <c r="G30" i="8" l="1"/>
  <c r="K30" i="8"/>
  <c r="L30" i="8"/>
  <c r="G19" i="5"/>
  <c r="H19" i="5"/>
  <c r="D19" i="5"/>
  <c r="E20" i="5" s="1"/>
  <c r="F20" i="5" s="1"/>
  <c r="H30" i="8" l="1"/>
  <c r="G31" i="8" s="1"/>
  <c r="F43" i="8" s="1"/>
  <c r="F42" i="8"/>
  <c r="I31" i="8"/>
  <c r="J31" i="8" s="1"/>
  <c r="L31" i="8" s="1"/>
  <c r="H31" i="8"/>
  <c r="I32" i="8" s="1"/>
  <c r="J32" i="8" s="1"/>
  <c r="K32" i="8" s="1"/>
  <c r="N32" i="8" s="1"/>
  <c r="N30" i="8"/>
  <c r="M30" i="8"/>
  <c r="P30" i="8" s="1"/>
  <c r="G20" i="5"/>
  <c r="H20" i="5"/>
  <c r="C20" i="5"/>
  <c r="J19" i="5"/>
  <c r="K19" i="5" s="1"/>
  <c r="I19" i="5"/>
  <c r="L19" i="5" s="1"/>
  <c r="K31" i="8" l="1"/>
  <c r="M32" i="8" s="1"/>
  <c r="P32" i="8" s="1"/>
  <c r="O30" i="8"/>
  <c r="L32" i="8"/>
  <c r="G32" i="8"/>
  <c r="F44" i="8" s="1"/>
  <c r="J20" i="5"/>
  <c r="K20" i="5" s="1"/>
  <c r="I20" i="5"/>
  <c r="L20" i="5" s="1"/>
  <c r="D20" i="5"/>
  <c r="C21" i="5" s="1"/>
  <c r="N31" i="8" l="1"/>
  <c r="M31" i="8"/>
  <c r="P31" i="8" s="1"/>
  <c r="H32" i="8"/>
  <c r="I33" i="8" s="1"/>
  <c r="J33" i="8" s="1"/>
  <c r="D21" i="5"/>
  <c r="C22" i="5" s="1"/>
  <c r="E21" i="5"/>
  <c r="F21" i="5" s="1"/>
  <c r="O31" i="8" l="1"/>
  <c r="O32" i="8"/>
  <c r="G33" i="8"/>
  <c r="F45" i="8" s="1"/>
  <c r="K33" i="8"/>
  <c r="L33" i="8"/>
  <c r="C23" i="5"/>
  <c r="E23" i="5"/>
  <c r="F23" i="5" s="1"/>
  <c r="D22" i="5"/>
  <c r="E22" i="5"/>
  <c r="F22" i="5" s="1"/>
  <c r="G21" i="5"/>
  <c r="H21" i="5"/>
  <c r="H33" i="8" l="1"/>
  <c r="I34" i="8" s="1"/>
  <c r="J34" i="8" s="1"/>
  <c r="K34" i="8" s="1"/>
  <c r="N34" i="8" s="1"/>
  <c r="M33" i="8"/>
  <c r="P33" i="8" s="1"/>
  <c r="N33" i="8"/>
  <c r="O33" i="8" s="1"/>
  <c r="G22" i="5"/>
  <c r="H22" i="5"/>
  <c r="G23" i="5"/>
  <c r="H23" i="5"/>
  <c r="J21" i="5"/>
  <c r="K21" i="5" s="1"/>
  <c r="I21" i="5"/>
  <c r="L21" i="5" s="1"/>
  <c r="D23" i="5"/>
  <c r="E24" i="5" s="1"/>
  <c r="F24" i="5" s="1"/>
  <c r="M34" i="8" l="1"/>
  <c r="P34" i="8" s="1"/>
  <c r="G34" i="8"/>
  <c r="F46" i="8" s="1"/>
  <c r="L34" i="8"/>
  <c r="O34" i="8"/>
  <c r="G24" i="5"/>
  <c r="H24" i="5"/>
  <c r="C24" i="5"/>
  <c r="J23" i="5"/>
  <c r="I23" i="5"/>
  <c r="L23" i="5" s="1"/>
  <c r="J22" i="5"/>
  <c r="K22" i="5" s="1"/>
  <c r="I22" i="5"/>
  <c r="L22" i="5" s="1"/>
  <c r="H34" i="8" l="1"/>
  <c r="D24" i="5"/>
  <c r="E25" i="5"/>
  <c r="F25" i="5" s="1"/>
  <c r="C25" i="5"/>
  <c r="K23" i="5"/>
  <c r="J24" i="5"/>
  <c r="K24" i="5" s="1"/>
  <c r="I24" i="5"/>
  <c r="L24" i="5" s="1"/>
  <c r="I35" i="8" l="1"/>
  <c r="J35" i="8" s="1"/>
  <c r="G35" i="8"/>
  <c r="F47" i="8" s="1"/>
  <c r="E26" i="5"/>
  <c r="F26" i="5" s="1"/>
  <c r="D25" i="5"/>
  <c r="C26" i="5" s="1"/>
  <c r="G25" i="5"/>
  <c r="H25" i="5"/>
  <c r="H35" i="8" l="1"/>
  <c r="I36" i="8" s="1"/>
  <c r="J36" i="8" s="1"/>
  <c r="K35" i="8"/>
  <c r="L35" i="8"/>
  <c r="E27" i="5"/>
  <c r="F27" i="5" s="1"/>
  <c r="D26" i="5"/>
  <c r="C27" i="5" s="1"/>
  <c r="J25" i="5"/>
  <c r="K25" i="5" s="1"/>
  <c r="I25" i="5"/>
  <c r="L25" i="5" s="1"/>
  <c r="G26" i="5"/>
  <c r="H26" i="5"/>
  <c r="N35" i="8" l="1"/>
  <c r="O35" i="8" s="1"/>
  <c r="M35" i="8"/>
  <c r="P35" i="8" s="1"/>
  <c r="L36" i="8"/>
  <c r="K36" i="8"/>
  <c r="G36" i="8"/>
  <c r="F48" i="8" s="1"/>
  <c r="D27" i="5"/>
  <c r="E28" i="5" s="1"/>
  <c r="F28" i="5" s="1"/>
  <c r="G27" i="5"/>
  <c r="H27" i="5"/>
  <c r="J26" i="5"/>
  <c r="K26" i="5" s="1"/>
  <c r="I26" i="5"/>
  <c r="L26" i="5" s="1"/>
  <c r="M36" i="8" l="1"/>
  <c r="P36" i="8" s="1"/>
  <c r="N36" i="8"/>
  <c r="H36" i="8"/>
  <c r="G37" i="8" s="1"/>
  <c r="F49" i="8" s="1"/>
  <c r="G28" i="5"/>
  <c r="H28" i="5"/>
  <c r="J27" i="5"/>
  <c r="K27" i="5" s="1"/>
  <c r="I27" i="5"/>
  <c r="L27" i="5" s="1"/>
  <c r="C28" i="5"/>
  <c r="I37" i="8" l="1"/>
  <c r="J37" i="8" s="1"/>
  <c r="L37" i="8" s="1"/>
  <c r="O36" i="8"/>
  <c r="H37" i="8"/>
  <c r="I38" i="8" s="1"/>
  <c r="J38" i="8" s="1"/>
  <c r="K38" i="8" s="1"/>
  <c r="N38" i="8" s="1"/>
  <c r="D28" i="5"/>
  <c r="E29" i="5" s="1"/>
  <c r="F29" i="5" s="1"/>
  <c r="J28" i="5"/>
  <c r="K28" i="5" s="1"/>
  <c r="I28" i="5"/>
  <c r="L28" i="5" s="1"/>
  <c r="K37" i="8" l="1"/>
  <c r="N37" i="8" s="1"/>
  <c r="L38" i="8"/>
  <c r="G38" i="8"/>
  <c r="F50" i="8" s="1"/>
  <c r="G29" i="5"/>
  <c r="H29" i="5"/>
  <c r="C29" i="5"/>
  <c r="M38" i="8" l="1"/>
  <c r="P38" i="8" s="1"/>
  <c r="M37" i="8"/>
  <c r="P37" i="8" s="1"/>
  <c r="H38" i="8"/>
  <c r="I39" i="8" s="1"/>
  <c r="J39" i="8" s="1"/>
  <c r="O37" i="8"/>
  <c r="O38" i="8"/>
  <c r="D29" i="5"/>
  <c r="C30" i="5" s="1"/>
  <c r="E30" i="5"/>
  <c r="F30" i="5" s="1"/>
  <c r="J29" i="5"/>
  <c r="K29" i="5" s="1"/>
  <c r="I29" i="5"/>
  <c r="L29" i="5" s="1"/>
  <c r="G39" i="8" l="1"/>
  <c r="F51" i="8" s="1"/>
  <c r="K39" i="8"/>
  <c r="L39" i="8"/>
  <c r="C31" i="5"/>
  <c r="E31" i="5"/>
  <c r="F31" i="5" s="1"/>
  <c r="D30" i="5"/>
  <c r="G30" i="5"/>
  <c r="H30" i="5"/>
  <c r="H39" i="8" l="1"/>
  <c r="G40" i="8" s="1"/>
  <c r="F52" i="8" s="1"/>
  <c r="M39" i="8"/>
  <c r="P39" i="8" s="1"/>
  <c r="N39" i="8"/>
  <c r="O39" i="8" s="1"/>
  <c r="G31" i="5"/>
  <c r="H31" i="5"/>
  <c r="J30" i="5"/>
  <c r="K30" i="5" s="1"/>
  <c r="I30" i="5"/>
  <c r="L30" i="5" s="1"/>
  <c r="D31" i="5"/>
  <c r="E32" i="5" s="1"/>
  <c r="F32" i="5" s="1"/>
  <c r="H40" i="8" l="1"/>
  <c r="I41" i="8" s="1"/>
  <c r="J41" i="8" s="1"/>
  <c r="K41" i="8" s="1"/>
  <c r="N41" i="8" s="1"/>
  <c r="I40" i="8"/>
  <c r="J40" i="8" s="1"/>
  <c r="G32" i="5"/>
  <c r="H32" i="5"/>
  <c r="C32" i="5"/>
  <c r="J31" i="5"/>
  <c r="K31" i="5" s="1"/>
  <c r="I31" i="5"/>
  <c r="L31" i="5" s="1"/>
  <c r="G41" i="8" l="1"/>
  <c r="F53" i="8" s="1"/>
  <c r="L40" i="8"/>
  <c r="K40" i="8"/>
  <c r="L41" i="8"/>
  <c r="D32" i="5"/>
  <c r="C33" i="5" s="1"/>
  <c r="J32" i="5"/>
  <c r="K32" i="5" s="1"/>
  <c r="I32" i="5"/>
  <c r="L32" i="5" s="1"/>
  <c r="H41" i="8" l="1"/>
  <c r="G42" i="8" s="1"/>
  <c r="M41" i="8"/>
  <c r="P41" i="8" s="1"/>
  <c r="M40" i="8"/>
  <c r="P40" i="8" s="1"/>
  <c r="N40" i="8"/>
  <c r="D33" i="5"/>
  <c r="C34" i="5" s="1"/>
  <c r="E34" i="5"/>
  <c r="F34" i="5" s="1"/>
  <c r="E33" i="5"/>
  <c r="F33" i="5" s="1"/>
  <c r="H42" i="8" l="1"/>
  <c r="G43" i="8" s="1"/>
  <c r="F55" i="8" s="1"/>
  <c r="F54" i="8"/>
  <c r="I42" i="8"/>
  <c r="J42" i="8" s="1"/>
  <c r="K42" i="8" s="1"/>
  <c r="M42" i="8" s="1"/>
  <c r="P42" i="8" s="1"/>
  <c r="I43" i="8"/>
  <c r="J43" i="8" s="1"/>
  <c r="O40" i="8"/>
  <c r="O41" i="8"/>
  <c r="H43" i="8"/>
  <c r="D34" i="5"/>
  <c r="C35" i="5" s="1"/>
  <c r="E35" i="5"/>
  <c r="F35" i="5" s="1"/>
  <c r="G33" i="5"/>
  <c r="H33" i="5"/>
  <c r="G34" i="5"/>
  <c r="H34" i="5"/>
  <c r="N42" i="8" l="1"/>
  <c r="O42" i="8" s="1"/>
  <c r="L43" i="8"/>
  <c r="L42" i="8"/>
  <c r="K43" i="8"/>
  <c r="G44" i="8"/>
  <c r="F56" i="8" s="1"/>
  <c r="I44" i="8"/>
  <c r="J44" i="8" s="1"/>
  <c r="D35" i="5"/>
  <c r="E36" i="5" s="1"/>
  <c r="F36" i="5" s="1"/>
  <c r="C36" i="5"/>
  <c r="J34" i="5"/>
  <c r="K34" i="5" s="1"/>
  <c r="I34" i="5"/>
  <c r="L34" i="5" s="1"/>
  <c r="G35" i="5"/>
  <c r="H35" i="5"/>
  <c r="J33" i="5"/>
  <c r="K33" i="5" s="1"/>
  <c r="I33" i="5"/>
  <c r="L33" i="5" s="1"/>
  <c r="M43" i="8" l="1"/>
  <c r="P43" i="8" s="1"/>
  <c r="N43" i="8"/>
  <c r="O43" i="8" s="1"/>
  <c r="K44" i="8"/>
  <c r="L44" i="8"/>
  <c r="H44" i="8"/>
  <c r="I45" i="8" s="1"/>
  <c r="J45" i="8" s="1"/>
  <c r="G36" i="5"/>
  <c r="H36" i="5"/>
  <c r="J35" i="5"/>
  <c r="K35" i="5" s="1"/>
  <c r="I35" i="5"/>
  <c r="L35" i="5" s="1"/>
  <c r="D36" i="5"/>
  <c r="E37" i="5" s="1"/>
  <c r="F37" i="5" s="1"/>
  <c r="C37" i="5"/>
  <c r="G45" i="8" l="1"/>
  <c r="N44" i="8"/>
  <c r="M44" i="8"/>
  <c r="P44" i="8" s="1"/>
  <c r="K45" i="8"/>
  <c r="M45" i="8" s="1"/>
  <c r="P45" i="8" s="1"/>
  <c r="L45" i="8"/>
  <c r="G37" i="5"/>
  <c r="H37" i="5"/>
  <c r="D37" i="5"/>
  <c r="E38" i="5"/>
  <c r="F38" i="5" s="1"/>
  <c r="C38" i="5"/>
  <c r="J36" i="5"/>
  <c r="K36" i="5" s="1"/>
  <c r="I36" i="5"/>
  <c r="L36" i="5" s="1"/>
  <c r="H45" i="8" l="1"/>
  <c r="I46" i="8" s="1"/>
  <c r="J46" i="8" s="1"/>
  <c r="K46" i="8" s="1"/>
  <c r="N46" i="8" s="1"/>
  <c r="F57" i="8"/>
  <c r="G46" i="8"/>
  <c r="F58" i="8" s="1"/>
  <c r="L46" i="8"/>
  <c r="N45" i="8"/>
  <c r="O45" i="8" s="1"/>
  <c r="M46" i="8"/>
  <c r="P46" i="8" s="1"/>
  <c r="O44" i="8"/>
  <c r="G38" i="5"/>
  <c r="H38" i="5"/>
  <c r="J37" i="5"/>
  <c r="K37" i="5" s="1"/>
  <c r="I37" i="5"/>
  <c r="L37" i="5" s="1"/>
  <c r="D38" i="5"/>
  <c r="E39" i="5" s="1"/>
  <c r="F39" i="5" s="1"/>
  <c r="O46" i="8" l="1"/>
  <c r="H46" i="8"/>
  <c r="G47" i="8" s="1"/>
  <c r="F59" i="8" s="1"/>
  <c r="G39" i="5"/>
  <c r="H39" i="5"/>
  <c r="C39" i="5"/>
  <c r="J38" i="5"/>
  <c r="K38" i="5" s="1"/>
  <c r="I38" i="5"/>
  <c r="L38" i="5" s="1"/>
  <c r="I47" i="8" l="1"/>
  <c r="J47" i="8" s="1"/>
  <c r="K47" i="8" s="1"/>
  <c r="H47" i="8"/>
  <c r="D39" i="5"/>
  <c r="C40" i="5" s="1"/>
  <c r="E40" i="5"/>
  <c r="F40" i="5" s="1"/>
  <c r="J39" i="5"/>
  <c r="K39" i="5" s="1"/>
  <c r="I39" i="5"/>
  <c r="L39" i="5" s="1"/>
  <c r="L47" i="8" l="1"/>
  <c r="M47" i="8"/>
  <c r="P47" i="8" s="1"/>
  <c r="N47" i="8"/>
  <c r="O47" i="8" s="1"/>
  <c r="G48" i="8"/>
  <c r="F60" i="8" s="1"/>
  <c r="I48" i="8"/>
  <c r="J48" i="8" s="1"/>
  <c r="D40" i="5"/>
  <c r="E41" i="5" s="1"/>
  <c r="F41" i="5" s="1"/>
  <c r="G40" i="5"/>
  <c r="H40" i="5"/>
  <c r="L48" i="8" l="1"/>
  <c r="K48" i="8"/>
  <c r="H48" i="8"/>
  <c r="I49" i="8" s="1"/>
  <c r="J49" i="8" s="1"/>
  <c r="K49" i="8" s="1"/>
  <c r="N49" i="8" s="1"/>
  <c r="G41" i="5"/>
  <c r="H41" i="5"/>
  <c r="J40" i="5"/>
  <c r="K40" i="5" s="1"/>
  <c r="I40" i="5"/>
  <c r="L40" i="5" s="1"/>
  <c r="C41" i="5"/>
  <c r="L49" i="8" l="1"/>
  <c r="G49" i="8"/>
  <c r="F61" i="8" s="1"/>
  <c r="N48" i="8"/>
  <c r="M48" i="8"/>
  <c r="P48" i="8" s="1"/>
  <c r="M49" i="8"/>
  <c r="P49" i="8" s="1"/>
  <c r="D41" i="5"/>
  <c r="E42" i="5" s="1"/>
  <c r="F42" i="5" s="1"/>
  <c r="J41" i="5"/>
  <c r="K41" i="5" s="1"/>
  <c r="I41" i="5"/>
  <c r="L41" i="5" s="1"/>
  <c r="H49" i="8" l="1"/>
  <c r="I50" i="8" s="1"/>
  <c r="J50" i="8" s="1"/>
  <c r="K50" i="8" s="1"/>
  <c r="O48" i="8"/>
  <c r="O49" i="8"/>
  <c r="G42" i="5"/>
  <c r="H42" i="5"/>
  <c r="C42" i="5"/>
  <c r="L50" i="8" l="1"/>
  <c r="G50" i="8"/>
  <c r="F62" i="8" s="1"/>
  <c r="N50" i="8"/>
  <c r="O50" i="8" s="1"/>
  <c r="M50" i="8"/>
  <c r="P50" i="8" s="1"/>
  <c r="D42" i="5"/>
  <c r="C43" i="5" s="1"/>
  <c r="E43" i="5"/>
  <c r="F43" i="5" s="1"/>
  <c r="J42" i="5"/>
  <c r="K42" i="5" s="1"/>
  <c r="I42" i="5"/>
  <c r="L42" i="5" s="1"/>
  <c r="H50" i="8" l="1"/>
  <c r="I51" i="8" s="1"/>
  <c r="J51" i="8" s="1"/>
  <c r="K51" i="8" s="1"/>
  <c r="D43" i="5"/>
  <c r="E44" i="5"/>
  <c r="F44" i="5" s="1"/>
  <c r="C44" i="5"/>
  <c r="G43" i="5"/>
  <c r="H43" i="5"/>
  <c r="L51" i="8" l="1"/>
  <c r="G51" i="8"/>
  <c r="H51" i="8" s="1"/>
  <c r="G52" i="8" s="1"/>
  <c r="N51" i="8"/>
  <c r="O51" i="8" s="1"/>
  <c r="M51" i="8"/>
  <c r="P51" i="8" s="1"/>
  <c r="D44" i="5"/>
  <c r="E45" i="5" s="1"/>
  <c r="F45" i="5" s="1"/>
  <c r="J43" i="5"/>
  <c r="K43" i="5" s="1"/>
  <c r="I43" i="5"/>
  <c r="L43" i="5" s="1"/>
  <c r="G44" i="5"/>
  <c r="H44" i="5"/>
  <c r="I52" i="8" l="1"/>
  <c r="J52" i="8" s="1"/>
  <c r="K52" i="8" s="1"/>
  <c r="H52" i="8"/>
  <c r="I53" i="8" s="1"/>
  <c r="J53" i="8" s="1"/>
  <c r="G45" i="5"/>
  <c r="H45" i="5"/>
  <c r="J44" i="5"/>
  <c r="K44" i="5" s="1"/>
  <c r="I44" i="5"/>
  <c r="L44" i="5" s="1"/>
  <c r="C45" i="5"/>
  <c r="L52" i="8" l="1"/>
  <c r="L53" i="8"/>
  <c r="N52" i="8"/>
  <c r="M52" i="8"/>
  <c r="P52" i="8" s="1"/>
  <c r="G53" i="8"/>
  <c r="K53" i="8"/>
  <c r="M53" i="8" s="1"/>
  <c r="P53" i="8" s="1"/>
  <c r="D45" i="5"/>
  <c r="E46" i="5" s="1"/>
  <c r="F46" i="5" s="1"/>
  <c r="C46" i="5"/>
  <c r="J45" i="5"/>
  <c r="K45" i="5" s="1"/>
  <c r="I45" i="5"/>
  <c r="L45" i="5" s="1"/>
  <c r="N53" i="8" l="1"/>
  <c r="O53" i="8" s="1"/>
  <c r="H53" i="8"/>
  <c r="G54" i="8" s="1"/>
  <c r="O52" i="8"/>
  <c r="G46" i="5"/>
  <c r="H46" i="5"/>
  <c r="D46" i="5"/>
  <c r="C47" i="5" s="1"/>
  <c r="H54" i="8" l="1"/>
  <c r="I55" i="8" s="1"/>
  <c r="J55" i="8" s="1"/>
  <c r="K55" i="8" s="1"/>
  <c r="N55" i="8" s="1"/>
  <c r="I54" i="8"/>
  <c r="J54" i="8" s="1"/>
  <c r="D47" i="5"/>
  <c r="E48" i="5" s="1"/>
  <c r="F48" i="5" s="1"/>
  <c r="E47" i="5"/>
  <c r="F47" i="5" s="1"/>
  <c r="J46" i="5"/>
  <c r="K46" i="5" s="1"/>
  <c r="I46" i="5"/>
  <c r="L46" i="5" s="1"/>
  <c r="G55" i="8" l="1"/>
  <c r="H55" i="8" s="1"/>
  <c r="I56" i="8" s="1"/>
  <c r="J56" i="8" s="1"/>
  <c r="K54" i="8"/>
  <c r="L54" i="8"/>
  <c r="L55" i="8"/>
  <c r="G48" i="5"/>
  <c r="H48" i="5"/>
  <c r="G47" i="5"/>
  <c r="H47" i="5"/>
  <c r="C48" i="5"/>
  <c r="K56" i="8" l="1"/>
  <c r="N56" i="8" s="1"/>
  <c r="L56" i="8"/>
  <c r="N54" i="8"/>
  <c r="M54" i="8"/>
  <c r="P54" i="8" s="1"/>
  <c r="M55" i="8"/>
  <c r="P55" i="8" s="1"/>
  <c r="G56" i="8"/>
  <c r="J47" i="5"/>
  <c r="K47" i="5" s="1"/>
  <c r="I47" i="5"/>
  <c r="L47" i="5" s="1"/>
  <c r="E49" i="5"/>
  <c r="F49" i="5" s="1"/>
  <c r="C49" i="5"/>
  <c r="D48" i="5"/>
  <c r="J48" i="5"/>
  <c r="K48" i="5" s="1"/>
  <c r="I48" i="5"/>
  <c r="L48" i="5" s="1"/>
  <c r="M56" i="8" l="1"/>
  <c r="P56" i="8" s="1"/>
  <c r="H56" i="8"/>
  <c r="I57" i="8" s="1"/>
  <c r="J57" i="8" s="1"/>
  <c r="O54" i="8"/>
  <c r="O55" i="8"/>
  <c r="O56" i="8"/>
  <c r="D49" i="5"/>
  <c r="E50" i="5" s="1"/>
  <c r="F50" i="5" s="1"/>
  <c r="C50" i="5"/>
  <c r="G49" i="5"/>
  <c r="H49" i="5"/>
  <c r="G57" i="8" l="1"/>
  <c r="H57" i="8" s="1"/>
  <c r="G58" i="8" s="1"/>
  <c r="K57" i="8"/>
  <c r="L57" i="8"/>
  <c r="G50" i="5"/>
  <c r="H50" i="5"/>
  <c r="J49" i="5"/>
  <c r="K49" i="5" s="1"/>
  <c r="I49" i="5"/>
  <c r="L49" i="5" s="1"/>
  <c r="D50" i="5"/>
  <c r="C51" i="5" s="1"/>
  <c r="E51" i="5"/>
  <c r="F51" i="5" s="1"/>
  <c r="N57" i="8" l="1"/>
  <c r="M57" i="8"/>
  <c r="P57" i="8" s="1"/>
  <c r="I58" i="8"/>
  <c r="J58" i="8" s="1"/>
  <c r="H58" i="8"/>
  <c r="G59" i="8" s="1"/>
  <c r="D51" i="5"/>
  <c r="E52" i="5" s="1"/>
  <c r="F52" i="5" s="1"/>
  <c r="G51" i="5"/>
  <c r="H51" i="5"/>
  <c r="J50" i="5"/>
  <c r="K50" i="5" s="1"/>
  <c r="I50" i="5"/>
  <c r="L50" i="5" s="1"/>
  <c r="H59" i="8" l="1"/>
  <c r="I60" i="8" s="1"/>
  <c r="J60" i="8" s="1"/>
  <c r="K60" i="8" s="1"/>
  <c r="N60" i="8" s="1"/>
  <c r="I59" i="8"/>
  <c r="J59" i="8" s="1"/>
  <c r="L59" i="8" s="1"/>
  <c r="L58" i="8"/>
  <c r="K58" i="8"/>
  <c r="O57" i="8"/>
  <c r="G52" i="5"/>
  <c r="H52" i="5"/>
  <c r="C52" i="5"/>
  <c r="J51" i="5"/>
  <c r="K51" i="5" s="1"/>
  <c r="I51" i="5"/>
  <c r="L51" i="5" s="1"/>
  <c r="K59" i="8" l="1"/>
  <c r="M60" i="8" s="1"/>
  <c r="P60" i="8" s="1"/>
  <c r="L60" i="8"/>
  <c r="G60" i="8"/>
  <c r="N58" i="8"/>
  <c r="M58" i="8"/>
  <c r="P58" i="8" s="1"/>
  <c r="D52" i="5"/>
  <c r="C53" i="5" s="1"/>
  <c r="E53" i="5"/>
  <c r="F53" i="5" s="1"/>
  <c r="J52" i="5"/>
  <c r="K52" i="5" s="1"/>
  <c r="I52" i="5"/>
  <c r="L52" i="5" s="1"/>
  <c r="M59" i="8" l="1"/>
  <c r="P59" i="8" s="1"/>
  <c r="O58" i="8"/>
  <c r="H60" i="8"/>
  <c r="I61" i="8" s="1"/>
  <c r="J61" i="8" s="1"/>
  <c r="N59" i="8"/>
  <c r="O60" i="8" s="1"/>
  <c r="D53" i="5"/>
  <c r="E54" i="5" s="1"/>
  <c r="F54" i="5" s="1"/>
  <c r="C54" i="5"/>
  <c r="G53" i="5"/>
  <c r="H53" i="5"/>
  <c r="O59" i="8" l="1"/>
  <c r="G61" i="8"/>
  <c r="L61" i="8"/>
  <c r="K61" i="8"/>
  <c r="G54" i="5"/>
  <c r="H54" i="5"/>
  <c r="D54" i="5"/>
  <c r="C55" i="5" s="1"/>
  <c r="J53" i="5"/>
  <c r="K53" i="5" s="1"/>
  <c r="I53" i="5"/>
  <c r="L53" i="5" s="1"/>
  <c r="M61" i="8" l="1"/>
  <c r="N61" i="8"/>
  <c r="O61" i="8" s="1"/>
  <c r="H61" i="8"/>
  <c r="G62" i="8" s="1"/>
  <c r="H62" i="8" s="1"/>
  <c r="D55" i="5"/>
  <c r="E56" i="5" s="1"/>
  <c r="F56" i="5" s="1"/>
  <c r="E55" i="5"/>
  <c r="F55" i="5" s="1"/>
  <c r="J54" i="5"/>
  <c r="K54" i="5" s="1"/>
  <c r="I54" i="5"/>
  <c r="L54" i="5" s="1"/>
  <c r="I62" i="8" l="1"/>
  <c r="J62" i="8" s="1"/>
  <c r="K62" i="8" s="1"/>
  <c r="P61" i="8"/>
  <c r="G56" i="5"/>
  <c r="H56" i="5"/>
  <c r="G55" i="5"/>
  <c r="H55" i="5"/>
  <c r="C56" i="5"/>
  <c r="L62" i="8" l="1"/>
  <c r="S7" i="8" s="1"/>
  <c r="N62" i="8"/>
  <c r="O62" i="8" s="1"/>
  <c r="M62" i="8"/>
  <c r="J55" i="5"/>
  <c r="K55" i="5" s="1"/>
  <c r="I55" i="5"/>
  <c r="L55" i="5" s="1"/>
  <c r="E57" i="5"/>
  <c r="F57" i="5" s="1"/>
  <c r="C57" i="5"/>
  <c r="D56" i="5"/>
  <c r="J56" i="5"/>
  <c r="K56" i="5" s="1"/>
  <c r="I56" i="5"/>
  <c r="L56" i="5" s="1"/>
  <c r="U7" i="8" l="1"/>
  <c r="T7" i="8"/>
  <c r="S8" i="8"/>
  <c r="T8" i="8"/>
  <c r="P62" i="8"/>
  <c r="U8" i="8"/>
  <c r="S9" i="8"/>
  <c r="U9" i="8"/>
  <c r="T9" i="8"/>
  <c r="G57" i="5"/>
  <c r="H57" i="5"/>
  <c r="E58" i="5"/>
  <c r="F58" i="5" s="1"/>
  <c r="D57" i="5"/>
  <c r="C58" i="5" s="1"/>
  <c r="S10" i="8" l="1"/>
  <c r="U10" i="8"/>
  <c r="T10" i="8"/>
  <c r="D58" i="5"/>
  <c r="C59" i="5" s="1"/>
  <c r="E59" i="5"/>
  <c r="F59" i="5" s="1"/>
  <c r="G58" i="5"/>
  <c r="H58" i="5"/>
  <c r="J57" i="5"/>
  <c r="K57" i="5" s="1"/>
  <c r="I57" i="5"/>
  <c r="L57" i="5" s="1"/>
  <c r="D59" i="5" l="1"/>
  <c r="E60" i="5" s="1"/>
  <c r="F60" i="5" s="1"/>
  <c r="G59" i="5"/>
  <c r="H59" i="5"/>
  <c r="J58" i="5"/>
  <c r="K58" i="5" s="1"/>
  <c r="I58" i="5"/>
  <c r="L58" i="5" s="1"/>
  <c r="G60" i="5" l="1"/>
  <c r="H60" i="5"/>
  <c r="J59" i="5"/>
  <c r="K59" i="5" s="1"/>
  <c r="I59" i="5"/>
  <c r="L59" i="5" s="1"/>
  <c r="C60" i="5"/>
  <c r="D60" i="5" l="1"/>
  <c r="C61" i="5"/>
  <c r="E61" i="5"/>
  <c r="F61" i="5" s="1"/>
  <c r="J60" i="5"/>
  <c r="K60" i="5" s="1"/>
  <c r="I60" i="5"/>
  <c r="L60" i="5" s="1"/>
  <c r="G61" i="5" l="1"/>
  <c r="H61" i="5"/>
  <c r="D61" i="5"/>
  <c r="E62" i="5" s="1"/>
  <c r="F62" i="5" s="1"/>
  <c r="G62" i="5" l="1"/>
  <c r="H62" i="5"/>
  <c r="C62" i="5"/>
  <c r="D62" i="5" s="1"/>
  <c r="J61" i="5"/>
  <c r="K61" i="5" s="1"/>
  <c r="I61" i="5"/>
  <c r="L61" i="5" s="1"/>
  <c r="O6" i="5" l="1"/>
  <c r="P6" i="5"/>
  <c r="Q6" i="5"/>
  <c r="J62" i="5"/>
  <c r="K62" i="5" s="1"/>
  <c r="I62" i="5"/>
  <c r="O8" i="5" l="1"/>
  <c r="Q8" i="5"/>
  <c r="P8" i="5"/>
  <c r="O7" i="5"/>
  <c r="Q7" i="5"/>
  <c r="P7" i="5"/>
  <c r="L62" i="5"/>
  <c r="O9" i="5" l="1"/>
  <c r="Q9" i="5"/>
  <c r="P9" i="5"/>
</calcChain>
</file>

<file path=xl/sharedStrings.xml><?xml version="1.0" encoding="utf-8"?>
<sst xmlns="http://schemas.openxmlformats.org/spreadsheetml/2006/main" count="264" uniqueCount="75">
  <si>
    <r>
      <t xml:space="preserve">Period </t>
    </r>
    <r>
      <rPr>
        <i/>
        <sz val="11"/>
        <color theme="1"/>
        <rFont val="Calibri"/>
        <family val="2"/>
        <scheme val="minor"/>
      </rPr>
      <t>t</t>
    </r>
  </si>
  <si>
    <t>Demand (Dt)</t>
  </si>
  <si>
    <t>Level(Lt)</t>
  </si>
  <si>
    <t>Forecast(Ft)</t>
  </si>
  <si>
    <t>Error(Et)</t>
  </si>
  <si>
    <t>Absolute Error (At)</t>
  </si>
  <si>
    <t>Mean squared error (MSEt)</t>
  </si>
  <si>
    <t>%Error</t>
  </si>
  <si>
    <t>Mean Absolute Deviation(MADt)</t>
  </si>
  <si>
    <t>MSE</t>
  </si>
  <si>
    <t>MAD</t>
  </si>
  <si>
    <t>MAPE</t>
  </si>
  <si>
    <t>Ts</t>
  </si>
  <si>
    <t>Reported</t>
  </si>
  <si>
    <t>LOWEST</t>
  </si>
  <si>
    <t>HIGHEST</t>
  </si>
  <si>
    <t>Tracking Signal (TSt)</t>
  </si>
  <si>
    <t>Mean Absolute Percentage Error (MAPEt)</t>
  </si>
  <si>
    <t>alpha</t>
  </si>
  <si>
    <t>Absolute Error(Et)</t>
  </si>
  <si>
    <t>MSEt</t>
  </si>
  <si>
    <t>MADt</t>
  </si>
  <si>
    <t>% Error</t>
  </si>
  <si>
    <t>MAPEt</t>
  </si>
  <si>
    <t>TSt</t>
  </si>
  <si>
    <t xml:space="preserve">Reported </t>
  </si>
  <si>
    <t>Lowest</t>
  </si>
  <si>
    <t>Highest</t>
  </si>
  <si>
    <t>Period t</t>
  </si>
  <si>
    <t>Level</t>
  </si>
  <si>
    <t>Trend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</si>
  <si>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</si>
  <si>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</si>
  <si>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</si>
  <si>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</si>
  <si>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</si>
  <si>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</si>
  <si>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</si>
  <si>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</si>
  <si>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</si>
  <si>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</si>
  <si>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</si>
  <si>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</si>
  <si>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</si>
  <si>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</si>
  <si>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</si>
  <si>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</si>
  <si>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</si>
  <si>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</si>
  <si>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</si>
  <si>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</si>
  <si>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</si>
  <si>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</si>
  <si>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</si>
  <si>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</si>
  <si>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</si>
  <si>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Alpha ⍺</t>
  </si>
  <si>
    <t>Beta β</t>
  </si>
  <si>
    <t xml:space="preserve">L_t=  α  D_t+(1-α) L_(t-1)  </t>
  </si>
  <si>
    <t>Forecast (Ft)</t>
  </si>
  <si>
    <t>Error (Et)</t>
  </si>
  <si>
    <t>Tst</t>
  </si>
  <si>
    <t xml:space="preserve"> </t>
  </si>
  <si>
    <t>T_t=β (L_t-L_(t-1) )+(1-β) T_(t-1)</t>
  </si>
  <si>
    <t>⍺</t>
  </si>
  <si>
    <t>β</t>
  </si>
  <si>
    <t>Y</t>
  </si>
  <si>
    <t>Deseasonalized demand</t>
  </si>
  <si>
    <t>r</t>
  </si>
  <si>
    <t>No. of Periods P</t>
  </si>
  <si>
    <t>Deseasonlized demnad after</t>
  </si>
  <si>
    <t>Seasonal Factor(Initialization)</t>
  </si>
  <si>
    <t>Seasonal factor (Seasonality)</t>
  </si>
  <si>
    <t>Level (Lt)</t>
  </si>
  <si>
    <t>Absoltute Error (At)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</si>
</sst>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mbria Math"/>
      <family val="1"/>
    </font>
    <font>
      <sz val="11"/>
      <color rgb="FFC00000"/>
      <name val="Cambria Math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3" fillId="2" borderId="0" xfId="0" applyFont="1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General!$B$1</c:f>
              <c:strCache>
                <c:ptCount val="1"/>
                <c:pt idx="0">
                  <c:v>Demand (Dt)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General!$B$2:$B$62</c:f>
              <c:numCache>
                <c:formatCode>General</c:formatCode>
                <c:ptCount val="61"/>
                <c:pt idx="1">
                  <c:v>2000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6000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8000</c:v>
                </c:pt>
                <c:pt idx="13">
                  <c:v>3000</c:v>
                </c:pt>
                <c:pt idx="14">
                  <c:v>4000</c:v>
                </c:pt>
                <c:pt idx="15">
                  <c:v>3000</c:v>
                </c:pt>
                <c:pt idx="16">
                  <c:v>5000</c:v>
                </c:pt>
                <c:pt idx="17">
                  <c:v>5000</c:v>
                </c:pt>
                <c:pt idx="18">
                  <c:v>8000</c:v>
                </c:pt>
                <c:pt idx="19">
                  <c:v>3000</c:v>
                </c:pt>
                <c:pt idx="20">
                  <c:v>8000</c:v>
                </c:pt>
                <c:pt idx="21">
                  <c:v>12000</c:v>
                </c:pt>
                <c:pt idx="22">
                  <c:v>12000</c:v>
                </c:pt>
                <c:pt idx="23">
                  <c:v>16000</c:v>
                </c:pt>
                <c:pt idx="24">
                  <c:v>10000</c:v>
                </c:pt>
                <c:pt idx="25">
                  <c:v>2000</c:v>
                </c:pt>
                <c:pt idx="26">
                  <c:v>5000</c:v>
                </c:pt>
                <c:pt idx="27">
                  <c:v>5000</c:v>
                </c:pt>
                <c:pt idx="28">
                  <c:v>3000</c:v>
                </c:pt>
                <c:pt idx="29">
                  <c:v>4000</c:v>
                </c:pt>
                <c:pt idx="30">
                  <c:v>6000</c:v>
                </c:pt>
                <c:pt idx="31">
                  <c:v>7000</c:v>
                </c:pt>
                <c:pt idx="32">
                  <c:v>10000</c:v>
                </c:pt>
                <c:pt idx="33">
                  <c:v>15000</c:v>
                </c:pt>
                <c:pt idx="34">
                  <c:v>15000</c:v>
                </c:pt>
                <c:pt idx="35">
                  <c:v>18000</c:v>
                </c:pt>
                <c:pt idx="36">
                  <c:v>8000</c:v>
                </c:pt>
                <c:pt idx="37">
                  <c:v>5000</c:v>
                </c:pt>
                <c:pt idx="38">
                  <c:v>4000</c:v>
                </c:pt>
                <c:pt idx="39">
                  <c:v>4000</c:v>
                </c:pt>
                <c:pt idx="40">
                  <c:v>2000</c:v>
                </c:pt>
                <c:pt idx="41">
                  <c:v>5000</c:v>
                </c:pt>
                <c:pt idx="42">
                  <c:v>7000</c:v>
                </c:pt>
                <c:pt idx="43">
                  <c:v>10000</c:v>
                </c:pt>
                <c:pt idx="44">
                  <c:v>14000</c:v>
                </c:pt>
                <c:pt idx="45">
                  <c:v>16000</c:v>
                </c:pt>
                <c:pt idx="46">
                  <c:v>16000</c:v>
                </c:pt>
                <c:pt idx="47">
                  <c:v>20000</c:v>
                </c:pt>
                <c:pt idx="48">
                  <c:v>12000</c:v>
                </c:pt>
                <c:pt idx="49">
                  <c:v>5000</c:v>
                </c:pt>
                <c:pt idx="50">
                  <c:v>2000</c:v>
                </c:pt>
                <c:pt idx="51">
                  <c:v>3000</c:v>
                </c:pt>
                <c:pt idx="52">
                  <c:v>2000</c:v>
                </c:pt>
                <c:pt idx="53">
                  <c:v>7000</c:v>
                </c:pt>
                <c:pt idx="54">
                  <c:v>6000</c:v>
                </c:pt>
                <c:pt idx="55">
                  <c:v>8000</c:v>
                </c:pt>
                <c:pt idx="56">
                  <c:v>10000</c:v>
                </c:pt>
                <c:pt idx="57">
                  <c:v>20000</c:v>
                </c:pt>
                <c:pt idx="58">
                  <c:v>20000</c:v>
                </c:pt>
                <c:pt idx="59">
                  <c:v>22000</c:v>
                </c:pt>
                <c:pt idx="60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C-C349-89A0-135835F8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6288"/>
        <c:axId val="239534544"/>
      </c:scatterChart>
      <c:valAx>
        <c:axId val="1883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34544"/>
        <c:crosses val="autoZero"/>
        <c:crossBetween val="midCat"/>
      </c:valAx>
      <c:valAx>
        <c:axId val="2395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Average'!$C$3:$C$62</c:f>
              <c:numCache>
                <c:formatCode>General</c:formatCode>
                <c:ptCount val="60"/>
                <c:pt idx="0">
                  <c:v>2000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7000</c:v>
                </c:pt>
                <c:pt idx="7">
                  <c:v>6000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8000</c:v>
                </c:pt>
                <c:pt idx="12">
                  <c:v>3000</c:v>
                </c:pt>
                <c:pt idx="13">
                  <c:v>4000</c:v>
                </c:pt>
                <c:pt idx="14">
                  <c:v>3000</c:v>
                </c:pt>
                <c:pt idx="15">
                  <c:v>5000</c:v>
                </c:pt>
                <c:pt idx="16">
                  <c:v>5000</c:v>
                </c:pt>
                <c:pt idx="17">
                  <c:v>8000</c:v>
                </c:pt>
                <c:pt idx="18">
                  <c:v>3000</c:v>
                </c:pt>
                <c:pt idx="19">
                  <c:v>8000</c:v>
                </c:pt>
                <c:pt idx="20">
                  <c:v>12000</c:v>
                </c:pt>
                <c:pt idx="21">
                  <c:v>12000</c:v>
                </c:pt>
                <c:pt idx="22">
                  <c:v>16000</c:v>
                </c:pt>
                <c:pt idx="23">
                  <c:v>10000</c:v>
                </c:pt>
                <c:pt idx="24">
                  <c:v>2000</c:v>
                </c:pt>
                <c:pt idx="25">
                  <c:v>5000</c:v>
                </c:pt>
                <c:pt idx="26">
                  <c:v>5000</c:v>
                </c:pt>
                <c:pt idx="27">
                  <c:v>3000</c:v>
                </c:pt>
                <c:pt idx="28">
                  <c:v>4000</c:v>
                </c:pt>
                <c:pt idx="29">
                  <c:v>6000</c:v>
                </c:pt>
                <c:pt idx="30">
                  <c:v>7000</c:v>
                </c:pt>
                <c:pt idx="31">
                  <c:v>10000</c:v>
                </c:pt>
                <c:pt idx="32">
                  <c:v>15000</c:v>
                </c:pt>
                <c:pt idx="33">
                  <c:v>15000</c:v>
                </c:pt>
                <c:pt idx="34">
                  <c:v>18000</c:v>
                </c:pt>
                <c:pt idx="35">
                  <c:v>8000</c:v>
                </c:pt>
                <c:pt idx="36">
                  <c:v>5000</c:v>
                </c:pt>
                <c:pt idx="37">
                  <c:v>4000</c:v>
                </c:pt>
                <c:pt idx="38">
                  <c:v>4000</c:v>
                </c:pt>
                <c:pt idx="39">
                  <c:v>2000</c:v>
                </c:pt>
                <c:pt idx="40">
                  <c:v>5000</c:v>
                </c:pt>
                <c:pt idx="41">
                  <c:v>7000</c:v>
                </c:pt>
                <c:pt idx="42">
                  <c:v>10000</c:v>
                </c:pt>
                <c:pt idx="43">
                  <c:v>14000</c:v>
                </c:pt>
                <c:pt idx="44">
                  <c:v>16000</c:v>
                </c:pt>
                <c:pt idx="45">
                  <c:v>16000</c:v>
                </c:pt>
                <c:pt idx="46">
                  <c:v>20000</c:v>
                </c:pt>
                <c:pt idx="47">
                  <c:v>12000</c:v>
                </c:pt>
                <c:pt idx="48">
                  <c:v>5000</c:v>
                </c:pt>
                <c:pt idx="49">
                  <c:v>2000</c:v>
                </c:pt>
                <c:pt idx="50">
                  <c:v>3000</c:v>
                </c:pt>
                <c:pt idx="51">
                  <c:v>2000</c:v>
                </c:pt>
                <c:pt idx="52">
                  <c:v>7000</c:v>
                </c:pt>
                <c:pt idx="53">
                  <c:v>6000</c:v>
                </c:pt>
                <c:pt idx="54">
                  <c:v>8000</c:v>
                </c:pt>
                <c:pt idx="55">
                  <c:v>10000</c:v>
                </c:pt>
                <c:pt idx="56">
                  <c:v>20000</c:v>
                </c:pt>
                <c:pt idx="57">
                  <c:v>20000</c:v>
                </c:pt>
                <c:pt idx="58">
                  <c:v>22000</c:v>
                </c:pt>
                <c:pt idx="5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1-4F47-AFD1-43399FAB42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Average'!$E$6:$E$73</c:f>
              <c:numCache>
                <c:formatCode>General</c:formatCode>
                <c:ptCount val="68"/>
                <c:pt idx="0">
                  <c:v>2666.6666666666665</c:v>
                </c:pt>
                <c:pt idx="1">
                  <c:v>3000</c:v>
                </c:pt>
                <c:pt idx="2">
                  <c:v>3333.3333333333335</c:v>
                </c:pt>
                <c:pt idx="3">
                  <c:v>4333.333333333333</c:v>
                </c:pt>
                <c:pt idx="4">
                  <c:v>5666.666666666667</c:v>
                </c:pt>
                <c:pt idx="5">
                  <c:v>6333.333333333333</c:v>
                </c:pt>
                <c:pt idx="6">
                  <c:v>7666.666666666667</c:v>
                </c:pt>
                <c:pt idx="7">
                  <c:v>9333.3333333333339</c:v>
                </c:pt>
                <c:pt idx="8">
                  <c:v>12000</c:v>
                </c:pt>
                <c:pt idx="9">
                  <c:v>11333.333333333334</c:v>
                </c:pt>
                <c:pt idx="10">
                  <c:v>8333.3333333333339</c:v>
                </c:pt>
                <c:pt idx="11">
                  <c:v>5000</c:v>
                </c:pt>
                <c:pt idx="12">
                  <c:v>3333.3333333333335</c:v>
                </c:pt>
                <c:pt idx="13">
                  <c:v>4000</c:v>
                </c:pt>
                <c:pt idx="14">
                  <c:v>4333.333333333333</c:v>
                </c:pt>
                <c:pt idx="15">
                  <c:v>6000</c:v>
                </c:pt>
                <c:pt idx="16">
                  <c:v>5333.333333333333</c:v>
                </c:pt>
                <c:pt idx="17">
                  <c:v>6333.333333333333</c:v>
                </c:pt>
                <c:pt idx="18">
                  <c:v>7666.666666666667</c:v>
                </c:pt>
                <c:pt idx="19">
                  <c:v>10666.666666666666</c:v>
                </c:pt>
                <c:pt idx="20">
                  <c:v>13333.333333333334</c:v>
                </c:pt>
                <c:pt idx="21">
                  <c:v>12666.666666666666</c:v>
                </c:pt>
                <c:pt idx="22">
                  <c:v>9333.3333333333339</c:v>
                </c:pt>
                <c:pt idx="23">
                  <c:v>5666.666666666667</c:v>
                </c:pt>
                <c:pt idx="24">
                  <c:v>4000</c:v>
                </c:pt>
                <c:pt idx="25">
                  <c:v>4333.333333333333</c:v>
                </c:pt>
                <c:pt idx="26">
                  <c:v>4000</c:v>
                </c:pt>
                <c:pt idx="27">
                  <c:v>4333.333333333333</c:v>
                </c:pt>
                <c:pt idx="28">
                  <c:v>5666.666666666667</c:v>
                </c:pt>
                <c:pt idx="29">
                  <c:v>7666.666666666667</c:v>
                </c:pt>
                <c:pt idx="30">
                  <c:v>10666.666666666666</c:v>
                </c:pt>
                <c:pt idx="31">
                  <c:v>13333.333333333334</c:v>
                </c:pt>
                <c:pt idx="32">
                  <c:v>16000</c:v>
                </c:pt>
                <c:pt idx="33">
                  <c:v>13666.666666666666</c:v>
                </c:pt>
                <c:pt idx="34">
                  <c:v>10333.333333333334</c:v>
                </c:pt>
                <c:pt idx="35">
                  <c:v>5666.666666666667</c:v>
                </c:pt>
                <c:pt idx="36">
                  <c:v>4333.333333333333</c:v>
                </c:pt>
                <c:pt idx="37">
                  <c:v>3333.3333333333335</c:v>
                </c:pt>
                <c:pt idx="38">
                  <c:v>3666.6666666666665</c:v>
                </c:pt>
                <c:pt idx="39">
                  <c:v>4666.666666666667</c:v>
                </c:pt>
                <c:pt idx="40">
                  <c:v>7333.333333333333</c:v>
                </c:pt>
                <c:pt idx="41">
                  <c:v>10333.333333333334</c:v>
                </c:pt>
                <c:pt idx="42">
                  <c:v>13333.333333333334</c:v>
                </c:pt>
                <c:pt idx="43">
                  <c:v>15333.333333333334</c:v>
                </c:pt>
                <c:pt idx="44">
                  <c:v>17333.333333333332</c:v>
                </c:pt>
                <c:pt idx="45">
                  <c:v>16000</c:v>
                </c:pt>
                <c:pt idx="46">
                  <c:v>12333.333333333334</c:v>
                </c:pt>
                <c:pt idx="47">
                  <c:v>6333.333333333333</c:v>
                </c:pt>
                <c:pt idx="48">
                  <c:v>3333.3333333333335</c:v>
                </c:pt>
                <c:pt idx="49">
                  <c:v>2333.3333333333335</c:v>
                </c:pt>
                <c:pt idx="50">
                  <c:v>4000</c:v>
                </c:pt>
                <c:pt idx="51">
                  <c:v>5000</c:v>
                </c:pt>
                <c:pt idx="52">
                  <c:v>7000</c:v>
                </c:pt>
                <c:pt idx="53">
                  <c:v>8000</c:v>
                </c:pt>
                <c:pt idx="54">
                  <c:v>12666.666666666666</c:v>
                </c:pt>
                <c:pt idx="55">
                  <c:v>16666.666666666668</c:v>
                </c:pt>
                <c:pt idx="56">
                  <c:v>20666.666666666668</c:v>
                </c:pt>
                <c:pt idx="57">
                  <c:v>16666.666666666668</c:v>
                </c:pt>
                <c:pt idx="58">
                  <c:v>16666.666666666668</c:v>
                </c:pt>
                <c:pt idx="59">
                  <c:v>16666.666666666668</c:v>
                </c:pt>
                <c:pt idx="60">
                  <c:v>16666.666666666668</c:v>
                </c:pt>
                <c:pt idx="61">
                  <c:v>16666.666666666668</c:v>
                </c:pt>
                <c:pt idx="62">
                  <c:v>16666.666666666668</c:v>
                </c:pt>
                <c:pt idx="63">
                  <c:v>16666.666666666668</c:v>
                </c:pt>
                <c:pt idx="64">
                  <c:v>16666.666666666668</c:v>
                </c:pt>
                <c:pt idx="65">
                  <c:v>16666.666666666668</c:v>
                </c:pt>
                <c:pt idx="66">
                  <c:v>16666.666666666668</c:v>
                </c:pt>
                <c:pt idx="67">
                  <c:v>16666.666666666668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1-4F47-AFD1-43399FAB4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018127"/>
        <c:axId val="2097019855"/>
      </c:lineChart>
      <c:catAx>
        <c:axId val="209701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19855"/>
        <c:crosses val="autoZero"/>
        <c:auto val="1"/>
        <c:lblAlgn val="ctr"/>
        <c:lblOffset val="100"/>
        <c:noMultiLvlLbl val="0"/>
      </c:catAx>
      <c:valAx>
        <c:axId val="20970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1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Smoothing'!$B$3:$B$62</c:f>
              <c:numCache>
                <c:formatCode>General</c:formatCode>
                <c:ptCount val="60"/>
                <c:pt idx="0">
                  <c:v>2000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7000</c:v>
                </c:pt>
                <c:pt idx="7">
                  <c:v>6000</c:v>
                </c:pt>
                <c:pt idx="8">
                  <c:v>10000</c:v>
                </c:pt>
                <c:pt idx="9">
                  <c:v>12000</c:v>
                </c:pt>
                <c:pt idx="10">
                  <c:v>14000</c:v>
                </c:pt>
                <c:pt idx="11">
                  <c:v>8000</c:v>
                </c:pt>
                <c:pt idx="12">
                  <c:v>3000</c:v>
                </c:pt>
                <c:pt idx="13">
                  <c:v>4000</c:v>
                </c:pt>
                <c:pt idx="14">
                  <c:v>3000</c:v>
                </c:pt>
                <c:pt idx="15">
                  <c:v>5000</c:v>
                </c:pt>
                <c:pt idx="16">
                  <c:v>5000</c:v>
                </c:pt>
                <c:pt idx="17">
                  <c:v>8000</c:v>
                </c:pt>
                <c:pt idx="18">
                  <c:v>3000</c:v>
                </c:pt>
                <c:pt idx="19">
                  <c:v>8000</c:v>
                </c:pt>
                <c:pt idx="20">
                  <c:v>12000</c:v>
                </c:pt>
                <c:pt idx="21">
                  <c:v>12000</c:v>
                </c:pt>
                <c:pt idx="22">
                  <c:v>16000</c:v>
                </c:pt>
                <c:pt idx="23">
                  <c:v>10000</c:v>
                </c:pt>
                <c:pt idx="24">
                  <c:v>2000</c:v>
                </c:pt>
                <c:pt idx="25">
                  <c:v>5000</c:v>
                </c:pt>
                <c:pt idx="26">
                  <c:v>5000</c:v>
                </c:pt>
                <c:pt idx="27">
                  <c:v>3000</c:v>
                </c:pt>
                <c:pt idx="28">
                  <c:v>4000</c:v>
                </c:pt>
                <c:pt idx="29">
                  <c:v>6000</c:v>
                </c:pt>
                <c:pt idx="30">
                  <c:v>7000</c:v>
                </c:pt>
                <c:pt idx="31">
                  <c:v>10000</c:v>
                </c:pt>
                <c:pt idx="32">
                  <c:v>15000</c:v>
                </c:pt>
                <c:pt idx="33">
                  <c:v>15000</c:v>
                </c:pt>
                <c:pt idx="34">
                  <c:v>18000</c:v>
                </c:pt>
                <c:pt idx="35">
                  <c:v>8000</c:v>
                </c:pt>
                <c:pt idx="36">
                  <c:v>5000</c:v>
                </c:pt>
                <c:pt idx="37">
                  <c:v>4000</c:v>
                </c:pt>
                <c:pt idx="38">
                  <c:v>4000</c:v>
                </c:pt>
                <c:pt idx="39">
                  <c:v>2000</c:v>
                </c:pt>
                <c:pt idx="40">
                  <c:v>5000</c:v>
                </c:pt>
                <c:pt idx="41">
                  <c:v>7000</c:v>
                </c:pt>
                <c:pt idx="42">
                  <c:v>10000</c:v>
                </c:pt>
                <c:pt idx="43">
                  <c:v>14000</c:v>
                </c:pt>
                <c:pt idx="44">
                  <c:v>16000</c:v>
                </c:pt>
                <c:pt idx="45">
                  <c:v>16000</c:v>
                </c:pt>
                <c:pt idx="46">
                  <c:v>20000</c:v>
                </c:pt>
                <c:pt idx="47">
                  <c:v>12000</c:v>
                </c:pt>
                <c:pt idx="48">
                  <c:v>5000</c:v>
                </c:pt>
                <c:pt idx="49">
                  <c:v>2000</c:v>
                </c:pt>
                <c:pt idx="50">
                  <c:v>3000</c:v>
                </c:pt>
                <c:pt idx="51">
                  <c:v>2000</c:v>
                </c:pt>
                <c:pt idx="52">
                  <c:v>7000</c:v>
                </c:pt>
                <c:pt idx="53">
                  <c:v>6000</c:v>
                </c:pt>
                <c:pt idx="54">
                  <c:v>8000</c:v>
                </c:pt>
                <c:pt idx="55">
                  <c:v>10000</c:v>
                </c:pt>
                <c:pt idx="56">
                  <c:v>20000</c:v>
                </c:pt>
                <c:pt idx="57">
                  <c:v>20000</c:v>
                </c:pt>
                <c:pt idx="58">
                  <c:v>22000</c:v>
                </c:pt>
                <c:pt idx="5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A-1948-9C62-F40915F336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Smoothing'!$D$3:$D$74</c:f>
              <c:numCache>
                <c:formatCode>General</c:formatCode>
                <c:ptCount val="72"/>
                <c:pt idx="0">
                  <c:v>8216.6666666666661</c:v>
                </c:pt>
                <c:pt idx="1">
                  <c:v>6973.333333333333</c:v>
                </c:pt>
                <c:pt idx="2">
                  <c:v>6178.666666666667</c:v>
                </c:pt>
                <c:pt idx="3">
                  <c:v>5542.9333333333343</c:v>
                </c:pt>
                <c:pt idx="4">
                  <c:v>5034.3466666666673</c:v>
                </c:pt>
                <c:pt idx="5">
                  <c:v>4827.4773333333342</c:v>
                </c:pt>
                <c:pt idx="6">
                  <c:v>5061.981866666667</c:v>
                </c:pt>
                <c:pt idx="7">
                  <c:v>5449.5854933333339</c:v>
                </c:pt>
                <c:pt idx="8">
                  <c:v>5559.6683946666672</c:v>
                </c:pt>
                <c:pt idx="9">
                  <c:v>6447.7347157333343</c:v>
                </c:pt>
                <c:pt idx="10">
                  <c:v>7558.187772586668</c:v>
                </c:pt>
                <c:pt idx="11">
                  <c:v>8846.5502180693347</c:v>
                </c:pt>
                <c:pt idx="12">
                  <c:v>8677.2401744554681</c:v>
                </c:pt>
                <c:pt idx="13">
                  <c:v>7541.7921395643752</c:v>
                </c:pt>
                <c:pt idx="14">
                  <c:v>6833.4337116515007</c:v>
                </c:pt>
                <c:pt idx="15">
                  <c:v>6066.7469693212006</c:v>
                </c:pt>
                <c:pt idx="16">
                  <c:v>5853.397575456961</c:v>
                </c:pt>
                <c:pt idx="17">
                  <c:v>5682.7180603655688</c:v>
                </c:pt>
                <c:pt idx="18">
                  <c:v>6146.1744482924551</c:v>
                </c:pt>
                <c:pt idx="19">
                  <c:v>5516.9395586339642</c:v>
                </c:pt>
                <c:pt idx="20">
                  <c:v>6013.5516469071717</c:v>
                </c:pt>
                <c:pt idx="21">
                  <c:v>7210.8413175257374</c:v>
                </c:pt>
                <c:pt idx="22">
                  <c:v>8168.6730540205899</c:v>
                </c:pt>
                <c:pt idx="23">
                  <c:v>9734.9384432164734</c:v>
                </c:pt>
                <c:pt idx="24">
                  <c:v>9787.9507545731794</c:v>
                </c:pt>
                <c:pt idx="25">
                  <c:v>8230.3606036585443</c:v>
                </c:pt>
                <c:pt idx="26">
                  <c:v>7584.288482926836</c:v>
                </c:pt>
                <c:pt idx="27">
                  <c:v>7067.4307863414688</c:v>
                </c:pt>
                <c:pt idx="28">
                  <c:v>6253.9446290731757</c:v>
                </c:pt>
                <c:pt idx="29">
                  <c:v>5803.1557032585406</c:v>
                </c:pt>
                <c:pt idx="30">
                  <c:v>5842.5245626068327</c:v>
                </c:pt>
                <c:pt idx="31">
                  <c:v>6074.0196500854663</c:v>
                </c:pt>
                <c:pt idx="32">
                  <c:v>6859.2157200683732</c:v>
                </c:pt>
                <c:pt idx="33">
                  <c:v>8487.3725760546986</c:v>
                </c:pt>
                <c:pt idx="34">
                  <c:v>9789.8980608437596</c:v>
                </c:pt>
                <c:pt idx="35">
                  <c:v>11431.918448675009</c:v>
                </c:pt>
                <c:pt idx="36">
                  <c:v>10745.534758940008</c:v>
                </c:pt>
                <c:pt idx="37">
                  <c:v>9596.4278071520075</c:v>
                </c:pt>
                <c:pt idx="38">
                  <c:v>8477.1422457216067</c:v>
                </c:pt>
                <c:pt idx="39">
                  <c:v>7581.7137965772854</c:v>
                </c:pt>
                <c:pt idx="40">
                  <c:v>6465.3710372618289</c:v>
                </c:pt>
                <c:pt idx="41">
                  <c:v>6172.2968298094638</c:v>
                </c:pt>
                <c:pt idx="42">
                  <c:v>6337.8374638475716</c:v>
                </c:pt>
                <c:pt idx="43">
                  <c:v>7070.269971078058</c:v>
                </c:pt>
                <c:pt idx="44">
                  <c:v>8456.2159768624479</c:v>
                </c:pt>
                <c:pt idx="45">
                  <c:v>9964.9727814899597</c:v>
                </c:pt>
                <c:pt idx="46">
                  <c:v>11171.978225191968</c:v>
                </c:pt>
                <c:pt idx="47">
                  <c:v>12937.582580153574</c:v>
                </c:pt>
                <c:pt idx="48">
                  <c:v>12750.066064122861</c:v>
                </c:pt>
                <c:pt idx="49">
                  <c:v>11200.052851298289</c:v>
                </c:pt>
                <c:pt idx="50">
                  <c:v>9360.0422810386317</c:v>
                </c:pt>
                <c:pt idx="51">
                  <c:v>8088.0338248309054</c:v>
                </c:pt>
                <c:pt idx="52">
                  <c:v>6870.4270598647245</c:v>
                </c:pt>
                <c:pt idx="53">
                  <c:v>6896.3416478917798</c:v>
                </c:pt>
                <c:pt idx="54">
                  <c:v>6717.0733183134244</c:v>
                </c:pt>
                <c:pt idx="55">
                  <c:v>6973.6586546507397</c:v>
                </c:pt>
                <c:pt idx="56">
                  <c:v>7578.9269237205917</c:v>
                </c:pt>
                <c:pt idx="57">
                  <c:v>10063.141538976473</c:v>
                </c:pt>
                <c:pt idx="58">
                  <c:v>12050.513231181179</c:v>
                </c:pt>
                <c:pt idx="59">
                  <c:v>14040.410584944944</c:v>
                </c:pt>
                <c:pt idx="60">
                  <c:v>12832.328467955957</c:v>
                </c:pt>
                <c:pt idx="61">
                  <c:v>12832.328467955957</c:v>
                </c:pt>
                <c:pt idx="62">
                  <c:v>12832.328467955957</c:v>
                </c:pt>
                <c:pt idx="63">
                  <c:v>12832.328467955957</c:v>
                </c:pt>
                <c:pt idx="64">
                  <c:v>12832.328467955957</c:v>
                </c:pt>
                <c:pt idx="65">
                  <c:v>12832.328467955957</c:v>
                </c:pt>
                <c:pt idx="66">
                  <c:v>12832.328467955957</c:v>
                </c:pt>
                <c:pt idx="67">
                  <c:v>12832.328467955957</c:v>
                </c:pt>
                <c:pt idx="68">
                  <c:v>12832.328467955957</c:v>
                </c:pt>
                <c:pt idx="69">
                  <c:v>12832.328467955957</c:v>
                </c:pt>
                <c:pt idx="70">
                  <c:v>12832.328467955957</c:v>
                </c:pt>
                <c:pt idx="71">
                  <c:v>12832.328467955957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A-1948-9C62-F40915F3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76047"/>
        <c:axId val="345485344"/>
      </c:lineChart>
      <c:catAx>
        <c:axId val="209757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85344"/>
        <c:crosses val="autoZero"/>
        <c:auto val="1"/>
        <c:lblAlgn val="ctr"/>
        <c:lblOffset val="100"/>
        <c:noMultiLvlLbl val="0"/>
      </c:catAx>
      <c:valAx>
        <c:axId val="3454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'Holts model'!$B$1</c:f>
              <c:strCache>
                <c:ptCount val="1"/>
                <c:pt idx="0">
                  <c:v>Demand (Dt)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'Holts model'!$B$2:$B$62</c:f>
              <c:numCache>
                <c:formatCode>General</c:formatCode>
                <c:ptCount val="61"/>
                <c:pt idx="1">
                  <c:v>2000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6000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8000</c:v>
                </c:pt>
                <c:pt idx="13">
                  <c:v>3000</c:v>
                </c:pt>
                <c:pt idx="14">
                  <c:v>4000</c:v>
                </c:pt>
                <c:pt idx="15">
                  <c:v>3000</c:v>
                </c:pt>
                <c:pt idx="16">
                  <c:v>5000</c:v>
                </c:pt>
                <c:pt idx="17">
                  <c:v>5000</c:v>
                </c:pt>
                <c:pt idx="18">
                  <c:v>8000</c:v>
                </c:pt>
                <c:pt idx="19">
                  <c:v>3000</c:v>
                </c:pt>
                <c:pt idx="20">
                  <c:v>8000</c:v>
                </c:pt>
                <c:pt idx="21">
                  <c:v>12000</c:v>
                </c:pt>
                <c:pt idx="22">
                  <c:v>12000</c:v>
                </c:pt>
                <c:pt idx="23">
                  <c:v>16000</c:v>
                </c:pt>
                <c:pt idx="24">
                  <c:v>10000</c:v>
                </c:pt>
                <c:pt idx="25">
                  <c:v>2000</c:v>
                </c:pt>
                <c:pt idx="26">
                  <c:v>5000</c:v>
                </c:pt>
                <c:pt idx="27">
                  <c:v>5000</c:v>
                </c:pt>
                <c:pt idx="28">
                  <c:v>3000</c:v>
                </c:pt>
                <c:pt idx="29">
                  <c:v>4000</c:v>
                </c:pt>
                <c:pt idx="30">
                  <c:v>6000</c:v>
                </c:pt>
                <c:pt idx="31">
                  <c:v>7000</c:v>
                </c:pt>
                <c:pt idx="32">
                  <c:v>10000</c:v>
                </c:pt>
                <c:pt idx="33">
                  <c:v>15000</c:v>
                </c:pt>
                <c:pt idx="34">
                  <c:v>15000</c:v>
                </c:pt>
                <c:pt idx="35">
                  <c:v>18000</c:v>
                </c:pt>
                <c:pt idx="36">
                  <c:v>8000</c:v>
                </c:pt>
                <c:pt idx="37">
                  <c:v>5000</c:v>
                </c:pt>
                <c:pt idx="38">
                  <c:v>4000</c:v>
                </c:pt>
                <c:pt idx="39">
                  <c:v>4000</c:v>
                </c:pt>
                <c:pt idx="40">
                  <c:v>2000</c:v>
                </c:pt>
                <c:pt idx="41">
                  <c:v>5000</c:v>
                </c:pt>
                <c:pt idx="42">
                  <c:v>7000</c:v>
                </c:pt>
                <c:pt idx="43">
                  <c:v>10000</c:v>
                </c:pt>
                <c:pt idx="44">
                  <c:v>14000</c:v>
                </c:pt>
                <c:pt idx="45">
                  <c:v>16000</c:v>
                </c:pt>
                <c:pt idx="46">
                  <c:v>16000</c:v>
                </c:pt>
                <c:pt idx="47">
                  <c:v>20000</c:v>
                </c:pt>
                <c:pt idx="48">
                  <c:v>12000</c:v>
                </c:pt>
                <c:pt idx="49">
                  <c:v>5000</c:v>
                </c:pt>
                <c:pt idx="50">
                  <c:v>2000</c:v>
                </c:pt>
                <c:pt idx="51">
                  <c:v>3000</c:v>
                </c:pt>
                <c:pt idx="52">
                  <c:v>2000</c:v>
                </c:pt>
                <c:pt idx="53">
                  <c:v>7000</c:v>
                </c:pt>
                <c:pt idx="54">
                  <c:v>6000</c:v>
                </c:pt>
                <c:pt idx="55">
                  <c:v>8000</c:v>
                </c:pt>
                <c:pt idx="56">
                  <c:v>10000</c:v>
                </c:pt>
                <c:pt idx="57">
                  <c:v>20000</c:v>
                </c:pt>
                <c:pt idx="58">
                  <c:v>20000</c:v>
                </c:pt>
                <c:pt idx="59">
                  <c:v>22000</c:v>
                </c:pt>
                <c:pt idx="6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7-644F-9E8B-0F272009138F}"/>
            </c:ext>
          </c:extLst>
        </c:ser>
        <c:ser>
          <c:idx val="1"/>
          <c:order val="1"/>
          <c:tx>
            <c:strRef>
              <c:f>'Holts model'!$E$3</c:f>
              <c:strCache>
                <c:ptCount val="1"/>
                <c:pt idx="0">
                  <c:v>4912.568306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'Holts model'!$E$4:$E$74</c:f>
              <c:numCache>
                <c:formatCode>General</c:formatCode>
                <c:ptCount val="71"/>
                <c:pt idx="0">
                  <c:v>4215.7775307955899</c:v>
                </c:pt>
                <c:pt idx="1">
                  <c:v>4029.1013707511338</c:v>
                </c:pt>
                <c:pt idx="2">
                  <c:v>3893.6896800037039</c:v>
                </c:pt>
                <c:pt idx="3">
                  <c:v>3791.0484427850324</c:v>
                </c:pt>
                <c:pt idx="4">
                  <c:v>3979.8378966590253</c:v>
                </c:pt>
                <c:pt idx="5">
                  <c:v>4626.1648539286907</c:v>
                </c:pt>
                <c:pt idx="6">
                  <c:v>5299.3230043818421</c:v>
                </c:pt>
                <c:pt idx="7">
                  <c:v>5457.3118785041515</c:v>
                </c:pt>
                <c:pt idx="8">
                  <c:v>6642.0662916575202</c:v>
                </c:pt>
                <c:pt idx="9">
                  <c:v>7946.2667742736812</c:v>
                </c:pt>
                <c:pt idx="10">
                  <c:v>9338.2310413105206</c:v>
                </c:pt>
                <c:pt idx="11">
                  <c:v>8637.5840996118368</c:v>
                </c:pt>
                <c:pt idx="12">
                  <c:v>6876.0942892722178</c:v>
                </c:pt>
                <c:pt idx="13">
                  <c:v>6043.3771668038635</c:v>
                </c:pt>
                <c:pt idx="14">
                  <c:v>5245.75426321747</c:v>
                </c:pt>
                <c:pt idx="15">
                  <c:v>5271.7128093125657</c:v>
                </c:pt>
                <c:pt idx="16">
                  <c:v>5278.0982108464423</c:v>
                </c:pt>
                <c:pt idx="17">
                  <c:v>6083.331089380019</c:v>
                </c:pt>
                <c:pt idx="18">
                  <c:v>5241.7615686774216</c:v>
                </c:pt>
                <c:pt idx="19">
                  <c:v>6053.2297900236454</c:v>
                </c:pt>
                <c:pt idx="20">
                  <c:v>7646.0551002768207</c:v>
                </c:pt>
                <c:pt idx="21">
                  <c:v>8668.6556210102954</c:v>
                </c:pt>
                <c:pt idx="22">
                  <c:v>10421.25224399073</c:v>
                </c:pt>
                <c:pt idx="23">
                  <c:v>9950.0687855400502</c:v>
                </c:pt>
                <c:pt idx="24">
                  <c:v>7527.70398524147</c:v>
                </c:pt>
                <c:pt idx="25">
                  <c:v>6815.3485775170211</c:v>
                </c:pt>
                <c:pt idx="26">
                  <c:v>6361.9690918658189</c:v>
                </c:pt>
                <c:pt idx="27">
                  <c:v>5527.2175071451711</c:v>
                </c:pt>
                <c:pt idx="28">
                  <c:v>5253.9400944872532</c:v>
                </c:pt>
                <c:pt idx="29">
                  <c:v>5603.2865405642024</c:v>
                </c:pt>
                <c:pt idx="30">
                  <c:v>6080.8219541503668</c:v>
                </c:pt>
                <c:pt idx="31">
                  <c:v>7185.8171271341089</c:v>
                </c:pt>
                <c:pt idx="32">
                  <c:v>9239.0399101909807</c:v>
                </c:pt>
                <c:pt idx="33">
                  <c:v>10561.6734713971</c:v>
                </c:pt>
                <c:pt idx="34">
                  <c:v>12245.498061530614</c:v>
                </c:pt>
                <c:pt idx="35">
                  <c:v>10661.074890159462</c:v>
                </c:pt>
                <c:pt idx="36">
                  <c:v>8883.9656674868329</c:v>
                </c:pt>
                <c:pt idx="37">
                  <c:v>7502.2655327655566</c:v>
                </c:pt>
                <c:pt idx="38">
                  <c:v>6623.4454913386753</c:v>
                </c:pt>
                <c:pt idx="39">
                  <c:v>5512.602903399461</c:v>
                </c:pt>
                <c:pt idx="40">
                  <c:v>5595.1529670515165</c:v>
                </c:pt>
                <c:pt idx="41">
                  <c:v>6163.5264136851229</c:v>
                </c:pt>
                <c:pt idx="42">
                  <c:v>7316.9097513893885</c:v>
                </c:pt>
                <c:pt idx="43">
                  <c:v>9123.2971279620961</c:v>
                </c:pt>
                <c:pt idx="44">
                  <c:v>10821.175145003948</c:v>
                </c:pt>
                <c:pt idx="45">
                  <c:v>11927.351580197268</c:v>
                </c:pt>
                <c:pt idx="46">
                  <c:v>13748.989836499608</c:v>
                </c:pt>
                <c:pt idx="47">
                  <c:v>12796.63756493393</c:v>
                </c:pt>
                <c:pt idx="48">
                  <c:v>10349.421165909132</c:v>
                </c:pt>
                <c:pt idx="49">
                  <c:v>8008.4973474779717</c:v>
                </c:pt>
                <c:pt idx="50">
                  <c:v>6787.3250887321828</c:v>
                </c:pt>
                <c:pt idx="51">
                  <c:v>5719.8488711725759</c:v>
                </c:pt>
                <c:pt idx="52">
                  <c:v>6360.4667232040183</c:v>
                </c:pt>
                <c:pt idx="53">
                  <c:v>6468.3987186455051</c:v>
                </c:pt>
                <c:pt idx="54">
                  <c:v>7054.7886745333726</c:v>
                </c:pt>
                <c:pt idx="55">
                  <c:v>7951.5233895945776</c:v>
                </c:pt>
                <c:pt idx="56">
                  <c:v>11215.149128341014</c:v>
                </c:pt>
                <c:pt idx="57">
                  <c:v>13306.325068188789</c:v>
                </c:pt>
                <c:pt idx="58">
                  <c:v>15218.193842457878</c:v>
                </c:pt>
                <c:pt idx="59">
                  <c:v>12712.294540774832</c:v>
                </c:pt>
                <c:pt idx="60">
                  <c:v>12371.85339182915</c:v>
                </c:pt>
                <c:pt idx="61">
                  <c:v>12031.412242883467</c:v>
                </c:pt>
                <c:pt idx="62">
                  <c:v>11690.971093937786</c:v>
                </c:pt>
                <c:pt idx="63">
                  <c:v>11350.529944992104</c:v>
                </c:pt>
                <c:pt idx="64">
                  <c:v>11010.088796046422</c:v>
                </c:pt>
                <c:pt idx="65">
                  <c:v>10669.647647100741</c:v>
                </c:pt>
                <c:pt idx="66">
                  <c:v>10329.206498155059</c:v>
                </c:pt>
                <c:pt idx="67">
                  <c:v>9988.7653492093777</c:v>
                </c:pt>
                <c:pt idx="68">
                  <c:v>9648.3242002636944</c:v>
                </c:pt>
                <c:pt idx="69">
                  <c:v>9307.8830513180128</c:v>
                </c:pt>
                <c:pt idx="70">
                  <c:v>8967.4419023723312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7-644F-9E8B-0F272009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681792"/>
        <c:axId val="2027056831"/>
      </c:lineChart>
      <c:catAx>
        <c:axId val="34568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56831"/>
        <c:crosses val="autoZero"/>
        <c:auto val="1"/>
        <c:lblAlgn val="ctr"/>
        <c:lblOffset val="100"/>
        <c:noMultiLvlLbl val="0"/>
      </c:catAx>
      <c:valAx>
        <c:axId val="20270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'Winter''s model'!$B$1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'Winter''s model'!$B$2:$B$62</c:f>
              <c:numCache>
                <c:formatCode>General</c:formatCode>
                <c:ptCount val="61"/>
                <c:pt idx="1">
                  <c:v>2000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6000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8000</c:v>
                </c:pt>
                <c:pt idx="13">
                  <c:v>3000</c:v>
                </c:pt>
                <c:pt idx="14">
                  <c:v>4000</c:v>
                </c:pt>
                <c:pt idx="15">
                  <c:v>3000</c:v>
                </c:pt>
                <c:pt idx="16">
                  <c:v>5000</c:v>
                </c:pt>
                <c:pt idx="17">
                  <c:v>5000</c:v>
                </c:pt>
                <c:pt idx="18">
                  <c:v>8000</c:v>
                </c:pt>
                <c:pt idx="19">
                  <c:v>3000</c:v>
                </c:pt>
                <c:pt idx="20">
                  <c:v>8000</c:v>
                </c:pt>
                <c:pt idx="21">
                  <c:v>12000</c:v>
                </c:pt>
                <c:pt idx="22">
                  <c:v>12000</c:v>
                </c:pt>
                <c:pt idx="23">
                  <c:v>16000</c:v>
                </c:pt>
                <c:pt idx="24">
                  <c:v>10000</c:v>
                </c:pt>
                <c:pt idx="25">
                  <c:v>2000</c:v>
                </c:pt>
                <c:pt idx="26">
                  <c:v>5000</c:v>
                </c:pt>
                <c:pt idx="27">
                  <c:v>5000</c:v>
                </c:pt>
                <c:pt idx="28">
                  <c:v>3000</c:v>
                </c:pt>
                <c:pt idx="29">
                  <c:v>4000</c:v>
                </c:pt>
                <c:pt idx="30">
                  <c:v>6000</c:v>
                </c:pt>
                <c:pt idx="31">
                  <c:v>7000</c:v>
                </c:pt>
                <c:pt idx="32">
                  <c:v>10000</c:v>
                </c:pt>
                <c:pt idx="33">
                  <c:v>15000</c:v>
                </c:pt>
                <c:pt idx="34">
                  <c:v>15000</c:v>
                </c:pt>
                <c:pt idx="35">
                  <c:v>18000</c:v>
                </c:pt>
                <c:pt idx="36">
                  <c:v>8000</c:v>
                </c:pt>
                <c:pt idx="37">
                  <c:v>5000</c:v>
                </c:pt>
                <c:pt idx="38">
                  <c:v>4000</c:v>
                </c:pt>
                <c:pt idx="39">
                  <c:v>4000</c:v>
                </c:pt>
                <c:pt idx="40">
                  <c:v>2000</c:v>
                </c:pt>
                <c:pt idx="41">
                  <c:v>5000</c:v>
                </c:pt>
                <c:pt idx="42">
                  <c:v>7000</c:v>
                </c:pt>
                <c:pt idx="43">
                  <c:v>10000</c:v>
                </c:pt>
                <c:pt idx="44">
                  <c:v>14000</c:v>
                </c:pt>
                <c:pt idx="45">
                  <c:v>16000</c:v>
                </c:pt>
                <c:pt idx="46">
                  <c:v>16000</c:v>
                </c:pt>
                <c:pt idx="47">
                  <c:v>20000</c:v>
                </c:pt>
                <c:pt idx="48">
                  <c:v>12000</c:v>
                </c:pt>
                <c:pt idx="49">
                  <c:v>5000</c:v>
                </c:pt>
                <c:pt idx="50">
                  <c:v>2000</c:v>
                </c:pt>
                <c:pt idx="51">
                  <c:v>3000</c:v>
                </c:pt>
                <c:pt idx="52">
                  <c:v>2000</c:v>
                </c:pt>
                <c:pt idx="53">
                  <c:v>7000</c:v>
                </c:pt>
                <c:pt idx="54">
                  <c:v>6000</c:v>
                </c:pt>
                <c:pt idx="55">
                  <c:v>8000</c:v>
                </c:pt>
                <c:pt idx="56">
                  <c:v>10000</c:v>
                </c:pt>
                <c:pt idx="57">
                  <c:v>20000</c:v>
                </c:pt>
                <c:pt idx="58">
                  <c:v>20000</c:v>
                </c:pt>
                <c:pt idx="59">
                  <c:v>22000</c:v>
                </c:pt>
                <c:pt idx="6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B-0E48-A480-5A01A7B3E0F4}"/>
            </c:ext>
          </c:extLst>
        </c:ser>
        <c:ser>
          <c:idx val="1"/>
          <c:order val="1"/>
          <c:tx>
            <c:strRef>
              <c:f>'Winter''s model'!$I$3</c:f>
              <c:strCache>
                <c:ptCount val="1"/>
                <c:pt idx="0">
                  <c:v>2588.449925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'Winter''s model'!$I$4:$I$74</c:f>
              <c:numCache>
                <c:formatCode>General</c:formatCode>
                <c:ptCount val="71"/>
                <c:pt idx="0">
                  <c:v>2742.4581681897994</c:v>
                </c:pt>
                <c:pt idx="1">
                  <c:v>2733.0383238024401</c:v>
                </c:pt>
                <c:pt idx="2">
                  <c:v>2420.1766423623149</c:v>
                </c:pt>
                <c:pt idx="3">
                  <c:v>4045.4140757021232</c:v>
                </c:pt>
                <c:pt idx="4">
                  <c:v>5535.3753644889821</c:v>
                </c:pt>
                <c:pt idx="5">
                  <c:v>5898.9697699328444</c:v>
                </c:pt>
                <c:pt idx="6">
                  <c:v>8545.2670635677405</c:v>
                </c:pt>
                <c:pt idx="7">
                  <c:v>12298.864788889055</c:v>
                </c:pt>
                <c:pt idx="8">
                  <c:v>12211.527715577678</c:v>
                </c:pt>
                <c:pt idx="9">
                  <c:v>14596.40078380717</c:v>
                </c:pt>
                <c:pt idx="10">
                  <c:v>7476.1350577453331</c:v>
                </c:pt>
                <c:pt idx="11">
                  <c:v>2915.1178018443688</c:v>
                </c:pt>
                <c:pt idx="12">
                  <c:v>3374.8534450817074</c:v>
                </c:pt>
                <c:pt idx="13">
                  <c:v>3474.2848471520247</c:v>
                </c:pt>
                <c:pt idx="14">
                  <c:v>2968.1163688002043</c:v>
                </c:pt>
                <c:pt idx="15">
                  <c:v>5396.4749971727888</c:v>
                </c:pt>
                <c:pt idx="16">
                  <c:v>7473.8626931472973</c:v>
                </c:pt>
                <c:pt idx="17">
                  <c:v>8127.6110367407473</c:v>
                </c:pt>
                <c:pt idx="18">
                  <c:v>9227.0897006864034</c:v>
                </c:pt>
                <c:pt idx="19">
                  <c:v>13570.890342197676</c:v>
                </c:pt>
                <c:pt idx="20">
                  <c:v>13608.787827162181</c:v>
                </c:pt>
                <c:pt idx="21">
                  <c:v>15499.968953150648</c:v>
                </c:pt>
                <c:pt idx="22">
                  <c:v>7951.8105295634014</c:v>
                </c:pt>
                <c:pt idx="23">
                  <c:v>3171.6529395626535</c:v>
                </c:pt>
                <c:pt idx="24">
                  <c:v>3297.4946932855778</c:v>
                </c:pt>
                <c:pt idx="25">
                  <c:v>3462.3024107664291</c:v>
                </c:pt>
                <c:pt idx="26">
                  <c:v>3564.7802237621563</c:v>
                </c:pt>
                <c:pt idx="27">
                  <c:v>5091.077169074204</c:v>
                </c:pt>
                <c:pt idx="28">
                  <c:v>6688.8122961851705</c:v>
                </c:pt>
                <c:pt idx="29">
                  <c:v>6301.9964813999104</c:v>
                </c:pt>
                <c:pt idx="30">
                  <c:v>8797.1126586429036</c:v>
                </c:pt>
                <c:pt idx="31">
                  <c:v>13915.477705429676</c:v>
                </c:pt>
                <c:pt idx="32">
                  <c:v>14931.857558754074</c:v>
                </c:pt>
                <c:pt idx="33">
                  <c:v>18315.197956605152</c:v>
                </c:pt>
                <c:pt idx="34">
                  <c:v>9790.4636248559946</c:v>
                </c:pt>
                <c:pt idx="35">
                  <c:v>3423.4278977007534</c:v>
                </c:pt>
                <c:pt idx="36">
                  <c:v>4762.076380690015</c:v>
                </c:pt>
                <c:pt idx="37">
                  <c:v>4442.0054890286037</c:v>
                </c:pt>
                <c:pt idx="38">
                  <c:v>3883.9648642458296</c:v>
                </c:pt>
                <c:pt idx="39">
                  <c:v>4972.0696141505896</c:v>
                </c:pt>
                <c:pt idx="40">
                  <c:v>6750.00692666327</c:v>
                </c:pt>
                <c:pt idx="41">
                  <c:v>6564.8343140397064</c:v>
                </c:pt>
                <c:pt idx="42">
                  <c:v>10020.105736407722</c:v>
                </c:pt>
                <c:pt idx="43">
                  <c:v>16954.597850570484</c:v>
                </c:pt>
                <c:pt idx="44">
                  <c:v>17860.230531610392</c:v>
                </c:pt>
                <c:pt idx="45">
                  <c:v>21557.110461165757</c:v>
                </c:pt>
                <c:pt idx="46">
                  <c:v>11287.195534066144</c:v>
                </c:pt>
                <c:pt idx="47">
                  <c:v>4435.2218345899437</c:v>
                </c:pt>
                <c:pt idx="48">
                  <c:v>5530.1260838067037</c:v>
                </c:pt>
                <c:pt idx="49">
                  <c:v>4531.2121648146067</c:v>
                </c:pt>
                <c:pt idx="50">
                  <c:v>3465.7979144520218</c:v>
                </c:pt>
                <c:pt idx="51">
                  <c:v>4467.5498230759549</c:v>
                </c:pt>
                <c:pt idx="52">
                  <c:v>6652.4967930858193</c:v>
                </c:pt>
                <c:pt idx="53">
                  <c:v>6344.738347245122</c:v>
                </c:pt>
                <c:pt idx="54">
                  <c:v>8784.2036236339336</c:v>
                </c:pt>
                <c:pt idx="55">
                  <c:v>12978.313196170224</c:v>
                </c:pt>
                <c:pt idx="56">
                  <c:v>14991.520528932053</c:v>
                </c:pt>
                <c:pt idx="57">
                  <c:v>19888.340975856885</c:v>
                </c:pt>
                <c:pt idx="58">
                  <c:v>11076.098238505205</c:v>
                </c:pt>
                <c:pt idx="59">
                  <c:v>4021.9860667321723</c:v>
                </c:pt>
                <c:pt idx="60">
                  <c:v>4837.5992550079782</c:v>
                </c:pt>
                <c:pt idx="61">
                  <c:v>4678.6432686708476</c:v>
                </c:pt>
                <c:pt idx="62">
                  <c:v>4044.1085484169503</c:v>
                </c:pt>
                <c:pt idx="63">
                  <c:v>6207.3740272721507</c:v>
                </c:pt>
                <c:pt idx="64">
                  <c:v>8737.5462244504615</c:v>
                </c:pt>
                <c:pt idx="65">
                  <c:v>9018.1258004960237</c:v>
                </c:pt>
                <c:pt idx="66">
                  <c:v>12389.931378985495</c:v>
                </c:pt>
                <c:pt idx="67">
                  <c:v>18441.217703959661</c:v>
                </c:pt>
                <c:pt idx="68">
                  <c:v>19289.298037560708</c:v>
                </c:pt>
                <c:pt idx="69">
                  <c:v>23646.485177423176</c:v>
                </c:pt>
                <c:pt idx="70">
                  <c:v>12650.383994585214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B-0E48-A480-5A01A7B3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235327"/>
        <c:axId val="2024888367"/>
      </c:lineChart>
      <c:catAx>
        <c:axId val="202623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88367"/>
        <c:crosses val="autoZero"/>
        <c:auto val="1"/>
        <c:lblAlgn val="ctr"/>
        <c:lblOffset val="100"/>
        <c:noMultiLvlLbl val="0"/>
      </c:catAx>
      <c:valAx>
        <c:axId val="20248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63696788976865"/>
          <c:y val="0.89405261549079074"/>
          <c:w val="0.53511126834286316"/>
          <c:h val="7.8152118167088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</xdr:row>
      <xdr:rowOff>25400</xdr:rowOff>
    </xdr:from>
    <xdr:to>
      <xdr:col>13</xdr:col>
      <xdr:colOff>228600</xdr:colOff>
      <xdr:row>21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FE6DF-5EAF-C783-8C7C-1D2FE8D4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587921</xdr:colOff>
      <xdr:row>9</xdr:row>
      <xdr:rowOff>128315</xdr:rowOff>
    </xdr:from>
    <xdr:to>
      <xdr:col>17</xdr:col>
      <xdr:colOff>572594</xdr:colOff>
      <xdr:row>24</xdr:row>
      <xdr:rowOff>79704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AE453-5D10-B587-77A1-FB0265669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457589</xdr:colOff>
      <xdr:row>9</xdr:row>
      <xdr:rowOff>155309</xdr:rowOff>
    </xdr:from>
    <xdr:to>
      <xdr:col>17</xdr:col>
      <xdr:colOff>17451</xdr:colOff>
      <xdr:row>23</xdr:row>
      <xdr:rowOff>184005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BF857-1D1C-8C5D-1687-EDED660AA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14</xdr:row>
      <xdr:rowOff>30480</xdr:rowOff>
    </xdr:from>
    <xdr:to>
      <xdr:col>16</xdr:col>
      <xdr:colOff>320040</xdr:colOff>
      <xdr:row>28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C1862-6017-333A-49EC-788DE25D4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421105</xdr:colOff>
      <xdr:row>12</xdr:row>
      <xdr:rowOff>48794</xdr:rowOff>
    </xdr:from>
    <xdr:to>
      <xdr:col>21</xdr:col>
      <xdr:colOff>436702</xdr:colOff>
      <xdr:row>26</xdr:row>
      <xdr:rowOff>107170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D0004-989E-8622-12F0-A968A5510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2539-E365-4F50-93EC-2877109123A3}">
  <dimension ref="A1:B62"/>
  <sheetViews>
    <sheetView workbookViewId="0">
      <selection activeCell="O15" sqref="O15"/>
    </sheetView>
  </sheetViews>
  <sheetFormatPr baseColWidth="10" defaultColWidth="8.83203125" defaultRowHeight="15" x14ac:dyDescent="0.2"/>
  <cols>
    <col min="2" max="2" width="12.6640625" customWidth="1"/>
  </cols>
  <sheetData>
    <row r="1" spans="1:2" ht="16" x14ac:dyDescent="0.2">
      <c r="A1" s="1" t="s">
        <v>0</v>
      </c>
      <c r="B1" s="1" t="s">
        <v>1</v>
      </c>
    </row>
    <row r="2" spans="1:2" x14ac:dyDescent="0.2">
      <c r="A2">
        <v>0</v>
      </c>
      <c r="B2" s="1"/>
    </row>
    <row r="3" spans="1:2" x14ac:dyDescent="0.2">
      <c r="A3">
        <f>A2+1</f>
        <v>1</v>
      </c>
      <c r="B3">
        <v>2000</v>
      </c>
    </row>
    <row r="4" spans="1:2" x14ac:dyDescent="0.2">
      <c r="A4">
        <f t="shared" ref="A4:A62" si="0">A3+1</f>
        <v>2</v>
      </c>
      <c r="B4">
        <v>3000</v>
      </c>
    </row>
    <row r="5" spans="1:2" x14ac:dyDescent="0.2">
      <c r="A5">
        <f t="shared" si="0"/>
        <v>3</v>
      </c>
      <c r="B5">
        <v>3000</v>
      </c>
    </row>
    <row r="6" spans="1:2" x14ac:dyDescent="0.2">
      <c r="A6">
        <f t="shared" si="0"/>
        <v>4</v>
      </c>
      <c r="B6">
        <v>3000</v>
      </c>
    </row>
    <row r="7" spans="1:2" x14ac:dyDescent="0.2">
      <c r="A7">
        <f t="shared" si="0"/>
        <v>5</v>
      </c>
      <c r="B7">
        <v>4000</v>
      </c>
    </row>
    <row r="8" spans="1:2" x14ac:dyDescent="0.2">
      <c r="A8">
        <f t="shared" si="0"/>
        <v>6</v>
      </c>
      <c r="B8">
        <v>6000</v>
      </c>
    </row>
    <row r="9" spans="1:2" x14ac:dyDescent="0.2">
      <c r="A9">
        <f t="shared" si="0"/>
        <v>7</v>
      </c>
      <c r="B9">
        <v>7000</v>
      </c>
    </row>
    <row r="10" spans="1:2" x14ac:dyDescent="0.2">
      <c r="A10">
        <f t="shared" si="0"/>
        <v>8</v>
      </c>
      <c r="B10">
        <v>6000</v>
      </c>
    </row>
    <row r="11" spans="1:2" x14ac:dyDescent="0.2">
      <c r="A11">
        <f t="shared" si="0"/>
        <v>9</v>
      </c>
      <c r="B11">
        <v>10000</v>
      </c>
    </row>
    <row r="12" spans="1:2" x14ac:dyDescent="0.2">
      <c r="A12">
        <f t="shared" si="0"/>
        <v>10</v>
      </c>
      <c r="B12">
        <v>12000</v>
      </c>
    </row>
    <row r="13" spans="1:2" x14ac:dyDescent="0.2">
      <c r="A13">
        <f t="shared" si="0"/>
        <v>11</v>
      </c>
      <c r="B13">
        <v>14000</v>
      </c>
    </row>
    <row r="14" spans="1:2" x14ac:dyDescent="0.2">
      <c r="A14">
        <f t="shared" si="0"/>
        <v>12</v>
      </c>
      <c r="B14">
        <v>8000</v>
      </c>
    </row>
    <row r="15" spans="1:2" x14ac:dyDescent="0.2">
      <c r="A15">
        <f t="shared" si="0"/>
        <v>13</v>
      </c>
      <c r="B15">
        <v>3000</v>
      </c>
    </row>
    <row r="16" spans="1:2" x14ac:dyDescent="0.2">
      <c r="A16">
        <f t="shared" si="0"/>
        <v>14</v>
      </c>
      <c r="B16">
        <v>4000</v>
      </c>
    </row>
    <row r="17" spans="1:2" x14ac:dyDescent="0.2">
      <c r="A17">
        <f t="shared" si="0"/>
        <v>15</v>
      </c>
      <c r="B17">
        <v>3000</v>
      </c>
    </row>
    <row r="18" spans="1:2" x14ac:dyDescent="0.2">
      <c r="A18">
        <f t="shared" si="0"/>
        <v>16</v>
      </c>
      <c r="B18">
        <v>5000</v>
      </c>
    </row>
    <row r="19" spans="1:2" x14ac:dyDescent="0.2">
      <c r="A19">
        <f t="shared" si="0"/>
        <v>17</v>
      </c>
      <c r="B19">
        <v>5000</v>
      </c>
    </row>
    <row r="20" spans="1:2" x14ac:dyDescent="0.2">
      <c r="A20">
        <f t="shared" si="0"/>
        <v>18</v>
      </c>
      <c r="B20">
        <v>8000</v>
      </c>
    </row>
    <row r="21" spans="1:2" x14ac:dyDescent="0.2">
      <c r="A21">
        <f t="shared" si="0"/>
        <v>19</v>
      </c>
      <c r="B21">
        <v>3000</v>
      </c>
    </row>
    <row r="22" spans="1:2" x14ac:dyDescent="0.2">
      <c r="A22">
        <f t="shared" si="0"/>
        <v>20</v>
      </c>
      <c r="B22">
        <v>8000</v>
      </c>
    </row>
    <row r="23" spans="1:2" x14ac:dyDescent="0.2">
      <c r="A23">
        <f t="shared" si="0"/>
        <v>21</v>
      </c>
      <c r="B23">
        <v>12000</v>
      </c>
    </row>
    <row r="24" spans="1:2" x14ac:dyDescent="0.2">
      <c r="A24">
        <f t="shared" si="0"/>
        <v>22</v>
      </c>
      <c r="B24">
        <v>12000</v>
      </c>
    </row>
    <row r="25" spans="1:2" x14ac:dyDescent="0.2">
      <c r="A25">
        <f t="shared" si="0"/>
        <v>23</v>
      </c>
      <c r="B25">
        <v>16000</v>
      </c>
    </row>
    <row r="26" spans="1:2" x14ac:dyDescent="0.2">
      <c r="A26">
        <f t="shared" si="0"/>
        <v>24</v>
      </c>
      <c r="B26">
        <v>10000</v>
      </c>
    </row>
    <row r="27" spans="1:2" x14ac:dyDescent="0.2">
      <c r="A27">
        <f t="shared" si="0"/>
        <v>25</v>
      </c>
      <c r="B27">
        <v>2000</v>
      </c>
    </row>
    <row r="28" spans="1:2" x14ac:dyDescent="0.2">
      <c r="A28">
        <f t="shared" si="0"/>
        <v>26</v>
      </c>
      <c r="B28">
        <v>5000</v>
      </c>
    </row>
    <row r="29" spans="1:2" x14ac:dyDescent="0.2">
      <c r="A29">
        <f t="shared" si="0"/>
        <v>27</v>
      </c>
      <c r="B29">
        <v>5000</v>
      </c>
    </row>
    <row r="30" spans="1:2" x14ac:dyDescent="0.2">
      <c r="A30">
        <f t="shared" si="0"/>
        <v>28</v>
      </c>
      <c r="B30">
        <v>3000</v>
      </c>
    </row>
    <row r="31" spans="1:2" x14ac:dyDescent="0.2">
      <c r="A31">
        <f t="shared" si="0"/>
        <v>29</v>
      </c>
      <c r="B31">
        <v>4000</v>
      </c>
    </row>
    <row r="32" spans="1:2" x14ac:dyDescent="0.2">
      <c r="A32">
        <f t="shared" si="0"/>
        <v>30</v>
      </c>
      <c r="B32">
        <v>6000</v>
      </c>
    </row>
    <row r="33" spans="1:2" x14ac:dyDescent="0.2">
      <c r="A33">
        <f t="shared" si="0"/>
        <v>31</v>
      </c>
      <c r="B33">
        <v>7000</v>
      </c>
    </row>
    <row r="34" spans="1:2" x14ac:dyDescent="0.2">
      <c r="A34">
        <f t="shared" si="0"/>
        <v>32</v>
      </c>
      <c r="B34">
        <v>10000</v>
      </c>
    </row>
    <row r="35" spans="1:2" x14ac:dyDescent="0.2">
      <c r="A35">
        <f t="shared" si="0"/>
        <v>33</v>
      </c>
      <c r="B35">
        <v>15000</v>
      </c>
    </row>
    <row r="36" spans="1:2" x14ac:dyDescent="0.2">
      <c r="A36">
        <f t="shared" si="0"/>
        <v>34</v>
      </c>
      <c r="B36">
        <v>15000</v>
      </c>
    </row>
    <row r="37" spans="1:2" x14ac:dyDescent="0.2">
      <c r="A37">
        <f t="shared" si="0"/>
        <v>35</v>
      </c>
      <c r="B37">
        <v>18000</v>
      </c>
    </row>
    <row r="38" spans="1:2" x14ac:dyDescent="0.2">
      <c r="A38">
        <f t="shared" si="0"/>
        <v>36</v>
      </c>
      <c r="B38">
        <v>8000</v>
      </c>
    </row>
    <row r="39" spans="1:2" x14ac:dyDescent="0.2">
      <c r="A39">
        <f t="shared" si="0"/>
        <v>37</v>
      </c>
      <c r="B39">
        <v>5000</v>
      </c>
    </row>
    <row r="40" spans="1:2" x14ac:dyDescent="0.2">
      <c r="A40">
        <f t="shared" si="0"/>
        <v>38</v>
      </c>
      <c r="B40">
        <v>4000</v>
      </c>
    </row>
    <row r="41" spans="1:2" x14ac:dyDescent="0.2">
      <c r="A41">
        <f t="shared" si="0"/>
        <v>39</v>
      </c>
      <c r="B41">
        <v>4000</v>
      </c>
    </row>
    <row r="42" spans="1:2" x14ac:dyDescent="0.2">
      <c r="A42">
        <f t="shared" si="0"/>
        <v>40</v>
      </c>
      <c r="B42">
        <v>2000</v>
      </c>
    </row>
    <row r="43" spans="1:2" x14ac:dyDescent="0.2">
      <c r="A43">
        <f t="shared" si="0"/>
        <v>41</v>
      </c>
      <c r="B43">
        <v>5000</v>
      </c>
    </row>
    <row r="44" spans="1:2" x14ac:dyDescent="0.2">
      <c r="A44">
        <f t="shared" si="0"/>
        <v>42</v>
      </c>
      <c r="B44">
        <v>7000</v>
      </c>
    </row>
    <row r="45" spans="1:2" x14ac:dyDescent="0.2">
      <c r="A45">
        <f t="shared" si="0"/>
        <v>43</v>
      </c>
      <c r="B45">
        <v>10000</v>
      </c>
    </row>
    <row r="46" spans="1:2" x14ac:dyDescent="0.2">
      <c r="A46">
        <f t="shared" si="0"/>
        <v>44</v>
      </c>
      <c r="B46">
        <v>14000</v>
      </c>
    </row>
    <row r="47" spans="1:2" x14ac:dyDescent="0.2">
      <c r="A47">
        <f t="shared" si="0"/>
        <v>45</v>
      </c>
      <c r="B47">
        <v>16000</v>
      </c>
    </row>
    <row r="48" spans="1:2" x14ac:dyDescent="0.2">
      <c r="A48">
        <f t="shared" si="0"/>
        <v>46</v>
      </c>
      <c r="B48">
        <v>16000</v>
      </c>
    </row>
    <row r="49" spans="1:2" x14ac:dyDescent="0.2">
      <c r="A49">
        <f t="shared" si="0"/>
        <v>47</v>
      </c>
      <c r="B49">
        <v>20000</v>
      </c>
    </row>
    <row r="50" spans="1:2" x14ac:dyDescent="0.2">
      <c r="A50">
        <f t="shared" si="0"/>
        <v>48</v>
      </c>
      <c r="B50">
        <v>12000</v>
      </c>
    </row>
    <row r="51" spans="1:2" x14ac:dyDescent="0.2">
      <c r="A51">
        <f t="shared" si="0"/>
        <v>49</v>
      </c>
      <c r="B51">
        <v>5000</v>
      </c>
    </row>
    <row r="52" spans="1:2" x14ac:dyDescent="0.2">
      <c r="A52">
        <f t="shared" si="0"/>
        <v>50</v>
      </c>
      <c r="B52">
        <v>2000</v>
      </c>
    </row>
    <row r="53" spans="1:2" x14ac:dyDescent="0.2">
      <c r="A53">
        <f t="shared" si="0"/>
        <v>51</v>
      </c>
      <c r="B53">
        <v>3000</v>
      </c>
    </row>
    <row r="54" spans="1:2" x14ac:dyDescent="0.2">
      <c r="A54">
        <f t="shared" si="0"/>
        <v>52</v>
      </c>
      <c r="B54">
        <v>2000</v>
      </c>
    </row>
    <row r="55" spans="1:2" x14ac:dyDescent="0.2">
      <c r="A55">
        <f t="shared" si="0"/>
        <v>53</v>
      </c>
      <c r="B55">
        <v>7000</v>
      </c>
    </row>
    <row r="56" spans="1:2" x14ac:dyDescent="0.2">
      <c r="A56">
        <f t="shared" si="0"/>
        <v>54</v>
      </c>
      <c r="B56">
        <v>6000</v>
      </c>
    </row>
    <row r="57" spans="1:2" x14ac:dyDescent="0.2">
      <c r="A57">
        <f t="shared" si="0"/>
        <v>55</v>
      </c>
      <c r="B57">
        <v>8000</v>
      </c>
    </row>
    <row r="58" spans="1:2" x14ac:dyDescent="0.2">
      <c r="A58">
        <f t="shared" si="0"/>
        <v>56</v>
      </c>
      <c r="B58">
        <v>10000</v>
      </c>
    </row>
    <row r="59" spans="1:2" x14ac:dyDescent="0.2">
      <c r="A59">
        <f t="shared" si="0"/>
        <v>57</v>
      </c>
      <c r="B59">
        <v>20000</v>
      </c>
    </row>
    <row r="60" spans="1:2" x14ac:dyDescent="0.2">
      <c r="A60">
        <f t="shared" si="0"/>
        <v>58</v>
      </c>
      <c r="B60">
        <v>20000</v>
      </c>
    </row>
    <row r="61" spans="1:2" x14ac:dyDescent="0.2">
      <c r="A61">
        <f t="shared" si="0"/>
        <v>59</v>
      </c>
      <c r="B61">
        <v>22000</v>
      </c>
    </row>
    <row r="62" spans="1:2" x14ac:dyDescent="0.2">
      <c r="A62">
        <f t="shared" si="0"/>
        <v>60</v>
      </c>
      <c r="B62">
        <v>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61D0-DF6A-304A-B6CC-B5BA15D66F25}">
  <dimension ref="A1:Q74"/>
  <sheetViews>
    <sheetView tabSelected="1" topLeftCell="G1" zoomScale="116" workbookViewId="0">
      <selection activeCell="E6" activeCellId="1" sqref="C3:C62 E6:E73"/>
    </sheetView>
  </sheetViews>
  <sheetFormatPr baseColWidth="10" defaultRowHeight="15" x14ac:dyDescent="0.2"/>
  <cols>
    <col min="7" max="7" width="15.33203125" bestFit="1" customWidth="1"/>
    <col min="8" max="8" width="22.33203125" bestFit="1" customWidth="1"/>
    <col min="9" max="9" width="26.6640625" bestFit="1" customWidth="1"/>
    <col min="11" max="11" width="33.5" bestFit="1" customWidth="1"/>
    <col min="12" max="12" width="16.6640625" bestFit="1" customWidth="1"/>
    <col min="13" max="13" width="16.6640625" customWidth="1"/>
    <col min="15" max="15" width="11.1640625" bestFit="1" customWidth="1"/>
  </cols>
  <sheetData>
    <row r="1" spans="1:17" ht="56" customHeight="1" x14ac:dyDescent="0.2">
      <c r="A1" s="1" t="s">
        <v>0</v>
      </c>
      <c r="B1" s="1"/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  <c r="K1" t="s">
        <v>17</v>
      </c>
      <c r="L1" t="s">
        <v>16</v>
      </c>
    </row>
    <row r="2" spans="1:17" x14ac:dyDescent="0.2">
      <c r="A2">
        <v>0</v>
      </c>
      <c r="C2" s="1"/>
      <c r="O2" t="s">
        <v>13</v>
      </c>
      <c r="P2" t="s">
        <v>14</v>
      </c>
      <c r="Q2" t="s">
        <v>15</v>
      </c>
    </row>
    <row r="3" spans="1:17" x14ac:dyDescent="0.2">
      <c r="A3">
        <f>A2+1</f>
        <v>1</v>
      </c>
      <c r="C3">
        <v>2000</v>
      </c>
      <c r="N3" t="s">
        <v>9</v>
      </c>
      <c r="O3">
        <f>H62</f>
        <v>27974658.869395707</v>
      </c>
      <c r="P3">
        <f>MIN(H6:H62)</f>
        <v>111111.11111111121</v>
      </c>
      <c r="Q3">
        <f>MAX(H6:H62)</f>
        <v>27974658.869395707</v>
      </c>
    </row>
    <row r="4" spans="1:17" x14ac:dyDescent="0.2">
      <c r="A4">
        <f t="shared" ref="A4:B62" si="0">A3+1</f>
        <v>2</v>
      </c>
      <c r="C4">
        <v>3000</v>
      </c>
      <c r="N4" t="s">
        <v>10</v>
      </c>
      <c r="O4">
        <f>I62</f>
        <v>4380.1169590643276</v>
      </c>
      <c r="P4">
        <f>MIN(I6:I62)</f>
        <v>333.33333333333348</v>
      </c>
      <c r="Q4">
        <f>MAX(I6:I62)</f>
        <v>4380.1169590643276</v>
      </c>
    </row>
    <row r="5" spans="1:17" x14ac:dyDescent="0.2">
      <c r="A5">
        <f t="shared" si="0"/>
        <v>3</v>
      </c>
      <c r="C5">
        <v>3000</v>
      </c>
      <c r="D5">
        <f>AVERAGE(C3:C5)</f>
        <v>2666.6666666666665</v>
      </c>
      <c r="N5" t="s">
        <v>11</v>
      </c>
      <c r="O5">
        <f>K62</f>
        <v>74.772168215150657</v>
      </c>
      <c r="P5">
        <f>MIN(K6:K62)</f>
        <v>11.111111111111116</v>
      </c>
      <c r="Q5">
        <f>MAX(K6:K62)</f>
        <v>78.095927028218696</v>
      </c>
    </row>
    <row r="6" spans="1:17" x14ac:dyDescent="0.2">
      <c r="A6">
        <f t="shared" si="0"/>
        <v>4</v>
      </c>
      <c r="B6">
        <f>B5+1</f>
        <v>1</v>
      </c>
      <c r="C6">
        <v>3000</v>
      </c>
      <c r="D6">
        <f t="shared" ref="D6:D62" si="1">AVERAGE(C4:C6)</f>
        <v>3000</v>
      </c>
      <c r="E6">
        <f>D5</f>
        <v>2666.6666666666665</v>
      </c>
      <c r="F6">
        <f>E6-C6</f>
        <v>-333.33333333333348</v>
      </c>
      <c r="G6">
        <f>ABS(F6)</f>
        <v>333.33333333333348</v>
      </c>
      <c r="H6">
        <f>SUMSQ($F$6:F6)/B6</f>
        <v>111111.11111111121</v>
      </c>
      <c r="I6">
        <f>AVERAGE($G$6:G6)</f>
        <v>333.33333333333348</v>
      </c>
      <c r="J6">
        <f>100*(G6/C6)</f>
        <v>11.111111111111116</v>
      </c>
      <c r="K6">
        <f>AVERAGE($J$6:J6)</f>
        <v>11.111111111111116</v>
      </c>
      <c r="L6">
        <f>SUM($F$6:F6)/(I6)</f>
        <v>-1</v>
      </c>
      <c r="N6" t="s">
        <v>12</v>
      </c>
      <c r="O6">
        <f>L62</f>
        <v>-5.4032042723631459</v>
      </c>
      <c r="P6">
        <f>MIN(L6:L62)</f>
        <v>-8.5850914205344537</v>
      </c>
      <c r="Q6">
        <f>MAX(L6:L62)</f>
        <v>0.24540901502504633</v>
      </c>
    </row>
    <row r="7" spans="1:17" x14ac:dyDescent="0.2">
      <c r="A7">
        <f t="shared" si="0"/>
        <v>5</v>
      </c>
      <c r="B7">
        <f t="shared" si="0"/>
        <v>2</v>
      </c>
      <c r="C7">
        <v>4000</v>
      </c>
      <c r="D7">
        <f t="shared" si="1"/>
        <v>3333.3333333333335</v>
      </c>
      <c r="E7">
        <f t="shared" ref="E7:E63" si="2">D6</f>
        <v>3000</v>
      </c>
      <c r="F7">
        <f t="shared" ref="F7:F61" si="3">E7-C7</f>
        <v>-1000</v>
      </c>
      <c r="G7">
        <f t="shared" ref="G7:G62" si="4">ABS(F7)</f>
        <v>1000</v>
      </c>
      <c r="H7">
        <f>SUMSQ($F$6:F7)/B7</f>
        <v>555555.55555555562</v>
      </c>
      <c r="I7">
        <f>AVERAGE($G$6:G7)</f>
        <v>666.66666666666674</v>
      </c>
      <c r="J7">
        <f t="shared" ref="J7:J62" si="5">100*(G7/C7)</f>
        <v>25</v>
      </c>
      <c r="K7">
        <f>AVERAGE($J$6:J7)</f>
        <v>18.055555555555557</v>
      </c>
      <c r="L7">
        <f>SUM($F$6:F7)/(I7)</f>
        <v>-2</v>
      </c>
    </row>
    <row r="8" spans="1:17" x14ac:dyDescent="0.2">
      <c r="A8">
        <f t="shared" si="0"/>
        <v>6</v>
      </c>
      <c r="B8">
        <f t="shared" si="0"/>
        <v>3</v>
      </c>
      <c r="C8">
        <v>6000</v>
      </c>
      <c r="D8">
        <f t="shared" si="1"/>
        <v>4333.333333333333</v>
      </c>
      <c r="E8">
        <f t="shared" si="2"/>
        <v>3333.3333333333335</v>
      </c>
      <c r="F8">
        <f t="shared" si="3"/>
        <v>-2666.6666666666665</v>
      </c>
      <c r="G8">
        <f t="shared" si="4"/>
        <v>2666.6666666666665</v>
      </c>
      <c r="H8">
        <f>SUMSQ($F$6:F8)/B8</f>
        <v>2740740.7407407402</v>
      </c>
      <c r="I8">
        <f>AVERAGE($G$6:G8)</f>
        <v>1333.3333333333333</v>
      </c>
      <c r="J8">
        <f t="shared" si="5"/>
        <v>44.444444444444443</v>
      </c>
      <c r="K8">
        <f>AVERAGE($J$6:J8)</f>
        <v>26.851851851851851</v>
      </c>
      <c r="L8">
        <f>SUM($F$6:F8)/(I8)</f>
        <v>-3</v>
      </c>
    </row>
    <row r="9" spans="1:17" x14ac:dyDescent="0.2">
      <c r="A9">
        <f t="shared" si="0"/>
        <v>7</v>
      </c>
      <c r="B9">
        <f t="shared" si="0"/>
        <v>4</v>
      </c>
      <c r="C9">
        <v>7000</v>
      </c>
      <c r="D9">
        <f t="shared" si="1"/>
        <v>5666.666666666667</v>
      </c>
      <c r="E9">
        <f t="shared" si="2"/>
        <v>4333.333333333333</v>
      </c>
      <c r="F9">
        <f t="shared" si="3"/>
        <v>-2666.666666666667</v>
      </c>
      <c r="G9">
        <f t="shared" si="4"/>
        <v>2666.666666666667</v>
      </c>
      <c r="H9">
        <f>SUMSQ($F$6:F9)/B9</f>
        <v>3833333.3333333335</v>
      </c>
      <c r="I9">
        <f>AVERAGE($G$6:G9)</f>
        <v>1666.6666666666667</v>
      </c>
      <c r="J9">
        <f t="shared" si="5"/>
        <v>38.095238095238102</v>
      </c>
      <c r="K9">
        <f>AVERAGE($J$6:J9)</f>
        <v>29.662698412698415</v>
      </c>
      <c r="L9">
        <f>SUM($F$6:F9)/(I9)</f>
        <v>-4</v>
      </c>
    </row>
    <row r="10" spans="1:17" x14ac:dyDescent="0.2">
      <c r="A10">
        <f t="shared" si="0"/>
        <v>8</v>
      </c>
      <c r="B10">
        <f t="shared" si="0"/>
        <v>5</v>
      </c>
      <c r="C10">
        <v>6000</v>
      </c>
      <c r="D10">
        <f t="shared" si="1"/>
        <v>6333.333333333333</v>
      </c>
      <c r="E10">
        <f t="shared" si="2"/>
        <v>5666.666666666667</v>
      </c>
      <c r="F10">
        <f t="shared" si="3"/>
        <v>-333.33333333333303</v>
      </c>
      <c r="G10">
        <f t="shared" si="4"/>
        <v>333.33333333333303</v>
      </c>
      <c r="H10">
        <f>SUMSQ($F$6:F10)/B10</f>
        <v>3088888.888888889</v>
      </c>
      <c r="I10">
        <f>AVERAGE($G$6:G10)</f>
        <v>1400</v>
      </c>
      <c r="J10">
        <f t="shared" si="5"/>
        <v>5.55555555555555</v>
      </c>
      <c r="K10">
        <f>AVERAGE($J$6:J10)</f>
        <v>24.841269841269842</v>
      </c>
      <c r="L10">
        <f>SUM($F$6:F10)/(I10)</f>
        <v>-5</v>
      </c>
    </row>
    <row r="11" spans="1:17" x14ac:dyDescent="0.2">
      <c r="A11">
        <f t="shared" si="0"/>
        <v>9</v>
      </c>
      <c r="B11">
        <f t="shared" si="0"/>
        <v>6</v>
      </c>
      <c r="C11">
        <v>10000</v>
      </c>
      <c r="D11">
        <f t="shared" si="1"/>
        <v>7666.666666666667</v>
      </c>
      <c r="E11">
        <f t="shared" si="2"/>
        <v>6333.333333333333</v>
      </c>
      <c r="F11">
        <f t="shared" si="3"/>
        <v>-3666.666666666667</v>
      </c>
      <c r="G11">
        <f t="shared" si="4"/>
        <v>3666.666666666667</v>
      </c>
      <c r="H11">
        <f>SUMSQ($F$6:F11)/B11</f>
        <v>4814814.8148148144</v>
      </c>
      <c r="I11">
        <f>AVERAGE($G$6:G11)</f>
        <v>1777.7777777777781</v>
      </c>
      <c r="J11">
        <f t="shared" si="5"/>
        <v>36.666666666666671</v>
      </c>
      <c r="K11">
        <f>AVERAGE($J$6:J11)</f>
        <v>26.812169312169317</v>
      </c>
      <c r="L11">
        <f>SUM($F$6:F11)/(I11)</f>
        <v>-6</v>
      </c>
    </row>
    <row r="12" spans="1:17" x14ac:dyDescent="0.2">
      <c r="A12">
        <f t="shared" si="0"/>
        <v>10</v>
      </c>
      <c r="B12">
        <f t="shared" si="0"/>
        <v>7</v>
      </c>
      <c r="C12">
        <v>12000</v>
      </c>
      <c r="D12">
        <f t="shared" si="1"/>
        <v>9333.3333333333339</v>
      </c>
      <c r="E12">
        <f t="shared" si="2"/>
        <v>7666.666666666667</v>
      </c>
      <c r="F12">
        <f t="shared" si="3"/>
        <v>-4333.333333333333</v>
      </c>
      <c r="G12">
        <f t="shared" si="4"/>
        <v>4333.333333333333</v>
      </c>
      <c r="H12">
        <f>SUMSQ($F$6:F12)/B12</f>
        <v>6809523.8095238088</v>
      </c>
      <c r="I12">
        <f>AVERAGE($G$6:G12)</f>
        <v>2142.8571428571427</v>
      </c>
      <c r="J12">
        <f t="shared" si="5"/>
        <v>36.111111111111107</v>
      </c>
      <c r="K12">
        <f>AVERAGE($J$6:J12)</f>
        <v>28.140589569161001</v>
      </c>
      <c r="L12">
        <f>SUM($F$6:F12)/(I12)</f>
        <v>-7.0000000000000009</v>
      </c>
    </row>
    <row r="13" spans="1:17" x14ac:dyDescent="0.2">
      <c r="A13">
        <f t="shared" si="0"/>
        <v>11</v>
      </c>
      <c r="B13">
        <f t="shared" si="0"/>
        <v>8</v>
      </c>
      <c r="C13">
        <v>14000</v>
      </c>
      <c r="D13">
        <f t="shared" si="1"/>
        <v>12000</v>
      </c>
      <c r="E13">
        <f t="shared" si="2"/>
        <v>9333.3333333333339</v>
      </c>
      <c r="F13">
        <f t="shared" si="3"/>
        <v>-4666.6666666666661</v>
      </c>
      <c r="G13">
        <f t="shared" si="4"/>
        <v>4666.6666666666661</v>
      </c>
      <c r="H13">
        <f>SUMSQ($F$6:F13)/B13</f>
        <v>8680555.5555555541</v>
      </c>
      <c r="I13">
        <f>AVERAGE($G$6:G13)</f>
        <v>2458.333333333333</v>
      </c>
      <c r="J13">
        <f t="shared" si="5"/>
        <v>33.333333333333329</v>
      </c>
      <c r="K13">
        <f>AVERAGE($J$6:J13)</f>
        <v>28.789682539682545</v>
      </c>
      <c r="L13">
        <f>SUM($F$6:F13)/(I13)</f>
        <v>-8</v>
      </c>
    </row>
    <row r="14" spans="1:17" x14ac:dyDescent="0.2">
      <c r="A14">
        <f t="shared" si="0"/>
        <v>12</v>
      </c>
      <c r="B14">
        <f t="shared" si="0"/>
        <v>9</v>
      </c>
      <c r="C14">
        <v>8000</v>
      </c>
      <c r="D14">
        <f t="shared" si="1"/>
        <v>11333.333333333334</v>
      </c>
      <c r="E14">
        <f t="shared" si="2"/>
        <v>12000</v>
      </c>
      <c r="F14">
        <f t="shared" si="3"/>
        <v>4000</v>
      </c>
      <c r="G14">
        <f t="shared" si="4"/>
        <v>4000</v>
      </c>
      <c r="H14">
        <f>SUMSQ($F$6:F14)/B14</f>
        <v>9493827.1604938265</v>
      </c>
      <c r="I14">
        <f>AVERAGE($G$6:G14)</f>
        <v>2629.6296296296296</v>
      </c>
      <c r="J14">
        <f t="shared" si="5"/>
        <v>50</v>
      </c>
      <c r="K14">
        <f>AVERAGE($J$6:J14)</f>
        <v>31.146384479717817</v>
      </c>
      <c r="L14">
        <f>SUM($F$6:F14)/(I14)</f>
        <v>-5.957746478873239</v>
      </c>
    </row>
    <row r="15" spans="1:17" x14ac:dyDescent="0.2">
      <c r="A15">
        <f t="shared" si="0"/>
        <v>13</v>
      </c>
      <c r="B15">
        <f t="shared" si="0"/>
        <v>10</v>
      </c>
      <c r="C15">
        <v>3000</v>
      </c>
      <c r="D15">
        <f t="shared" si="1"/>
        <v>8333.3333333333339</v>
      </c>
      <c r="E15">
        <f t="shared" si="2"/>
        <v>11333.333333333334</v>
      </c>
      <c r="F15">
        <f t="shared" si="3"/>
        <v>8333.3333333333339</v>
      </c>
      <c r="G15">
        <f t="shared" si="4"/>
        <v>8333.3333333333339</v>
      </c>
      <c r="H15">
        <f>SUMSQ($F$6:F15)/B15</f>
        <v>15488888.88888889</v>
      </c>
      <c r="I15">
        <f>AVERAGE($G$6:G15)</f>
        <v>3200</v>
      </c>
      <c r="J15">
        <f t="shared" si="5"/>
        <v>277.77777777777783</v>
      </c>
      <c r="K15">
        <f>AVERAGE($J$6:J15)</f>
        <v>55.809523809523817</v>
      </c>
      <c r="L15">
        <f>SUM($F$6:F15)/(I15)</f>
        <v>-2.2916666666666656</v>
      </c>
    </row>
    <row r="16" spans="1:17" x14ac:dyDescent="0.2">
      <c r="A16">
        <f t="shared" si="0"/>
        <v>14</v>
      </c>
      <c r="B16">
        <f t="shared" si="0"/>
        <v>11</v>
      </c>
      <c r="C16">
        <v>4000</v>
      </c>
      <c r="D16">
        <f t="shared" si="1"/>
        <v>5000</v>
      </c>
      <c r="E16">
        <f t="shared" si="2"/>
        <v>8333.3333333333339</v>
      </c>
      <c r="F16">
        <f t="shared" si="3"/>
        <v>4333.3333333333339</v>
      </c>
      <c r="G16">
        <f t="shared" si="4"/>
        <v>4333.3333333333339</v>
      </c>
      <c r="H16">
        <f>SUMSQ($F$6:F16)/B16</f>
        <v>15787878.787878789</v>
      </c>
      <c r="I16">
        <f>AVERAGE($G$6:G16)</f>
        <v>3303.0303030303035</v>
      </c>
      <c r="J16">
        <f t="shared" si="5"/>
        <v>108.33333333333334</v>
      </c>
      <c r="K16">
        <f>AVERAGE($J$6:J16)</f>
        <v>60.584415584415595</v>
      </c>
      <c r="L16">
        <f>SUM($F$6:F16)/(I16)</f>
        <v>-0.90825688073394373</v>
      </c>
    </row>
    <row r="17" spans="1:12" x14ac:dyDescent="0.2">
      <c r="A17">
        <f t="shared" si="0"/>
        <v>15</v>
      </c>
      <c r="B17">
        <f t="shared" si="0"/>
        <v>12</v>
      </c>
      <c r="C17">
        <v>3000</v>
      </c>
      <c r="D17">
        <f t="shared" si="1"/>
        <v>3333.3333333333335</v>
      </c>
      <c r="E17">
        <f t="shared" si="2"/>
        <v>5000</v>
      </c>
      <c r="F17">
        <f t="shared" si="3"/>
        <v>2000</v>
      </c>
      <c r="G17">
        <f t="shared" si="4"/>
        <v>2000</v>
      </c>
      <c r="H17">
        <f>SUMSQ($F$6:F17)/B17</f>
        <v>14805555.555555558</v>
      </c>
      <c r="I17">
        <f>AVERAGE($G$6:G17)</f>
        <v>3194.4444444444448</v>
      </c>
      <c r="J17">
        <f t="shared" si="5"/>
        <v>66.666666666666657</v>
      </c>
      <c r="K17">
        <f>AVERAGE($J$6:J17)</f>
        <v>61.091269841269849</v>
      </c>
      <c r="L17">
        <f>SUM($F$6:F17)/(I17)</f>
        <v>-0.31304347826086837</v>
      </c>
    </row>
    <row r="18" spans="1:12" x14ac:dyDescent="0.2">
      <c r="A18">
        <f t="shared" si="0"/>
        <v>16</v>
      </c>
      <c r="B18">
        <f t="shared" si="0"/>
        <v>13</v>
      </c>
      <c r="C18">
        <v>5000</v>
      </c>
      <c r="D18">
        <f t="shared" si="1"/>
        <v>4000</v>
      </c>
      <c r="E18">
        <f t="shared" si="2"/>
        <v>3333.3333333333335</v>
      </c>
      <c r="F18">
        <f t="shared" si="3"/>
        <v>-1666.6666666666665</v>
      </c>
      <c r="G18">
        <f t="shared" si="4"/>
        <v>1666.6666666666665</v>
      </c>
      <c r="H18">
        <f>SUMSQ($F$6:F18)/B18</f>
        <v>13880341.880341884</v>
      </c>
      <c r="I18">
        <f>AVERAGE($G$6:G18)</f>
        <v>3076.9230769230771</v>
      </c>
      <c r="J18">
        <f t="shared" si="5"/>
        <v>33.333333333333329</v>
      </c>
      <c r="K18">
        <f>AVERAGE($J$6:J18)</f>
        <v>58.956043956043963</v>
      </c>
      <c r="L18">
        <f>SUM($F$6:F18)/(I18)</f>
        <v>-0.86666666666666536</v>
      </c>
    </row>
    <row r="19" spans="1:12" x14ac:dyDescent="0.2">
      <c r="A19">
        <f t="shared" si="0"/>
        <v>17</v>
      </c>
      <c r="B19">
        <f t="shared" si="0"/>
        <v>14</v>
      </c>
      <c r="C19">
        <v>5000</v>
      </c>
      <c r="D19">
        <f t="shared" si="1"/>
        <v>4333.333333333333</v>
      </c>
      <c r="E19">
        <f t="shared" si="2"/>
        <v>4000</v>
      </c>
      <c r="F19">
        <f t="shared" si="3"/>
        <v>-1000</v>
      </c>
      <c r="G19">
        <f t="shared" si="4"/>
        <v>1000</v>
      </c>
      <c r="H19">
        <f>SUMSQ($F$6:F19)/B19</f>
        <v>12960317.460317463</v>
      </c>
      <c r="I19">
        <f>AVERAGE($G$6:G19)</f>
        <v>2928.5714285714284</v>
      </c>
      <c r="J19">
        <f t="shared" si="5"/>
        <v>20</v>
      </c>
      <c r="K19">
        <f>AVERAGE($J$6:J19)</f>
        <v>56.173469387755112</v>
      </c>
      <c r="L19">
        <f>SUM($F$6:F19)/(I19)</f>
        <v>-1.2520325203252021</v>
      </c>
    </row>
    <row r="20" spans="1:12" x14ac:dyDescent="0.2">
      <c r="A20">
        <f t="shared" si="0"/>
        <v>18</v>
      </c>
      <c r="B20">
        <f t="shared" si="0"/>
        <v>15</v>
      </c>
      <c r="C20">
        <v>8000</v>
      </c>
      <c r="D20">
        <f t="shared" si="1"/>
        <v>6000</v>
      </c>
      <c r="E20">
        <f t="shared" si="2"/>
        <v>4333.333333333333</v>
      </c>
      <c r="F20">
        <f t="shared" si="3"/>
        <v>-3666.666666666667</v>
      </c>
      <c r="G20">
        <f t="shared" si="4"/>
        <v>3666.666666666667</v>
      </c>
      <c r="H20">
        <f>SUMSQ($F$6:F20)/B20</f>
        <v>12992592.592592595</v>
      </c>
      <c r="I20">
        <f>AVERAGE($G$6:G20)</f>
        <v>2977.7777777777778</v>
      </c>
      <c r="J20">
        <f t="shared" si="5"/>
        <v>45.833333333333336</v>
      </c>
      <c r="K20">
        <f>AVERAGE($J$6:J20)</f>
        <v>55.484126984126995</v>
      </c>
      <c r="L20">
        <f>SUM($F$6:F20)/(I20)</f>
        <v>-2.462686567164178</v>
      </c>
    </row>
    <row r="21" spans="1:12" x14ac:dyDescent="0.2">
      <c r="A21">
        <f t="shared" si="0"/>
        <v>19</v>
      </c>
      <c r="B21">
        <f t="shared" si="0"/>
        <v>16</v>
      </c>
      <c r="C21">
        <v>3000</v>
      </c>
      <c r="D21">
        <f t="shared" si="1"/>
        <v>5333.333333333333</v>
      </c>
      <c r="E21">
        <f t="shared" si="2"/>
        <v>6000</v>
      </c>
      <c r="F21">
        <f t="shared" si="3"/>
        <v>3000</v>
      </c>
      <c r="G21">
        <f t="shared" si="4"/>
        <v>3000</v>
      </c>
      <c r="H21">
        <f>SUMSQ($F$6:F21)/B21</f>
        <v>12743055.555555558</v>
      </c>
      <c r="I21">
        <f>AVERAGE($G$6:G21)</f>
        <v>2979.1666666666665</v>
      </c>
      <c r="J21">
        <f t="shared" si="5"/>
        <v>100</v>
      </c>
      <c r="K21">
        <f>AVERAGE($J$6:J21)</f>
        <v>58.266369047619058</v>
      </c>
      <c r="L21">
        <f>SUM($F$6:F21)/(I21)</f>
        <v>-1.4545454545454537</v>
      </c>
    </row>
    <row r="22" spans="1:12" x14ac:dyDescent="0.2">
      <c r="A22">
        <f t="shared" si="0"/>
        <v>20</v>
      </c>
      <c r="B22">
        <f t="shared" si="0"/>
        <v>17</v>
      </c>
      <c r="C22">
        <v>8000</v>
      </c>
      <c r="D22">
        <f t="shared" si="1"/>
        <v>6333.333333333333</v>
      </c>
      <c r="E22">
        <f t="shared" si="2"/>
        <v>5333.333333333333</v>
      </c>
      <c r="F22">
        <f t="shared" si="3"/>
        <v>-2666.666666666667</v>
      </c>
      <c r="G22">
        <f t="shared" si="4"/>
        <v>2666.666666666667</v>
      </c>
      <c r="H22">
        <f>SUMSQ($F$6:F22)/(B22)</f>
        <v>12411764.705882356</v>
      </c>
      <c r="I22">
        <f>SUM($G$6:G22)/(B22)</f>
        <v>2960.7843137254899</v>
      </c>
      <c r="J22">
        <f t="shared" si="5"/>
        <v>33.333333333333336</v>
      </c>
      <c r="K22">
        <f>AVERAGE($J$6:J22)</f>
        <v>56.799719887955192</v>
      </c>
      <c r="L22">
        <f>SUM($F$6:F22)/(I22)</f>
        <v>-2.3642384105960259</v>
      </c>
    </row>
    <row r="23" spans="1:12" x14ac:dyDescent="0.2">
      <c r="A23">
        <f t="shared" si="0"/>
        <v>21</v>
      </c>
      <c r="B23">
        <f t="shared" si="0"/>
        <v>18</v>
      </c>
      <c r="C23">
        <v>12000</v>
      </c>
      <c r="D23">
        <f t="shared" si="1"/>
        <v>7666.666666666667</v>
      </c>
      <c r="E23">
        <f t="shared" si="2"/>
        <v>6333.333333333333</v>
      </c>
      <c r="F23">
        <f t="shared" si="3"/>
        <v>-5666.666666666667</v>
      </c>
      <c r="G23">
        <f t="shared" si="4"/>
        <v>5666.666666666667</v>
      </c>
      <c r="H23">
        <f>SUMSQ($F$6:F23)/(B23)</f>
        <v>13506172.839506174</v>
      </c>
      <c r="I23">
        <f>SUM($G$6:G23)/(B23)</f>
        <v>3111.1111111111109</v>
      </c>
      <c r="J23">
        <f t="shared" si="5"/>
        <v>47.222222222222229</v>
      </c>
      <c r="K23">
        <f>AVERAGE($J$6:J23)</f>
        <v>56.267636684303362</v>
      </c>
      <c r="L23">
        <f>SUM($F$6:F23)/(I23)</f>
        <v>-4.0714285714285712</v>
      </c>
    </row>
    <row r="24" spans="1:12" x14ac:dyDescent="0.2">
      <c r="A24">
        <f t="shared" si="0"/>
        <v>22</v>
      </c>
      <c r="B24">
        <f t="shared" si="0"/>
        <v>19</v>
      </c>
      <c r="C24">
        <v>12000</v>
      </c>
      <c r="D24">
        <f t="shared" si="1"/>
        <v>10666.666666666666</v>
      </c>
      <c r="E24">
        <f t="shared" si="2"/>
        <v>7666.666666666667</v>
      </c>
      <c r="F24">
        <f t="shared" si="3"/>
        <v>-4333.333333333333</v>
      </c>
      <c r="G24">
        <f t="shared" si="4"/>
        <v>4333.333333333333</v>
      </c>
      <c r="H24">
        <f>SUMSQ($F$6:F24)/(B24)</f>
        <v>13783625.730994152</v>
      </c>
      <c r="I24">
        <f>SUM($G$6:G24)/(B24)</f>
        <v>3175.4385964912276</v>
      </c>
      <c r="J24">
        <f t="shared" si="5"/>
        <v>36.111111111111107</v>
      </c>
      <c r="K24">
        <f>AVERAGE($J$6:J24)</f>
        <v>55.206766917293237</v>
      </c>
      <c r="L24">
        <f>SUM($F$6:F24)/(I24)</f>
        <v>-5.3535911602209945</v>
      </c>
    </row>
    <row r="25" spans="1:12" x14ac:dyDescent="0.2">
      <c r="A25">
        <f t="shared" si="0"/>
        <v>23</v>
      </c>
      <c r="B25">
        <f t="shared" si="0"/>
        <v>20</v>
      </c>
      <c r="C25">
        <v>16000</v>
      </c>
      <c r="D25">
        <f t="shared" si="1"/>
        <v>13333.333333333334</v>
      </c>
      <c r="E25">
        <f t="shared" si="2"/>
        <v>10666.666666666666</v>
      </c>
      <c r="F25">
        <f t="shared" si="3"/>
        <v>-5333.3333333333339</v>
      </c>
      <c r="G25">
        <f t="shared" si="4"/>
        <v>5333.3333333333339</v>
      </c>
      <c r="H25">
        <f>SUMSQ($F$6:F25)/(B25)</f>
        <v>14516666.666666668</v>
      </c>
      <c r="I25">
        <f>SUM($G$6:G25)/(B25)</f>
        <v>3283.333333333333</v>
      </c>
      <c r="J25">
        <f t="shared" si="5"/>
        <v>33.333333333333336</v>
      </c>
      <c r="K25">
        <f>AVERAGE($J$6:J25)</f>
        <v>54.113095238095241</v>
      </c>
      <c r="L25">
        <f>SUM($F$6:F25)/(I25)</f>
        <v>-6.8020304568527914</v>
      </c>
    </row>
    <row r="26" spans="1:12" x14ac:dyDescent="0.2">
      <c r="A26">
        <f t="shared" si="0"/>
        <v>24</v>
      </c>
      <c r="B26">
        <f t="shared" si="0"/>
        <v>21</v>
      </c>
      <c r="C26">
        <v>10000</v>
      </c>
      <c r="D26">
        <f t="shared" si="1"/>
        <v>12666.666666666666</v>
      </c>
      <c r="E26">
        <f t="shared" si="2"/>
        <v>13333.333333333334</v>
      </c>
      <c r="F26">
        <f t="shared" si="3"/>
        <v>3333.3333333333339</v>
      </c>
      <c r="G26">
        <f t="shared" si="4"/>
        <v>3333.3333333333339</v>
      </c>
      <c r="H26">
        <f>SUMSQ($F$6:F26)/(B26)</f>
        <v>14354497.354497356</v>
      </c>
      <c r="I26">
        <f>SUM($G$6:G26)/(B26)</f>
        <v>3285.7142857142849</v>
      </c>
      <c r="J26">
        <f t="shared" si="5"/>
        <v>33.333333333333336</v>
      </c>
      <c r="K26">
        <f>AVERAGE($J$6:J26)</f>
        <v>53.12358276643991</v>
      </c>
      <c r="L26">
        <f>SUM($F$6:F26)/(I26)</f>
        <v>-5.7826086956521729</v>
      </c>
    </row>
    <row r="27" spans="1:12" x14ac:dyDescent="0.2">
      <c r="A27">
        <f t="shared" si="0"/>
        <v>25</v>
      </c>
      <c r="B27">
        <f t="shared" si="0"/>
        <v>22</v>
      </c>
      <c r="C27">
        <v>2000</v>
      </c>
      <c r="D27">
        <f t="shared" si="1"/>
        <v>9333.3333333333339</v>
      </c>
      <c r="E27">
        <f t="shared" si="2"/>
        <v>12666.666666666666</v>
      </c>
      <c r="F27">
        <f t="shared" si="3"/>
        <v>10666.666666666666</v>
      </c>
      <c r="G27">
        <f t="shared" si="4"/>
        <v>10666.666666666666</v>
      </c>
      <c r="H27">
        <f>SUMSQ($F$6:F27)/(B27)</f>
        <v>18873737.373737372</v>
      </c>
      <c r="I27">
        <f>SUM($G$6:G27)/(B27)</f>
        <v>3621.2121212121206</v>
      </c>
      <c r="J27">
        <f t="shared" si="5"/>
        <v>533.33333333333326</v>
      </c>
      <c r="K27">
        <f>AVERAGE($J$6:J27)</f>
        <v>74.951298701298697</v>
      </c>
      <c r="L27">
        <f>SUM($F$6:F27)/(I27)</f>
        <v>-2.3012552301255216</v>
      </c>
    </row>
    <row r="28" spans="1:12" x14ac:dyDescent="0.2">
      <c r="A28">
        <f t="shared" si="0"/>
        <v>26</v>
      </c>
      <c r="B28">
        <f t="shared" si="0"/>
        <v>23</v>
      </c>
      <c r="C28">
        <v>5000</v>
      </c>
      <c r="D28">
        <f t="shared" si="1"/>
        <v>5666.666666666667</v>
      </c>
      <c r="E28">
        <f t="shared" si="2"/>
        <v>9333.3333333333339</v>
      </c>
      <c r="F28">
        <f t="shared" si="3"/>
        <v>4333.3333333333339</v>
      </c>
      <c r="G28">
        <f t="shared" si="4"/>
        <v>4333.3333333333339</v>
      </c>
      <c r="H28">
        <f>SUMSQ($F$6:F28)/(B28)</f>
        <v>18869565.217391305</v>
      </c>
      <c r="I28">
        <f>SUM($G$6:G28)/(B28)</f>
        <v>3652.1739130434776</v>
      </c>
      <c r="J28">
        <f t="shared" si="5"/>
        <v>86.666666666666686</v>
      </c>
      <c r="K28">
        <f>AVERAGE($J$6:J28)</f>
        <v>75.460662525879911</v>
      </c>
      <c r="L28">
        <f>SUM($F$6:F28)/(I28)</f>
        <v>-1.0952380952380933</v>
      </c>
    </row>
    <row r="29" spans="1:12" x14ac:dyDescent="0.2">
      <c r="A29">
        <f t="shared" si="0"/>
        <v>27</v>
      </c>
      <c r="B29">
        <f t="shared" si="0"/>
        <v>24</v>
      </c>
      <c r="C29">
        <v>5000</v>
      </c>
      <c r="D29">
        <f t="shared" si="1"/>
        <v>4000</v>
      </c>
      <c r="E29">
        <f t="shared" si="2"/>
        <v>5666.666666666667</v>
      </c>
      <c r="F29">
        <f t="shared" si="3"/>
        <v>666.66666666666697</v>
      </c>
      <c r="G29">
        <f t="shared" si="4"/>
        <v>666.66666666666697</v>
      </c>
      <c r="H29">
        <f>SUMSQ($F$6:F29)/(B29)</f>
        <v>18101851.851851851</v>
      </c>
      <c r="I29">
        <f>SUM($G$6:G29)/(B29)</f>
        <v>3527.7777777777774</v>
      </c>
      <c r="J29">
        <f t="shared" si="5"/>
        <v>13.333333333333339</v>
      </c>
      <c r="K29">
        <f>AVERAGE($J$6:J29)</f>
        <v>72.87202380952381</v>
      </c>
      <c r="L29">
        <f>SUM($F$6:F29)/(I29)</f>
        <v>-0.94488188976377752</v>
      </c>
    </row>
    <row r="30" spans="1:12" x14ac:dyDescent="0.2">
      <c r="A30">
        <f t="shared" si="0"/>
        <v>28</v>
      </c>
      <c r="B30">
        <f t="shared" si="0"/>
        <v>25</v>
      </c>
      <c r="C30">
        <v>3000</v>
      </c>
      <c r="D30">
        <f t="shared" si="1"/>
        <v>4333.333333333333</v>
      </c>
      <c r="E30">
        <f t="shared" si="2"/>
        <v>4000</v>
      </c>
      <c r="F30">
        <f t="shared" si="3"/>
        <v>1000</v>
      </c>
      <c r="G30">
        <f t="shared" si="4"/>
        <v>1000</v>
      </c>
      <c r="H30">
        <f>SUMSQ($F$6:F30)/(B30)</f>
        <v>17417777.777777776</v>
      </c>
      <c r="I30">
        <f>SUM($G$6:G30)/(B30)</f>
        <v>3426.6666666666661</v>
      </c>
      <c r="J30">
        <f t="shared" si="5"/>
        <v>33.333333333333329</v>
      </c>
      <c r="K30">
        <f>AVERAGE($J$6:J30)</f>
        <v>71.290476190476184</v>
      </c>
      <c r="L30">
        <f>SUM($F$6:F30)/(I30)</f>
        <v>-0.68093385214007573</v>
      </c>
    </row>
    <row r="31" spans="1:12" x14ac:dyDescent="0.2">
      <c r="A31">
        <f t="shared" si="0"/>
        <v>29</v>
      </c>
      <c r="B31">
        <f t="shared" si="0"/>
        <v>26</v>
      </c>
      <c r="C31">
        <v>4000</v>
      </c>
      <c r="D31">
        <f t="shared" si="1"/>
        <v>4000</v>
      </c>
      <c r="E31">
        <f t="shared" si="2"/>
        <v>4333.333333333333</v>
      </c>
      <c r="F31">
        <f t="shared" si="3"/>
        <v>333.33333333333303</v>
      </c>
      <c r="G31">
        <f t="shared" si="4"/>
        <v>333.33333333333303</v>
      </c>
      <c r="H31">
        <f>SUMSQ($F$6:F31)/(B31)</f>
        <v>16752136.75213675</v>
      </c>
      <c r="I31">
        <f>SUM($G$6:G31)/(B31)</f>
        <v>3307.6923076923072</v>
      </c>
      <c r="J31">
        <f t="shared" si="5"/>
        <v>8.333333333333325</v>
      </c>
      <c r="K31">
        <f>AVERAGE($J$6:J31)</f>
        <v>68.869047619047606</v>
      </c>
      <c r="L31">
        <f>SUM($F$6:F31)/(I31)</f>
        <v>-0.60465116279069553</v>
      </c>
    </row>
    <row r="32" spans="1:12" x14ac:dyDescent="0.2">
      <c r="A32">
        <f t="shared" si="0"/>
        <v>30</v>
      </c>
      <c r="B32">
        <f t="shared" si="0"/>
        <v>27</v>
      </c>
      <c r="C32">
        <v>6000</v>
      </c>
      <c r="D32">
        <f t="shared" si="1"/>
        <v>4333.333333333333</v>
      </c>
      <c r="E32">
        <f t="shared" si="2"/>
        <v>4000</v>
      </c>
      <c r="F32">
        <f t="shared" si="3"/>
        <v>-2000</v>
      </c>
      <c r="G32">
        <f t="shared" si="4"/>
        <v>2000</v>
      </c>
      <c r="H32">
        <f>SUMSQ($F$6:F32)/(B32)</f>
        <v>16279835.3909465</v>
      </c>
      <c r="I32">
        <f>SUM($G$6:G32)/(B32)</f>
        <v>3259.2592592592587</v>
      </c>
      <c r="J32">
        <f t="shared" si="5"/>
        <v>33.333333333333329</v>
      </c>
      <c r="K32">
        <f>AVERAGE($J$6:J32)</f>
        <v>67.552910052910036</v>
      </c>
      <c r="L32">
        <f>SUM($F$6:F32)/(I32)</f>
        <v>-1.2272727272727253</v>
      </c>
    </row>
    <row r="33" spans="1:12" x14ac:dyDescent="0.2">
      <c r="A33">
        <f t="shared" si="0"/>
        <v>31</v>
      </c>
      <c r="B33">
        <f t="shared" si="0"/>
        <v>28</v>
      </c>
      <c r="C33">
        <v>7000</v>
      </c>
      <c r="D33">
        <f t="shared" si="1"/>
        <v>5666.666666666667</v>
      </c>
      <c r="E33">
        <f t="shared" si="2"/>
        <v>4333.333333333333</v>
      </c>
      <c r="F33">
        <f t="shared" si="3"/>
        <v>-2666.666666666667</v>
      </c>
      <c r="G33">
        <f t="shared" si="4"/>
        <v>2666.666666666667</v>
      </c>
      <c r="H33">
        <f>SUMSQ($F$6:F33)/(B33)</f>
        <v>15952380.952380951</v>
      </c>
      <c r="I33">
        <f>SUM($G$6:G33)/(B33)</f>
        <v>3238.0952380952376</v>
      </c>
      <c r="J33">
        <f t="shared" si="5"/>
        <v>38.095238095238102</v>
      </c>
      <c r="K33">
        <f>AVERAGE($J$6:J33)</f>
        <v>66.50085034013604</v>
      </c>
      <c r="L33">
        <f>SUM($F$6:F33)/(I33)</f>
        <v>-2.0588235294117627</v>
      </c>
    </row>
    <row r="34" spans="1:12" x14ac:dyDescent="0.2">
      <c r="A34">
        <f t="shared" si="0"/>
        <v>32</v>
      </c>
      <c r="B34">
        <f t="shared" si="0"/>
        <v>29</v>
      </c>
      <c r="C34">
        <v>10000</v>
      </c>
      <c r="D34">
        <f t="shared" si="1"/>
        <v>7666.666666666667</v>
      </c>
      <c r="E34">
        <f t="shared" si="2"/>
        <v>5666.666666666667</v>
      </c>
      <c r="F34">
        <f t="shared" si="3"/>
        <v>-4333.333333333333</v>
      </c>
      <c r="G34">
        <f t="shared" si="4"/>
        <v>4333.333333333333</v>
      </c>
      <c r="H34">
        <f>SUMSQ($F$6:F34)/(B34)</f>
        <v>16049808.429118773</v>
      </c>
      <c r="I34">
        <f>SUM($G$6:G34)/(B34)</f>
        <v>3275.8620689655168</v>
      </c>
      <c r="J34">
        <f t="shared" si="5"/>
        <v>43.333333333333329</v>
      </c>
      <c r="K34">
        <f>AVERAGE($J$6:J34)</f>
        <v>65.701970443349737</v>
      </c>
      <c r="L34">
        <f>SUM($F$6:F34)/(I34)</f>
        <v>-3.3578947368421037</v>
      </c>
    </row>
    <row r="35" spans="1:12" x14ac:dyDescent="0.2">
      <c r="A35">
        <f t="shared" si="0"/>
        <v>33</v>
      </c>
      <c r="B35">
        <f t="shared" si="0"/>
        <v>30</v>
      </c>
      <c r="C35">
        <v>15000</v>
      </c>
      <c r="D35">
        <f t="shared" si="1"/>
        <v>10666.666666666666</v>
      </c>
      <c r="E35">
        <f t="shared" si="2"/>
        <v>7666.666666666667</v>
      </c>
      <c r="F35">
        <f t="shared" si="3"/>
        <v>-7333.333333333333</v>
      </c>
      <c r="G35">
        <f t="shared" si="4"/>
        <v>7333.333333333333</v>
      </c>
      <c r="H35">
        <f>SUMSQ($F$6:F35)/(B35)</f>
        <v>17307407.407407407</v>
      </c>
      <c r="I35">
        <f>SUM($G$6:G35)/(B35)</f>
        <v>3411.1111111111104</v>
      </c>
      <c r="J35">
        <f t="shared" si="5"/>
        <v>48.888888888888886</v>
      </c>
      <c r="K35">
        <f>AVERAGE($J$6:J35)</f>
        <v>65.141534391534378</v>
      </c>
      <c r="L35">
        <f>SUM($F$6:F35)/(I35)</f>
        <v>-5.3745928338762203</v>
      </c>
    </row>
    <row r="36" spans="1:12" x14ac:dyDescent="0.2">
      <c r="A36">
        <f t="shared" si="0"/>
        <v>34</v>
      </c>
      <c r="B36">
        <f t="shared" si="0"/>
        <v>31</v>
      </c>
      <c r="C36">
        <v>15000</v>
      </c>
      <c r="D36">
        <f t="shared" si="1"/>
        <v>13333.333333333334</v>
      </c>
      <c r="E36">
        <f t="shared" si="2"/>
        <v>10666.666666666666</v>
      </c>
      <c r="F36">
        <f t="shared" si="3"/>
        <v>-4333.3333333333339</v>
      </c>
      <c r="G36">
        <f t="shared" si="4"/>
        <v>4333.3333333333339</v>
      </c>
      <c r="H36">
        <f>SUMSQ($F$6:F36)/(B36)</f>
        <v>17354838.709677421</v>
      </c>
      <c r="I36">
        <f>SUM($G$6:G36)/(B36)</f>
        <v>3440.8602150537627</v>
      </c>
      <c r="J36">
        <f t="shared" si="5"/>
        <v>28.888888888888893</v>
      </c>
      <c r="K36">
        <f>AVERAGE($J$6:J36)</f>
        <v>63.972094214029688</v>
      </c>
      <c r="L36">
        <f>SUM($F$6:F36)/(I36)</f>
        <v>-6.5874999999999986</v>
      </c>
    </row>
    <row r="37" spans="1:12" x14ac:dyDescent="0.2">
      <c r="A37">
        <f t="shared" si="0"/>
        <v>35</v>
      </c>
      <c r="B37">
        <f t="shared" si="0"/>
        <v>32</v>
      </c>
      <c r="C37">
        <v>18000</v>
      </c>
      <c r="D37">
        <f t="shared" si="1"/>
        <v>16000</v>
      </c>
      <c r="E37">
        <f t="shared" si="2"/>
        <v>13333.333333333334</v>
      </c>
      <c r="F37">
        <f t="shared" si="3"/>
        <v>-4666.6666666666661</v>
      </c>
      <c r="G37">
        <f t="shared" si="4"/>
        <v>4666.6666666666661</v>
      </c>
      <c r="H37">
        <f>SUMSQ($F$6:F37)/(B37)</f>
        <v>17493055.555555556</v>
      </c>
      <c r="I37">
        <f>SUM($G$6:G37)/(B37)</f>
        <v>3479.1666666666661</v>
      </c>
      <c r="J37">
        <f t="shared" si="5"/>
        <v>25.925925925925924</v>
      </c>
      <c r="K37">
        <f>AVERAGE($J$6:J37)</f>
        <v>62.783151455026442</v>
      </c>
      <c r="L37">
        <f>SUM($F$6:F37)/(I37)</f>
        <v>-7.8562874251496986</v>
      </c>
    </row>
    <row r="38" spans="1:12" x14ac:dyDescent="0.2">
      <c r="A38">
        <f t="shared" si="0"/>
        <v>36</v>
      </c>
      <c r="B38">
        <f t="shared" si="0"/>
        <v>33</v>
      </c>
      <c r="C38">
        <v>8000</v>
      </c>
      <c r="D38">
        <f t="shared" si="1"/>
        <v>13666.666666666666</v>
      </c>
      <c r="E38">
        <f t="shared" si="2"/>
        <v>16000</v>
      </c>
      <c r="F38">
        <f t="shared" si="3"/>
        <v>8000</v>
      </c>
      <c r="G38">
        <f t="shared" si="4"/>
        <v>8000</v>
      </c>
      <c r="H38">
        <f>SUMSQ($F$6:F38)/(B38)</f>
        <v>18902356.902356904</v>
      </c>
      <c r="I38">
        <f>SUM($G$6:G38)/(B38)</f>
        <v>3616.1616161616157</v>
      </c>
      <c r="J38">
        <f t="shared" si="5"/>
        <v>100</v>
      </c>
      <c r="K38">
        <f>AVERAGE($J$6:J38)</f>
        <v>63.910934744268062</v>
      </c>
      <c r="L38">
        <f>SUM($F$6:F38)/(I38)</f>
        <v>-5.3463687150837966</v>
      </c>
    </row>
    <row r="39" spans="1:12" x14ac:dyDescent="0.2">
      <c r="A39">
        <f t="shared" si="0"/>
        <v>37</v>
      </c>
      <c r="B39">
        <f t="shared" si="0"/>
        <v>34</v>
      </c>
      <c r="C39">
        <v>5000</v>
      </c>
      <c r="D39">
        <f t="shared" si="1"/>
        <v>10333.333333333334</v>
      </c>
      <c r="E39">
        <f t="shared" si="2"/>
        <v>13666.666666666666</v>
      </c>
      <c r="F39">
        <f t="shared" si="3"/>
        <v>8666.6666666666661</v>
      </c>
      <c r="G39">
        <f t="shared" si="4"/>
        <v>8666.6666666666661</v>
      </c>
      <c r="H39">
        <f>SUMSQ($F$6:F39)/(B39)</f>
        <v>20555555.555555552</v>
      </c>
      <c r="I39">
        <f>SUM($G$6:G39)/(B39)</f>
        <v>3764.7058823529405</v>
      </c>
      <c r="J39">
        <f t="shared" si="5"/>
        <v>173.33333333333331</v>
      </c>
      <c r="K39">
        <f>AVERAGE($J$6:J39)</f>
        <v>67.129240585122929</v>
      </c>
      <c r="L39">
        <f>SUM($F$6:F39)/(I39)</f>
        <v>-2.8333333333333308</v>
      </c>
    </row>
    <row r="40" spans="1:12" x14ac:dyDescent="0.2">
      <c r="A40">
        <f t="shared" si="0"/>
        <v>38</v>
      </c>
      <c r="B40">
        <f t="shared" si="0"/>
        <v>35</v>
      </c>
      <c r="C40">
        <v>4000</v>
      </c>
      <c r="D40">
        <f t="shared" si="1"/>
        <v>5666.666666666667</v>
      </c>
      <c r="E40">
        <f t="shared" si="2"/>
        <v>10333.333333333334</v>
      </c>
      <c r="F40">
        <f t="shared" si="3"/>
        <v>6333.3333333333339</v>
      </c>
      <c r="G40">
        <f t="shared" si="4"/>
        <v>6333.3333333333339</v>
      </c>
      <c r="H40">
        <f>SUMSQ($F$6:F40)/(B40)</f>
        <v>21114285.714285713</v>
      </c>
      <c r="I40">
        <f>SUM($G$6:G40)/(B40)</f>
        <v>3838.0952380952376</v>
      </c>
      <c r="J40">
        <f t="shared" si="5"/>
        <v>158.33333333333334</v>
      </c>
      <c r="K40">
        <f>AVERAGE($J$6:J40)</f>
        <v>69.735071806500372</v>
      </c>
      <c r="L40">
        <f>SUM($F$6:F40)/(I40)</f>
        <v>-1.1290322580645131</v>
      </c>
    </row>
    <row r="41" spans="1:12" x14ac:dyDescent="0.2">
      <c r="A41">
        <f t="shared" si="0"/>
        <v>39</v>
      </c>
      <c r="B41">
        <f t="shared" si="0"/>
        <v>36</v>
      </c>
      <c r="C41">
        <v>4000</v>
      </c>
      <c r="D41">
        <f t="shared" si="1"/>
        <v>4333.333333333333</v>
      </c>
      <c r="E41">
        <f t="shared" si="2"/>
        <v>5666.666666666667</v>
      </c>
      <c r="F41">
        <f t="shared" si="3"/>
        <v>1666.666666666667</v>
      </c>
      <c r="G41">
        <f t="shared" si="4"/>
        <v>1666.666666666667</v>
      </c>
      <c r="H41">
        <f>SUMSQ($F$6:F41)/(B41)</f>
        <v>20604938.27160494</v>
      </c>
      <c r="I41">
        <f>SUM($G$6:G41)/(B41)</f>
        <v>3777.7777777777769</v>
      </c>
      <c r="J41">
        <f t="shared" si="5"/>
        <v>41.666666666666671</v>
      </c>
      <c r="K41">
        <f>AVERAGE($J$6:J41)</f>
        <v>68.955393885949434</v>
      </c>
      <c r="L41">
        <f>SUM($F$6:F41)/(I41)</f>
        <v>-0.7058823529411733</v>
      </c>
    </row>
    <row r="42" spans="1:12" x14ac:dyDescent="0.2">
      <c r="A42">
        <f t="shared" si="0"/>
        <v>40</v>
      </c>
      <c r="B42">
        <f t="shared" si="0"/>
        <v>37</v>
      </c>
      <c r="C42">
        <v>2000</v>
      </c>
      <c r="D42">
        <f t="shared" si="1"/>
        <v>3333.3333333333335</v>
      </c>
      <c r="E42">
        <f t="shared" si="2"/>
        <v>4333.333333333333</v>
      </c>
      <c r="F42">
        <f t="shared" si="3"/>
        <v>2333.333333333333</v>
      </c>
      <c r="G42">
        <f t="shared" si="4"/>
        <v>2333.333333333333</v>
      </c>
      <c r="H42">
        <f>SUMSQ($F$6:F42)/(B42)</f>
        <v>20195195.195195194</v>
      </c>
      <c r="I42">
        <f>SUM($G$6:G42)/(B42)</f>
        <v>3738.738738738738</v>
      </c>
      <c r="J42">
        <f t="shared" si="5"/>
        <v>116.66666666666666</v>
      </c>
      <c r="K42">
        <f>AVERAGE($J$6:J42)</f>
        <v>70.244887744887734</v>
      </c>
      <c r="L42">
        <f>SUM($F$6:F42)/(I42)</f>
        <v>-8.9156626506020867E-2</v>
      </c>
    </row>
    <row r="43" spans="1:12" x14ac:dyDescent="0.2">
      <c r="A43">
        <f t="shared" si="0"/>
        <v>41</v>
      </c>
      <c r="B43">
        <f t="shared" si="0"/>
        <v>38</v>
      </c>
      <c r="C43">
        <v>5000</v>
      </c>
      <c r="D43">
        <f t="shared" si="1"/>
        <v>3666.6666666666665</v>
      </c>
      <c r="E43">
        <f t="shared" si="2"/>
        <v>3333.3333333333335</v>
      </c>
      <c r="F43">
        <f t="shared" si="3"/>
        <v>-1666.6666666666665</v>
      </c>
      <c r="G43">
        <f t="shared" si="4"/>
        <v>1666.6666666666665</v>
      </c>
      <c r="H43">
        <f>SUMSQ($F$6:F43)/(B43)</f>
        <v>19736842.105263159</v>
      </c>
      <c r="I43">
        <f>SUM($G$6:G43)/(B43)</f>
        <v>3684.2105263157887</v>
      </c>
      <c r="J43">
        <f t="shared" si="5"/>
        <v>33.333333333333329</v>
      </c>
      <c r="K43">
        <f>AVERAGE($J$6:J43)</f>
        <v>69.273531049846838</v>
      </c>
      <c r="L43">
        <f>SUM($F$6:F43)/(I43)</f>
        <v>-0.5428571428571396</v>
      </c>
    </row>
    <row r="44" spans="1:12" x14ac:dyDescent="0.2">
      <c r="A44">
        <f t="shared" si="0"/>
        <v>42</v>
      </c>
      <c r="B44">
        <f t="shared" si="0"/>
        <v>39</v>
      </c>
      <c r="C44">
        <v>7000</v>
      </c>
      <c r="D44">
        <f t="shared" si="1"/>
        <v>4666.666666666667</v>
      </c>
      <c r="E44">
        <f t="shared" si="2"/>
        <v>3666.6666666666665</v>
      </c>
      <c r="F44">
        <f t="shared" si="3"/>
        <v>-3333.3333333333335</v>
      </c>
      <c r="G44">
        <f t="shared" si="4"/>
        <v>3333.3333333333335</v>
      </c>
      <c r="H44">
        <f>SUMSQ($F$6:F44)/(B44)</f>
        <v>19515669.515669517</v>
      </c>
      <c r="I44">
        <f>SUM($G$6:G44)/(B44)</f>
        <v>3675.2136752136748</v>
      </c>
      <c r="J44">
        <f t="shared" si="5"/>
        <v>47.61904761904762</v>
      </c>
      <c r="K44">
        <f>AVERAGE($J$6:J44)</f>
        <v>68.718287884954549</v>
      </c>
      <c r="L44">
        <f>SUM($F$6:F44)/(I44)</f>
        <v>-1.4511627906976712</v>
      </c>
    </row>
    <row r="45" spans="1:12" x14ac:dyDescent="0.2">
      <c r="A45">
        <f t="shared" si="0"/>
        <v>43</v>
      </c>
      <c r="B45">
        <f t="shared" si="0"/>
        <v>40</v>
      </c>
      <c r="C45">
        <v>10000</v>
      </c>
      <c r="D45">
        <f t="shared" si="1"/>
        <v>7333.333333333333</v>
      </c>
      <c r="E45">
        <f t="shared" si="2"/>
        <v>4666.666666666667</v>
      </c>
      <c r="F45">
        <f t="shared" si="3"/>
        <v>-5333.333333333333</v>
      </c>
      <c r="G45">
        <f t="shared" si="4"/>
        <v>5333.333333333333</v>
      </c>
      <c r="H45">
        <f>SUMSQ($F$6:F45)/(B45)</f>
        <v>19738888.888888888</v>
      </c>
      <c r="I45">
        <f>SUM($G$6:G45)/(B45)</f>
        <v>3716.6666666666665</v>
      </c>
      <c r="J45">
        <f t="shared" si="5"/>
        <v>53.333333333333336</v>
      </c>
      <c r="K45">
        <f>AVERAGE($J$6:J45)</f>
        <v>68.333664021164026</v>
      </c>
      <c r="L45">
        <f>SUM($F$6:F45)/(I45)</f>
        <v>-2.8699551569506694</v>
      </c>
    </row>
    <row r="46" spans="1:12" x14ac:dyDescent="0.2">
      <c r="A46">
        <f t="shared" si="0"/>
        <v>44</v>
      </c>
      <c r="B46">
        <f t="shared" si="0"/>
        <v>41</v>
      </c>
      <c r="C46">
        <v>14000</v>
      </c>
      <c r="D46">
        <f t="shared" si="1"/>
        <v>10333.333333333334</v>
      </c>
      <c r="E46">
        <f t="shared" si="2"/>
        <v>7333.333333333333</v>
      </c>
      <c r="F46">
        <f t="shared" si="3"/>
        <v>-6666.666666666667</v>
      </c>
      <c r="G46">
        <f t="shared" si="4"/>
        <v>6666.666666666667</v>
      </c>
      <c r="H46">
        <f>SUMSQ($F$6:F46)/(B46)</f>
        <v>20341463.414634146</v>
      </c>
      <c r="I46">
        <f>SUM($G$6:G46)/(B46)</f>
        <v>3788.6178861788612</v>
      </c>
      <c r="J46">
        <f t="shared" si="5"/>
        <v>47.61904761904762</v>
      </c>
      <c r="K46">
        <f>AVERAGE($J$6:J46)</f>
        <v>67.828429474770942</v>
      </c>
      <c r="L46">
        <f>SUM($F$6:F46)/(I46)</f>
        <v>-4.5751072961373369</v>
      </c>
    </row>
    <row r="47" spans="1:12" x14ac:dyDescent="0.2">
      <c r="A47">
        <f t="shared" si="0"/>
        <v>45</v>
      </c>
      <c r="B47">
        <f t="shared" si="0"/>
        <v>42</v>
      </c>
      <c r="C47">
        <v>16000</v>
      </c>
      <c r="D47">
        <f t="shared" si="1"/>
        <v>13333.333333333334</v>
      </c>
      <c r="E47">
        <f t="shared" si="2"/>
        <v>10333.333333333334</v>
      </c>
      <c r="F47">
        <f t="shared" si="3"/>
        <v>-5666.6666666666661</v>
      </c>
      <c r="G47">
        <f t="shared" si="4"/>
        <v>5666.6666666666661</v>
      </c>
      <c r="H47">
        <f>SUMSQ($F$6:F47)/(B47)</f>
        <v>20621693.121693123</v>
      </c>
      <c r="I47">
        <f>SUM($G$6:G47)/(B47)</f>
        <v>3833.3333333333326</v>
      </c>
      <c r="J47">
        <f t="shared" si="5"/>
        <v>35.416666666666664</v>
      </c>
      <c r="K47">
        <f>AVERAGE($J$6:J47)</f>
        <v>67.056720836482739</v>
      </c>
      <c r="L47">
        <f>SUM($F$6:F47)/(I47)</f>
        <v>-5.9999999999999973</v>
      </c>
    </row>
    <row r="48" spans="1:12" x14ac:dyDescent="0.2">
      <c r="A48">
        <f t="shared" si="0"/>
        <v>46</v>
      </c>
      <c r="B48">
        <f t="shared" si="0"/>
        <v>43</v>
      </c>
      <c r="C48">
        <v>16000</v>
      </c>
      <c r="D48">
        <f t="shared" si="1"/>
        <v>15333.333333333334</v>
      </c>
      <c r="E48">
        <f t="shared" si="2"/>
        <v>13333.333333333334</v>
      </c>
      <c r="F48">
        <f t="shared" si="3"/>
        <v>-2666.6666666666661</v>
      </c>
      <c r="G48">
        <f t="shared" si="4"/>
        <v>2666.6666666666661</v>
      </c>
      <c r="H48">
        <f>SUMSQ($F$6:F48)/(B48)</f>
        <v>20307493.540051684</v>
      </c>
      <c r="I48">
        <f>SUM($G$6:G48)/(B48)</f>
        <v>3806.2015503875959</v>
      </c>
      <c r="J48">
        <f t="shared" si="5"/>
        <v>16.666666666666664</v>
      </c>
      <c r="K48">
        <f>AVERAGE($J$6:J48)</f>
        <v>65.884859111603291</v>
      </c>
      <c r="L48">
        <f>SUM($F$6:F48)/(I48)</f>
        <v>-6.7433808553971462</v>
      </c>
    </row>
    <row r="49" spans="1:12" x14ac:dyDescent="0.2">
      <c r="A49">
        <f t="shared" si="0"/>
        <v>47</v>
      </c>
      <c r="B49">
        <f t="shared" si="0"/>
        <v>44</v>
      </c>
      <c r="C49">
        <v>20000</v>
      </c>
      <c r="D49">
        <f t="shared" si="1"/>
        <v>17333.333333333332</v>
      </c>
      <c r="E49">
        <f t="shared" si="2"/>
        <v>15333.333333333334</v>
      </c>
      <c r="F49">
        <f t="shared" si="3"/>
        <v>-4666.6666666666661</v>
      </c>
      <c r="G49">
        <f t="shared" si="4"/>
        <v>4666.6666666666661</v>
      </c>
      <c r="H49">
        <f>SUMSQ($F$6:F49)/(B49)</f>
        <v>20340909.090909094</v>
      </c>
      <c r="I49">
        <f>SUM($G$6:G49)/(B49)</f>
        <v>3825.7575757575746</v>
      </c>
      <c r="J49">
        <f t="shared" si="5"/>
        <v>23.333333333333332</v>
      </c>
      <c r="K49">
        <f>AVERAGE($J$6:J49)</f>
        <v>64.917778980278982</v>
      </c>
      <c r="L49">
        <f>SUM($F$6:F49)/(I49)</f>
        <v>-7.928712871287126</v>
      </c>
    </row>
    <row r="50" spans="1:12" x14ac:dyDescent="0.2">
      <c r="A50">
        <f t="shared" si="0"/>
        <v>48</v>
      </c>
      <c r="B50">
        <f t="shared" si="0"/>
        <v>45</v>
      </c>
      <c r="C50">
        <v>12000</v>
      </c>
      <c r="D50">
        <f t="shared" si="1"/>
        <v>16000</v>
      </c>
      <c r="E50">
        <f t="shared" si="2"/>
        <v>17333.333333333332</v>
      </c>
      <c r="F50">
        <f t="shared" si="3"/>
        <v>5333.3333333333321</v>
      </c>
      <c r="G50">
        <f t="shared" si="4"/>
        <v>5333.3333333333321</v>
      </c>
      <c r="H50">
        <f>SUMSQ($F$6:F50)/(B50)</f>
        <v>20520987.654320989</v>
      </c>
      <c r="I50">
        <f>SUM($G$6:G50)/(B50)</f>
        <v>3859.2592592592582</v>
      </c>
      <c r="J50">
        <f t="shared" si="5"/>
        <v>44.444444444444436</v>
      </c>
      <c r="K50">
        <f>AVERAGE($J$6:J50)</f>
        <v>64.462815990593768</v>
      </c>
      <c r="L50">
        <f>SUM($F$6:F50)/(I50)</f>
        <v>-6.4779270633397283</v>
      </c>
    </row>
    <row r="51" spans="1:12" x14ac:dyDescent="0.2">
      <c r="A51">
        <f t="shared" si="0"/>
        <v>49</v>
      </c>
      <c r="B51">
        <f t="shared" si="0"/>
        <v>46</v>
      </c>
      <c r="C51">
        <v>5000</v>
      </c>
      <c r="D51">
        <f t="shared" si="1"/>
        <v>12333.333333333334</v>
      </c>
      <c r="E51">
        <f t="shared" si="2"/>
        <v>16000</v>
      </c>
      <c r="F51">
        <f t="shared" si="3"/>
        <v>11000</v>
      </c>
      <c r="G51">
        <f t="shared" si="4"/>
        <v>11000</v>
      </c>
      <c r="H51">
        <f>SUMSQ($F$6:F51)/(B51)</f>
        <v>22705314.009661838</v>
      </c>
      <c r="I51">
        <f>SUM($G$6:G51)/(B51)</f>
        <v>4014.4927536231876</v>
      </c>
      <c r="J51">
        <f t="shared" si="5"/>
        <v>220.00000000000003</v>
      </c>
      <c r="K51">
        <f>AVERAGE($J$6:J51)</f>
        <v>67.84405912123303</v>
      </c>
      <c r="L51">
        <f>SUM($F$6:F51)/(I51)</f>
        <v>-3.4873646209386244</v>
      </c>
    </row>
    <row r="52" spans="1:12" x14ac:dyDescent="0.2">
      <c r="A52">
        <f t="shared" si="0"/>
        <v>50</v>
      </c>
      <c r="B52">
        <f t="shared" si="0"/>
        <v>47</v>
      </c>
      <c r="C52">
        <v>2000</v>
      </c>
      <c r="D52">
        <f t="shared" si="1"/>
        <v>6333.333333333333</v>
      </c>
      <c r="E52">
        <f t="shared" si="2"/>
        <v>12333.333333333334</v>
      </c>
      <c r="F52">
        <f t="shared" si="3"/>
        <v>10333.333333333334</v>
      </c>
      <c r="G52">
        <f t="shared" si="4"/>
        <v>10333.333333333334</v>
      </c>
      <c r="H52">
        <f>SUMSQ($F$6:F52)/(B52)</f>
        <v>24494089.83451537</v>
      </c>
      <c r="I52">
        <f>SUM($G$6:G52)/(B52)</f>
        <v>4148.9361702127653</v>
      </c>
      <c r="J52">
        <f t="shared" si="5"/>
        <v>516.66666666666674</v>
      </c>
      <c r="K52">
        <f>AVERAGE($J$6:J52)</f>
        <v>77.393476303050775</v>
      </c>
      <c r="L52">
        <f>SUM($F$6:F52)/(I52)</f>
        <v>-0.8837606837606794</v>
      </c>
    </row>
    <row r="53" spans="1:12" x14ac:dyDescent="0.2">
      <c r="A53">
        <f t="shared" si="0"/>
        <v>51</v>
      </c>
      <c r="B53">
        <f t="shared" si="0"/>
        <v>48</v>
      </c>
      <c r="C53">
        <v>3000</v>
      </c>
      <c r="D53">
        <f t="shared" si="1"/>
        <v>3333.3333333333335</v>
      </c>
      <c r="E53">
        <f t="shared" si="2"/>
        <v>6333.333333333333</v>
      </c>
      <c r="F53">
        <f t="shared" si="3"/>
        <v>3333.333333333333</v>
      </c>
      <c r="G53">
        <f t="shared" si="4"/>
        <v>3333.333333333333</v>
      </c>
      <c r="H53">
        <f>SUMSQ($F$6:F53)/(B53)</f>
        <v>24215277.77777778</v>
      </c>
      <c r="I53">
        <f>SUM($G$6:G53)/(B53)</f>
        <v>4131.9444444444443</v>
      </c>
      <c r="J53">
        <f t="shared" si="5"/>
        <v>111.1111111111111</v>
      </c>
      <c r="K53">
        <f>AVERAGE($J$6:J53)</f>
        <v>78.095927028218696</v>
      </c>
      <c r="L53">
        <f>SUM($F$6:F53)/(I53)</f>
        <v>-8.0672268907558548E-2</v>
      </c>
    </row>
    <row r="54" spans="1:12" x14ac:dyDescent="0.2">
      <c r="A54">
        <f t="shared" si="0"/>
        <v>52</v>
      </c>
      <c r="B54">
        <f t="shared" si="0"/>
        <v>49</v>
      </c>
      <c r="C54">
        <v>2000</v>
      </c>
      <c r="D54">
        <f t="shared" si="1"/>
        <v>2333.3333333333335</v>
      </c>
      <c r="E54">
        <f t="shared" si="2"/>
        <v>3333.3333333333335</v>
      </c>
      <c r="F54">
        <f t="shared" si="3"/>
        <v>1333.3333333333335</v>
      </c>
      <c r="G54">
        <f t="shared" si="4"/>
        <v>1333.3333333333335</v>
      </c>
      <c r="H54">
        <f>SUMSQ($F$6:F54)/(B54)</f>
        <v>23757369.614512473</v>
      </c>
      <c r="I54">
        <f>SUM($G$6:G54)/(B54)</f>
        <v>4074.8299319727889</v>
      </c>
      <c r="J54">
        <f t="shared" si="5"/>
        <v>66.666666666666671</v>
      </c>
      <c r="K54">
        <f>AVERAGE($J$6:J54)</f>
        <v>77.862676816758452</v>
      </c>
      <c r="L54">
        <f>SUM($F$6:F54)/(I54)</f>
        <v>0.24540901502504633</v>
      </c>
    </row>
    <row r="55" spans="1:12" x14ac:dyDescent="0.2">
      <c r="A55">
        <f t="shared" si="0"/>
        <v>53</v>
      </c>
      <c r="B55">
        <f t="shared" si="0"/>
        <v>50</v>
      </c>
      <c r="C55">
        <v>7000</v>
      </c>
      <c r="D55">
        <f t="shared" si="1"/>
        <v>4000</v>
      </c>
      <c r="E55">
        <f t="shared" si="2"/>
        <v>2333.3333333333335</v>
      </c>
      <c r="F55">
        <f t="shared" si="3"/>
        <v>-4666.6666666666661</v>
      </c>
      <c r="G55">
        <f t="shared" si="4"/>
        <v>4666.6666666666661</v>
      </c>
      <c r="H55">
        <f>SUMSQ($F$6:F55)/(B55)</f>
        <v>23717777.777777776</v>
      </c>
      <c r="I55">
        <f>SUM($G$6:G55)/(B55)</f>
        <v>4086.6666666666661</v>
      </c>
      <c r="J55">
        <f t="shared" si="5"/>
        <v>66.666666666666657</v>
      </c>
      <c r="K55">
        <f>AVERAGE($J$6:J55)</f>
        <v>77.638756613756613</v>
      </c>
      <c r="L55">
        <f>SUM($F$6:F55)/(I55)</f>
        <v>-0.89722675367046856</v>
      </c>
    </row>
    <row r="56" spans="1:12" x14ac:dyDescent="0.2">
      <c r="A56">
        <f t="shared" si="0"/>
        <v>54</v>
      </c>
      <c r="B56">
        <f t="shared" si="0"/>
        <v>51</v>
      </c>
      <c r="C56">
        <v>6000</v>
      </c>
      <c r="D56">
        <f t="shared" si="1"/>
        <v>5000</v>
      </c>
      <c r="E56">
        <f t="shared" si="2"/>
        <v>4000</v>
      </c>
      <c r="F56">
        <f t="shared" si="3"/>
        <v>-2000</v>
      </c>
      <c r="G56">
        <f t="shared" si="4"/>
        <v>2000</v>
      </c>
      <c r="H56">
        <f>SUMSQ($F$6:F56)/(B56)</f>
        <v>23331154.68409586</v>
      </c>
      <c r="I56">
        <f>SUM($G$6:G56)/(B56)</f>
        <v>4045.7516339869276</v>
      </c>
      <c r="J56">
        <f t="shared" si="5"/>
        <v>33.333333333333329</v>
      </c>
      <c r="K56">
        <f>AVERAGE($J$6:J56)</f>
        <v>76.770022823944402</v>
      </c>
      <c r="L56">
        <f>SUM($F$6:F56)/(I56)</f>
        <v>-1.4006462035541152</v>
      </c>
    </row>
    <row r="57" spans="1:12" x14ac:dyDescent="0.2">
      <c r="A57">
        <f t="shared" si="0"/>
        <v>55</v>
      </c>
      <c r="B57">
        <f t="shared" si="0"/>
        <v>52</v>
      </c>
      <c r="C57">
        <v>8000</v>
      </c>
      <c r="D57">
        <f t="shared" si="1"/>
        <v>7000</v>
      </c>
      <c r="E57">
        <f t="shared" si="2"/>
        <v>5000</v>
      </c>
      <c r="F57">
        <f t="shared" si="3"/>
        <v>-3000</v>
      </c>
      <c r="G57">
        <f t="shared" si="4"/>
        <v>3000</v>
      </c>
      <c r="H57">
        <f>SUMSQ($F$6:F57)/(B57)</f>
        <v>23055555.555555556</v>
      </c>
      <c r="I57">
        <f>SUM($G$6:G57)/(B57)</f>
        <v>4025.6410256410254</v>
      </c>
      <c r="J57">
        <f t="shared" si="5"/>
        <v>37.5</v>
      </c>
      <c r="K57">
        <f>AVERAGE($J$6:J57)</f>
        <v>76.014830077330075</v>
      </c>
      <c r="L57">
        <f>SUM($F$6:F57)/(I57)</f>
        <v>-2.1528662420382121</v>
      </c>
    </row>
    <row r="58" spans="1:12" x14ac:dyDescent="0.2">
      <c r="A58">
        <f t="shared" si="0"/>
        <v>56</v>
      </c>
      <c r="B58">
        <f t="shared" si="0"/>
        <v>53</v>
      </c>
      <c r="C58">
        <v>10000</v>
      </c>
      <c r="D58">
        <f t="shared" si="1"/>
        <v>8000</v>
      </c>
      <c r="E58">
        <f t="shared" si="2"/>
        <v>7000</v>
      </c>
      <c r="F58">
        <f t="shared" si="3"/>
        <v>-3000</v>
      </c>
      <c r="G58">
        <f t="shared" si="4"/>
        <v>3000</v>
      </c>
      <c r="H58">
        <f>SUMSQ($F$6:F58)/(B58)</f>
        <v>22790356.394129977</v>
      </c>
      <c r="I58">
        <f>SUM($G$6:G58)/(B58)</f>
        <v>4006.2893081761003</v>
      </c>
      <c r="J58">
        <f t="shared" si="5"/>
        <v>30</v>
      </c>
      <c r="K58">
        <f>AVERAGE($J$6:J58)</f>
        <v>75.146625736248382</v>
      </c>
      <c r="L58">
        <f>SUM($F$6:F58)/(I58)</f>
        <v>-2.9120879120879075</v>
      </c>
    </row>
    <row r="59" spans="1:12" x14ac:dyDescent="0.2">
      <c r="A59">
        <f t="shared" si="0"/>
        <v>57</v>
      </c>
      <c r="B59">
        <f t="shared" si="0"/>
        <v>54</v>
      </c>
      <c r="C59">
        <v>20000</v>
      </c>
      <c r="D59">
        <f t="shared" si="1"/>
        <v>12666.666666666666</v>
      </c>
      <c r="E59">
        <f t="shared" si="2"/>
        <v>8000</v>
      </c>
      <c r="F59">
        <f t="shared" si="3"/>
        <v>-12000</v>
      </c>
      <c r="G59">
        <f t="shared" si="4"/>
        <v>12000</v>
      </c>
      <c r="H59">
        <f>SUMSQ($F$6:F59)/(B59)</f>
        <v>25034979.423868313</v>
      </c>
      <c r="I59">
        <f>SUM($G$6:G59)/(B59)</f>
        <v>4154.3209876543206</v>
      </c>
      <c r="J59">
        <f t="shared" si="5"/>
        <v>60</v>
      </c>
      <c r="K59">
        <f>AVERAGE($J$6:J59)</f>
        <v>74.866132667058594</v>
      </c>
      <c r="L59">
        <f>SUM($F$6:F59)/(I59)</f>
        <v>-5.6968796433878124</v>
      </c>
    </row>
    <row r="60" spans="1:12" x14ac:dyDescent="0.2">
      <c r="A60">
        <f t="shared" si="0"/>
        <v>58</v>
      </c>
      <c r="B60">
        <f t="shared" si="0"/>
        <v>55</v>
      </c>
      <c r="C60">
        <v>20000</v>
      </c>
      <c r="D60">
        <f t="shared" si="1"/>
        <v>16666.666666666668</v>
      </c>
      <c r="E60">
        <f t="shared" si="2"/>
        <v>12666.666666666666</v>
      </c>
      <c r="F60">
        <f t="shared" si="3"/>
        <v>-7333.3333333333339</v>
      </c>
      <c r="G60">
        <f t="shared" si="4"/>
        <v>7333.3333333333339</v>
      </c>
      <c r="H60">
        <f>SUMSQ($F$6:F60)/(B60)</f>
        <v>25557575.757575754</v>
      </c>
      <c r="I60">
        <f>SUM($G$6:G60)/(B60)</f>
        <v>4212.121212121212</v>
      </c>
      <c r="J60">
        <f t="shared" si="5"/>
        <v>36.666666666666671</v>
      </c>
      <c r="K60">
        <f>AVERAGE($J$6:J60)</f>
        <v>74.171596921596915</v>
      </c>
      <c r="L60">
        <f>SUM($F$6:F60)/(I60)</f>
        <v>-7.3597122302158242</v>
      </c>
    </row>
    <row r="61" spans="1:12" x14ac:dyDescent="0.2">
      <c r="A61">
        <f t="shared" si="0"/>
        <v>59</v>
      </c>
      <c r="B61">
        <f t="shared" si="0"/>
        <v>56</v>
      </c>
      <c r="C61">
        <v>22000</v>
      </c>
      <c r="D61">
        <f t="shared" si="1"/>
        <v>20666.666666666668</v>
      </c>
      <c r="E61">
        <f t="shared" si="2"/>
        <v>16666.666666666668</v>
      </c>
      <c r="F61">
        <f t="shared" si="3"/>
        <v>-5333.3333333333321</v>
      </c>
      <c r="G61">
        <f t="shared" si="4"/>
        <v>5333.3333333333321</v>
      </c>
      <c r="H61">
        <f>SUMSQ($F$6:F61)/(B61)</f>
        <v>25609126.984126981</v>
      </c>
      <c r="I61">
        <f>SUM($G$6:G61)/(B61)</f>
        <v>4232.1428571428569</v>
      </c>
      <c r="J61">
        <f t="shared" si="5"/>
        <v>24.242424242424239</v>
      </c>
      <c r="K61">
        <f>AVERAGE($J$6:J61)</f>
        <v>73.280004552325977</v>
      </c>
      <c r="L61">
        <f>SUM($F$6:F61)/(I61)</f>
        <v>-8.5850914205344537</v>
      </c>
    </row>
    <row r="62" spans="1:12" x14ac:dyDescent="0.2">
      <c r="A62">
        <f t="shared" si="0"/>
        <v>60</v>
      </c>
      <c r="B62">
        <f t="shared" si="0"/>
        <v>57</v>
      </c>
      <c r="C62">
        <v>8000</v>
      </c>
      <c r="D62">
        <f t="shared" si="1"/>
        <v>16666.666666666668</v>
      </c>
      <c r="E62">
        <f t="shared" si="2"/>
        <v>20666.666666666668</v>
      </c>
      <c r="F62">
        <f>E62-C62</f>
        <v>12666.666666666668</v>
      </c>
      <c r="G62">
        <f t="shared" si="4"/>
        <v>12666.666666666668</v>
      </c>
      <c r="H62">
        <f>SUMSQ($F$6:F62)/(B62)</f>
        <v>27974658.869395707</v>
      </c>
      <c r="I62">
        <f>SUM($G$6:G62)/(B62)</f>
        <v>4380.1169590643276</v>
      </c>
      <c r="J62">
        <f t="shared" si="5"/>
        <v>158.33333333333334</v>
      </c>
      <c r="K62">
        <f>AVERAGE($J$6:J62)</f>
        <v>74.772168215150657</v>
      </c>
      <c r="L62">
        <f>SUM($F$6:F62)/(I62)</f>
        <v>-5.4032042723631459</v>
      </c>
    </row>
    <row r="63" spans="1:12" x14ac:dyDescent="0.2">
      <c r="A63">
        <v>61</v>
      </c>
      <c r="E63">
        <f t="shared" si="2"/>
        <v>16666.666666666668</v>
      </c>
    </row>
    <row r="64" spans="1:12" x14ac:dyDescent="0.2">
      <c r="A64">
        <v>62</v>
      </c>
      <c r="E64">
        <f>E63</f>
        <v>16666.666666666668</v>
      </c>
    </row>
    <row r="65" spans="1:5" x14ac:dyDescent="0.2">
      <c r="A65">
        <v>63</v>
      </c>
      <c r="E65">
        <f t="shared" ref="E65:E74" si="6">E64</f>
        <v>16666.666666666668</v>
      </c>
    </row>
    <row r="66" spans="1:5" x14ac:dyDescent="0.2">
      <c r="A66">
        <v>64</v>
      </c>
      <c r="E66">
        <f t="shared" si="6"/>
        <v>16666.666666666668</v>
      </c>
    </row>
    <row r="67" spans="1:5" x14ac:dyDescent="0.2">
      <c r="A67">
        <v>65</v>
      </c>
      <c r="E67">
        <f t="shared" si="6"/>
        <v>16666.666666666668</v>
      </c>
    </row>
    <row r="68" spans="1:5" x14ac:dyDescent="0.2">
      <c r="A68">
        <v>66</v>
      </c>
      <c r="E68">
        <f t="shared" si="6"/>
        <v>16666.666666666668</v>
      </c>
    </row>
    <row r="69" spans="1:5" x14ac:dyDescent="0.2">
      <c r="A69">
        <v>67</v>
      </c>
      <c r="E69">
        <f t="shared" si="6"/>
        <v>16666.666666666668</v>
      </c>
    </row>
    <row r="70" spans="1:5" x14ac:dyDescent="0.2">
      <c r="A70">
        <v>68</v>
      </c>
      <c r="E70">
        <f t="shared" si="6"/>
        <v>16666.666666666668</v>
      </c>
    </row>
    <row r="71" spans="1:5" x14ac:dyDescent="0.2">
      <c r="A71">
        <v>69</v>
      </c>
      <c r="E71">
        <f t="shared" si="6"/>
        <v>16666.666666666668</v>
      </c>
    </row>
    <row r="72" spans="1:5" x14ac:dyDescent="0.2">
      <c r="A72">
        <v>70</v>
      </c>
      <c r="E72">
        <f t="shared" si="6"/>
        <v>16666.666666666668</v>
      </c>
    </row>
    <row r="73" spans="1:5" x14ac:dyDescent="0.2">
      <c r="A73">
        <v>71</v>
      </c>
      <c r="E73">
        <f t="shared" si="6"/>
        <v>16666.666666666668</v>
      </c>
    </row>
    <row r="74" spans="1:5" x14ac:dyDescent="0.2">
      <c r="A74">
        <v>72</v>
      </c>
      <c r="E74">
        <f t="shared" si="6"/>
        <v>16666.666666666668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415A-0434-6344-9449-38A1358A8B0B}">
  <dimension ref="A1:P74"/>
  <sheetViews>
    <sheetView topLeftCell="J1" zoomScale="131" workbookViewId="0">
      <selection activeCell="D3" activeCellId="1" sqref="B3:B62 D3:D74"/>
    </sheetView>
  </sheetViews>
  <sheetFormatPr baseColWidth="10" defaultRowHeight="15" x14ac:dyDescent="0.2"/>
  <cols>
    <col min="6" max="6" width="14.83203125" bestFit="1" customWidth="1"/>
    <col min="7" max="7" width="11.6640625" bestFit="1" customWidth="1"/>
    <col min="8" max="8" width="12.6640625" bestFit="1" customWidth="1"/>
    <col min="14" max="14" width="11.6640625" bestFit="1" customWidth="1"/>
  </cols>
  <sheetData>
    <row r="1" spans="1:16" ht="49" customHeight="1" x14ac:dyDescent="0.2">
      <c r="A1" s="1" t="s">
        <v>28</v>
      </c>
      <c r="B1" s="1" t="s">
        <v>1</v>
      </c>
      <c r="C1" t="s">
        <v>2</v>
      </c>
      <c r="D1" t="s">
        <v>3</v>
      </c>
      <c r="E1" t="s">
        <v>4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6" x14ac:dyDescent="0.2">
      <c r="A2">
        <v>0</v>
      </c>
      <c r="B2" s="1"/>
      <c r="C2">
        <f>AVERAGE(B3:B62)</f>
        <v>8216.6666666666661</v>
      </c>
    </row>
    <row r="3" spans="1:16" x14ac:dyDescent="0.2">
      <c r="A3">
        <f>A2+1</f>
        <v>1</v>
      </c>
      <c r="B3">
        <v>2000</v>
      </c>
      <c r="C3" s="2">
        <f>$N$3*B3+(1-$N$3)*C2</f>
        <v>6973.333333333333</v>
      </c>
      <c r="D3">
        <f>C2</f>
        <v>8216.6666666666661</v>
      </c>
      <c r="E3">
        <f>D3-B3</f>
        <v>6216.6666666666661</v>
      </c>
      <c r="F3">
        <f>ABS(E3)</f>
        <v>6216.6666666666661</v>
      </c>
      <c r="G3" s="2">
        <f>SUMSQ($E$3:E3)/A3</f>
        <v>38646944.44444444</v>
      </c>
      <c r="H3" s="11">
        <f>AVERAGE($F$3:F3)</f>
        <v>6216.6666666666661</v>
      </c>
      <c r="I3">
        <f>100*(F3/B3)</f>
        <v>310.83333333333331</v>
      </c>
      <c r="J3">
        <f>AVERAGE($I$3:I3)</f>
        <v>310.83333333333331</v>
      </c>
      <c r="K3">
        <f>SUM($E$3:E3)/H3</f>
        <v>1</v>
      </c>
      <c r="M3" s="6" t="s">
        <v>18</v>
      </c>
      <c r="N3" s="6">
        <v>0.2</v>
      </c>
    </row>
    <row r="4" spans="1:16" x14ac:dyDescent="0.2">
      <c r="A4">
        <f t="shared" ref="A4:A62" si="0">A3+1</f>
        <v>2</v>
      </c>
      <c r="B4">
        <v>3000</v>
      </c>
      <c r="C4" s="2">
        <f t="shared" ref="C4:C62" si="1">$N$3*B4+(1-$N$3)*C3</f>
        <v>6178.666666666667</v>
      </c>
      <c r="D4">
        <f t="shared" ref="D4:D63" si="2">C3</f>
        <v>6973.333333333333</v>
      </c>
      <c r="E4">
        <f t="shared" ref="E4:E62" si="3">D4-B4</f>
        <v>3973.333333333333</v>
      </c>
      <c r="F4">
        <f t="shared" ref="F4:F62" si="4">ABS(E4)</f>
        <v>3973.333333333333</v>
      </c>
      <c r="G4" s="2">
        <f>SUMSQ($E$3:E4)/A4</f>
        <v>27217161.111111108</v>
      </c>
      <c r="H4" s="10">
        <f>AVERAGE($F$3:F4)</f>
        <v>5095</v>
      </c>
      <c r="I4">
        <f t="shared" ref="I4:I27" si="5">100*(F4/B4)</f>
        <v>132.44444444444443</v>
      </c>
      <c r="J4">
        <f>AVERAGE($I$3:I4)</f>
        <v>221.63888888888886</v>
      </c>
      <c r="K4">
        <f>SUM($E$3:E4)/H4</f>
        <v>2</v>
      </c>
      <c r="N4" t="s">
        <v>25</v>
      </c>
      <c r="O4" t="s">
        <v>26</v>
      </c>
      <c r="P4" t="s">
        <v>27</v>
      </c>
    </row>
    <row r="5" spans="1:16" x14ac:dyDescent="0.2">
      <c r="A5">
        <f t="shared" si="0"/>
        <v>3</v>
      </c>
      <c r="B5">
        <v>3000</v>
      </c>
      <c r="C5" s="2">
        <f t="shared" si="1"/>
        <v>5542.9333333333343</v>
      </c>
      <c r="D5">
        <f t="shared" si="2"/>
        <v>6178.666666666667</v>
      </c>
      <c r="E5">
        <f t="shared" si="3"/>
        <v>3178.666666666667</v>
      </c>
      <c r="F5">
        <f t="shared" si="4"/>
        <v>3178.666666666667</v>
      </c>
      <c r="G5" s="2">
        <f>SUMSQ($E$3:E5)/A5</f>
        <v>21512748</v>
      </c>
      <c r="H5">
        <f>AVERAGE($F$3:F5)</f>
        <v>4456.2222222222226</v>
      </c>
      <c r="I5">
        <f t="shared" si="5"/>
        <v>105.95555555555556</v>
      </c>
      <c r="J5">
        <f>AVERAGE($I$3:I5)</f>
        <v>183.07777777777775</v>
      </c>
      <c r="K5">
        <f>SUM($E$3:E5)/H5</f>
        <v>3</v>
      </c>
      <c r="M5" t="s">
        <v>20</v>
      </c>
      <c r="N5" s="2">
        <f>G62</f>
        <v>27525821.033508841</v>
      </c>
      <c r="O5">
        <f>MIN(G3:G62)</f>
        <v>9688538.3478434086</v>
      </c>
      <c r="P5">
        <f>MAX(G3:G62)</f>
        <v>38646944.44444444</v>
      </c>
    </row>
    <row r="6" spans="1:16" x14ac:dyDescent="0.2">
      <c r="A6">
        <f t="shared" si="0"/>
        <v>4</v>
      </c>
      <c r="B6">
        <v>3000</v>
      </c>
      <c r="C6" s="2">
        <f t="shared" si="1"/>
        <v>5034.3466666666673</v>
      </c>
      <c r="D6">
        <f t="shared" si="2"/>
        <v>5542.9333333333343</v>
      </c>
      <c r="E6">
        <f t="shared" si="3"/>
        <v>2542.9333333333343</v>
      </c>
      <c r="F6">
        <f t="shared" si="4"/>
        <v>2542.9333333333343</v>
      </c>
      <c r="G6" s="2">
        <f>SUMSQ($E$3:E6)/A6</f>
        <v>17751188.484444447</v>
      </c>
      <c r="H6" s="9">
        <f>AVERAGE($F$3:F6)</f>
        <v>3977.9000000000005</v>
      </c>
      <c r="I6">
        <f t="shared" si="5"/>
        <v>84.764444444444479</v>
      </c>
      <c r="J6">
        <f>AVERAGE($I$3:I6)</f>
        <v>158.49944444444444</v>
      </c>
      <c r="K6">
        <f>SUM($E$3:E6)/H6</f>
        <v>4</v>
      </c>
      <c r="M6" t="s">
        <v>21</v>
      </c>
      <c r="N6">
        <f>H62</f>
        <v>4364.8349863961021</v>
      </c>
      <c r="O6">
        <f>MIN(H3:H62)</f>
        <v>2575.8627466666667</v>
      </c>
      <c r="P6">
        <f>MAX(H3:H62)</f>
        <v>6216.6666666666661</v>
      </c>
    </row>
    <row r="7" spans="1:16" x14ac:dyDescent="0.2">
      <c r="A7">
        <f t="shared" si="0"/>
        <v>5</v>
      </c>
      <c r="B7">
        <v>4000</v>
      </c>
      <c r="C7" s="2">
        <f t="shared" si="1"/>
        <v>4827.4773333333342</v>
      </c>
      <c r="D7">
        <f t="shared" si="2"/>
        <v>5034.3466666666673</v>
      </c>
      <c r="E7">
        <f t="shared" si="3"/>
        <v>1034.3466666666673</v>
      </c>
      <c r="F7">
        <f t="shared" si="4"/>
        <v>1034.3466666666673</v>
      </c>
      <c r="G7" s="2">
        <f>SUMSQ($E$3:E7)/A7</f>
        <v>14414925.392924447</v>
      </c>
      <c r="H7">
        <f>AVERAGE($F$3:F7)</f>
        <v>3389.1893333333342</v>
      </c>
      <c r="I7">
        <f t="shared" si="5"/>
        <v>25.858666666666679</v>
      </c>
      <c r="J7">
        <f>AVERAGE($I$3:I7)</f>
        <v>131.97128888888886</v>
      </c>
      <c r="K7">
        <f>SUM($E$3:E7)/H7</f>
        <v>5</v>
      </c>
      <c r="M7" t="s">
        <v>23</v>
      </c>
      <c r="N7">
        <f>J62</f>
        <v>81.559767582890359</v>
      </c>
      <c r="O7">
        <f>MIN(J3:J62)</f>
        <v>67.240212744446012</v>
      </c>
      <c r="P7">
        <f>MAX(J3:J62)</f>
        <v>310.83333333333331</v>
      </c>
    </row>
    <row r="8" spans="1:16" x14ac:dyDescent="0.2">
      <c r="A8">
        <f t="shared" si="0"/>
        <v>6</v>
      </c>
      <c r="B8">
        <v>6000</v>
      </c>
      <c r="C8" s="2">
        <f t="shared" si="1"/>
        <v>5061.981866666667</v>
      </c>
      <c r="D8">
        <f t="shared" si="2"/>
        <v>4827.4773333333342</v>
      </c>
      <c r="E8">
        <f t="shared" si="3"/>
        <v>-1172.5226666666658</v>
      </c>
      <c r="F8">
        <f t="shared" si="4"/>
        <v>1172.5226666666658</v>
      </c>
      <c r="G8" s="2">
        <f>SUMSQ($E$3:E8)/A8</f>
        <v>12241572.728078224</v>
      </c>
      <c r="H8">
        <f>AVERAGE($F$3:F8)</f>
        <v>3019.7448888888889</v>
      </c>
      <c r="I8">
        <f t="shared" si="5"/>
        <v>19.542044444444432</v>
      </c>
      <c r="J8">
        <f>AVERAGE($I$3:I8)</f>
        <v>113.23308148148146</v>
      </c>
      <c r="K8">
        <f>SUM($E$3:E8)/H8</f>
        <v>5.2234293228007793</v>
      </c>
      <c r="M8" t="s">
        <v>24</v>
      </c>
      <c r="N8">
        <f>K62</f>
        <v>-5.2873268012134638</v>
      </c>
      <c r="O8">
        <f>MIN(K3:K62)</f>
        <v>-6.7148975842060104</v>
      </c>
      <c r="P8">
        <f>MAX(K3:K62)</f>
        <v>5.2234293228007793</v>
      </c>
    </row>
    <row r="9" spans="1:16" x14ac:dyDescent="0.2">
      <c r="A9">
        <f t="shared" si="0"/>
        <v>7</v>
      </c>
      <c r="B9">
        <v>7000</v>
      </c>
      <c r="C9" s="2">
        <f t="shared" si="1"/>
        <v>5449.5854933333339</v>
      </c>
      <c r="D9">
        <f t="shared" si="2"/>
        <v>5061.981866666667</v>
      </c>
      <c r="E9">
        <f t="shared" si="3"/>
        <v>-1938.018133333333</v>
      </c>
      <c r="F9">
        <f t="shared" si="4"/>
        <v>1938.018133333333</v>
      </c>
      <c r="G9" s="2">
        <f>SUMSQ($E$3:E9)/A9</f>
        <v>11029335.80765688</v>
      </c>
      <c r="H9">
        <f>AVERAGE($F$3:F9)</f>
        <v>2865.212495238095</v>
      </c>
      <c r="I9">
        <f t="shared" si="5"/>
        <v>27.68597333333333</v>
      </c>
      <c r="J9">
        <f>AVERAGE($I$3:I9)</f>
        <v>101.01206603174602</v>
      </c>
      <c r="K9">
        <f>SUM($E$3:E9)/H9</f>
        <v>4.8287538497269358</v>
      </c>
    </row>
    <row r="10" spans="1:16" x14ac:dyDescent="0.2">
      <c r="A10">
        <f t="shared" si="0"/>
        <v>8</v>
      </c>
      <c r="B10">
        <v>6000</v>
      </c>
      <c r="C10" s="2">
        <f t="shared" si="1"/>
        <v>5559.6683946666672</v>
      </c>
      <c r="D10">
        <f t="shared" si="2"/>
        <v>5449.5854933333339</v>
      </c>
      <c r="E10">
        <f t="shared" si="3"/>
        <v>-550.41450666666606</v>
      </c>
      <c r="F10">
        <f t="shared" si="4"/>
        <v>550.41450666666606</v>
      </c>
      <c r="G10" s="2">
        <f>SUMSQ($E$3:E10)/A10</f>
        <v>9688538.3478434086</v>
      </c>
      <c r="H10">
        <f>AVERAGE($F$3:F10)</f>
        <v>2575.8627466666667</v>
      </c>
      <c r="I10">
        <f t="shared" si="5"/>
        <v>9.1735751111111021</v>
      </c>
      <c r="J10">
        <f>AVERAGE($I$3:I10)</f>
        <v>89.532254666666645</v>
      </c>
      <c r="K10">
        <f>SUM($E$3:E10)/H10</f>
        <v>5.1574919421431309</v>
      </c>
    </row>
    <row r="11" spans="1:16" x14ac:dyDescent="0.2">
      <c r="A11">
        <f t="shared" si="0"/>
        <v>9</v>
      </c>
      <c r="B11">
        <v>10000</v>
      </c>
      <c r="C11" s="2">
        <f t="shared" si="1"/>
        <v>6447.7347157333343</v>
      </c>
      <c r="D11">
        <f t="shared" si="2"/>
        <v>5559.6683946666672</v>
      </c>
      <c r="E11">
        <f t="shared" si="3"/>
        <v>-4440.3316053333328</v>
      </c>
      <c r="F11">
        <f t="shared" si="4"/>
        <v>4440.3316053333328</v>
      </c>
      <c r="G11" s="2">
        <f>SUMSQ($E$3:E11)/A11</f>
        <v>10802761.283118818</v>
      </c>
      <c r="H11">
        <f>AVERAGE($F$3:F11)</f>
        <v>2783.0259531851852</v>
      </c>
      <c r="I11">
        <f t="shared" si="5"/>
        <v>44.403316053333327</v>
      </c>
      <c r="J11">
        <f>AVERAGE($I$3:I11)</f>
        <v>84.517928154074056</v>
      </c>
      <c r="K11">
        <f>SUM($E$3:E11)/H11</f>
        <v>3.1780730411600802</v>
      </c>
    </row>
    <row r="12" spans="1:16" x14ac:dyDescent="0.2">
      <c r="A12">
        <f t="shared" si="0"/>
        <v>10</v>
      </c>
      <c r="B12">
        <v>12000</v>
      </c>
      <c r="C12" s="2">
        <f t="shared" si="1"/>
        <v>7558.187772586668</v>
      </c>
      <c r="D12">
        <f t="shared" si="2"/>
        <v>6447.7347157333343</v>
      </c>
      <c r="E12">
        <f t="shared" si="3"/>
        <v>-5552.2652842666657</v>
      </c>
      <c r="F12">
        <f t="shared" si="4"/>
        <v>5552.2652842666657</v>
      </c>
      <c r="G12" s="2">
        <f>SUMSQ($E$3:E12)/A12</f>
        <v>12805250.133494217</v>
      </c>
      <c r="H12">
        <f>AVERAGE($F$3:F12)</f>
        <v>3059.9498862933333</v>
      </c>
      <c r="I12">
        <f t="shared" si="5"/>
        <v>46.26887736888888</v>
      </c>
      <c r="J12">
        <f>AVERAGE($I$3:I12)</f>
        <v>80.693023075555544</v>
      </c>
      <c r="K12">
        <f>SUM($E$3:E12)/H12</f>
        <v>1.0759635264446259</v>
      </c>
    </row>
    <row r="13" spans="1:16" x14ac:dyDescent="0.2">
      <c r="A13">
        <f t="shared" si="0"/>
        <v>11</v>
      </c>
      <c r="B13">
        <v>14000</v>
      </c>
      <c r="C13" s="2">
        <f t="shared" si="1"/>
        <v>8846.5502180693347</v>
      </c>
      <c r="D13">
        <f t="shared" si="2"/>
        <v>7558.187772586668</v>
      </c>
      <c r="E13">
        <f t="shared" si="3"/>
        <v>-6441.812227413332</v>
      </c>
      <c r="F13">
        <f t="shared" si="4"/>
        <v>6441.812227413332</v>
      </c>
      <c r="G13" s="2">
        <f>SUMSQ($E$3:E13)/A13</f>
        <v>15413586.009835826</v>
      </c>
      <c r="H13">
        <f>AVERAGE($F$3:F13)</f>
        <v>3367.3919173042423</v>
      </c>
      <c r="I13">
        <f t="shared" si="5"/>
        <v>46.012944481523796</v>
      </c>
      <c r="J13">
        <f>AVERAGE($I$3:I13)</f>
        <v>77.540288657916292</v>
      </c>
      <c r="K13">
        <f>SUM($E$3:E13)/H13</f>
        <v>-0.93526914429805497</v>
      </c>
    </row>
    <row r="14" spans="1:16" x14ac:dyDescent="0.2">
      <c r="A14">
        <f t="shared" si="0"/>
        <v>12</v>
      </c>
      <c r="B14">
        <v>8000</v>
      </c>
      <c r="C14" s="2">
        <f t="shared" si="1"/>
        <v>8677.2401744554681</v>
      </c>
      <c r="D14">
        <f t="shared" si="2"/>
        <v>8846.5502180693347</v>
      </c>
      <c r="E14">
        <f t="shared" si="3"/>
        <v>846.55021806933473</v>
      </c>
      <c r="F14">
        <f t="shared" si="4"/>
        <v>846.55021806933473</v>
      </c>
      <c r="G14" s="2">
        <f>SUMSQ($E$3:E14)/A14</f>
        <v>14188841.114992276</v>
      </c>
      <c r="H14">
        <f>AVERAGE($F$3:F14)</f>
        <v>3157.3217757013335</v>
      </c>
      <c r="I14">
        <f t="shared" si="5"/>
        <v>10.581877725866685</v>
      </c>
      <c r="J14">
        <f>AVERAGE($I$3:I14)</f>
        <v>71.960421080245496</v>
      </c>
      <c r="K14">
        <f>SUM($E$3:E14)/H14</f>
        <v>-0.72937372321909011</v>
      </c>
    </row>
    <row r="15" spans="1:16" x14ac:dyDescent="0.2">
      <c r="A15">
        <f t="shared" si="0"/>
        <v>13</v>
      </c>
      <c r="B15">
        <v>3000</v>
      </c>
      <c r="C15" s="2">
        <f t="shared" si="1"/>
        <v>7541.7921395643752</v>
      </c>
      <c r="D15">
        <f t="shared" si="2"/>
        <v>8677.2401744554681</v>
      </c>
      <c r="E15">
        <f t="shared" si="3"/>
        <v>5677.2401744554681</v>
      </c>
      <c r="F15">
        <f t="shared" si="4"/>
        <v>5677.2401744554681</v>
      </c>
      <c r="G15" s="2">
        <f>SUMSQ($E$3:E15)/A15</f>
        <v>15576703.798335265</v>
      </c>
      <c r="H15">
        <f>AVERAGE($F$3:F15)</f>
        <v>3351.1616525285745</v>
      </c>
      <c r="I15">
        <f t="shared" si="5"/>
        <v>189.24133914851561</v>
      </c>
      <c r="J15">
        <f>AVERAGE($I$3:I15)</f>
        <v>80.982030162420116</v>
      </c>
      <c r="K15">
        <f>SUM($E$3:E15)/H15</f>
        <v>1.0069262498767821</v>
      </c>
    </row>
    <row r="16" spans="1:16" x14ac:dyDescent="0.2">
      <c r="A16">
        <f t="shared" si="0"/>
        <v>14</v>
      </c>
      <c r="B16">
        <v>4000</v>
      </c>
      <c r="C16" s="2">
        <f t="shared" si="1"/>
        <v>6833.4337116515007</v>
      </c>
      <c r="D16">
        <f t="shared" si="2"/>
        <v>7541.7921395643752</v>
      </c>
      <c r="E16">
        <f t="shared" si="3"/>
        <v>3541.7921395643752</v>
      </c>
      <c r="F16">
        <f t="shared" si="4"/>
        <v>3541.7921395643752</v>
      </c>
      <c r="G16" s="2">
        <f>SUMSQ($E$3:E16)/A16</f>
        <v>15360102.924159888</v>
      </c>
      <c r="H16">
        <f>AVERAGE($F$3:F16)</f>
        <v>3364.7781158882749</v>
      </c>
      <c r="I16">
        <f t="shared" si="5"/>
        <v>88.544803489109384</v>
      </c>
      <c r="J16">
        <f>AVERAGE($I$3:I16)</f>
        <v>81.522228257183642</v>
      </c>
      <c r="K16">
        <f>SUM($E$3:E16)/H16</f>
        <v>2.0554593904478127</v>
      </c>
    </row>
    <row r="17" spans="1:11" x14ac:dyDescent="0.2">
      <c r="A17">
        <f t="shared" si="0"/>
        <v>15</v>
      </c>
      <c r="B17">
        <v>3000</v>
      </c>
      <c r="C17" s="2">
        <f t="shared" si="1"/>
        <v>6066.7469693212006</v>
      </c>
      <c r="D17">
        <f t="shared" si="2"/>
        <v>6833.4337116515007</v>
      </c>
      <c r="E17">
        <f t="shared" si="3"/>
        <v>3833.4337116515007</v>
      </c>
      <c r="F17">
        <f t="shared" si="4"/>
        <v>3833.4337116515007</v>
      </c>
      <c r="G17" s="2">
        <f>SUMSQ($E$3:E17)/A17</f>
        <v>15315776.99732431</v>
      </c>
      <c r="H17">
        <f>AVERAGE($F$3:F17)</f>
        <v>3396.0218222724898</v>
      </c>
      <c r="I17">
        <f t="shared" si="5"/>
        <v>127.78112372171668</v>
      </c>
      <c r="J17">
        <f>AVERAGE($I$3:I17)</f>
        <v>84.606154621485842</v>
      </c>
      <c r="K17">
        <f>SUM($E$3:E17)/H17</f>
        <v>3.1653502389846624</v>
      </c>
    </row>
    <row r="18" spans="1:11" x14ac:dyDescent="0.2">
      <c r="A18">
        <f t="shared" si="0"/>
        <v>16</v>
      </c>
      <c r="B18">
        <v>5000</v>
      </c>
      <c r="C18" s="2">
        <f t="shared" si="1"/>
        <v>5853.397575456961</v>
      </c>
      <c r="D18">
        <f t="shared" si="2"/>
        <v>6066.7469693212006</v>
      </c>
      <c r="E18">
        <f t="shared" si="3"/>
        <v>1066.7469693212006</v>
      </c>
      <c r="F18">
        <f t="shared" si="4"/>
        <v>1066.7469693212006</v>
      </c>
      <c r="G18" s="2">
        <f>SUMSQ($E$3:E18)/A18</f>
        <v>14429662.753526289</v>
      </c>
      <c r="H18">
        <f>AVERAGE($F$3:F18)</f>
        <v>3250.4421439630341</v>
      </c>
      <c r="I18">
        <f t="shared" si="5"/>
        <v>21.334939386424011</v>
      </c>
      <c r="J18">
        <f>AVERAGE($I$3:I18)</f>
        <v>80.651703669294477</v>
      </c>
      <c r="K18">
        <f>SUM($E$3:E18)/H18</f>
        <v>3.6353040394811398</v>
      </c>
    </row>
    <row r="19" spans="1:11" x14ac:dyDescent="0.2">
      <c r="A19">
        <f t="shared" si="0"/>
        <v>17</v>
      </c>
      <c r="B19">
        <v>5000</v>
      </c>
      <c r="C19" s="2">
        <f t="shared" si="1"/>
        <v>5682.7180603655688</v>
      </c>
      <c r="D19">
        <f t="shared" si="2"/>
        <v>5853.397575456961</v>
      </c>
      <c r="E19">
        <f t="shared" si="3"/>
        <v>853.39757545696102</v>
      </c>
      <c r="F19">
        <f t="shared" si="4"/>
        <v>853.39757545696102</v>
      </c>
      <c r="G19" s="2">
        <f>SUMSQ($E$3:E19)/A19</f>
        <v>13623699.498718614</v>
      </c>
      <c r="H19">
        <f>AVERAGE($F$3:F19)</f>
        <v>3109.4395222862063</v>
      </c>
      <c r="I19">
        <f t="shared" si="5"/>
        <v>17.06795150913922</v>
      </c>
      <c r="J19">
        <f>AVERAGE($I$3:I19)</f>
        <v>76.911482953991225</v>
      </c>
      <c r="K19">
        <f>SUM($E$3:E19)/H19</f>
        <v>4.0746066745141665</v>
      </c>
    </row>
    <row r="20" spans="1:11" x14ac:dyDescent="0.2">
      <c r="A20">
        <f t="shared" si="0"/>
        <v>18</v>
      </c>
      <c r="B20">
        <v>8000</v>
      </c>
      <c r="C20" s="2">
        <f t="shared" si="1"/>
        <v>6146.1744482924551</v>
      </c>
      <c r="D20">
        <f t="shared" si="2"/>
        <v>5682.7180603655688</v>
      </c>
      <c r="E20">
        <f t="shared" si="3"/>
        <v>-2317.2819396344312</v>
      </c>
      <c r="F20">
        <f t="shared" si="4"/>
        <v>2317.2819396344312</v>
      </c>
      <c r="G20" s="2">
        <f>SUMSQ($E$3:E20)/A20</f>
        <v>13165149.281442909</v>
      </c>
      <c r="H20">
        <f>AVERAGE($F$3:F20)</f>
        <v>3065.4307676944413</v>
      </c>
      <c r="I20">
        <f t="shared" si="5"/>
        <v>28.96602424543039</v>
      </c>
      <c r="J20">
        <f>AVERAGE($I$3:I20)</f>
        <v>74.247846359071175</v>
      </c>
      <c r="K20">
        <f>SUM($E$3:E20)/H20</f>
        <v>3.377163562450094</v>
      </c>
    </row>
    <row r="21" spans="1:11" x14ac:dyDescent="0.2">
      <c r="A21">
        <f t="shared" si="0"/>
        <v>19</v>
      </c>
      <c r="B21">
        <v>3000</v>
      </c>
      <c r="C21" s="2">
        <f t="shared" si="1"/>
        <v>5516.9395586339642</v>
      </c>
      <c r="D21">
        <f t="shared" si="2"/>
        <v>6146.1744482924551</v>
      </c>
      <c r="E21">
        <f t="shared" si="3"/>
        <v>3146.1744482924551</v>
      </c>
      <c r="F21">
        <f t="shared" si="4"/>
        <v>3146.1744482924551</v>
      </c>
      <c r="G21" s="2">
        <f>SUMSQ($E$3:E21)/A21</f>
        <v>12993215.827634774</v>
      </c>
      <c r="H21">
        <f>AVERAGE($F$3:F21)</f>
        <v>3069.6804350943366</v>
      </c>
      <c r="I21">
        <f t="shared" si="5"/>
        <v>104.87248160974849</v>
      </c>
      <c r="J21">
        <f>AVERAGE($I$3:I21)</f>
        <v>75.859669267001564</v>
      </c>
      <c r="K21">
        <f>SUM($E$3:E21)/H21</f>
        <v>4.3974074258152234</v>
      </c>
    </row>
    <row r="22" spans="1:11" x14ac:dyDescent="0.2">
      <c r="A22">
        <f t="shared" si="0"/>
        <v>20</v>
      </c>
      <c r="B22">
        <v>8000</v>
      </c>
      <c r="C22" s="2">
        <f t="shared" si="1"/>
        <v>6013.5516469071717</v>
      </c>
      <c r="D22">
        <f t="shared" si="2"/>
        <v>5516.9395586339642</v>
      </c>
      <c r="E22">
        <f t="shared" si="3"/>
        <v>-2483.0604413660358</v>
      </c>
      <c r="F22">
        <f t="shared" si="4"/>
        <v>2483.0604413660358</v>
      </c>
      <c r="G22" s="2">
        <f>SUMSQ($E$3:E22)/A22</f>
        <v>12651834.494026881</v>
      </c>
      <c r="H22">
        <f>AVERAGE($F$3:F22)</f>
        <v>3040.3494354079216</v>
      </c>
      <c r="I22">
        <f t="shared" si="5"/>
        <v>31.038255517075449</v>
      </c>
      <c r="J22">
        <f>AVERAGE($I$3:I22)</f>
        <v>73.61859857950526</v>
      </c>
      <c r="K22">
        <f>SUM($E$3:E22)/H22</f>
        <v>3.6231279768404487</v>
      </c>
    </row>
    <row r="23" spans="1:11" x14ac:dyDescent="0.2">
      <c r="A23">
        <f t="shared" si="0"/>
        <v>21</v>
      </c>
      <c r="B23">
        <v>12000</v>
      </c>
      <c r="C23" s="2">
        <f t="shared" si="1"/>
        <v>7210.8413175257374</v>
      </c>
      <c r="D23">
        <f t="shared" si="2"/>
        <v>6013.5516469071717</v>
      </c>
      <c r="E23">
        <f t="shared" si="3"/>
        <v>-5986.4483530928283</v>
      </c>
      <c r="F23">
        <f t="shared" si="4"/>
        <v>5986.4483530928283</v>
      </c>
      <c r="G23" s="2">
        <f>SUMSQ($E$3:E23)/A23</f>
        <v>13755916.845942162</v>
      </c>
      <c r="H23">
        <f>AVERAGE($F$3:F23)</f>
        <v>3180.6398600595835</v>
      </c>
      <c r="I23">
        <f t="shared" si="5"/>
        <v>49.887069609106902</v>
      </c>
      <c r="J23">
        <f>AVERAGE($I$3:I23)</f>
        <v>72.488525771391053</v>
      </c>
      <c r="K23">
        <f>SUM($E$3:E23)/H23</f>
        <v>1.5811682450620059</v>
      </c>
    </row>
    <row r="24" spans="1:11" x14ac:dyDescent="0.2">
      <c r="A24">
        <f t="shared" si="0"/>
        <v>22</v>
      </c>
      <c r="B24">
        <v>12000</v>
      </c>
      <c r="C24" s="2">
        <f t="shared" si="1"/>
        <v>8168.6730540205899</v>
      </c>
      <c r="D24">
        <f t="shared" si="2"/>
        <v>7210.8413175257374</v>
      </c>
      <c r="E24">
        <f t="shared" si="3"/>
        <v>-4789.1586824742626</v>
      </c>
      <c r="F24">
        <f t="shared" si="4"/>
        <v>4789.1586824742626</v>
      </c>
      <c r="G24" s="2">
        <f>SUMSQ($E$3:E24)/A24</f>
        <v>14173195.211395638</v>
      </c>
      <c r="H24">
        <f>AVERAGE($F$3:F24)</f>
        <v>3253.7543519875235</v>
      </c>
      <c r="I24">
        <f t="shared" si="5"/>
        <v>39.909655687285522</v>
      </c>
      <c r="J24">
        <f>AVERAGE($I$3:I24)</f>
        <v>71.007668040295343</v>
      </c>
      <c r="K24">
        <f>SUM($E$3:E24)/H24</f>
        <v>7.3751130930898745E-2</v>
      </c>
    </row>
    <row r="25" spans="1:11" x14ac:dyDescent="0.2">
      <c r="A25">
        <f t="shared" si="0"/>
        <v>23</v>
      </c>
      <c r="B25">
        <v>16000</v>
      </c>
      <c r="C25" s="2">
        <f t="shared" si="1"/>
        <v>9734.9384432164734</v>
      </c>
      <c r="D25">
        <f t="shared" si="2"/>
        <v>8168.6730540205899</v>
      </c>
      <c r="E25">
        <f t="shared" si="3"/>
        <v>-7831.3269459794101</v>
      </c>
      <c r="F25">
        <f t="shared" si="4"/>
        <v>7831.3269459794101</v>
      </c>
      <c r="G25" s="2">
        <f>SUMSQ($E$3:E25)/A25</f>
        <v>16223477.234153358</v>
      </c>
      <c r="H25">
        <f>AVERAGE($F$3:F25)</f>
        <v>3452.7792473784748</v>
      </c>
      <c r="I25">
        <f t="shared" si="5"/>
        <v>48.945793412371316</v>
      </c>
      <c r="J25">
        <f>AVERAGE($I$3:I25)</f>
        <v>70.048456099950826</v>
      </c>
      <c r="K25">
        <f>SUM($E$3:E25)/H25</f>
        <v>-2.1986227148789608</v>
      </c>
    </row>
    <row r="26" spans="1:11" x14ac:dyDescent="0.2">
      <c r="A26">
        <f t="shared" si="0"/>
        <v>24</v>
      </c>
      <c r="B26">
        <v>10000</v>
      </c>
      <c r="C26" s="2">
        <f t="shared" si="1"/>
        <v>9787.9507545731794</v>
      </c>
      <c r="D26">
        <f t="shared" si="2"/>
        <v>9734.9384432164734</v>
      </c>
      <c r="E26">
        <f t="shared" si="3"/>
        <v>-265.06155678352661</v>
      </c>
      <c r="F26">
        <f t="shared" si="4"/>
        <v>265.06155678352661</v>
      </c>
      <c r="G26" s="2">
        <f>SUMSQ($E$3:E26)/A26</f>
        <v>15550426.417267157</v>
      </c>
      <c r="H26">
        <f>AVERAGE($F$3:F26)</f>
        <v>3319.9576769370192</v>
      </c>
      <c r="I26">
        <f t="shared" si="5"/>
        <v>2.6506155678352661</v>
      </c>
      <c r="J26">
        <f>AVERAGE($I$3:I26)</f>
        <v>67.240212744446012</v>
      </c>
      <c r="K26">
        <f>SUM($E$3:E26)/H26</f>
        <v>-2.3664218655886082</v>
      </c>
    </row>
    <row r="27" spans="1:11" x14ac:dyDescent="0.2">
      <c r="A27">
        <f t="shared" si="0"/>
        <v>25</v>
      </c>
      <c r="B27">
        <v>2000</v>
      </c>
      <c r="C27" s="2">
        <f t="shared" si="1"/>
        <v>8230.3606036585443</v>
      </c>
      <c r="D27">
        <f t="shared" si="2"/>
        <v>9787.9507545731794</v>
      </c>
      <c r="E27">
        <f t="shared" si="3"/>
        <v>7787.9507545731794</v>
      </c>
      <c r="F27">
        <f t="shared" si="4"/>
        <v>7787.9507545731794</v>
      </c>
      <c r="G27" s="2">
        <f>SUMSQ($E$3:E27)/A27</f>
        <v>17354496.438802749</v>
      </c>
      <c r="H27">
        <f>AVERAGE($F$3:F27)</f>
        <v>3498.6774000424653</v>
      </c>
      <c r="I27">
        <f t="shared" si="5"/>
        <v>389.39753772865896</v>
      </c>
      <c r="J27">
        <f>AVERAGE($I$3:I27)</f>
        <v>80.126505743814533</v>
      </c>
      <c r="K27">
        <f>SUM($E$3:E27)/H27</f>
        <v>-1.9570162415806825E-2</v>
      </c>
    </row>
    <row r="28" spans="1:11" x14ac:dyDescent="0.2">
      <c r="A28">
        <f t="shared" si="0"/>
        <v>26</v>
      </c>
      <c r="B28">
        <v>5000</v>
      </c>
      <c r="C28" s="2">
        <f t="shared" si="1"/>
        <v>7584.288482926836</v>
      </c>
      <c r="D28">
        <f t="shared" si="2"/>
        <v>8230.3606036585443</v>
      </c>
      <c r="E28">
        <f t="shared" si="3"/>
        <v>3230.3606036585443</v>
      </c>
      <c r="F28">
        <f t="shared" si="4"/>
        <v>3230.3606036585443</v>
      </c>
      <c r="G28" s="2">
        <f>SUMSQ($E$3:E28)/A28</f>
        <v>17088370.792297609</v>
      </c>
      <c r="H28">
        <f>AVERAGE($F$3:F28)</f>
        <v>3488.3575232584681</v>
      </c>
      <c r="I28">
        <f t="shared" ref="I28:I61" si="6">100*(F28/B28)</f>
        <v>64.607212073170885</v>
      </c>
      <c r="J28">
        <f>AVERAGE($I$3:I28)</f>
        <v>79.529609833405161</v>
      </c>
      <c r="K28">
        <f>SUM($E$3:E28)/H28</f>
        <v>0.90641251580935556</v>
      </c>
    </row>
    <row r="29" spans="1:11" x14ac:dyDescent="0.2">
      <c r="A29">
        <f t="shared" si="0"/>
        <v>27</v>
      </c>
      <c r="B29">
        <v>5000</v>
      </c>
      <c r="C29" s="2">
        <f t="shared" si="1"/>
        <v>7067.4307863414688</v>
      </c>
      <c r="D29">
        <f t="shared" si="2"/>
        <v>7584.288482926836</v>
      </c>
      <c r="E29">
        <f t="shared" si="3"/>
        <v>2584.288482926836</v>
      </c>
      <c r="F29">
        <f t="shared" si="4"/>
        <v>2584.288482926836</v>
      </c>
      <c r="G29" s="2">
        <f>SUMSQ($E$3:E29)/A29</f>
        <v>16702821.761582449</v>
      </c>
      <c r="H29">
        <f>AVERAGE($F$3:F29)</f>
        <v>3454.8734847276669</v>
      </c>
      <c r="I29">
        <f t="shared" si="6"/>
        <v>51.685769658536721</v>
      </c>
      <c r="J29">
        <f>AVERAGE($I$3:I29)</f>
        <v>78.49835649359521</v>
      </c>
      <c r="K29">
        <f>SUM($E$3:E29)/H29</f>
        <v>1.6632097895992806</v>
      </c>
    </row>
    <row r="30" spans="1:11" x14ac:dyDescent="0.2">
      <c r="A30">
        <f t="shared" si="0"/>
        <v>28</v>
      </c>
      <c r="B30">
        <v>3000</v>
      </c>
      <c r="C30" s="2">
        <f t="shared" si="1"/>
        <v>6253.9446290731757</v>
      </c>
      <c r="D30">
        <f t="shared" si="2"/>
        <v>7067.4307863414688</v>
      </c>
      <c r="E30">
        <f t="shared" si="3"/>
        <v>4067.4307863414688</v>
      </c>
      <c r="F30">
        <f t="shared" si="4"/>
        <v>4067.4307863414688</v>
      </c>
      <c r="G30" s="2">
        <f>SUMSQ($E$3:E30)/A30</f>
        <v>16697149.313014448</v>
      </c>
      <c r="H30">
        <f>AVERAGE($F$3:F30)</f>
        <v>3476.7505312138742</v>
      </c>
      <c r="I30">
        <f t="shared" si="6"/>
        <v>135.58102621138229</v>
      </c>
      <c r="J30">
        <f>AVERAGE($I$3:I30)</f>
        <v>80.53702326923046</v>
      </c>
      <c r="K30">
        <f>SUM($E$3:E30)/H30</f>
        <v>2.8226385815899122</v>
      </c>
    </row>
    <row r="31" spans="1:11" x14ac:dyDescent="0.2">
      <c r="A31">
        <f t="shared" si="0"/>
        <v>29</v>
      </c>
      <c r="B31">
        <v>4000</v>
      </c>
      <c r="C31" s="2">
        <f t="shared" si="1"/>
        <v>5803.1557032585406</v>
      </c>
      <c r="D31">
        <f t="shared" si="2"/>
        <v>6253.9446290731757</v>
      </c>
      <c r="E31">
        <f t="shared" si="3"/>
        <v>2253.9446290731757</v>
      </c>
      <c r="F31">
        <f t="shared" si="4"/>
        <v>2253.9446290731757</v>
      </c>
      <c r="G31" s="2">
        <f>SUMSQ($E$3:E31)/A31</f>
        <v>16296567.143287322</v>
      </c>
      <c r="H31">
        <f>AVERAGE($F$3:F31)</f>
        <v>3434.5848104504016</v>
      </c>
      <c r="I31">
        <f t="shared" si="6"/>
        <v>56.348615726829401</v>
      </c>
      <c r="J31">
        <f>AVERAGE($I$3:I31)</f>
        <v>79.702940250526979</v>
      </c>
      <c r="K31">
        <f>SUM($E$3:E31)/H31</f>
        <v>3.5135410778976151</v>
      </c>
    </row>
    <row r="32" spans="1:11" x14ac:dyDescent="0.2">
      <c r="A32">
        <f t="shared" si="0"/>
        <v>30</v>
      </c>
      <c r="B32">
        <v>6000</v>
      </c>
      <c r="C32" s="2">
        <f t="shared" si="1"/>
        <v>5842.5245626068327</v>
      </c>
      <c r="D32">
        <f t="shared" si="2"/>
        <v>5803.1557032585406</v>
      </c>
      <c r="E32">
        <f t="shared" si="3"/>
        <v>-196.8442967414594</v>
      </c>
      <c r="F32">
        <f t="shared" si="4"/>
        <v>196.8442967414594</v>
      </c>
      <c r="G32" s="2">
        <f>SUMSQ($E$3:E32)/A32</f>
        <v>15754639.827749733</v>
      </c>
      <c r="H32">
        <f>AVERAGE($F$3:F32)</f>
        <v>3326.6601266601037</v>
      </c>
      <c r="I32">
        <f t="shared" si="6"/>
        <v>3.2807382790243236</v>
      </c>
      <c r="J32">
        <f>AVERAGE($I$3:I32)</f>
        <v>77.155533518143557</v>
      </c>
      <c r="K32">
        <f>SUM($E$3:E32)/H32</f>
        <v>3.5683568709548825</v>
      </c>
    </row>
    <row r="33" spans="1:11" x14ac:dyDescent="0.2">
      <c r="A33">
        <f t="shared" si="0"/>
        <v>31</v>
      </c>
      <c r="B33">
        <v>7000</v>
      </c>
      <c r="C33" s="2">
        <f t="shared" si="1"/>
        <v>6074.0196500854663</v>
      </c>
      <c r="D33">
        <f t="shared" si="2"/>
        <v>5842.5245626068327</v>
      </c>
      <c r="E33">
        <f t="shared" si="3"/>
        <v>-1157.4754373931673</v>
      </c>
      <c r="F33">
        <f t="shared" si="4"/>
        <v>1157.4754373931673</v>
      </c>
      <c r="G33" s="2">
        <f>SUMSQ($E$3:E33)/A33</f>
        <v>15289643.36195679</v>
      </c>
      <c r="H33">
        <f>AVERAGE($F$3:F33)</f>
        <v>3256.6864270063315</v>
      </c>
      <c r="I33">
        <f t="shared" si="6"/>
        <v>16.535363391330961</v>
      </c>
      <c r="J33">
        <f>AVERAGE($I$3:I33)</f>
        <v>75.200044159214116</v>
      </c>
      <c r="K33">
        <f>SUM($E$3:E33)/H33</f>
        <v>3.2896121020635261</v>
      </c>
    </row>
    <row r="34" spans="1:11" x14ac:dyDescent="0.2">
      <c r="A34">
        <f t="shared" si="0"/>
        <v>32</v>
      </c>
      <c r="B34">
        <v>10000</v>
      </c>
      <c r="C34" s="2">
        <f t="shared" si="1"/>
        <v>6859.2157200683732</v>
      </c>
      <c r="D34">
        <f t="shared" si="2"/>
        <v>6074.0196500854663</v>
      </c>
      <c r="E34">
        <f t="shared" si="3"/>
        <v>-3925.9803499145337</v>
      </c>
      <c r="F34">
        <f t="shared" si="4"/>
        <v>3925.9803499145337</v>
      </c>
      <c r="G34" s="2">
        <f>SUMSQ($E$3:E34)/A34</f>
        <v>15293508.310267987</v>
      </c>
      <c r="H34">
        <f>AVERAGE($F$3:F34)</f>
        <v>3277.6018620972127</v>
      </c>
      <c r="I34">
        <f t="shared" si="6"/>
        <v>39.259803499145335</v>
      </c>
      <c r="J34">
        <f>AVERAGE($I$3:I34)</f>
        <v>74.076911638586964</v>
      </c>
      <c r="K34">
        <f>SUM($E$3:E34)/H34</f>
        <v>2.0707990227490938</v>
      </c>
    </row>
    <row r="35" spans="1:11" x14ac:dyDescent="0.2">
      <c r="A35">
        <f t="shared" si="0"/>
        <v>33</v>
      </c>
      <c r="B35">
        <v>15000</v>
      </c>
      <c r="C35" s="2">
        <f t="shared" si="1"/>
        <v>8487.3725760546986</v>
      </c>
      <c r="D35">
        <f t="shared" si="2"/>
        <v>6859.2157200683732</v>
      </c>
      <c r="E35">
        <f t="shared" si="3"/>
        <v>-8140.7842799316268</v>
      </c>
      <c r="F35">
        <f t="shared" si="4"/>
        <v>8140.7842799316268</v>
      </c>
      <c r="G35" s="2">
        <f>SUMSQ($E$3:E35)/A35</f>
        <v>16838322.261241138</v>
      </c>
      <c r="H35">
        <f>AVERAGE($F$3:F35)</f>
        <v>3424.9710262740132</v>
      </c>
      <c r="I35">
        <f t="shared" si="6"/>
        <v>54.271895199544176</v>
      </c>
      <c r="J35">
        <f>AVERAGE($I$3:I35)</f>
        <v>73.476759625282639</v>
      </c>
      <c r="K35">
        <f>SUM($E$3:E35)/H35</f>
        <v>-0.39519445173601875</v>
      </c>
    </row>
    <row r="36" spans="1:11" x14ac:dyDescent="0.2">
      <c r="A36">
        <f t="shared" si="0"/>
        <v>34</v>
      </c>
      <c r="B36">
        <v>15000</v>
      </c>
      <c r="C36" s="2">
        <f t="shared" si="1"/>
        <v>9789.8980608437596</v>
      </c>
      <c r="D36">
        <f t="shared" si="2"/>
        <v>8487.3725760546986</v>
      </c>
      <c r="E36">
        <f t="shared" si="3"/>
        <v>-6512.6274239453014</v>
      </c>
      <c r="F36">
        <f t="shared" si="4"/>
        <v>6512.6274239453014</v>
      </c>
      <c r="G36" s="2">
        <f>SUMSQ($E$3:E36)/A36</f>
        <v>17590557.370120056</v>
      </c>
      <c r="H36">
        <f>AVERAGE($F$3:F36)</f>
        <v>3515.7844497349333</v>
      </c>
      <c r="I36">
        <f t="shared" si="6"/>
        <v>43.417516159635348</v>
      </c>
      <c r="J36">
        <f>AVERAGE($I$3:I36)</f>
        <v>72.592664229234188</v>
      </c>
      <c r="K36">
        <f>SUM($E$3:E36)/H36</f>
        <v>-2.2373831738969279</v>
      </c>
    </row>
    <row r="37" spans="1:11" x14ac:dyDescent="0.2">
      <c r="A37">
        <f t="shared" si="0"/>
        <v>35</v>
      </c>
      <c r="B37">
        <v>18000</v>
      </c>
      <c r="C37" s="2">
        <f t="shared" si="1"/>
        <v>11431.918448675009</v>
      </c>
      <c r="D37">
        <f t="shared" si="2"/>
        <v>9789.8980608437596</v>
      </c>
      <c r="E37">
        <f t="shared" si="3"/>
        <v>-8210.1019391562404</v>
      </c>
      <c r="F37">
        <f t="shared" si="4"/>
        <v>8210.1019391562404</v>
      </c>
      <c r="G37" s="2">
        <f>SUMSQ($E$3:E37)/A37</f>
        <v>19013849.2695834</v>
      </c>
      <c r="H37">
        <f>AVERAGE($F$3:F37)</f>
        <v>3649.9078065755425</v>
      </c>
      <c r="I37">
        <f>100*(F37/B37)</f>
        <v>45.611677439756889</v>
      </c>
      <c r="J37">
        <f>AVERAGE($I$3:I37)</f>
        <v>71.82177889239199</v>
      </c>
      <c r="K37">
        <f>SUM($E$3:E37)/H37</f>
        <v>-4.4045657485044529</v>
      </c>
    </row>
    <row r="38" spans="1:11" x14ac:dyDescent="0.2">
      <c r="A38">
        <f t="shared" si="0"/>
        <v>36</v>
      </c>
      <c r="B38">
        <v>8000</v>
      </c>
      <c r="C38" s="2">
        <f t="shared" si="1"/>
        <v>10745.534758940008</v>
      </c>
      <c r="D38">
        <f t="shared" si="2"/>
        <v>11431.918448675009</v>
      </c>
      <c r="E38">
        <f t="shared" si="3"/>
        <v>3431.9184486750091</v>
      </c>
      <c r="F38">
        <f t="shared" si="4"/>
        <v>3431.9184486750091</v>
      </c>
      <c r="G38" s="2">
        <f>SUMSQ($E$3:E38)/A38</f>
        <v>18812855.24093819</v>
      </c>
      <c r="H38">
        <f>AVERAGE($F$3:F38)</f>
        <v>3643.8525466338606</v>
      </c>
      <c r="I38">
        <f t="shared" si="6"/>
        <v>42.898980608437611</v>
      </c>
      <c r="J38">
        <f>AVERAGE($I$3:I38)</f>
        <v>71.018367828948811</v>
      </c>
      <c r="K38">
        <f>SUM($E$3:E38)/H38</f>
        <v>-3.4700472369682753</v>
      </c>
    </row>
    <row r="39" spans="1:11" x14ac:dyDescent="0.2">
      <c r="A39">
        <f t="shared" si="0"/>
        <v>37</v>
      </c>
      <c r="B39">
        <v>5000</v>
      </c>
      <c r="C39" s="2">
        <f t="shared" si="1"/>
        <v>9596.4278071520075</v>
      </c>
      <c r="D39">
        <f t="shared" si="2"/>
        <v>10745.534758940008</v>
      </c>
      <c r="E39">
        <f t="shared" si="3"/>
        <v>5745.534758940008</v>
      </c>
      <c r="F39">
        <f t="shared" si="4"/>
        <v>5745.534758940008</v>
      </c>
      <c r="G39" s="2">
        <f>SUMSQ($E$3:E39)/A39</f>
        <v>19196593.468647636</v>
      </c>
      <c r="H39">
        <f>AVERAGE($F$3:F39)</f>
        <v>3700.654768588081</v>
      </c>
      <c r="I39">
        <f t="shared" si="6"/>
        <v>114.91069517880017</v>
      </c>
      <c r="J39">
        <f>AVERAGE($I$3:I39)</f>
        <v>72.204646946512369</v>
      </c>
      <c r="K39">
        <f>SUM($E$3:E39)/H39</f>
        <v>-1.8642121823913742</v>
      </c>
    </row>
    <row r="40" spans="1:11" x14ac:dyDescent="0.2">
      <c r="A40">
        <f t="shared" si="0"/>
        <v>38</v>
      </c>
      <c r="B40">
        <v>4000</v>
      </c>
      <c r="C40" s="2">
        <f t="shared" si="1"/>
        <v>8477.1422457216067</v>
      </c>
      <c r="D40">
        <f t="shared" si="2"/>
        <v>9596.4278071520075</v>
      </c>
      <c r="E40">
        <f t="shared" si="3"/>
        <v>5596.4278071520075</v>
      </c>
      <c r="F40">
        <f t="shared" si="4"/>
        <v>5596.4278071520075</v>
      </c>
      <c r="G40" s="2">
        <f>SUMSQ($E$3:E40)/A40</f>
        <v>19515630.59317439</v>
      </c>
      <c r="H40">
        <f>AVERAGE($F$3:F40)</f>
        <v>3750.5435327608161</v>
      </c>
      <c r="I40">
        <f t="shared" si="6"/>
        <v>139.91069517880018</v>
      </c>
      <c r="J40">
        <f>AVERAGE($I$3:I40)</f>
        <v>73.98638505788837</v>
      </c>
      <c r="K40">
        <f>SUM($E$3:E40)/H40</f>
        <v>-0.34725044087568036</v>
      </c>
    </row>
    <row r="41" spans="1:11" x14ac:dyDescent="0.2">
      <c r="A41">
        <f t="shared" si="0"/>
        <v>39</v>
      </c>
      <c r="B41">
        <v>4000</v>
      </c>
      <c r="C41" s="2">
        <f t="shared" si="1"/>
        <v>7581.7137965772854</v>
      </c>
      <c r="D41">
        <f t="shared" si="2"/>
        <v>8477.1422457216067</v>
      </c>
      <c r="E41">
        <f t="shared" si="3"/>
        <v>4477.1422457216067</v>
      </c>
      <c r="F41">
        <f t="shared" si="4"/>
        <v>4477.1422457216067</v>
      </c>
      <c r="G41" s="2">
        <f>SUMSQ($E$3:E41)/A41</f>
        <v>19529199.108437229</v>
      </c>
      <c r="H41">
        <f>AVERAGE($F$3:F41)</f>
        <v>3769.1742689905795</v>
      </c>
      <c r="I41">
        <f t="shared" si="6"/>
        <v>111.92855614304015</v>
      </c>
      <c r="J41">
        <f>AVERAGE($I$3:I41)</f>
        <v>74.959261239558927</v>
      </c>
      <c r="K41">
        <f>SUM($E$3:E41)/H41</f>
        <v>0.84229704542082995</v>
      </c>
    </row>
    <row r="42" spans="1:11" x14ac:dyDescent="0.2">
      <c r="A42">
        <f t="shared" si="0"/>
        <v>40</v>
      </c>
      <c r="B42">
        <v>2000</v>
      </c>
      <c r="C42" s="2">
        <f t="shared" si="1"/>
        <v>6465.3710372618289</v>
      </c>
      <c r="D42">
        <f t="shared" si="2"/>
        <v>7581.7137965772854</v>
      </c>
      <c r="E42">
        <f t="shared" si="3"/>
        <v>5581.7137965772854</v>
      </c>
      <c r="F42">
        <f t="shared" si="4"/>
        <v>5581.7137965772854</v>
      </c>
      <c r="G42" s="2">
        <f>SUMSQ($E$3:E42)/A42</f>
        <v>19819857.35339883</v>
      </c>
      <c r="H42">
        <f>AVERAGE($F$3:F42)</f>
        <v>3814.4877571802472</v>
      </c>
      <c r="I42">
        <f t="shared" si="6"/>
        <v>279.0856898288643</v>
      </c>
      <c r="J42">
        <f>AVERAGE($I$3:I42)</f>
        <v>80.062421954291565</v>
      </c>
      <c r="K42">
        <f>SUM($E$3:E42)/H42</f>
        <v>2.2955842840343124</v>
      </c>
    </row>
    <row r="43" spans="1:11" x14ac:dyDescent="0.2">
      <c r="A43">
        <f t="shared" si="0"/>
        <v>41</v>
      </c>
      <c r="B43">
        <v>5000</v>
      </c>
      <c r="C43" s="2">
        <f t="shared" si="1"/>
        <v>6172.2968298094638</v>
      </c>
      <c r="D43">
        <f t="shared" si="2"/>
        <v>6465.3710372618289</v>
      </c>
      <c r="E43">
        <f t="shared" si="3"/>
        <v>1465.3710372618289</v>
      </c>
      <c r="F43">
        <f t="shared" si="4"/>
        <v>1465.3710372618289</v>
      </c>
      <c r="G43" s="2">
        <f>SUMSQ($E$3:E43)/A43</f>
        <v>19388819.668604854</v>
      </c>
      <c r="H43">
        <f>AVERAGE($F$3:F43)</f>
        <v>3757.1922274261392</v>
      </c>
      <c r="I43">
        <f t="shared" si="6"/>
        <v>29.307420745236577</v>
      </c>
      <c r="J43">
        <f>AVERAGE($I$3:I43)</f>
        <v>78.824495095534118</v>
      </c>
      <c r="K43">
        <f>SUM($E$3:E43)/H43</f>
        <v>2.7206085197532106</v>
      </c>
    </row>
    <row r="44" spans="1:11" x14ac:dyDescent="0.2">
      <c r="A44">
        <f t="shared" si="0"/>
        <v>42</v>
      </c>
      <c r="B44">
        <v>7000</v>
      </c>
      <c r="C44" s="2">
        <f t="shared" si="1"/>
        <v>6337.8374638475716</v>
      </c>
      <c r="D44">
        <f t="shared" si="2"/>
        <v>6172.2968298094638</v>
      </c>
      <c r="E44">
        <f t="shared" si="3"/>
        <v>-827.70317019053618</v>
      </c>
      <c r="F44">
        <f t="shared" si="4"/>
        <v>827.70317019053618</v>
      </c>
      <c r="G44" s="2">
        <f>SUMSQ($E$3:E44)/A44</f>
        <v>18943492.832160536</v>
      </c>
      <c r="H44">
        <f>AVERAGE($F$3:F44)</f>
        <v>3687.4424879681487</v>
      </c>
      <c r="I44">
        <f t="shared" si="6"/>
        <v>11.824331002721946</v>
      </c>
      <c r="J44">
        <f>AVERAGE($I$3:I44)</f>
        <v>77.229253093324303</v>
      </c>
      <c r="K44">
        <f>SUM($E$3:E44)/H44</f>
        <v>2.5476047544464659</v>
      </c>
    </row>
    <row r="45" spans="1:11" x14ac:dyDescent="0.2">
      <c r="A45">
        <f t="shared" si="0"/>
        <v>43</v>
      </c>
      <c r="B45">
        <v>10000</v>
      </c>
      <c r="C45" s="2">
        <f t="shared" si="1"/>
        <v>7070.269971078058</v>
      </c>
      <c r="D45">
        <f t="shared" si="2"/>
        <v>6337.8374638475716</v>
      </c>
      <c r="E45">
        <f t="shared" si="3"/>
        <v>-3662.1625361524284</v>
      </c>
      <c r="F45">
        <f t="shared" si="4"/>
        <v>3662.1625361524284</v>
      </c>
      <c r="G45" s="2">
        <f>SUMSQ($E$3:E45)/A45</f>
        <v>18814840.311440483</v>
      </c>
      <c r="H45">
        <f>AVERAGE($F$3:F45)</f>
        <v>3686.8545821119692</v>
      </c>
      <c r="I45">
        <f t="shared" si="6"/>
        <v>36.621625361524288</v>
      </c>
      <c r="J45">
        <f>AVERAGE($I$3:I45)</f>
        <v>76.284889657701058</v>
      </c>
      <c r="K45">
        <f>SUM($E$3:E45)/H45</f>
        <v>1.554708315796832</v>
      </c>
    </row>
    <row r="46" spans="1:11" x14ac:dyDescent="0.2">
      <c r="A46">
        <f t="shared" si="0"/>
        <v>44</v>
      </c>
      <c r="B46">
        <v>14000</v>
      </c>
      <c r="C46" s="2">
        <f t="shared" si="1"/>
        <v>8456.2159768624479</v>
      </c>
      <c r="D46">
        <f t="shared" si="2"/>
        <v>7070.269971078058</v>
      </c>
      <c r="E46">
        <f t="shared" si="3"/>
        <v>-6929.730028921942</v>
      </c>
      <c r="F46">
        <f t="shared" si="4"/>
        <v>6929.730028921942</v>
      </c>
      <c r="G46" s="2">
        <f>SUMSQ($E$3:E46)/A46</f>
        <v>19478620.265129164</v>
      </c>
      <c r="H46">
        <f>AVERAGE($F$3:F46)</f>
        <v>3760.5562968121958</v>
      </c>
      <c r="I46">
        <f t="shared" si="6"/>
        <v>49.498071635156727</v>
      </c>
      <c r="J46">
        <f>AVERAGE($I$3:I46)</f>
        <v>75.676098339006856</v>
      </c>
      <c r="K46">
        <f>SUM($E$3:E46)/H46</f>
        <v>-0.31850249177073442</v>
      </c>
    </row>
    <row r="47" spans="1:11" x14ac:dyDescent="0.2">
      <c r="A47">
        <f t="shared" si="0"/>
        <v>45</v>
      </c>
      <c r="B47">
        <v>16000</v>
      </c>
      <c r="C47" s="2">
        <f t="shared" si="1"/>
        <v>9964.9727814899597</v>
      </c>
      <c r="D47">
        <f t="shared" si="2"/>
        <v>8456.2159768624479</v>
      </c>
      <c r="E47">
        <f t="shared" si="3"/>
        <v>-7543.7840231375521</v>
      </c>
      <c r="F47">
        <f t="shared" si="4"/>
        <v>7543.7840231375521</v>
      </c>
      <c r="G47" s="2">
        <f>SUMSQ($E$3:E47)/A47</f>
        <v>20310399.312298413</v>
      </c>
      <c r="H47">
        <f>AVERAGE($F$3:F47)</f>
        <v>3844.6280240638707</v>
      </c>
      <c r="I47">
        <f t="shared" si="6"/>
        <v>47.148650144609697</v>
      </c>
      <c r="J47">
        <f>AVERAGE($I$3:I47)</f>
        <v>75.042155045798026</v>
      </c>
      <c r="K47">
        <f>SUM($E$3:E47)/H47</f>
        <v>-2.2736999572916647</v>
      </c>
    </row>
    <row r="48" spans="1:11" x14ac:dyDescent="0.2">
      <c r="A48">
        <f t="shared" si="0"/>
        <v>46</v>
      </c>
      <c r="B48">
        <v>16000</v>
      </c>
      <c r="C48" s="2">
        <f t="shared" si="1"/>
        <v>11171.978225191968</v>
      </c>
      <c r="D48">
        <f t="shared" si="2"/>
        <v>9964.9727814899597</v>
      </c>
      <c r="E48">
        <f t="shared" si="3"/>
        <v>-6035.0272185100403</v>
      </c>
      <c r="F48">
        <f t="shared" si="4"/>
        <v>6035.0272185100403</v>
      </c>
      <c r="G48" s="2">
        <f>SUMSQ($E$3:E48)/A48</f>
        <v>20660641.795251861</v>
      </c>
      <c r="H48">
        <f>AVERAGE($F$3:F48)</f>
        <v>3892.2453978561789</v>
      </c>
      <c r="I48">
        <f t="shared" si="6"/>
        <v>37.718920115687752</v>
      </c>
      <c r="J48">
        <f>AVERAGE($I$3:I48)</f>
        <v>74.230780373404329</v>
      </c>
      <c r="K48">
        <f>SUM($E$3:E48)/H48</f>
        <v>-3.7964095996529985</v>
      </c>
    </row>
    <row r="49" spans="1:11" x14ac:dyDescent="0.2">
      <c r="A49">
        <f t="shared" si="0"/>
        <v>47</v>
      </c>
      <c r="B49">
        <v>20000</v>
      </c>
      <c r="C49" s="2">
        <f t="shared" si="1"/>
        <v>12937.582580153574</v>
      </c>
      <c r="D49">
        <f t="shared" si="2"/>
        <v>11171.978225191968</v>
      </c>
      <c r="E49">
        <f t="shared" si="3"/>
        <v>-8828.0217748080322</v>
      </c>
      <c r="F49">
        <f t="shared" si="4"/>
        <v>8828.0217748080322</v>
      </c>
      <c r="G49" s="2">
        <f>SUMSQ($E$3:E49)/A49</f>
        <v>21879223.213575967</v>
      </c>
      <c r="H49">
        <f>AVERAGE($F$3:F49)</f>
        <v>3997.2619165147289</v>
      </c>
      <c r="I49">
        <f t="shared" si="6"/>
        <v>44.140108874040166</v>
      </c>
      <c r="J49">
        <f>AVERAGE($I$3:I49)</f>
        <v>73.590553320226363</v>
      </c>
      <c r="K49">
        <f>SUM($E$3:E49)/H49</f>
        <v>-5.9051871156883342</v>
      </c>
    </row>
    <row r="50" spans="1:11" x14ac:dyDescent="0.2">
      <c r="A50">
        <f t="shared" si="0"/>
        <v>48</v>
      </c>
      <c r="B50">
        <v>12000</v>
      </c>
      <c r="C50" s="2">
        <f t="shared" si="1"/>
        <v>12750.066064122861</v>
      </c>
      <c r="D50">
        <f t="shared" si="2"/>
        <v>12937.582580153574</v>
      </c>
      <c r="E50">
        <f t="shared" si="3"/>
        <v>937.58258015357387</v>
      </c>
      <c r="F50">
        <f t="shared" si="4"/>
        <v>937.58258015357387</v>
      </c>
      <c r="G50" s="2">
        <f>SUMSQ($E$3:E50)/A50</f>
        <v>21441719.836097457</v>
      </c>
      <c r="H50">
        <f>AVERAGE($F$3:F50)</f>
        <v>3933.5185970072048</v>
      </c>
      <c r="I50">
        <f t="shared" si="6"/>
        <v>7.8131881679464481</v>
      </c>
      <c r="J50">
        <f>AVERAGE($I$3:I50)</f>
        <v>72.220191546220533</v>
      </c>
      <c r="K50">
        <f>SUM($E$3:E50)/H50</f>
        <v>-5.762524423941179</v>
      </c>
    </row>
    <row r="51" spans="1:11" x14ac:dyDescent="0.2">
      <c r="A51">
        <f t="shared" si="0"/>
        <v>49</v>
      </c>
      <c r="B51">
        <v>5000</v>
      </c>
      <c r="C51" s="2">
        <f t="shared" si="1"/>
        <v>11200.052851298289</v>
      </c>
      <c r="D51">
        <f t="shared" si="2"/>
        <v>12750.066064122861</v>
      </c>
      <c r="E51">
        <f t="shared" si="3"/>
        <v>7750.0660641228606</v>
      </c>
      <c r="F51">
        <f t="shared" si="4"/>
        <v>7750.0660641228606</v>
      </c>
      <c r="G51" s="2">
        <f>SUMSQ($E$3:E51)/A51</f>
        <v>22229919.921039727</v>
      </c>
      <c r="H51">
        <f>AVERAGE($F$3:F51)</f>
        <v>4011.4073208258915</v>
      </c>
      <c r="I51">
        <f t="shared" si="6"/>
        <v>155.00132128245721</v>
      </c>
      <c r="J51">
        <f>AVERAGE($I$3:I51)</f>
        <v>73.909602357164147</v>
      </c>
      <c r="K51">
        <f>SUM($E$3:E51)/H51</f>
        <v>-3.7186278356013007</v>
      </c>
    </row>
    <row r="52" spans="1:11" x14ac:dyDescent="0.2">
      <c r="A52">
        <f t="shared" si="0"/>
        <v>50</v>
      </c>
      <c r="B52">
        <v>2000</v>
      </c>
      <c r="C52" s="2">
        <f t="shared" si="1"/>
        <v>9360.0422810386317</v>
      </c>
      <c r="D52">
        <f t="shared" si="2"/>
        <v>11200.052851298289</v>
      </c>
      <c r="E52">
        <f t="shared" si="3"/>
        <v>9200.0528512982892</v>
      </c>
      <c r="F52">
        <f t="shared" si="4"/>
        <v>9200.0528512982892</v>
      </c>
      <c r="G52" s="2">
        <f>SUMSQ($E$3:E52)/A52</f>
        <v>23478140.971952569</v>
      </c>
      <c r="H52">
        <f>AVERAGE($F$3:F52)</f>
        <v>4115.1802314353399</v>
      </c>
      <c r="I52">
        <f t="shared" si="6"/>
        <v>460.00264256491448</v>
      </c>
      <c r="J52">
        <f>AVERAGE($I$3:I52)</f>
        <v>81.631463161319147</v>
      </c>
      <c r="K52">
        <f>SUM($E$3:E52)/H52</f>
        <v>-1.3892169359167312</v>
      </c>
    </row>
    <row r="53" spans="1:11" x14ac:dyDescent="0.2">
      <c r="A53">
        <f t="shared" si="0"/>
        <v>51</v>
      </c>
      <c r="B53">
        <v>3000</v>
      </c>
      <c r="C53" s="2">
        <f t="shared" si="1"/>
        <v>8088.0338248309054</v>
      </c>
      <c r="D53">
        <f t="shared" si="2"/>
        <v>9360.0422810386317</v>
      </c>
      <c r="E53">
        <f t="shared" si="3"/>
        <v>6360.0422810386317</v>
      </c>
      <c r="F53">
        <f t="shared" si="4"/>
        <v>6360.0422810386317</v>
      </c>
      <c r="G53" s="2">
        <f>SUMSQ($E$3:E53)/A53</f>
        <v>23810925.223808382</v>
      </c>
      <c r="H53">
        <f>AVERAGE($F$3:F53)</f>
        <v>4159.1971343687374</v>
      </c>
      <c r="I53">
        <f t="shared" si="6"/>
        <v>212.00140936795441</v>
      </c>
      <c r="J53">
        <f>AVERAGE($I$3:I53)</f>
        <v>84.187736616351216</v>
      </c>
      <c r="K53">
        <f>SUM($E$3:E53)/H53</f>
        <v>0.15463662538720707</v>
      </c>
    </row>
    <row r="54" spans="1:11" x14ac:dyDescent="0.2">
      <c r="A54">
        <f t="shared" si="0"/>
        <v>52</v>
      </c>
      <c r="B54">
        <v>2000</v>
      </c>
      <c r="C54" s="2">
        <f t="shared" si="1"/>
        <v>6870.4270598647245</v>
      </c>
      <c r="D54">
        <f t="shared" si="2"/>
        <v>8088.0338248309054</v>
      </c>
      <c r="E54">
        <f t="shared" si="3"/>
        <v>6088.0338248309054</v>
      </c>
      <c r="F54">
        <f t="shared" si="4"/>
        <v>6088.0338248309054</v>
      </c>
      <c r="G54" s="2">
        <f>SUMSQ($E$3:E54)/A54</f>
        <v>24065795.043586783</v>
      </c>
      <c r="H54">
        <f>AVERAGE($F$3:F54)</f>
        <v>4196.290147646856</v>
      </c>
      <c r="I54">
        <f t="shared" si="6"/>
        <v>304.40169124154528</v>
      </c>
      <c r="J54">
        <f>AVERAGE($I$3:I54)</f>
        <v>88.422620359143423</v>
      </c>
      <c r="K54">
        <f>SUM($E$3:E54)/H54</f>
        <v>1.6040830822397891</v>
      </c>
    </row>
    <row r="55" spans="1:11" x14ac:dyDescent="0.2">
      <c r="A55">
        <f t="shared" si="0"/>
        <v>53</v>
      </c>
      <c r="B55">
        <v>7000</v>
      </c>
      <c r="C55" s="2">
        <f t="shared" si="1"/>
        <v>6896.3416478917798</v>
      </c>
      <c r="D55">
        <f t="shared" si="2"/>
        <v>6870.4270598647245</v>
      </c>
      <c r="E55">
        <f t="shared" si="3"/>
        <v>-129.57294013527553</v>
      </c>
      <c r="F55">
        <f t="shared" si="4"/>
        <v>129.57294013527553</v>
      </c>
      <c r="G55" s="2">
        <f>SUMSQ($E$3:E55)/A55</f>
        <v>23612040.215345811</v>
      </c>
      <c r="H55">
        <f>AVERAGE($F$3:F55)</f>
        <v>4119.5596342975814</v>
      </c>
      <c r="I55">
        <f t="shared" si="6"/>
        <v>1.8510420019325076</v>
      </c>
      <c r="J55">
        <f>AVERAGE($I$3:I55)</f>
        <v>86.789194352403598</v>
      </c>
      <c r="K55">
        <f>SUM($E$3:E55)/H55</f>
        <v>1.6025074716511987</v>
      </c>
    </row>
    <row r="56" spans="1:11" x14ac:dyDescent="0.2">
      <c r="A56">
        <f t="shared" si="0"/>
        <v>54</v>
      </c>
      <c r="B56">
        <v>6000</v>
      </c>
      <c r="C56" s="2">
        <f t="shared" si="1"/>
        <v>6717.0733183134244</v>
      </c>
      <c r="D56">
        <f t="shared" si="2"/>
        <v>6896.3416478917798</v>
      </c>
      <c r="E56">
        <f t="shared" si="3"/>
        <v>896.34164789177976</v>
      </c>
      <c r="F56">
        <f t="shared" si="4"/>
        <v>896.34164789177976</v>
      </c>
      <c r="G56" s="2">
        <f>SUMSQ($E$3:E56)/A56</f>
        <v>23189658.514130984</v>
      </c>
      <c r="H56">
        <f>AVERAGE($F$3:F56)</f>
        <v>4059.8704123271036</v>
      </c>
      <c r="I56">
        <f t="shared" si="6"/>
        <v>14.939027464862997</v>
      </c>
      <c r="J56">
        <f>AVERAGE($I$3:I56)</f>
        <v>85.458635706338029</v>
      </c>
      <c r="K56">
        <f>SUM($E$3:E56)/H56</f>
        <v>1.8468487858627303</v>
      </c>
    </row>
    <row r="57" spans="1:11" x14ac:dyDescent="0.2">
      <c r="A57">
        <f t="shared" si="0"/>
        <v>55</v>
      </c>
      <c r="B57">
        <v>8000</v>
      </c>
      <c r="C57" s="2">
        <f t="shared" si="1"/>
        <v>6973.6586546507397</v>
      </c>
      <c r="D57">
        <f t="shared" si="2"/>
        <v>6717.0733183134244</v>
      </c>
      <c r="E57">
        <f t="shared" si="3"/>
        <v>-1282.9266816865756</v>
      </c>
      <c r="F57">
        <f t="shared" si="4"/>
        <v>1282.9266816865756</v>
      </c>
      <c r="G57" s="2">
        <f>SUMSQ($E$3:E57)/A57</f>
        <v>22797953.829702847</v>
      </c>
      <c r="H57">
        <f>AVERAGE($F$3:F57)</f>
        <v>4009.3805263154572</v>
      </c>
      <c r="I57">
        <f t="shared" si="6"/>
        <v>16.036583521082196</v>
      </c>
      <c r="J57">
        <f>AVERAGE($I$3:I57)</f>
        <v>84.196416575697015</v>
      </c>
      <c r="K57">
        <f>SUM($E$3:E57)/H57</f>
        <v>1.5501247684742108</v>
      </c>
    </row>
    <row r="58" spans="1:11" x14ac:dyDescent="0.2">
      <c r="A58">
        <f t="shared" si="0"/>
        <v>56</v>
      </c>
      <c r="B58">
        <v>10000</v>
      </c>
      <c r="C58" s="2">
        <f t="shared" si="1"/>
        <v>7578.9269237205917</v>
      </c>
      <c r="D58">
        <f t="shared" si="2"/>
        <v>6973.6586546507397</v>
      </c>
      <c r="E58">
        <f t="shared" si="3"/>
        <v>-3026.3413453492603</v>
      </c>
      <c r="F58">
        <f t="shared" si="4"/>
        <v>3026.3413453492603</v>
      </c>
      <c r="G58" s="2">
        <f>SUMSQ($E$3:E58)/A58</f>
        <v>22554396.47450405</v>
      </c>
      <c r="H58">
        <f>AVERAGE($F$3:F58)</f>
        <v>3991.8262552267756</v>
      </c>
      <c r="I58">
        <f t="shared" si="6"/>
        <v>30.263413453492603</v>
      </c>
      <c r="J58">
        <f>AVERAGE($I$3:I58)</f>
        <v>83.233327234229094</v>
      </c>
      <c r="K58">
        <f>SUM($E$3:E58)/H58</f>
        <v>0.79880698979704146</v>
      </c>
    </row>
    <row r="59" spans="1:11" x14ac:dyDescent="0.2">
      <c r="A59">
        <f t="shared" si="0"/>
        <v>57</v>
      </c>
      <c r="B59">
        <v>20000</v>
      </c>
      <c r="C59" s="2">
        <f t="shared" si="1"/>
        <v>10063.141538976473</v>
      </c>
      <c r="D59">
        <f t="shared" si="2"/>
        <v>7578.9269237205917</v>
      </c>
      <c r="E59">
        <f t="shared" si="3"/>
        <v>-12421.073076279408</v>
      </c>
      <c r="F59">
        <f t="shared" si="4"/>
        <v>12421.073076279408</v>
      </c>
      <c r="G59" s="2">
        <f>SUMSQ($E$3:E59)/A59</f>
        <v>24865425.59541228</v>
      </c>
      <c r="H59">
        <f>AVERAGE($F$3:F59)</f>
        <v>4139.7077784031371</v>
      </c>
      <c r="I59">
        <f t="shared" si="6"/>
        <v>62.105365381397036</v>
      </c>
      <c r="J59">
        <f>AVERAGE($I$3:I59)</f>
        <v>82.862661236810979</v>
      </c>
      <c r="K59">
        <f>SUM($E$3:E59)/H59</f>
        <v>-2.2301995347870265</v>
      </c>
    </row>
    <row r="60" spans="1:11" x14ac:dyDescent="0.2">
      <c r="A60">
        <f t="shared" si="0"/>
        <v>58</v>
      </c>
      <c r="B60">
        <v>20000</v>
      </c>
      <c r="C60" s="2">
        <f t="shared" si="1"/>
        <v>12050.513231181179</v>
      </c>
      <c r="D60">
        <f t="shared" si="2"/>
        <v>10063.141538976473</v>
      </c>
      <c r="E60">
        <f t="shared" si="3"/>
        <v>-9936.8584610235266</v>
      </c>
      <c r="F60">
        <f t="shared" si="4"/>
        <v>9936.8584610235266</v>
      </c>
      <c r="G60" s="2">
        <f>SUMSQ($E$3:E60)/A60</f>
        <v>26139145.086429562</v>
      </c>
      <c r="H60">
        <f>AVERAGE($F$3:F60)</f>
        <v>4239.65865224142</v>
      </c>
      <c r="I60">
        <f t="shared" si="6"/>
        <v>49.68429230511763</v>
      </c>
      <c r="J60">
        <f>AVERAGE($I$3:I60)</f>
        <v>82.290620393161092</v>
      </c>
      <c r="K60">
        <f>SUM($E$3:E60)/H60</f>
        <v>-4.52140948008587</v>
      </c>
    </row>
    <row r="61" spans="1:11" x14ac:dyDescent="0.2">
      <c r="A61">
        <f t="shared" si="0"/>
        <v>59</v>
      </c>
      <c r="B61">
        <v>22000</v>
      </c>
      <c r="C61" s="2">
        <f t="shared" si="1"/>
        <v>14040.410584944944</v>
      </c>
      <c r="D61">
        <f t="shared" si="2"/>
        <v>12050.513231181179</v>
      </c>
      <c r="E61">
        <f t="shared" si="3"/>
        <v>-9949.4867688188206</v>
      </c>
      <c r="F61">
        <f t="shared" si="4"/>
        <v>9949.4867688188206</v>
      </c>
      <c r="G61" s="2">
        <f>SUMSQ($E$3:E61)/A61</f>
        <v>27373944.101285011</v>
      </c>
      <c r="H61">
        <f>AVERAGE($F$3:F61)</f>
        <v>4336.4353999800196</v>
      </c>
      <c r="I61">
        <f t="shared" si="6"/>
        <v>45.224939858267362</v>
      </c>
      <c r="J61">
        <f>AVERAGE($I$3:I61)</f>
        <v>81.662388519688307</v>
      </c>
      <c r="K61">
        <f>SUM($E$3:E61)/H61</f>
        <v>-6.7148975842060104</v>
      </c>
    </row>
    <row r="62" spans="1:11" x14ac:dyDescent="0.2">
      <c r="A62">
        <f t="shared" si="0"/>
        <v>60</v>
      </c>
      <c r="B62">
        <v>8000</v>
      </c>
      <c r="C62" s="2">
        <f t="shared" si="1"/>
        <v>12832.328467955957</v>
      </c>
      <c r="D62">
        <f t="shared" si="2"/>
        <v>14040.410584944944</v>
      </c>
      <c r="E62">
        <f t="shared" si="3"/>
        <v>6040.4105849449443</v>
      </c>
      <c r="F62">
        <f t="shared" si="4"/>
        <v>6040.4105849449443</v>
      </c>
      <c r="G62" s="2">
        <f>SUMSQ($E$3:E62)/A62</f>
        <v>27525821.033508841</v>
      </c>
      <c r="H62">
        <f>AVERAGE($F$3:F62)</f>
        <v>4364.8349863961021</v>
      </c>
      <c r="I62">
        <f>100*(F62/B62)</f>
        <v>75.505132311811806</v>
      </c>
      <c r="J62">
        <f>AVERAGE($I$3:I62)</f>
        <v>81.559767582890359</v>
      </c>
      <c r="K62">
        <f>SUM($E$3:E62)/H62</f>
        <v>-5.2873268012134638</v>
      </c>
    </row>
    <row r="63" spans="1:11" x14ac:dyDescent="0.2">
      <c r="A63">
        <v>61</v>
      </c>
      <c r="C63" s="2"/>
      <c r="D63">
        <f t="shared" si="2"/>
        <v>12832.328467955957</v>
      </c>
    </row>
    <row r="64" spans="1:11" x14ac:dyDescent="0.2">
      <c r="A64">
        <v>62</v>
      </c>
      <c r="C64" s="2"/>
      <c r="D64">
        <f>$D$63</f>
        <v>12832.328467955957</v>
      </c>
    </row>
    <row r="65" spans="1:4" x14ac:dyDescent="0.2">
      <c r="A65">
        <v>63</v>
      </c>
      <c r="C65" s="2"/>
      <c r="D65">
        <f t="shared" ref="D65:D74" si="7">$D$63</f>
        <v>12832.328467955957</v>
      </c>
    </row>
    <row r="66" spans="1:4" x14ac:dyDescent="0.2">
      <c r="A66">
        <v>64</v>
      </c>
      <c r="C66" s="2"/>
      <c r="D66">
        <f t="shared" si="7"/>
        <v>12832.328467955957</v>
      </c>
    </row>
    <row r="67" spans="1:4" x14ac:dyDescent="0.2">
      <c r="A67">
        <v>65</v>
      </c>
      <c r="C67" s="2"/>
      <c r="D67">
        <f t="shared" si="7"/>
        <v>12832.328467955957</v>
      </c>
    </row>
    <row r="68" spans="1:4" x14ac:dyDescent="0.2">
      <c r="A68">
        <v>66</v>
      </c>
      <c r="C68" s="2"/>
      <c r="D68">
        <f t="shared" si="7"/>
        <v>12832.328467955957</v>
      </c>
    </row>
    <row r="69" spans="1:4" x14ac:dyDescent="0.2">
      <c r="A69">
        <v>67</v>
      </c>
      <c r="C69" s="2"/>
      <c r="D69">
        <f t="shared" si="7"/>
        <v>12832.328467955957</v>
      </c>
    </row>
    <row r="70" spans="1:4" x14ac:dyDescent="0.2">
      <c r="A70">
        <v>68</v>
      </c>
      <c r="C70" s="2"/>
      <c r="D70">
        <f t="shared" si="7"/>
        <v>12832.328467955957</v>
      </c>
    </row>
    <row r="71" spans="1:4" x14ac:dyDescent="0.2">
      <c r="A71">
        <v>69</v>
      </c>
      <c r="C71" s="2"/>
      <c r="D71">
        <f t="shared" si="7"/>
        <v>12832.328467955957</v>
      </c>
    </row>
    <row r="72" spans="1:4" x14ac:dyDescent="0.2">
      <c r="A72">
        <v>70</v>
      </c>
      <c r="C72" s="2"/>
      <c r="D72">
        <f t="shared" si="7"/>
        <v>12832.328467955957</v>
      </c>
    </row>
    <row r="73" spans="1:4" x14ac:dyDescent="0.2">
      <c r="A73">
        <v>71</v>
      </c>
      <c r="C73" s="2"/>
      <c r="D73">
        <f t="shared" si="7"/>
        <v>12832.328467955957</v>
      </c>
    </row>
    <row r="74" spans="1:4" x14ac:dyDescent="0.2">
      <c r="A74">
        <v>72</v>
      </c>
      <c r="C74" s="2"/>
      <c r="D74">
        <f t="shared" si="7"/>
        <v>12832.328467955957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39C3-3C19-2A49-8408-82FC938C583A}">
  <dimension ref="A1:P75"/>
  <sheetViews>
    <sheetView zoomScale="150" workbookViewId="0">
      <selection activeCell="G3" sqref="G3"/>
    </sheetView>
  </sheetViews>
  <sheetFormatPr baseColWidth="10" defaultRowHeight="15" x14ac:dyDescent="0.2"/>
  <cols>
    <col min="4" max="4" width="11" customWidth="1"/>
    <col min="6" max="6" width="14.83203125" bestFit="1" customWidth="1"/>
  </cols>
  <sheetData>
    <row r="1" spans="1:16" ht="49" customHeight="1" x14ac:dyDescent="0.2">
      <c r="A1" s="1" t="s">
        <v>28</v>
      </c>
      <c r="B1" s="1" t="s">
        <v>1</v>
      </c>
      <c r="C1" t="s">
        <v>2</v>
      </c>
      <c r="D1" t="s">
        <v>3</v>
      </c>
      <c r="E1" t="s">
        <v>4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6" x14ac:dyDescent="0.2">
      <c r="A2">
        <v>0</v>
      </c>
      <c r="B2" s="1"/>
      <c r="C2">
        <f>AVERAGE(B3:B62)</f>
        <v>8216.6666666666661</v>
      </c>
    </row>
    <row r="3" spans="1:16" x14ac:dyDescent="0.2">
      <c r="A3">
        <f>A2+1</f>
        <v>1</v>
      </c>
      <c r="B3">
        <v>2000</v>
      </c>
      <c r="C3" s="2">
        <f>$N$3*B3+(1-$N$3)*C2</f>
        <v>2000</v>
      </c>
      <c r="D3">
        <f>C2</f>
        <v>8216.6666666666661</v>
      </c>
      <c r="E3">
        <f>D3-B3</f>
        <v>6216.6666666666661</v>
      </c>
      <c r="F3">
        <f>ABS(E3)</f>
        <v>6216.6666666666661</v>
      </c>
      <c r="G3">
        <f>SUMSQ($E$3:E3)/A3</f>
        <v>38646944.44444444</v>
      </c>
      <c r="H3">
        <f>AVERAGE($F$3:F3)</f>
        <v>6216.6666666666661</v>
      </c>
      <c r="I3">
        <f>100*(F3/B3)</f>
        <v>310.83333333333331</v>
      </c>
      <c r="J3">
        <f>AVERAGE($I$3:I3)</f>
        <v>310.83333333333331</v>
      </c>
      <c r="K3">
        <f>SUM($E$3:E3)/H3</f>
        <v>1</v>
      </c>
      <c r="M3" s="6" t="s">
        <v>18</v>
      </c>
      <c r="N3" s="6">
        <v>1</v>
      </c>
    </row>
    <row r="4" spans="1:16" x14ac:dyDescent="0.2">
      <c r="A4">
        <f t="shared" ref="A4:A62" si="0">A3+1</f>
        <v>2</v>
      </c>
      <c r="B4">
        <v>3000</v>
      </c>
      <c r="C4" s="2">
        <f t="shared" ref="C4:C61" si="1">$N$3*B4+(1-$N$3)*C3</f>
        <v>3000</v>
      </c>
      <c r="D4">
        <f t="shared" ref="D4:D63" si="2">C3</f>
        <v>2000</v>
      </c>
      <c r="E4">
        <f t="shared" ref="E4:E62" si="3">D4-B4</f>
        <v>-1000</v>
      </c>
      <c r="F4">
        <f t="shared" ref="F4:F62" si="4">ABS(E4)</f>
        <v>1000</v>
      </c>
      <c r="G4">
        <f>SUMSQ($E$3:E4)/A4</f>
        <v>19823472.22222222</v>
      </c>
      <c r="H4">
        <f>AVERAGE($F$3:F4)</f>
        <v>3608.333333333333</v>
      </c>
      <c r="I4">
        <f t="shared" ref="I4:I61" si="5">100*(F4/B4)</f>
        <v>33.333333333333329</v>
      </c>
      <c r="J4">
        <f>AVERAGE($I$3:I4)</f>
        <v>172.08333333333331</v>
      </c>
      <c r="K4">
        <f>SUM($E$3:E4)/H4</f>
        <v>1.4457274826789839</v>
      </c>
      <c r="N4" t="s">
        <v>25</v>
      </c>
      <c r="O4" t="s">
        <v>26</v>
      </c>
      <c r="P4" t="s">
        <v>27</v>
      </c>
    </row>
    <row r="5" spans="1:16" x14ac:dyDescent="0.2">
      <c r="A5">
        <f t="shared" si="0"/>
        <v>3</v>
      </c>
      <c r="B5">
        <v>3000</v>
      </c>
      <c r="C5" s="2">
        <f t="shared" si="1"/>
        <v>3000</v>
      </c>
      <c r="D5">
        <f t="shared" si="2"/>
        <v>3000</v>
      </c>
      <c r="E5">
        <f t="shared" si="3"/>
        <v>0</v>
      </c>
      <c r="F5">
        <f t="shared" si="4"/>
        <v>0</v>
      </c>
      <c r="G5">
        <f>SUMSQ($E$3:E5)/A5</f>
        <v>13215648.148148147</v>
      </c>
      <c r="H5">
        <f>AVERAGE($F$3:F5)</f>
        <v>2405.5555555555552</v>
      </c>
      <c r="I5">
        <f t="shared" si="5"/>
        <v>0</v>
      </c>
      <c r="J5">
        <f>AVERAGE($I$3:I5)</f>
        <v>114.72222222222221</v>
      </c>
      <c r="K5">
        <f>SUM($E$3:E5)/H5</f>
        <v>2.1685912240184759</v>
      </c>
      <c r="M5" t="s">
        <v>20</v>
      </c>
      <c r="N5">
        <f>G62</f>
        <v>17010782.407407407</v>
      </c>
      <c r="O5">
        <f>MIN(G3:G62)</f>
        <v>5830868.055555555</v>
      </c>
      <c r="P5">
        <f>MAX(G3:G62)</f>
        <v>38646944.44444444</v>
      </c>
    </row>
    <row r="6" spans="1:16" x14ac:dyDescent="0.2">
      <c r="A6">
        <f t="shared" si="0"/>
        <v>4</v>
      </c>
      <c r="B6">
        <v>3000</v>
      </c>
      <c r="C6" s="2">
        <f t="shared" si="1"/>
        <v>3000</v>
      </c>
      <c r="D6">
        <f t="shared" si="2"/>
        <v>3000</v>
      </c>
      <c r="E6">
        <f t="shared" si="3"/>
        <v>0</v>
      </c>
      <c r="F6">
        <f t="shared" si="4"/>
        <v>0</v>
      </c>
      <c r="G6">
        <f>SUMSQ($E$3:E6)/A6</f>
        <v>9911736.1111111101</v>
      </c>
      <c r="H6">
        <f>AVERAGE($F$3:F6)</f>
        <v>1804.1666666666665</v>
      </c>
      <c r="I6">
        <f t="shared" si="5"/>
        <v>0</v>
      </c>
      <c r="J6">
        <f>AVERAGE($I$3:I6)</f>
        <v>86.041666666666657</v>
      </c>
      <c r="K6">
        <f>SUM($E$3:E6)/H6</f>
        <v>2.8914549653579678</v>
      </c>
      <c r="M6" t="s">
        <v>21</v>
      </c>
      <c r="N6">
        <f>H62</f>
        <v>3003.6111111111109</v>
      </c>
      <c r="O6">
        <f>MIN(H3:H62)</f>
        <v>1527.0833333333333</v>
      </c>
      <c r="P6">
        <f>MAX(H3:H62)</f>
        <v>6216.6666666666661</v>
      </c>
    </row>
    <row r="7" spans="1:16" x14ac:dyDescent="0.2">
      <c r="A7">
        <f t="shared" si="0"/>
        <v>5</v>
      </c>
      <c r="B7">
        <v>4000</v>
      </c>
      <c r="C7" s="2">
        <f t="shared" si="1"/>
        <v>4000</v>
      </c>
      <c r="D7">
        <f t="shared" si="2"/>
        <v>3000</v>
      </c>
      <c r="E7">
        <f t="shared" si="3"/>
        <v>-1000</v>
      </c>
      <c r="F7">
        <f t="shared" si="4"/>
        <v>1000</v>
      </c>
      <c r="G7">
        <f>SUMSQ($E$3:E7)/A7</f>
        <v>8129388.8888888881</v>
      </c>
      <c r="H7">
        <f>AVERAGE($F$3:F7)</f>
        <v>1643.3333333333333</v>
      </c>
      <c r="I7">
        <f t="shared" si="5"/>
        <v>25</v>
      </c>
      <c r="J7">
        <f>AVERAGE($I$3:I7)</f>
        <v>73.833333333333329</v>
      </c>
      <c r="K7">
        <f>SUM($E$3:E7)/H7</f>
        <v>2.5659229208924947</v>
      </c>
      <c r="M7" t="s">
        <v>23</v>
      </c>
      <c r="N7">
        <f>J62</f>
        <v>53.425324675324667</v>
      </c>
      <c r="O7">
        <f>MIN(J3:J62)</f>
        <v>45.85497835497835</v>
      </c>
      <c r="P7">
        <f>MAX(J3:J62)</f>
        <v>310.83333333333331</v>
      </c>
    </row>
    <row r="8" spans="1:16" x14ac:dyDescent="0.2">
      <c r="A8">
        <f t="shared" si="0"/>
        <v>6</v>
      </c>
      <c r="B8">
        <v>6000</v>
      </c>
      <c r="C8" s="2">
        <f t="shared" si="1"/>
        <v>6000</v>
      </c>
      <c r="D8">
        <f t="shared" si="2"/>
        <v>4000</v>
      </c>
      <c r="E8">
        <f t="shared" si="3"/>
        <v>-2000</v>
      </c>
      <c r="F8">
        <f t="shared" si="4"/>
        <v>2000</v>
      </c>
      <c r="G8">
        <f>SUMSQ($E$3:E8)/A8</f>
        <v>7441157.4074074067</v>
      </c>
      <c r="H8">
        <f>AVERAGE($F$3:F8)</f>
        <v>1702.7777777777776</v>
      </c>
      <c r="I8">
        <f t="shared" si="5"/>
        <v>33.333333333333329</v>
      </c>
      <c r="J8">
        <f>AVERAGE($I$3:I8)</f>
        <v>67.083333333333329</v>
      </c>
      <c r="K8">
        <f>SUM($E$3:E8)/H8</f>
        <v>1.3017944535073407</v>
      </c>
      <c r="M8" t="s">
        <v>24</v>
      </c>
      <c r="N8">
        <f>K62</f>
        <v>7.2135392583001751E-2</v>
      </c>
      <c r="O8">
        <f>MIN(K3:K62)</f>
        <v>-4.8925097763962704</v>
      </c>
      <c r="P8">
        <f>MAX(K3:K62)</f>
        <v>2.8914549653579678</v>
      </c>
    </row>
    <row r="9" spans="1:16" x14ac:dyDescent="0.2">
      <c r="A9">
        <f t="shared" si="0"/>
        <v>7</v>
      </c>
      <c r="B9">
        <v>7000</v>
      </c>
      <c r="C9" s="2">
        <f t="shared" si="1"/>
        <v>7000</v>
      </c>
      <c r="D9">
        <f t="shared" si="2"/>
        <v>6000</v>
      </c>
      <c r="E9">
        <f t="shared" si="3"/>
        <v>-1000</v>
      </c>
      <c r="F9">
        <f t="shared" si="4"/>
        <v>1000</v>
      </c>
      <c r="G9">
        <f>SUMSQ($E$3:E9)/A9</f>
        <v>6520992.0634920625</v>
      </c>
      <c r="H9">
        <f>AVERAGE($F$3:F9)</f>
        <v>1602.3809523809523</v>
      </c>
      <c r="I9">
        <f t="shared" si="5"/>
        <v>14.285714285714285</v>
      </c>
      <c r="J9">
        <f>AVERAGE($I$3:I9)</f>
        <v>59.540816326530603</v>
      </c>
      <c r="K9">
        <f>SUM($E$3:E9)/H9</f>
        <v>0.75928677563150038</v>
      </c>
    </row>
    <row r="10" spans="1:16" x14ac:dyDescent="0.2">
      <c r="A10">
        <f t="shared" si="0"/>
        <v>8</v>
      </c>
      <c r="B10">
        <v>6000</v>
      </c>
      <c r="C10" s="2">
        <f t="shared" si="1"/>
        <v>6000</v>
      </c>
      <c r="D10">
        <f t="shared" si="2"/>
        <v>7000</v>
      </c>
      <c r="E10">
        <f t="shared" si="3"/>
        <v>1000</v>
      </c>
      <c r="F10">
        <f t="shared" si="4"/>
        <v>1000</v>
      </c>
      <c r="G10">
        <f>SUMSQ($E$3:E10)/A10</f>
        <v>5830868.055555555</v>
      </c>
      <c r="H10">
        <f>AVERAGE($F$3:F10)</f>
        <v>1527.0833333333333</v>
      </c>
      <c r="I10">
        <f t="shared" si="5"/>
        <v>16.666666666666664</v>
      </c>
      <c r="J10">
        <f>AVERAGE($I$3:I10)</f>
        <v>54.181547619047613</v>
      </c>
      <c r="K10">
        <f>SUM($E$3:E10)/H10</f>
        <v>1.4515688949522507</v>
      </c>
    </row>
    <row r="11" spans="1:16" x14ac:dyDescent="0.2">
      <c r="A11">
        <f t="shared" si="0"/>
        <v>9</v>
      </c>
      <c r="B11">
        <v>10000</v>
      </c>
      <c r="C11" s="2">
        <f t="shared" si="1"/>
        <v>10000</v>
      </c>
      <c r="D11">
        <f t="shared" si="2"/>
        <v>6000</v>
      </c>
      <c r="E11">
        <f t="shared" si="3"/>
        <v>-4000</v>
      </c>
      <c r="F11">
        <f t="shared" si="4"/>
        <v>4000</v>
      </c>
      <c r="G11">
        <f>SUMSQ($E$3:E11)/A11</f>
        <v>6960771.6049382715</v>
      </c>
      <c r="H11">
        <f>AVERAGE($F$3:F11)</f>
        <v>1801.8518518518517</v>
      </c>
      <c r="I11">
        <f t="shared" si="5"/>
        <v>40</v>
      </c>
      <c r="J11">
        <f>AVERAGE($I$3:I11)</f>
        <v>52.605820105820101</v>
      </c>
      <c r="K11">
        <f>SUM($E$3:E11)/H11</f>
        <v>-0.98972250770811965</v>
      </c>
    </row>
    <row r="12" spans="1:16" x14ac:dyDescent="0.2">
      <c r="A12">
        <f t="shared" si="0"/>
        <v>10</v>
      </c>
      <c r="B12">
        <v>12000</v>
      </c>
      <c r="C12" s="2">
        <f t="shared" si="1"/>
        <v>12000</v>
      </c>
      <c r="D12">
        <f t="shared" si="2"/>
        <v>10000</v>
      </c>
      <c r="E12">
        <f t="shared" si="3"/>
        <v>-2000</v>
      </c>
      <c r="F12">
        <f t="shared" si="4"/>
        <v>2000</v>
      </c>
      <c r="G12">
        <f>SUMSQ($E$3:E12)/A12</f>
        <v>6664694.444444444</v>
      </c>
      <c r="H12">
        <f>AVERAGE($F$3:F12)</f>
        <v>1821.6666666666665</v>
      </c>
      <c r="I12">
        <f t="shared" si="5"/>
        <v>16.666666666666664</v>
      </c>
      <c r="J12">
        <f>AVERAGE($I$3:I12)</f>
        <v>49.011904761904759</v>
      </c>
      <c r="K12">
        <f>SUM($E$3:E12)/H12</f>
        <v>-2.076852698993596</v>
      </c>
    </row>
    <row r="13" spans="1:16" x14ac:dyDescent="0.2">
      <c r="A13">
        <f t="shared" si="0"/>
        <v>11</v>
      </c>
      <c r="B13">
        <v>14000</v>
      </c>
      <c r="C13" s="2">
        <f t="shared" si="1"/>
        <v>14000</v>
      </c>
      <c r="D13">
        <f t="shared" si="2"/>
        <v>12000</v>
      </c>
      <c r="E13">
        <f t="shared" si="3"/>
        <v>-2000</v>
      </c>
      <c r="F13">
        <f t="shared" si="4"/>
        <v>2000</v>
      </c>
      <c r="G13">
        <f>SUMSQ($E$3:E13)/A13</f>
        <v>6422449.4949494954</v>
      </c>
      <c r="H13">
        <f>AVERAGE($F$3:F13)</f>
        <v>1837.8787878787878</v>
      </c>
      <c r="I13">
        <f t="shared" si="5"/>
        <v>14.285714285714285</v>
      </c>
      <c r="J13">
        <f>AVERAGE($I$3:I13)</f>
        <v>45.85497835497835</v>
      </c>
      <c r="K13">
        <f>SUM($E$3:E13)/H13</f>
        <v>-3.146743610882111</v>
      </c>
    </row>
    <row r="14" spans="1:16" x14ac:dyDescent="0.2">
      <c r="A14">
        <f t="shared" si="0"/>
        <v>12</v>
      </c>
      <c r="B14">
        <v>8000</v>
      </c>
      <c r="C14" s="2">
        <f t="shared" si="1"/>
        <v>8000</v>
      </c>
      <c r="D14">
        <f t="shared" si="2"/>
        <v>14000</v>
      </c>
      <c r="E14">
        <f t="shared" si="3"/>
        <v>6000</v>
      </c>
      <c r="F14">
        <f t="shared" si="4"/>
        <v>6000</v>
      </c>
      <c r="G14">
        <f>SUMSQ($E$3:E14)/A14</f>
        <v>8887245.3703703713</v>
      </c>
      <c r="H14">
        <f>AVERAGE($F$3:F14)</f>
        <v>2184.7222222222222</v>
      </c>
      <c r="I14">
        <f t="shared" si="5"/>
        <v>75</v>
      </c>
      <c r="J14">
        <f>AVERAGE($I$3:I14)</f>
        <v>48.283730158730158</v>
      </c>
      <c r="K14">
        <f>SUM($E$3:E14)/H14</f>
        <v>9.917355371900799E-2</v>
      </c>
    </row>
    <row r="15" spans="1:16" x14ac:dyDescent="0.2">
      <c r="A15">
        <f t="shared" si="0"/>
        <v>13</v>
      </c>
      <c r="B15">
        <v>3000</v>
      </c>
      <c r="C15" s="2">
        <f t="shared" si="1"/>
        <v>3000</v>
      </c>
      <c r="D15">
        <f t="shared" si="2"/>
        <v>8000</v>
      </c>
      <c r="E15">
        <f t="shared" si="3"/>
        <v>5000</v>
      </c>
      <c r="F15">
        <f t="shared" si="4"/>
        <v>5000</v>
      </c>
      <c r="G15">
        <f>SUMSQ($E$3:E15)/A15</f>
        <v>10126688.034188034</v>
      </c>
      <c r="H15">
        <f>AVERAGE($F$3:F15)</f>
        <v>2401.2820512820513</v>
      </c>
      <c r="I15">
        <f t="shared" si="5"/>
        <v>166.66666666666669</v>
      </c>
      <c r="J15">
        <f>AVERAGE($I$3:I15)</f>
        <v>57.390109890109898</v>
      </c>
      <c r="K15">
        <f>SUM($E$3:E15)/H15</f>
        <v>2.172450613988254</v>
      </c>
    </row>
    <row r="16" spans="1:16" x14ac:dyDescent="0.2">
      <c r="A16">
        <f t="shared" si="0"/>
        <v>14</v>
      </c>
      <c r="B16">
        <v>4000</v>
      </c>
      <c r="C16" s="2">
        <f t="shared" si="1"/>
        <v>4000</v>
      </c>
      <c r="D16">
        <f t="shared" si="2"/>
        <v>3000</v>
      </c>
      <c r="E16">
        <f t="shared" si="3"/>
        <v>-1000</v>
      </c>
      <c r="F16">
        <f t="shared" si="4"/>
        <v>1000</v>
      </c>
      <c r="G16">
        <f>SUMSQ($E$3:E16)/A16</f>
        <v>9474781.7460317463</v>
      </c>
      <c r="H16">
        <f>AVERAGE($F$3:F16)</f>
        <v>2301.1904761904761</v>
      </c>
      <c r="I16">
        <f t="shared" si="5"/>
        <v>25</v>
      </c>
      <c r="J16">
        <f>AVERAGE($I$3:I16)</f>
        <v>55.076530612244902</v>
      </c>
      <c r="K16">
        <f>SUM($E$3:E16)/H16</f>
        <v>1.832384893947232</v>
      </c>
    </row>
    <row r="17" spans="1:11" x14ac:dyDescent="0.2">
      <c r="A17">
        <f t="shared" si="0"/>
        <v>15</v>
      </c>
      <c r="B17">
        <v>3000</v>
      </c>
      <c r="C17" s="2">
        <f t="shared" si="1"/>
        <v>3000</v>
      </c>
      <c r="D17">
        <f t="shared" si="2"/>
        <v>4000</v>
      </c>
      <c r="E17">
        <f t="shared" si="3"/>
        <v>1000</v>
      </c>
      <c r="F17">
        <f t="shared" si="4"/>
        <v>1000</v>
      </c>
      <c r="G17">
        <f>SUMSQ($E$3:E17)/A17</f>
        <v>8909796.2962962966</v>
      </c>
      <c r="H17">
        <f>AVERAGE($F$3:F17)</f>
        <v>2214.4444444444443</v>
      </c>
      <c r="I17">
        <f t="shared" si="5"/>
        <v>33.333333333333329</v>
      </c>
      <c r="J17">
        <f>AVERAGE($I$3:I17)</f>
        <v>53.626984126984134</v>
      </c>
      <c r="K17">
        <f>SUM($E$3:E17)/H17</f>
        <v>2.3557451078775715</v>
      </c>
    </row>
    <row r="18" spans="1:11" x14ac:dyDescent="0.2">
      <c r="A18">
        <f t="shared" si="0"/>
        <v>16</v>
      </c>
      <c r="B18">
        <v>5000</v>
      </c>
      <c r="C18" s="2">
        <f t="shared" si="1"/>
        <v>5000</v>
      </c>
      <c r="D18">
        <f t="shared" si="2"/>
        <v>3000</v>
      </c>
      <c r="E18">
        <f t="shared" si="3"/>
        <v>-2000</v>
      </c>
      <c r="F18">
        <f t="shared" si="4"/>
        <v>2000</v>
      </c>
      <c r="G18">
        <f>SUMSQ($E$3:E18)/A18</f>
        <v>8602934.027777778</v>
      </c>
      <c r="H18">
        <f>AVERAGE($F$3:F18)</f>
        <v>2201.0416666666665</v>
      </c>
      <c r="I18">
        <f t="shared" si="5"/>
        <v>40</v>
      </c>
      <c r="J18">
        <f>AVERAGE($I$3:I18)</f>
        <v>52.775297619047628</v>
      </c>
      <c r="K18">
        <f>SUM($E$3:E18)/H18</f>
        <v>1.4614292475153807</v>
      </c>
    </row>
    <row r="19" spans="1:11" x14ac:dyDescent="0.2">
      <c r="A19">
        <f t="shared" si="0"/>
        <v>17</v>
      </c>
      <c r="B19">
        <v>5000</v>
      </c>
      <c r="C19" s="2">
        <f t="shared" si="1"/>
        <v>5000</v>
      </c>
      <c r="D19">
        <f t="shared" si="2"/>
        <v>5000</v>
      </c>
      <c r="E19">
        <f t="shared" si="3"/>
        <v>0</v>
      </c>
      <c r="F19">
        <f t="shared" si="4"/>
        <v>0</v>
      </c>
      <c r="G19">
        <f>SUMSQ($E$3:E19)/A19</f>
        <v>8096879.0849673208</v>
      </c>
      <c r="H19">
        <f>AVERAGE($F$3:F19)</f>
        <v>2071.5686274509803</v>
      </c>
      <c r="I19">
        <f t="shared" si="5"/>
        <v>0</v>
      </c>
      <c r="J19">
        <f>AVERAGE($I$3:I19)</f>
        <v>49.670868347338946</v>
      </c>
      <c r="K19">
        <f>SUM($E$3:E19)/H19</f>
        <v>1.552768575485092</v>
      </c>
    </row>
    <row r="20" spans="1:11" x14ac:dyDescent="0.2">
      <c r="A20">
        <f t="shared" si="0"/>
        <v>18</v>
      </c>
      <c r="B20">
        <v>8000</v>
      </c>
      <c r="C20" s="2">
        <f t="shared" si="1"/>
        <v>8000</v>
      </c>
      <c r="D20">
        <f t="shared" si="2"/>
        <v>5000</v>
      </c>
      <c r="E20">
        <f t="shared" si="3"/>
        <v>-3000</v>
      </c>
      <c r="F20">
        <f t="shared" si="4"/>
        <v>3000</v>
      </c>
      <c r="G20">
        <f>SUMSQ($E$3:E20)/A20</f>
        <v>8147052.4691358022</v>
      </c>
      <c r="H20">
        <f>AVERAGE($F$3:F20)</f>
        <v>2123.1481481481478</v>
      </c>
      <c r="I20">
        <f t="shared" si="5"/>
        <v>37.5</v>
      </c>
      <c r="J20">
        <f>AVERAGE($I$3:I20)</f>
        <v>48.994708994709001</v>
      </c>
      <c r="K20">
        <f>SUM($E$3:E20)/H20</f>
        <v>0.10204971652856493</v>
      </c>
    </row>
    <row r="21" spans="1:11" x14ac:dyDescent="0.2">
      <c r="A21">
        <f t="shared" si="0"/>
        <v>19</v>
      </c>
      <c r="B21">
        <v>3000</v>
      </c>
      <c r="C21" s="2">
        <f t="shared" si="1"/>
        <v>3000</v>
      </c>
      <c r="D21">
        <f t="shared" si="2"/>
        <v>8000</v>
      </c>
      <c r="E21">
        <f t="shared" si="3"/>
        <v>5000</v>
      </c>
      <c r="F21">
        <f t="shared" si="4"/>
        <v>5000</v>
      </c>
      <c r="G21">
        <f>SUMSQ($E$3:E21)/A21</f>
        <v>9034049.7076023389</v>
      </c>
      <c r="H21">
        <f>AVERAGE($F$3:F21)</f>
        <v>2274.5614035087719</v>
      </c>
      <c r="I21">
        <f t="shared" si="5"/>
        <v>166.66666666666669</v>
      </c>
      <c r="J21">
        <f>AVERAGE($I$3:I21)</f>
        <v>55.187969924812037</v>
      </c>
      <c r="K21">
        <f>SUM($E$3:E21)/H21</f>
        <v>2.2934824527574236</v>
      </c>
    </row>
    <row r="22" spans="1:11" x14ac:dyDescent="0.2">
      <c r="A22">
        <f t="shared" si="0"/>
        <v>20</v>
      </c>
      <c r="B22">
        <v>8000</v>
      </c>
      <c r="C22" s="2">
        <f t="shared" si="1"/>
        <v>8000</v>
      </c>
      <c r="D22">
        <f t="shared" si="2"/>
        <v>3000</v>
      </c>
      <c r="E22">
        <f t="shared" si="3"/>
        <v>-5000</v>
      </c>
      <c r="F22">
        <f t="shared" si="4"/>
        <v>5000</v>
      </c>
      <c r="G22">
        <f>SUMSQ($E$3:E22)/A22</f>
        <v>9832347.222222222</v>
      </c>
      <c r="H22">
        <f>AVERAGE($F$3:F22)</f>
        <v>2410.833333333333</v>
      </c>
      <c r="I22">
        <f t="shared" si="5"/>
        <v>62.5</v>
      </c>
      <c r="J22">
        <f>AVERAGE($I$3:I22)</f>
        <v>55.553571428571431</v>
      </c>
      <c r="K22">
        <f>SUM($E$3:E22)/H22</f>
        <v>8.9872105081230322E-2</v>
      </c>
    </row>
    <row r="23" spans="1:11" x14ac:dyDescent="0.2">
      <c r="A23">
        <f t="shared" si="0"/>
        <v>21</v>
      </c>
      <c r="B23">
        <v>12000</v>
      </c>
      <c r="C23" s="2">
        <f t="shared" si="1"/>
        <v>12000</v>
      </c>
      <c r="D23">
        <f t="shared" si="2"/>
        <v>8000</v>
      </c>
      <c r="E23">
        <f t="shared" si="3"/>
        <v>-4000</v>
      </c>
      <c r="F23">
        <f t="shared" si="4"/>
        <v>4000</v>
      </c>
      <c r="G23">
        <f>SUMSQ($E$3:E23)/A23</f>
        <v>10126044.973544974</v>
      </c>
      <c r="H23">
        <f>AVERAGE($F$3:F23)</f>
        <v>2486.5079365079364</v>
      </c>
      <c r="I23">
        <f t="shared" si="5"/>
        <v>33.333333333333329</v>
      </c>
      <c r="J23">
        <f>AVERAGE($I$3:I23)</f>
        <v>54.495464852607711</v>
      </c>
      <c r="K23">
        <f>SUM($E$3:E23)/H23</f>
        <v>-1.5215448451962978</v>
      </c>
    </row>
    <row r="24" spans="1:11" x14ac:dyDescent="0.2">
      <c r="A24">
        <f t="shared" si="0"/>
        <v>22</v>
      </c>
      <c r="B24">
        <v>12000</v>
      </c>
      <c r="C24" s="2">
        <f t="shared" si="1"/>
        <v>12000</v>
      </c>
      <c r="D24">
        <f t="shared" si="2"/>
        <v>12000</v>
      </c>
      <c r="E24">
        <f t="shared" si="3"/>
        <v>0</v>
      </c>
      <c r="F24">
        <f t="shared" si="4"/>
        <v>0</v>
      </c>
      <c r="G24">
        <f>SUMSQ($E$3:E24)/A24</f>
        <v>9665770.2020202018</v>
      </c>
      <c r="H24">
        <f>AVERAGE($F$3:F24)</f>
        <v>2373.4848484848485</v>
      </c>
      <c r="I24">
        <f t="shared" si="5"/>
        <v>0</v>
      </c>
      <c r="J24">
        <f>AVERAGE($I$3:I24)</f>
        <v>52.018398268398272</v>
      </c>
      <c r="K24">
        <f>SUM($E$3:E24)/H24</f>
        <v>-1.5939993616342167</v>
      </c>
    </row>
    <row r="25" spans="1:11" x14ac:dyDescent="0.2">
      <c r="A25">
        <f t="shared" si="0"/>
        <v>23</v>
      </c>
      <c r="B25">
        <v>16000</v>
      </c>
      <c r="C25" s="2">
        <f t="shared" si="1"/>
        <v>16000</v>
      </c>
      <c r="D25">
        <f t="shared" si="2"/>
        <v>12000</v>
      </c>
      <c r="E25">
        <f t="shared" si="3"/>
        <v>-4000</v>
      </c>
      <c r="F25">
        <f t="shared" si="4"/>
        <v>4000</v>
      </c>
      <c r="G25">
        <f>SUMSQ($E$3:E25)/A25</f>
        <v>9941171.4975845404</v>
      </c>
      <c r="H25">
        <f>AVERAGE($F$3:F25)</f>
        <v>2444.2028985507245</v>
      </c>
      <c r="I25">
        <f t="shared" si="5"/>
        <v>25</v>
      </c>
      <c r="J25">
        <f>AVERAGE($I$3:I25)</f>
        <v>50.843685300207042</v>
      </c>
      <c r="K25">
        <f>SUM($E$3:E25)/H25</f>
        <v>-3.1844055736732884</v>
      </c>
    </row>
    <row r="26" spans="1:11" x14ac:dyDescent="0.2">
      <c r="A26">
        <f t="shared" si="0"/>
        <v>24</v>
      </c>
      <c r="B26">
        <v>10000</v>
      </c>
      <c r="C26" s="2">
        <f t="shared" si="1"/>
        <v>10000</v>
      </c>
      <c r="D26">
        <f t="shared" si="2"/>
        <v>16000</v>
      </c>
      <c r="E26">
        <f t="shared" si="3"/>
        <v>6000</v>
      </c>
      <c r="F26">
        <f t="shared" si="4"/>
        <v>6000</v>
      </c>
      <c r="G26">
        <f>SUMSQ($E$3:E26)/A26</f>
        <v>11026956.018518519</v>
      </c>
      <c r="H26">
        <f>AVERAGE($F$3:F26)</f>
        <v>2592.3611111111109</v>
      </c>
      <c r="I26">
        <f t="shared" si="5"/>
        <v>60</v>
      </c>
      <c r="J26">
        <f>AVERAGE($I$3:I26)</f>
        <v>51.225198412698411</v>
      </c>
      <c r="K26">
        <f>SUM($E$3:E26)/H26</f>
        <v>-0.6879185641575144</v>
      </c>
    </row>
    <row r="27" spans="1:11" x14ac:dyDescent="0.2">
      <c r="A27">
        <f t="shared" si="0"/>
        <v>25</v>
      </c>
      <c r="B27">
        <v>2000</v>
      </c>
      <c r="C27" s="2">
        <f t="shared" si="1"/>
        <v>2000</v>
      </c>
      <c r="D27">
        <f t="shared" si="2"/>
        <v>10000</v>
      </c>
      <c r="E27">
        <f t="shared" si="3"/>
        <v>8000</v>
      </c>
      <c r="F27">
        <f t="shared" si="4"/>
        <v>8000</v>
      </c>
      <c r="G27">
        <f>SUMSQ($E$3:E27)/A27</f>
        <v>13145877.777777776</v>
      </c>
      <c r="H27">
        <f>AVERAGE($F$3:F27)</f>
        <v>2808.6666666666661</v>
      </c>
      <c r="I27">
        <f t="shared" si="5"/>
        <v>400</v>
      </c>
      <c r="J27">
        <f>AVERAGE($I$3:I27)</f>
        <v>65.17619047619047</v>
      </c>
      <c r="K27">
        <f>SUM($E$3:E27)/H27</f>
        <v>2.2133871350581535</v>
      </c>
    </row>
    <row r="28" spans="1:11" x14ac:dyDescent="0.2">
      <c r="A28">
        <f t="shared" si="0"/>
        <v>26</v>
      </c>
      <c r="B28">
        <v>5000</v>
      </c>
      <c r="C28" s="2">
        <f t="shared" si="1"/>
        <v>5000</v>
      </c>
      <c r="D28">
        <f t="shared" si="2"/>
        <v>2000</v>
      </c>
      <c r="E28">
        <f t="shared" si="3"/>
        <v>-3000</v>
      </c>
      <c r="F28">
        <f t="shared" si="4"/>
        <v>3000</v>
      </c>
      <c r="G28">
        <f>SUMSQ($E$3:E28)/A28</f>
        <v>12986420.94017094</v>
      </c>
      <c r="H28">
        <f>AVERAGE($F$3:F28)</f>
        <v>2816.0256410256407</v>
      </c>
      <c r="I28">
        <f t="shared" si="5"/>
        <v>60</v>
      </c>
      <c r="J28">
        <f>AVERAGE($I$3:I28)</f>
        <v>64.977106227106233</v>
      </c>
      <c r="K28">
        <f>SUM($E$3:E28)/H28</f>
        <v>1.1422717960391531</v>
      </c>
    </row>
    <row r="29" spans="1:11" x14ac:dyDescent="0.2">
      <c r="A29">
        <f t="shared" si="0"/>
        <v>27</v>
      </c>
      <c r="B29">
        <v>5000</v>
      </c>
      <c r="C29" s="2">
        <f t="shared" si="1"/>
        <v>5000</v>
      </c>
      <c r="D29">
        <f t="shared" si="2"/>
        <v>5000</v>
      </c>
      <c r="E29">
        <f t="shared" si="3"/>
        <v>0</v>
      </c>
      <c r="F29">
        <f t="shared" si="4"/>
        <v>0</v>
      </c>
      <c r="G29">
        <f>SUMSQ($E$3:E29)/A29</f>
        <v>12505442.386831274</v>
      </c>
      <c r="H29">
        <f>AVERAGE($F$3:F29)</f>
        <v>2711.728395061728</v>
      </c>
      <c r="I29">
        <f t="shared" si="5"/>
        <v>0</v>
      </c>
      <c r="J29">
        <f>AVERAGE($I$3:I29)</f>
        <v>62.570546737213405</v>
      </c>
      <c r="K29">
        <f>SUM($E$3:E29)/H29</f>
        <v>1.1862053266560437</v>
      </c>
    </row>
    <row r="30" spans="1:11" x14ac:dyDescent="0.2">
      <c r="A30">
        <f t="shared" si="0"/>
        <v>28</v>
      </c>
      <c r="B30">
        <v>3000</v>
      </c>
      <c r="C30" s="2">
        <f t="shared" si="1"/>
        <v>3000</v>
      </c>
      <c r="D30">
        <f t="shared" si="2"/>
        <v>5000</v>
      </c>
      <c r="E30">
        <f t="shared" si="3"/>
        <v>2000</v>
      </c>
      <c r="F30">
        <f t="shared" si="4"/>
        <v>2000</v>
      </c>
      <c r="G30">
        <f>SUMSQ($E$3:E30)/A30</f>
        <v>12201676.587301586</v>
      </c>
      <c r="H30">
        <f>AVERAGE($F$3:F30)</f>
        <v>2686.3095238095234</v>
      </c>
      <c r="I30">
        <f t="shared" si="5"/>
        <v>66.666666666666657</v>
      </c>
      <c r="J30">
        <f>AVERAGE($I$3:I30)</f>
        <v>62.716836734693878</v>
      </c>
      <c r="K30">
        <f>SUM($E$3:E30)/H30</f>
        <v>1.941945490804343</v>
      </c>
    </row>
    <row r="31" spans="1:11" x14ac:dyDescent="0.2">
      <c r="A31">
        <f t="shared" si="0"/>
        <v>29</v>
      </c>
      <c r="B31">
        <v>4000</v>
      </c>
      <c r="C31" s="2">
        <f t="shared" si="1"/>
        <v>4000</v>
      </c>
      <c r="D31">
        <f t="shared" si="2"/>
        <v>3000</v>
      </c>
      <c r="E31">
        <f t="shared" si="3"/>
        <v>-1000</v>
      </c>
      <c r="F31">
        <f t="shared" si="4"/>
        <v>1000</v>
      </c>
      <c r="G31">
        <f>SUMSQ($E$3:E31)/A31</f>
        <v>11815411.877394635</v>
      </c>
      <c r="H31">
        <f>AVERAGE($F$3:F31)</f>
        <v>2628.1609195402298</v>
      </c>
      <c r="I31">
        <f t="shared" si="5"/>
        <v>25</v>
      </c>
      <c r="J31">
        <f>AVERAGE($I$3:I31)</f>
        <v>61.416256157635473</v>
      </c>
      <c r="K31">
        <f>SUM($E$3:E31)/H31</f>
        <v>1.6044172315766454</v>
      </c>
    </row>
    <row r="32" spans="1:11" x14ac:dyDescent="0.2">
      <c r="A32">
        <f t="shared" si="0"/>
        <v>30</v>
      </c>
      <c r="B32">
        <v>6000</v>
      </c>
      <c r="C32" s="2">
        <f t="shared" si="1"/>
        <v>6000</v>
      </c>
      <c r="D32">
        <f t="shared" si="2"/>
        <v>4000</v>
      </c>
      <c r="E32">
        <f t="shared" si="3"/>
        <v>-2000</v>
      </c>
      <c r="F32">
        <f t="shared" si="4"/>
        <v>2000</v>
      </c>
      <c r="G32">
        <f>SUMSQ($E$3:E32)/A32</f>
        <v>11554898.148148147</v>
      </c>
      <c r="H32">
        <f>AVERAGE($F$3:F32)</f>
        <v>2607.2222222222217</v>
      </c>
      <c r="I32">
        <f t="shared" si="5"/>
        <v>33.333333333333329</v>
      </c>
      <c r="J32">
        <f>AVERAGE($I$3:I32)</f>
        <v>60.480158730158728</v>
      </c>
      <c r="K32">
        <f>SUM($E$3:E32)/H32</f>
        <v>0.85020242914979749</v>
      </c>
    </row>
    <row r="33" spans="1:11" x14ac:dyDescent="0.2">
      <c r="A33">
        <f t="shared" si="0"/>
        <v>31</v>
      </c>
      <c r="B33">
        <v>7000</v>
      </c>
      <c r="C33" s="2">
        <f t="shared" si="1"/>
        <v>7000</v>
      </c>
      <c r="D33">
        <f t="shared" si="2"/>
        <v>6000</v>
      </c>
      <c r="E33">
        <f t="shared" si="3"/>
        <v>-1000</v>
      </c>
      <c r="F33">
        <f t="shared" si="4"/>
        <v>1000</v>
      </c>
      <c r="G33">
        <f>SUMSQ($E$3:E33)/A33</f>
        <v>11214417.562724013</v>
      </c>
      <c r="H33">
        <f>AVERAGE($F$3:F33)</f>
        <v>2555.3763440860212</v>
      </c>
      <c r="I33">
        <f t="shared" si="5"/>
        <v>14.285714285714285</v>
      </c>
      <c r="J33">
        <f>AVERAGE($I$3:I33)</f>
        <v>58.990015360983101</v>
      </c>
      <c r="K33">
        <f>SUM($E$3:E33)/H33</f>
        <v>0.47612034504523443</v>
      </c>
    </row>
    <row r="34" spans="1:11" x14ac:dyDescent="0.2">
      <c r="A34">
        <f t="shared" si="0"/>
        <v>32</v>
      </c>
      <c r="B34">
        <v>10000</v>
      </c>
      <c r="C34" s="2">
        <f t="shared" si="1"/>
        <v>10000</v>
      </c>
      <c r="D34">
        <f t="shared" si="2"/>
        <v>7000</v>
      </c>
      <c r="E34">
        <f t="shared" si="3"/>
        <v>-3000</v>
      </c>
      <c r="F34">
        <f t="shared" si="4"/>
        <v>3000</v>
      </c>
      <c r="G34">
        <f>SUMSQ($E$3:E34)/A34</f>
        <v>11145217.013888888</v>
      </c>
      <c r="H34">
        <f>AVERAGE($F$3:F34)</f>
        <v>2569.270833333333</v>
      </c>
      <c r="I34">
        <f t="shared" si="5"/>
        <v>30</v>
      </c>
      <c r="J34">
        <f>AVERAGE($I$3:I34)</f>
        <v>58.08407738095238</v>
      </c>
      <c r="K34">
        <f>SUM($E$3:E34)/H34</f>
        <v>-0.69410095276707917</v>
      </c>
    </row>
    <row r="35" spans="1:11" x14ac:dyDescent="0.2">
      <c r="A35">
        <f t="shared" si="0"/>
        <v>33</v>
      </c>
      <c r="B35">
        <v>15000</v>
      </c>
      <c r="C35" s="2">
        <f t="shared" si="1"/>
        <v>15000</v>
      </c>
      <c r="D35">
        <f t="shared" si="2"/>
        <v>10000</v>
      </c>
      <c r="E35">
        <f t="shared" si="3"/>
        <v>-5000</v>
      </c>
      <c r="F35">
        <f t="shared" si="4"/>
        <v>5000</v>
      </c>
      <c r="G35">
        <f>SUMSQ($E$3:E35)/A35</f>
        <v>11565058.922558922</v>
      </c>
      <c r="H35">
        <f>AVERAGE($F$3:F35)</f>
        <v>2642.9292929292928</v>
      </c>
      <c r="I35">
        <f t="shared" si="5"/>
        <v>33.333333333333329</v>
      </c>
      <c r="J35">
        <f>AVERAGE($I$3:I35)</f>
        <v>57.334054834054832</v>
      </c>
      <c r="K35">
        <f>SUM($E$3:E35)/H35</f>
        <v>-2.5665965985094594</v>
      </c>
    </row>
    <row r="36" spans="1:11" x14ac:dyDescent="0.2">
      <c r="A36">
        <f t="shared" si="0"/>
        <v>34</v>
      </c>
      <c r="B36">
        <v>15000</v>
      </c>
      <c r="C36" s="2">
        <f t="shared" si="1"/>
        <v>15000</v>
      </c>
      <c r="D36">
        <f t="shared" si="2"/>
        <v>15000</v>
      </c>
      <c r="E36">
        <f t="shared" si="3"/>
        <v>0</v>
      </c>
      <c r="F36">
        <f t="shared" si="4"/>
        <v>0</v>
      </c>
      <c r="G36">
        <f>SUMSQ($E$3:E36)/A36</f>
        <v>11224910.130718954</v>
      </c>
      <c r="H36">
        <f>AVERAGE($F$3:F36)</f>
        <v>2565.1960784313724</v>
      </c>
      <c r="I36">
        <f t="shared" si="5"/>
        <v>0</v>
      </c>
      <c r="J36">
        <f>AVERAGE($I$3:I36)</f>
        <v>55.647759103641455</v>
      </c>
      <c r="K36">
        <f>SUM($E$3:E36)/H36</f>
        <v>-2.6443722530097462</v>
      </c>
    </row>
    <row r="37" spans="1:11" x14ac:dyDescent="0.2">
      <c r="A37">
        <f t="shared" si="0"/>
        <v>35</v>
      </c>
      <c r="B37">
        <v>18000</v>
      </c>
      <c r="C37" s="2">
        <f t="shared" si="1"/>
        <v>18000</v>
      </c>
      <c r="D37">
        <f t="shared" si="2"/>
        <v>15000</v>
      </c>
      <c r="E37">
        <f t="shared" si="3"/>
        <v>-3000</v>
      </c>
      <c r="F37">
        <f t="shared" si="4"/>
        <v>3000</v>
      </c>
      <c r="G37">
        <f>SUMSQ($E$3:E37)/A37</f>
        <v>11161341.269841269</v>
      </c>
      <c r="H37">
        <f>AVERAGE($F$3:F37)</f>
        <v>2577.6190476190473</v>
      </c>
      <c r="I37">
        <f>100*(F37/B37)</f>
        <v>16.666666666666664</v>
      </c>
      <c r="J37">
        <f>AVERAGE($I$3:I37)</f>
        <v>54.534013605442176</v>
      </c>
      <c r="K37">
        <f>SUM($E$3:E37)/H37</f>
        <v>-3.7954923332717541</v>
      </c>
    </row>
    <row r="38" spans="1:11" x14ac:dyDescent="0.2">
      <c r="A38">
        <f t="shared" si="0"/>
        <v>36</v>
      </c>
      <c r="B38">
        <v>8000</v>
      </c>
      <c r="C38" s="2">
        <f t="shared" si="1"/>
        <v>8000</v>
      </c>
      <c r="D38">
        <f t="shared" si="2"/>
        <v>18000</v>
      </c>
      <c r="E38">
        <f t="shared" si="3"/>
        <v>10000</v>
      </c>
      <c r="F38">
        <f t="shared" si="4"/>
        <v>10000</v>
      </c>
      <c r="G38">
        <f>SUMSQ($E$3:E38)/A38</f>
        <v>13629081.790123455</v>
      </c>
      <c r="H38">
        <f>AVERAGE($F$3:F38)</f>
        <v>2783.7962962962961</v>
      </c>
      <c r="I38">
        <f t="shared" si="5"/>
        <v>125</v>
      </c>
      <c r="J38">
        <f>AVERAGE($I$3:I38)</f>
        <v>56.491402116402114</v>
      </c>
      <c r="K38">
        <f>SUM($E$3:E38)/H38</f>
        <v>7.783136537502057E-2</v>
      </c>
    </row>
    <row r="39" spans="1:11" x14ac:dyDescent="0.2">
      <c r="A39">
        <f t="shared" si="0"/>
        <v>37</v>
      </c>
      <c r="B39">
        <v>5000</v>
      </c>
      <c r="C39" s="2">
        <f t="shared" si="1"/>
        <v>5000</v>
      </c>
      <c r="D39">
        <f t="shared" si="2"/>
        <v>8000</v>
      </c>
      <c r="E39">
        <f t="shared" si="3"/>
        <v>3000</v>
      </c>
      <c r="F39">
        <f t="shared" si="4"/>
        <v>3000</v>
      </c>
      <c r="G39">
        <f>SUMSQ($E$3:E39)/A39</f>
        <v>13503971.47147147</v>
      </c>
      <c r="H39">
        <f>AVERAGE($F$3:F39)</f>
        <v>2789.6396396396394</v>
      </c>
      <c r="I39">
        <f t="shared" si="5"/>
        <v>60</v>
      </c>
      <c r="J39">
        <f>AVERAGE($I$3:I39)</f>
        <v>56.586229086229082</v>
      </c>
      <c r="K39">
        <f>SUM($E$3:E39)/H39</f>
        <v>1.1530760536089131</v>
      </c>
    </row>
    <row r="40" spans="1:11" x14ac:dyDescent="0.2">
      <c r="A40">
        <f t="shared" si="0"/>
        <v>38</v>
      </c>
      <c r="B40">
        <v>4000</v>
      </c>
      <c r="C40" s="2">
        <f t="shared" si="1"/>
        <v>4000</v>
      </c>
      <c r="D40">
        <f t="shared" si="2"/>
        <v>5000</v>
      </c>
      <c r="E40">
        <f t="shared" si="3"/>
        <v>1000</v>
      </c>
      <c r="F40">
        <f t="shared" si="4"/>
        <v>1000</v>
      </c>
      <c r="G40">
        <f>SUMSQ($E$3:E40)/A40</f>
        <v>13174919.590643274</v>
      </c>
      <c r="H40">
        <f>AVERAGE($F$3:F40)</f>
        <v>2742.5438596491226</v>
      </c>
      <c r="I40">
        <f t="shared" si="5"/>
        <v>25</v>
      </c>
      <c r="J40">
        <f>AVERAGE($I$3:I40)</f>
        <v>55.755012531328319</v>
      </c>
      <c r="K40">
        <f>SUM($E$3:E40)/H40</f>
        <v>1.5375019990404604</v>
      </c>
    </row>
    <row r="41" spans="1:11" x14ac:dyDescent="0.2">
      <c r="A41">
        <f t="shared" si="0"/>
        <v>39</v>
      </c>
      <c r="B41">
        <v>4000</v>
      </c>
      <c r="C41" s="2">
        <f t="shared" si="1"/>
        <v>4000</v>
      </c>
      <c r="D41">
        <f t="shared" si="2"/>
        <v>4000</v>
      </c>
      <c r="E41">
        <f t="shared" si="3"/>
        <v>0</v>
      </c>
      <c r="F41">
        <f t="shared" si="4"/>
        <v>0</v>
      </c>
      <c r="G41">
        <f>SUMSQ($E$3:E41)/A41</f>
        <v>12837101.139601139</v>
      </c>
      <c r="H41">
        <f>AVERAGE($F$3:F41)</f>
        <v>2672.2222222222222</v>
      </c>
      <c r="I41">
        <f t="shared" si="5"/>
        <v>0</v>
      </c>
      <c r="J41">
        <f>AVERAGE($I$3:I41)</f>
        <v>54.325396825396822</v>
      </c>
      <c r="K41">
        <f>SUM($E$3:E41)/H41</f>
        <v>1.5779625779625777</v>
      </c>
    </row>
    <row r="42" spans="1:11" x14ac:dyDescent="0.2">
      <c r="A42">
        <f t="shared" si="0"/>
        <v>40</v>
      </c>
      <c r="B42">
        <v>2000</v>
      </c>
      <c r="C42" s="2">
        <f t="shared" si="1"/>
        <v>2000</v>
      </c>
      <c r="D42">
        <f t="shared" si="2"/>
        <v>4000</v>
      </c>
      <c r="E42">
        <f t="shared" si="3"/>
        <v>2000</v>
      </c>
      <c r="F42">
        <f t="shared" si="4"/>
        <v>2000</v>
      </c>
      <c r="G42">
        <f>SUMSQ($E$3:E42)/A42</f>
        <v>12616173.61111111</v>
      </c>
      <c r="H42">
        <f>AVERAGE($F$3:F42)</f>
        <v>2655.4166666666665</v>
      </c>
      <c r="I42">
        <f t="shared" si="5"/>
        <v>100</v>
      </c>
      <c r="J42">
        <f>AVERAGE($I$3:I42)</f>
        <v>55.467261904761905</v>
      </c>
      <c r="K42">
        <f>SUM($E$3:E42)/H42</f>
        <v>2.3411266279617133</v>
      </c>
    </row>
    <row r="43" spans="1:11" x14ac:dyDescent="0.2">
      <c r="A43">
        <f t="shared" si="0"/>
        <v>41</v>
      </c>
      <c r="B43">
        <v>5000</v>
      </c>
      <c r="C43" s="2">
        <f t="shared" si="1"/>
        <v>5000</v>
      </c>
      <c r="D43">
        <f t="shared" si="2"/>
        <v>2000</v>
      </c>
      <c r="E43">
        <f t="shared" si="3"/>
        <v>-3000</v>
      </c>
      <c r="F43">
        <f t="shared" si="4"/>
        <v>3000</v>
      </c>
      <c r="G43">
        <f>SUMSQ($E$3:E43)/A43</f>
        <v>12527974.254742546</v>
      </c>
      <c r="H43">
        <f>AVERAGE($F$3:F43)</f>
        <v>2663.8211382113818</v>
      </c>
      <c r="I43">
        <f t="shared" si="5"/>
        <v>60</v>
      </c>
      <c r="J43">
        <f>AVERAGE($I$3:I43)</f>
        <v>55.577816492450637</v>
      </c>
      <c r="K43">
        <f>SUM($E$3:E43)/H43</f>
        <v>1.20753853197009</v>
      </c>
    </row>
    <row r="44" spans="1:11" x14ac:dyDescent="0.2">
      <c r="A44">
        <f t="shared" si="0"/>
        <v>42</v>
      </c>
      <c r="B44">
        <v>7000</v>
      </c>
      <c r="C44" s="2">
        <f t="shared" si="1"/>
        <v>7000</v>
      </c>
      <c r="D44">
        <f t="shared" si="2"/>
        <v>5000</v>
      </c>
      <c r="E44">
        <f t="shared" si="3"/>
        <v>-2000</v>
      </c>
      <c r="F44">
        <f t="shared" si="4"/>
        <v>2000</v>
      </c>
      <c r="G44">
        <f>SUMSQ($E$3:E44)/A44</f>
        <v>12324927.248677248</v>
      </c>
      <c r="H44">
        <f>AVERAGE($F$3:F44)</f>
        <v>2648.0158730158728</v>
      </c>
      <c r="I44">
        <f t="shared" si="5"/>
        <v>28.571428571428569</v>
      </c>
      <c r="J44">
        <f>AVERAGE($I$3:I44)</f>
        <v>54.934807256235821</v>
      </c>
      <c r="K44">
        <f>SUM($E$3:E44)/H44</f>
        <v>0.45946350966581728</v>
      </c>
    </row>
    <row r="45" spans="1:11" x14ac:dyDescent="0.2">
      <c r="A45">
        <f t="shared" si="0"/>
        <v>43</v>
      </c>
      <c r="B45">
        <v>10000</v>
      </c>
      <c r="C45" s="2">
        <f t="shared" si="1"/>
        <v>10000</v>
      </c>
      <c r="D45">
        <f t="shared" si="2"/>
        <v>7000</v>
      </c>
      <c r="E45">
        <f t="shared" si="3"/>
        <v>-3000</v>
      </c>
      <c r="F45">
        <f t="shared" si="4"/>
        <v>3000</v>
      </c>
      <c r="G45">
        <f>SUMSQ($E$3:E45)/A45</f>
        <v>12247603.359173127</v>
      </c>
      <c r="H45">
        <f>AVERAGE($F$3:F45)</f>
        <v>2656.2015503875969</v>
      </c>
      <c r="I45">
        <f t="shared" si="5"/>
        <v>30</v>
      </c>
      <c r="J45">
        <f>AVERAGE($I$3:I45)</f>
        <v>54.354928017718713</v>
      </c>
      <c r="K45">
        <f>SUM($E$3:E45)/H45</f>
        <v>-0.67138479498030079</v>
      </c>
    </row>
    <row r="46" spans="1:11" x14ac:dyDescent="0.2">
      <c r="A46">
        <f t="shared" si="0"/>
        <v>44</v>
      </c>
      <c r="B46">
        <v>14000</v>
      </c>
      <c r="C46" s="2">
        <f t="shared" si="1"/>
        <v>14000</v>
      </c>
      <c r="D46">
        <f t="shared" si="2"/>
        <v>10000</v>
      </c>
      <c r="E46">
        <f t="shared" si="3"/>
        <v>-4000</v>
      </c>
      <c r="F46">
        <f t="shared" si="4"/>
        <v>4000</v>
      </c>
      <c r="G46">
        <f>SUMSQ($E$3:E46)/A46</f>
        <v>12332885.101010101</v>
      </c>
      <c r="H46">
        <f>AVERAGE($F$3:F46)</f>
        <v>2686.742424242424</v>
      </c>
      <c r="I46">
        <f t="shared" si="5"/>
        <v>28.571428571428569</v>
      </c>
      <c r="J46">
        <f>AVERAGE($I$3:I46)</f>
        <v>53.768939393939384</v>
      </c>
      <c r="K46">
        <f>SUM($E$3:E46)/H46</f>
        <v>-2.1525447624418446</v>
      </c>
    </row>
    <row r="47" spans="1:11" x14ac:dyDescent="0.2">
      <c r="A47">
        <f t="shared" si="0"/>
        <v>45</v>
      </c>
      <c r="B47">
        <v>16000</v>
      </c>
      <c r="C47" s="2">
        <f t="shared" si="1"/>
        <v>16000</v>
      </c>
      <c r="D47">
        <f t="shared" si="2"/>
        <v>14000</v>
      </c>
      <c r="E47">
        <f t="shared" si="3"/>
        <v>-2000</v>
      </c>
      <c r="F47">
        <f t="shared" si="4"/>
        <v>2000</v>
      </c>
      <c r="G47">
        <f>SUMSQ($E$3:E47)/A47</f>
        <v>12147709.876543209</v>
      </c>
      <c r="H47">
        <f>AVERAGE($F$3:F47)</f>
        <v>2671.4814814814813</v>
      </c>
      <c r="I47">
        <f t="shared" si="5"/>
        <v>12.5</v>
      </c>
      <c r="J47">
        <f>AVERAGE($I$3:I47)</f>
        <v>52.851851851851848</v>
      </c>
      <c r="K47">
        <f>SUM($E$3:E47)/H47</f>
        <v>-2.9134895327880219</v>
      </c>
    </row>
    <row r="48" spans="1:11" x14ac:dyDescent="0.2">
      <c r="A48">
        <f t="shared" si="0"/>
        <v>46</v>
      </c>
      <c r="B48">
        <v>16000</v>
      </c>
      <c r="C48" s="2">
        <f t="shared" si="1"/>
        <v>16000</v>
      </c>
      <c r="D48">
        <f t="shared" si="2"/>
        <v>16000</v>
      </c>
      <c r="E48">
        <f t="shared" si="3"/>
        <v>0</v>
      </c>
      <c r="F48">
        <f t="shared" si="4"/>
        <v>0</v>
      </c>
      <c r="G48">
        <f>SUMSQ($E$3:E48)/A48</f>
        <v>11883629.227053139</v>
      </c>
      <c r="H48">
        <f>AVERAGE($F$3:F48)</f>
        <v>2613.405797101449</v>
      </c>
      <c r="I48">
        <f t="shared" si="5"/>
        <v>0</v>
      </c>
      <c r="J48">
        <f>AVERAGE($I$3:I48)</f>
        <v>51.702898550724633</v>
      </c>
      <c r="K48">
        <f>SUM($E$3:E48)/H48</f>
        <v>-2.9782337446277558</v>
      </c>
    </row>
    <row r="49" spans="1:11" x14ac:dyDescent="0.2">
      <c r="A49">
        <f t="shared" si="0"/>
        <v>47</v>
      </c>
      <c r="B49">
        <v>20000</v>
      </c>
      <c r="C49" s="2">
        <f t="shared" si="1"/>
        <v>20000</v>
      </c>
      <c r="D49">
        <f t="shared" si="2"/>
        <v>16000</v>
      </c>
      <c r="E49">
        <f t="shared" si="3"/>
        <v>-4000</v>
      </c>
      <c r="F49">
        <f t="shared" si="4"/>
        <v>4000</v>
      </c>
      <c r="G49">
        <f>SUMSQ($E$3:E49)/A49</f>
        <v>11971211.583924349</v>
      </c>
      <c r="H49">
        <f>AVERAGE($F$3:F49)</f>
        <v>2642.9078014184397</v>
      </c>
      <c r="I49">
        <f t="shared" si="5"/>
        <v>20</v>
      </c>
      <c r="J49">
        <f>AVERAGE($I$3:I49)</f>
        <v>51.028368794326234</v>
      </c>
      <c r="K49">
        <f>SUM($E$3:E49)/H49</f>
        <v>-4.4584730980813099</v>
      </c>
    </row>
    <row r="50" spans="1:11" x14ac:dyDescent="0.2">
      <c r="A50">
        <f t="shared" si="0"/>
        <v>48</v>
      </c>
      <c r="B50">
        <v>12000</v>
      </c>
      <c r="C50" s="2">
        <f t="shared" si="1"/>
        <v>12000</v>
      </c>
      <c r="D50">
        <f t="shared" si="2"/>
        <v>20000</v>
      </c>
      <c r="E50">
        <f t="shared" si="3"/>
        <v>8000</v>
      </c>
      <c r="F50">
        <f t="shared" si="4"/>
        <v>8000</v>
      </c>
      <c r="G50">
        <f>SUMSQ($E$3:E50)/A50</f>
        <v>13055144.675925925</v>
      </c>
      <c r="H50">
        <f>AVERAGE($F$3:F50)</f>
        <v>2754.5138888888887</v>
      </c>
      <c r="I50">
        <f t="shared" si="5"/>
        <v>66.666666666666657</v>
      </c>
      <c r="J50">
        <f>AVERAGE($I$3:I50)</f>
        <v>51.354166666666657</v>
      </c>
      <c r="K50">
        <f>SUM($E$3:E50)/H50</f>
        <v>-1.3735030883650576</v>
      </c>
    </row>
    <row r="51" spans="1:11" x14ac:dyDescent="0.2">
      <c r="A51">
        <f t="shared" si="0"/>
        <v>49</v>
      </c>
      <c r="B51">
        <v>5000</v>
      </c>
      <c r="C51" s="2">
        <f t="shared" si="1"/>
        <v>5000</v>
      </c>
      <c r="D51">
        <f t="shared" si="2"/>
        <v>12000</v>
      </c>
      <c r="E51">
        <f t="shared" si="3"/>
        <v>7000</v>
      </c>
      <c r="F51">
        <f t="shared" si="4"/>
        <v>7000</v>
      </c>
      <c r="G51">
        <f>SUMSQ($E$3:E51)/A51</f>
        <v>13788713.151927438</v>
      </c>
      <c r="H51">
        <f>AVERAGE($F$3:F51)</f>
        <v>2841.1564625850338</v>
      </c>
      <c r="I51">
        <f t="shared" si="5"/>
        <v>140</v>
      </c>
      <c r="J51">
        <f>AVERAGE($I$3:I51)</f>
        <v>53.16326530612244</v>
      </c>
      <c r="K51">
        <f>SUM($E$3:E51)/H51</f>
        <v>1.1321680833233567</v>
      </c>
    </row>
    <row r="52" spans="1:11" x14ac:dyDescent="0.2">
      <c r="A52">
        <f t="shared" si="0"/>
        <v>50</v>
      </c>
      <c r="B52">
        <v>2000</v>
      </c>
      <c r="C52" s="2">
        <f t="shared" si="1"/>
        <v>2000</v>
      </c>
      <c r="D52">
        <f t="shared" si="2"/>
        <v>5000</v>
      </c>
      <c r="E52">
        <f t="shared" si="3"/>
        <v>3000</v>
      </c>
      <c r="F52">
        <f t="shared" si="4"/>
        <v>3000</v>
      </c>
      <c r="G52">
        <f>SUMSQ($E$3:E52)/A52</f>
        <v>13692938.888888888</v>
      </c>
      <c r="H52">
        <f>AVERAGE($F$3:F52)</f>
        <v>2844.333333333333</v>
      </c>
      <c r="I52">
        <f t="shared" si="5"/>
        <v>150</v>
      </c>
      <c r="J52">
        <f>AVERAGE($I$3:I52)</f>
        <v>55.099999999999994</v>
      </c>
      <c r="K52">
        <f>SUM($E$3:E52)/H52</f>
        <v>2.1856322512598148</v>
      </c>
    </row>
    <row r="53" spans="1:11" x14ac:dyDescent="0.2">
      <c r="A53">
        <f t="shared" si="0"/>
        <v>51</v>
      </c>
      <c r="B53">
        <v>3000</v>
      </c>
      <c r="C53" s="2">
        <f t="shared" si="1"/>
        <v>3000</v>
      </c>
      <c r="D53">
        <f t="shared" si="2"/>
        <v>2000</v>
      </c>
      <c r="E53">
        <f t="shared" si="3"/>
        <v>-1000</v>
      </c>
      <c r="F53">
        <f t="shared" si="4"/>
        <v>1000</v>
      </c>
      <c r="G53">
        <f>SUMSQ($E$3:E53)/A53</f>
        <v>13444057.734204793</v>
      </c>
      <c r="H53">
        <f>AVERAGE($F$3:F53)</f>
        <v>2808.1699346405226</v>
      </c>
      <c r="I53">
        <f t="shared" si="5"/>
        <v>33.333333333333329</v>
      </c>
      <c r="J53">
        <f>AVERAGE($I$3:I53)</f>
        <v>54.673202614379079</v>
      </c>
      <c r="K53">
        <f>SUM($E$3:E53)/H53</f>
        <v>1.8576748516234145</v>
      </c>
    </row>
    <row r="54" spans="1:11" x14ac:dyDescent="0.2">
      <c r="A54">
        <f t="shared" si="0"/>
        <v>52</v>
      </c>
      <c r="B54">
        <v>2000</v>
      </c>
      <c r="C54" s="2">
        <f t="shared" si="1"/>
        <v>2000</v>
      </c>
      <c r="D54">
        <f t="shared" si="2"/>
        <v>3000</v>
      </c>
      <c r="E54">
        <f t="shared" si="3"/>
        <v>1000</v>
      </c>
      <c r="F54">
        <f t="shared" si="4"/>
        <v>1000</v>
      </c>
      <c r="G54">
        <f>SUMSQ($E$3:E54)/A54</f>
        <v>13204748.931623932</v>
      </c>
      <c r="H54">
        <f>AVERAGE($F$3:F54)</f>
        <v>2773.3974358974356</v>
      </c>
      <c r="I54">
        <f t="shared" si="5"/>
        <v>50</v>
      </c>
      <c r="J54">
        <f>AVERAGE($I$3:I54)</f>
        <v>54.583333333333329</v>
      </c>
      <c r="K54">
        <f>SUM($E$3:E54)/H54</f>
        <v>2.2415347278400555</v>
      </c>
    </row>
    <row r="55" spans="1:11" x14ac:dyDescent="0.2">
      <c r="A55">
        <f t="shared" si="0"/>
        <v>53</v>
      </c>
      <c r="B55">
        <v>7000</v>
      </c>
      <c r="C55" s="2">
        <f t="shared" si="1"/>
        <v>7000</v>
      </c>
      <c r="D55">
        <f t="shared" si="2"/>
        <v>2000</v>
      </c>
      <c r="E55">
        <f t="shared" si="3"/>
        <v>-5000</v>
      </c>
      <c r="F55">
        <f t="shared" si="4"/>
        <v>5000</v>
      </c>
      <c r="G55">
        <f>SUMSQ($E$3:E55)/A55</f>
        <v>13427300.838574423</v>
      </c>
      <c r="H55">
        <f>AVERAGE($F$3:F55)</f>
        <v>2815.4088050314463</v>
      </c>
      <c r="I55">
        <f t="shared" si="5"/>
        <v>71.428571428571431</v>
      </c>
      <c r="J55">
        <f>AVERAGE($I$3:I55)</f>
        <v>54.901168014375557</v>
      </c>
      <c r="K55">
        <f>SUM($E$3:E55)/H55</f>
        <v>0.43214564950295975</v>
      </c>
    </row>
    <row r="56" spans="1:11" x14ac:dyDescent="0.2">
      <c r="A56">
        <f t="shared" si="0"/>
        <v>54</v>
      </c>
      <c r="B56">
        <v>6000</v>
      </c>
      <c r="C56" s="2">
        <f t="shared" si="1"/>
        <v>6000</v>
      </c>
      <c r="D56">
        <f t="shared" si="2"/>
        <v>7000</v>
      </c>
      <c r="E56">
        <f t="shared" si="3"/>
        <v>1000</v>
      </c>
      <c r="F56">
        <f t="shared" si="4"/>
        <v>1000</v>
      </c>
      <c r="G56">
        <f>SUMSQ($E$3:E56)/A56</f>
        <v>13197165.637860082</v>
      </c>
      <c r="H56">
        <f>AVERAGE($F$3:F56)</f>
        <v>2781.7901234567898</v>
      </c>
      <c r="I56">
        <f t="shared" si="5"/>
        <v>16.666666666666664</v>
      </c>
      <c r="J56">
        <f>AVERAGE($I$3:I56)</f>
        <v>54.193121693121689</v>
      </c>
      <c r="K56">
        <f>SUM($E$3:E56)/H56</f>
        <v>0.7968489958948185</v>
      </c>
    </row>
    <row r="57" spans="1:11" x14ac:dyDescent="0.2">
      <c r="A57">
        <f t="shared" si="0"/>
        <v>55</v>
      </c>
      <c r="B57">
        <v>8000</v>
      </c>
      <c r="C57" s="2">
        <f t="shared" si="1"/>
        <v>8000</v>
      </c>
      <c r="D57">
        <f t="shared" si="2"/>
        <v>6000</v>
      </c>
      <c r="E57">
        <f t="shared" si="3"/>
        <v>-2000</v>
      </c>
      <c r="F57">
        <f t="shared" si="4"/>
        <v>2000</v>
      </c>
      <c r="G57">
        <f>SUMSQ($E$3:E57)/A57</f>
        <v>13029944.444444444</v>
      </c>
      <c r="H57">
        <f>AVERAGE($F$3:F57)</f>
        <v>2767.5757575757575</v>
      </c>
      <c r="I57">
        <f t="shared" si="5"/>
        <v>25</v>
      </c>
      <c r="J57">
        <f>AVERAGE($I$3:I57)</f>
        <v>53.662337662337656</v>
      </c>
      <c r="K57">
        <f>SUM($E$3:E57)/H57</f>
        <v>7.828752874192467E-2</v>
      </c>
    </row>
    <row r="58" spans="1:11" x14ac:dyDescent="0.2">
      <c r="A58">
        <f t="shared" si="0"/>
        <v>56</v>
      </c>
      <c r="B58">
        <v>10000</v>
      </c>
      <c r="C58" s="2">
        <f t="shared" si="1"/>
        <v>10000</v>
      </c>
      <c r="D58">
        <f t="shared" si="2"/>
        <v>8000</v>
      </c>
      <c r="E58">
        <f t="shared" si="3"/>
        <v>-2000</v>
      </c>
      <c r="F58">
        <f t="shared" si="4"/>
        <v>2000</v>
      </c>
      <c r="G58">
        <f>SUMSQ($E$3:E58)/A58</f>
        <v>12868695.436507937</v>
      </c>
      <c r="H58">
        <f>AVERAGE($F$3:F58)</f>
        <v>2753.8690476190473</v>
      </c>
      <c r="I58">
        <f t="shared" si="5"/>
        <v>20</v>
      </c>
      <c r="J58">
        <f>AVERAGE($I$3:I58)</f>
        <v>53.061224489795912</v>
      </c>
      <c r="K58">
        <f>SUM($E$3:E58)/H58</f>
        <v>-0.64757375986166676</v>
      </c>
    </row>
    <row r="59" spans="1:11" x14ac:dyDescent="0.2">
      <c r="A59">
        <f t="shared" si="0"/>
        <v>57</v>
      </c>
      <c r="B59">
        <v>20000</v>
      </c>
      <c r="C59" s="2">
        <f t="shared" si="1"/>
        <v>20000</v>
      </c>
      <c r="D59">
        <f t="shared" si="2"/>
        <v>10000</v>
      </c>
      <c r="E59">
        <f t="shared" si="3"/>
        <v>-10000</v>
      </c>
      <c r="F59">
        <f t="shared" si="4"/>
        <v>10000</v>
      </c>
      <c r="G59">
        <f>SUMSQ($E$3:E59)/A59</f>
        <v>14397314.814814813</v>
      </c>
      <c r="H59">
        <f>AVERAGE($F$3:F59)</f>
        <v>2880.9941520467833</v>
      </c>
      <c r="I59">
        <f t="shared" si="5"/>
        <v>50</v>
      </c>
      <c r="J59">
        <f>AVERAGE($I$3:I59)</f>
        <v>53.007518796992478</v>
      </c>
      <c r="K59">
        <f>SUM($E$3:E59)/H59</f>
        <v>-4.090023343144221</v>
      </c>
    </row>
    <row r="60" spans="1:11" x14ac:dyDescent="0.2">
      <c r="A60">
        <f t="shared" si="0"/>
        <v>58</v>
      </c>
      <c r="B60">
        <v>20000</v>
      </c>
      <c r="C60" s="2">
        <f t="shared" si="1"/>
        <v>20000</v>
      </c>
      <c r="D60">
        <f t="shared" si="2"/>
        <v>20000</v>
      </c>
      <c r="E60">
        <f t="shared" si="3"/>
        <v>0</v>
      </c>
      <c r="F60">
        <f t="shared" si="4"/>
        <v>0</v>
      </c>
      <c r="G60">
        <f>SUMSQ($E$3:E60)/A60</f>
        <v>14149085.249042146</v>
      </c>
      <c r="H60">
        <f>AVERAGE($F$3:F60)</f>
        <v>2831.3218390804595</v>
      </c>
      <c r="I60">
        <f t="shared" si="5"/>
        <v>0</v>
      </c>
      <c r="J60">
        <f>AVERAGE($I$3:I60)</f>
        <v>52.093596059113295</v>
      </c>
      <c r="K60">
        <f>SUM($E$3:E60)/H60</f>
        <v>-4.1617781386379784</v>
      </c>
    </row>
    <row r="61" spans="1:11" x14ac:dyDescent="0.2">
      <c r="A61">
        <f t="shared" si="0"/>
        <v>59</v>
      </c>
      <c r="B61">
        <v>22000</v>
      </c>
      <c r="C61" s="2">
        <f t="shared" si="1"/>
        <v>22000</v>
      </c>
      <c r="D61">
        <f t="shared" si="2"/>
        <v>20000</v>
      </c>
      <c r="E61">
        <f t="shared" si="3"/>
        <v>-2000</v>
      </c>
      <c r="F61">
        <f t="shared" si="4"/>
        <v>2000</v>
      </c>
      <c r="G61">
        <f>SUMSQ($E$3:E61)/A61</f>
        <v>13977066.854990583</v>
      </c>
      <c r="H61">
        <f>AVERAGE($F$3:F61)</f>
        <v>2817.231638418079</v>
      </c>
      <c r="I61">
        <f t="shared" si="5"/>
        <v>9.0909090909090917</v>
      </c>
      <c r="J61">
        <f>AVERAGE($I$3:I61)</f>
        <v>51.364736957957291</v>
      </c>
      <c r="K61">
        <f>SUM($E$3:E61)/H61</f>
        <v>-4.8925097763962704</v>
      </c>
    </row>
    <row r="62" spans="1:11" x14ac:dyDescent="0.2">
      <c r="A62">
        <f t="shared" si="0"/>
        <v>60</v>
      </c>
      <c r="B62">
        <v>8000</v>
      </c>
      <c r="C62" s="2">
        <f>$N$3*B62+(1-$N$3)*C61</f>
        <v>8000</v>
      </c>
      <c r="D62">
        <f t="shared" si="2"/>
        <v>22000</v>
      </c>
      <c r="E62">
        <f t="shared" si="3"/>
        <v>14000</v>
      </c>
      <c r="F62">
        <f t="shared" si="4"/>
        <v>14000</v>
      </c>
      <c r="G62">
        <f>SUMSQ($E$3:E62)/A62</f>
        <v>17010782.407407407</v>
      </c>
      <c r="H62">
        <f>AVERAGE($F$3:F62)</f>
        <v>3003.6111111111109</v>
      </c>
      <c r="I62">
        <f>100*(F62/B62)</f>
        <v>175</v>
      </c>
      <c r="J62">
        <f>AVERAGE($I$3:I62)</f>
        <v>53.425324675324667</v>
      </c>
      <c r="K62">
        <f>SUM($E$3:E62)/H62</f>
        <v>7.2135392583001751E-2</v>
      </c>
    </row>
    <row r="63" spans="1:11" x14ac:dyDescent="0.2">
      <c r="A63">
        <v>61</v>
      </c>
      <c r="C63" s="2"/>
      <c r="D63">
        <f t="shared" si="2"/>
        <v>8000</v>
      </c>
    </row>
    <row r="64" spans="1:11" x14ac:dyDescent="0.2">
      <c r="A64">
        <v>62</v>
      </c>
      <c r="C64" s="2"/>
      <c r="D64">
        <f>$D$63</f>
        <v>8000</v>
      </c>
    </row>
    <row r="65" spans="1:4" x14ac:dyDescent="0.2">
      <c r="A65">
        <v>63</v>
      </c>
      <c r="C65" s="2"/>
      <c r="D65">
        <f t="shared" ref="D65:D75" si="6">$D$63</f>
        <v>8000</v>
      </c>
    </row>
    <row r="66" spans="1:4" x14ac:dyDescent="0.2">
      <c r="A66">
        <v>64</v>
      </c>
      <c r="C66" s="2"/>
      <c r="D66">
        <f t="shared" si="6"/>
        <v>8000</v>
      </c>
    </row>
    <row r="67" spans="1:4" x14ac:dyDescent="0.2">
      <c r="A67">
        <v>65</v>
      </c>
      <c r="C67" s="2"/>
      <c r="D67">
        <f t="shared" si="6"/>
        <v>8000</v>
      </c>
    </row>
    <row r="68" spans="1:4" x14ac:dyDescent="0.2">
      <c r="A68">
        <v>66</v>
      </c>
      <c r="C68" s="2"/>
      <c r="D68">
        <f t="shared" si="6"/>
        <v>8000</v>
      </c>
    </row>
    <row r="69" spans="1:4" x14ac:dyDescent="0.2">
      <c r="A69">
        <v>67</v>
      </c>
      <c r="C69" s="2"/>
      <c r="D69">
        <f t="shared" si="6"/>
        <v>8000</v>
      </c>
    </row>
    <row r="70" spans="1:4" x14ac:dyDescent="0.2">
      <c r="A70">
        <v>68</v>
      </c>
      <c r="C70" s="2"/>
      <c r="D70">
        <f t="shared" si="6"/>
        <v>8000</v>
      </c>
    </row>
    <row r="71" spans="1:4" x14ac:dyDescent="0.2">
      <c r="A71">
        <v>69</v>
      </c>
      <c r="C71" s="2"/>
      <c r="D71">
        <f t="shared" si="6"/>
        <v>8000</v>
      </c>
    </row>
    <row r="72" spans="1:4" x14ac:dyDescent="0.2">
      <c r="A72">
        <v>70</v>
      </c>
      <c r="C72" s="2"/>
      <c r="D72">
        <f t="shared" si="6"/>
        <v>8000</v>
      </c>
    </row>
    <row r="73" spans="1:4" x14ac:dyDescent="0.2">
      <c r="A73">
        <v>71</v>
      </c>
      <c r="C73" s="2"/>
      <c r="D73">
        <f t="shared" si="6"/>
        <v>8000</v>
      </c>
    </row>
    <row r="74" spans="1:4" x14ac:dyDescent="0.2">
      <c r="A74">
        <v>72</v>
      </c>
      <c r="C74" s="2"/>
      <c r="D74">
        <f t="shared" si="6"/>
        <v>8000</v>
      </c>
    </row>
    <row r="75" spans="1:4" x14ac:dyDescent="0.2">
      <c r="D75">
        <f t="shared" si="6"/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4454-08D6-BB4F-9819-0D7BEFA2E246}">
  <dimension ref="A1:AA74"/>
  <sheetViews>
    <sheetView topLeftCell="L1" zoomScale="169" workbookViewId="0">
      <selection activeCell="N5" sqref="N5:Q9"/>
    </sheetView>
  </sheetViews>
  <sheetFormatPr baseColWidth="10" defaultRowHeight="15" x14ac:dyDescent="0.2"/>
  <cols>
    <col min="1" max="6" width="11" bestFit="1" customWidth="1"/>
    <col min="7" max="7" width="15.83203125" bestFit="1" customWidth="1"/>
    <col min="8" max="12" width="11" bestFit="1" customWidth="1"/>
    <col min="15" max="15" width="11" bestFit="1" customWidth="1"/>
    <col min="16" max="16" width="12.5" customWidth="1"/>
    <col min="17" max="17" width="12.1640625" bestFit="1" customWidth="1"/>
    <col min="18" max="18" width="11.5" customWidth="1"/>
    <col min="19" max="19" width="28.5" bestFit="1" customWidth="1"/>
    <col min="20" max="20" width="12.1640625" bestFit="1" customWidth="1"/>
    <col min="21" max="21" width="12.1640625" customWidth="1"/>
    <col min="22" max="22" width="12.1640625" bestFit="1" customWidth="1"/>
    <col min="23" max="25" width="11" bestFit="1" customWidth="1"/>
  </cols>
  <sheetData>
    <row r="1" spans="1:24" ht="51" customHeight="1" x14ac:dyDescent="0.2">
      <c r="A1" s="1" t="s">
        <v>0</v>
      </c>
      <c r="B1" s="1" t="s">
        <v>1</v>
      </c>
      <c r="C1" t="s">
        <v>29</v>
      </c>
      <c r="D1" t="s">
        <v>30</v>
      </c>
      <c r="E1" t="s">
        <v>59</v>
      </c>
      <c r="F1" t="s">
        <v>60</v>
      </c>
      <c r="G1" t="s">
        <v>5</v>
      </c>
      <c r="H1" t="s">
        <v>20</v>
      </c>
      <c r="I1" t="s">
        <v>21</v>
      </c>
      <c r="J1" t="s">
        <v>22</v>
      </c>
      <c r="K1" t="s">
        <v>23</v>
      </c>
      <c r="L1" t="s">
        <v>61</v>
      </c>
      <c r="N1" s="8"/>
    </row>
    <row r="2" spans="1:24" x14ac:dyDescent="0.2">
      <c r="A2">
        <v>0</v>
      </c>
      <c r="C2">
        <f>T20</f>
        <v>4800.5649717514116</v>
      </c>
      <c r="D2">
        <f>$T$21</f>
        <v>112.00333425951655</v>
      </c>
      <c r="N2" s="8"/>
      <c r="S2" s="12" t="s">
        <v>58</v>
      </c>
    </row>
    <row r="3" spans="1:24" x14ac:dyDescent="0.2">
      <c r="A3">
        <f>A2+1</f>
        <v>1</v>
      </c>
      <c r="B3">
        <v>2000</v>
      </c>
      <c r="C3">
        <f>$O$3*B3+(1-$O$3)*(C2+D2)</f>
        <v>4038.797814207649</v>
      </c>
      <c r="D3">
        <f>-$O$4*(C3-C2)+(1-$O$4)*D2</f>
        <v>176.97971658794114</v>
      </c>
      <c r="E3">
        <f>C2+D2</f>
        <v>4912.5683060109277</v>
      </c>
      <c r="F3">
        <f>E3-B3</f>
        <v>2912.5683060109277</v>
      </c>
      <c r="G3" s="11">
        <f>ABS(F3)</f>
        <v>2912.5683060109277</v>
      </c>
      <c r="H3">
        <f>SUMSQ($F$3:F3)/A3</f>
        <v>8483054.1371793654</v>
      </c>
      <c r="I3" s="11">
        <f>AVERAGE($G$3:G3)</f>
        <v>2912.5683060109277</v>
      </c>
      <c r="J3">
        <f>100*(G3/B3)</f>
        <v>145.62841530054638</v>
      </c>
      <c r="K3">
        <f>AVERAGE($J$3:J3)</f>
        <v>145.62841530054638</v>
      </c>
      <c r="L3">
        <f>SUM($F$3:F3)/I3</f>
        <v>1</v>
      </c>
      <c r="N3" t="s">
        <v>56</v>
      </c>
      <c r="O3" s="6">
        <v>0.3</v>
      </c>
      <c r="S3" s="12" t="s">
        <v>63</v>
      </c>
    </row>
    <row r="4" spans="1:24" x14ac:dyDescent="0.2">
      <c r="A4">
        <f t="shared" ref="A4:A62" si="0">A3+1</f>
        <v>2</v>
      </c>
      <c r="B4">
        <v>3000</v>
      </c>
      <c r="C4">
        <f t="shared" ref="C4:C62" si="1">$O$3*B4+(1-$O$3)*(C3+D3)</f>
        <v>3851.0442715569129</v>
      </c>
      <c r="D4">
        <f t="shared" ref="D4:D61" si="2">-$O$4*(C4-C3)+(1-$O$4)*D3</f>
        <v>178.05709919422065</v>
      </c>
      <c r="E4">
        <f t="shared" ref="E4:E63" si="3">C3+D3</f>
        <v>4215.7775307955899</v>
      </c>
      <c r="F4">
        <f t="shared" ref="F4:F62" si="4">E4-B4</f>
        <v>1215.7775307955899</v>
      </c>
      <c r="G4" s="11">
        <f t="shared" ref="G4:G62" si="5">ABS(F4)</f>
        <v>1215.7775307955899</v>
      </c>
      <c r="H4">
        <f>SUMSQ($F$3:F4)/A4</f>
        <v>4980584.5707833935</v>
      </c>
      <c r="I4" s="11">
        <f>AVERAGE($G$3:G4)</f>
        <v>2064.1729184032588</v>
      </c>
      <c r="J4">
        <f t="shared" ref="J4:J62" si="6">100*(G4/B4)</f>
        <v>40.525917693186329</v>
      </c>
      <c r="K4">
        <f>AVERAGE($J$3:J4)</f>
        <v>93.077166496866354</v>
      </c>
      <c r="L4">
        <f>SUM($F$3:F4)/I4</f>
        <v>2</v>
      </c>
      <c r="N4" t="s">
        <v>57</v>
      </c>
      <c r="O4" s="6">
        <v>0.1</v>
      </c>
      <c r="S4" t="s">
        <v>31</v>
      </c>
    </row>
    <row r="5" spans="1:24" ht="16" thickBot="1" x14ac:dyDescent="0.25">
      <c r="A5">
        <f t="shared" si="0"/>
        <v>3</v>
      </c>
      <c r="B5">
        <v>3000</v>
      </c>
      <c r="C5">
        <f t="shared" si="1"/>
        <v>3720.3709595257933</v>
      </c>
      <c r="D5">
        <f t="shared" si="2"/>
        <v>173.31872047791055</v>
      </c>
      <c r="E5">
        <f t="shared" si="3"/>
        <v>4029.1013707511338</v>
      </c>
      <c r="F5">
        <f t="shared" si="4"/>
        <v>1029.1013707511338</v>
      </c>
      <c r="G5" s="11">
        <f t="shared" si="5"/>
        <v>1029.1013707511338</v>
      </c>
      <c r="H5">
        <f>SUMSQ($F$3:F5)/A5</f>
        <v>3673406.2576162163</v>
      </c>
      <c r="I5" s="11">
        <f>AVERAGE($G$3:G5)</f>
        <v>1719.1490691858837</v>
      </c>
      <c r="J5">
        <f t="shared" si="6"/>
        <v>34.303379025037792</v>
      </c>
      <c r="K5">
        <f>AVERAGE($J$3:J5)</f>
        <v>73.485904006256831</v>
      </c>
      <c r="L5">
        <f>SUM($F$3:F5)/I5</f>
        <v>3</v>
      </c>
      <c r="O5" t="s">
        <v>13</v>
      </c>
      <c r="P5" t="s">
        <v>26</v>
      </c>
      <c r="Q5" t="s">
        <v>27</v>
      </c>
    </row>
    <row r="6" spans="1:24" x14ac:dyDescent="0.2">
      <c r="A6">
        <f t="shared" si="0"/>
        <v>4</v>
      </c>
      <c r="B6">
        <v>3000</v>
      </c>
      <c r="C6">
        <f t="shared" si="1"/>
        <v>3625.5827760025927</v>
      </c>
      <c r="D6">
        <f t="shared" si="2"/>
        <v>165.46566678243954</v>
      </c>
      <c r="E6">
        <f t="shared" si="3"/>
        <v>3893.6896800037039</v>
      </c>
      <c r="F6">
        <f t="shared" si="4"/>
        <v>893.68968000370387</v>
      </c>
      <c r="G6" s="11">
        <f t="shared" si="5"/>
        <v>893.68968000370387</v>
      </c>
      <c r="H6">
        <f>SUMSQ($F$3:F6)/A6</f>
        <v>2954725.0042484431</v>
      </c>
      <c r="I6" s="11">
        <f>AVERAGE($G$3:G6)</f>
        <v>1512.7842218903388</v>
      </c>
      <c r="J6">
        <f t="shared" si="6"/>
        <v>29.789656000123461</v>
      </c>
      <c r="K6">
        <f>AVERAGE($J$3:J6)</f>
        <v>62.561842004723495</v>
      </c>
      <c r="L6">
        <f>SUM($F$3:F6)/I6</f>
        <v>4</v>
      </c>
      <c r="N6" t="s">
        <v>20</v>
      </c>
      <c r="O6">
        <f>H62</f>
        <v>23314646.268000863</v>
      </c>
      <c r="P6">
        <f>MIN(H3:H62)</f>
        <v>2372512.1540512661</v>
      </c>
      <c r="Q6">
        <f>MAX(H3:H62)</f>
        <v>23314646.268000863</v>
      </c>
      <c r="S6" s="5" t="s">
        <v>32</v>
      </c>
      <c r="T6" s="5"/>
    </row>
    <row r="7" spans="1:24" x14ac:dyDescent="0.2">
      <c r="A7">
        <f t="shared" si="0"/>
        <v>5</v>
      </c>
      <c r="B7">
        <v>4000</v>
      </c>
      <c r="C7">
        <f t="shared" si="1"/>
        <v>3853.7339099495225</v>
      </c>
      <c r="D7">
        <f t="shared" si="2"/>
        <v>126.10398670950261</v>
      </c>
      <c r="E7">
        <f t="shared" si="3"/>
        <v>3791.0484427850324</v>
      </c>
      <c r="F7">
        <f t="shared" si="4"/>
        <v>-208.95155721496758</v>
      </c>
      <c r="G7" s="11">
        <f t="shared" si="5"/>
        <v>208.95155721496758</v>
      </c>
      <c r="H7">
        <f>SUMSQ($F$3:F7)/A7</f>
        <v>2372512.1540512661</v>
      </c>
      <c r="I7" s="11">
        <f>AVERAGE($G$3:G7)</f>
        <v>1252.0176889552645</v>
      </c>
      <c r="J7">
        <f t="shared" si="6"/>
        <v>5.2237889303741891</v>
      </c>
      <c r="K7">
        <f>AVERAGE($J$3:J7)</f>
        <v>51.094231389853633</v>
      </c>
      <c r="L7">
        <f>SUM($F$3:F7)/I7</f>
        <v>4.6662162858268799</v>
      </c>
      <c r="N7" t="s">
        <v>21</v>
      </c>
      <c r="O7" s="11">
        <f>I62</f>
        <v>3960.5220097825281</v>
      </c>
      <c r="P7" s="11">
        <f>MIN(I3:I62)</f>
        <v>1252.0176889552645</v>
      </c>
      <c r="Q7" s="11">
        <f>MAX(I3:I62)</f>
        <v>3960.5220097825281</v>
      </c>
      <c r="S7" t="s">
        <v>33</v>
      </c>
      <c r="T7">
        <v>0.3628927091252534</v>
      </c>
    </row>
    <row r="8" spans="1:24" x14ac:dyDescent="0.2">
      <c r="A8">
        <f t="shared" si="0"/>
        <v>6</v>
      </c>
      <c r="B8">
        <v>6000</v>
      </c>
      <c r="C8">
        <f t="shared" si="1"/>
        <v>4585.8865276613178</v>
      </c>
      <c r="D8">
        <f t="shared" si="2"/>
        <v>40.278326267372819</v>
      </c>
      <c r="E8">
        <f t="shared" si="3"/>
        <v>3979.8378966590253</v>
      </c>
      <c r="F8">
        <f t="shared" si="4"/>
        <v>-2020.1621033409747</v>
      </c>
      <c r="G8" s="11">
        <f t="shared" si="5"/>
        <v>2020.1621033409747</v>
      </c>
      <c r="H8">
        <f>SUMSQ($F$3:F8)/A8</f>
        <v>2657269.2823385601</v>
      </c>
      <c r="I8" s="11">
        <f>AVERAGE($G$3:G8)</f>
        <v>1380.0417580195497</v>
      </c>
      <c r="J8">
        <f t="shared" si="6"/>
        <v>33.669368389016249</v>
      </c>
      <c r="K8">
        <f>AVERAGE($J$3:J8)</f>
        <v>48.190087556380739</v>
      </c>
      <c r="L8">
        <f>SUM($F$3:F8)/I8</f>
        <v>2.7694982451040224</v>
      </c>
      <c r="N8" t="s">
        <v>23</v>
      </c>
      <c r="O8">
        <f>K62</f>
        <v>69.031815647669276</v>
      </c>
      <c r="P8">
        <f>MIN(K3:K62)</f>
        <v>40.397964528050558</v>
      </c>
      <c r="Q8">
        <f>MAX(K3:K62)</f>
        <v>145.62841530054638</v>
      </c>
      <c r="S8" t="s">
        <v>34</v>
      </c>
      <c r="T8">
        <v>0.13169111833626576</v>
      </c>
    </row>
    <row r="9" spans="1:24" x14ac:dyDescent="0.2">
      <c r="A9">
        <f t="shared" si="0"/>
        <v>7</v>
      </c>
      <c r="B9">
        <v>7000</v>
      </c>
      <c r="C9">
        <f t="shared" si="1"/>
        <v>5338.3153977500833</v>
      </c>
      <c r="D9">
        <f t="shared" si="2"/>
        <v>-38.992393368241011</v>
      </c>
      <c r="E9">
        <f t="shared" si="3"/>
        <v>4626.1648539286907</v>
      </c>
      <c r="F9">
        <f t="shared" si="4"/>
        <v>-2373.8351460713093</v>
      </c>
      <c r="G9" s="11">
        <f t="shared" si="5"/>
        <v>2373.8351460713093</v>
      </c>
      <c r="H9">
        <f>SUMSQ($F$3:F9)/A9</f>
        <v>3082672.7135363934</v>
      </c>
      <c r="I9" s="11">
        <f>AVERAGE($G$3:G9)</f>
        <v>1522.0122420269438</v>
      </c>
      <c r="J9">
        <f t="shared" si="6"/>
        <v>33.911930658161559</v>
      </c>
      <c r="K9">
        <f>AVERAGE($J$3:J9)</f>
        <v>46.150350856635143</v>
      </c>
      <c r="L9">
        <f>SUM($F$3:F9)/I9</f>
        <v>0.95149568508429039</v>
      </c>
      <c r="N9" t="s">
        <v>61</v>
      </c>
      <c r="O9">
        <f>L62</f>
        <v>-10.082758934551038</v>
      </c>
      <c r="P9">
        <f>MIN(L3:L62)</f>
        <v>-12.073616673270212</v>
      </c>
      <c r="Q9">
        <f>MAX(L3:L62)</f>
        <v>4.6662162858268799</v>
      </c>
      <c r="S9" t="s">
        <v>35</v>
      </c>
      <c r="T9">
        <v>0.11672027554896</v>
      </c>
    </row>
    <row r="10" spans="1:24" x14ac:dyDescent="0.2">
      <c r="A10">
        <f t="shared" si="0"/>
        <v>8</v>
      </c>
      <c r="B10">
        <v>6000</v>
      </c>
      <c r="C10">
        <f t="shared" si="1"/>
        <v>5509.5261030672891</v>
      </c>
      <c r="D10">
        <f t="shared" si="2"/>
        <v>-52.214224563137492</v>
      </c>
      <c r="E10">
        <f t="shared" si="3"/>
        <v>5299.3230043818421</v>
      </c>
      <c r="F10">
        <f t="shared" si="4"/>
        <v>-700.67699561815789</v>
      </c>
      <c r="G10" s="11">
        <f t="shared" si="5"/>
        <v>700.67699561815789</v>
      </c>
      <c r="H10">
        <f>SUMSQ($F$3:F10)/A10</f>
        <v>2758707.1558679054</v>
      </c>
      <c r="I10" s="11">
        <f>AVERAGE($G$3:G10)</f>
        <v>1419.3453362258456</v>
      </c>
      <c r="J10">
        <f t="shared" si="6"/>
        <v>11.677949926969298</v>
      </c>
      <c r="K10">
        <f>AVERAGE($J$3:J10)</f>
        <v>41.841300740426909</v>
      </c>
      <c r="L10">
        <f>SUM($F$3:F10)/I10</f>
        <v>0.52665906332819501</v>
      </c>
      <c r="S10" t="s">
        <v>36</v>
      </c>
      <c r="T10">
        <v>5065.843384072693</v>
      </c>
    </row>
    <row r="11" spans="1:24" ht="16" thickBot="1" x14ac:dyDescent="0.25">
      <c r="A11">
        <f t="shared" si="0"/>
        <v>9</v>
      </c>
      <c r="B11">
        <v>10000</v>
      </c>
      <c r="C11">
        <f t="shared" si="1"/>
        <v>6820.1183149529061</v>
      </c>
      <c r="D11">
        <f t="shared" si="2"/>
        <v>-178.05202329538545</v>
      </c>
      <c r="E11">
        <f t="shared" si="3"/>
        <v>5457.3118785041515</v>
      </c>
      <c r="F11">
        <f t="shared" si="4"/>
        <v>-4542.6881214958485</v>
      </c>
      <c r="G11" s="11">
        <f t="shared" si="5"/>
        <v>4542.6881214958485</v>
      </c>
      <c r="H11">
        <f>SUMSQ($F$3:F11)/A11</f>
        <v>4745074.7351247473</v>
      </c>
      <c r="I11" s="11">
        <f>AVERAGE($G$3:G11)</f>
        <v>1766.3834234780682</v>
      </c>
      <c r="J11">
        <f t="shared" si="6"/>
        <v>45.426881214958485</v>
      </c>
      <c r="K11">
        <f>AVERAGE($J$3:J11)</f>
        <v>42.239698570930415</v>
      </c>
      <c r="L11">
        <f>SUM($F$3:F11)/I11</f>
        <v>-2.1485578871132476</v>
      </c>
      <c r="M11" t="s">
        <v>62</v>
      </c>
      <c r="S11" s="3" t="s">
        <v>37</v>
      </c>
      <c r="T11" s="3">
        <v>60</v>
      </c>
    </row>
    <row r="12" spans="1:24" x14ac:dyDescent="0.2">
      <c r="A12">
        <f t="shared" si="0"/>
        <v>10</v>
      </c>
      <c r="B12">
        <v>12000</v>
      </c>
      <c r="C12">
        <f t="shared" si="1"/>
        <v>8249.4464041602641</v>
      </c>
      <c r="D12">
        <f t="shared" si="2"/>
        <v>-303.17962988658275</v>
      </c>
      <c r="E12">
        <f t="shared" si="3"/>
        <v>6642.0662916575202</v>
      </c>
      <c r="F12">
        <f t="shared" si="4"/>
        <v>-5357.9337083424798</v>
      </c>
      <c r="G12" s="11">
        <f t="shared" si="5"/>
        <v>5357.9337083424798</v>
      </c>
      <c r="H12">
        <f>SUMSQ($F$3:F12)/A12</f>
        <v>7141312.6239115326</v>
      </c>
      <c r="I12" s="11">
        <f>AVERAGE($G$3:G12)</f>
        <v>2125.5384519645095</v>
      </c>
      <c r="J12">
        <f t="shared" si="6"/>
        <v>44.649447569520667</v>
      </c>
      <c r="K12">
        <f>AVERAGE($J$3:J12)</f>
        <v>42.480673470789441</v>
      </c>
      <c r="L12">
        <f>SUM($F$3:F12)/I12</f>
        <v>-4.3062550743613714</v>
      </c>
    </row>
    <row r="13" spans="1:24" ht="16" thickBot="1" x14ac:dyDescent="0.25">
      <c r="A13">
        <f t="shared" si="0"/>
        <v>11</v>
      </c>
      <c r="B13">
        <v>14000</v>
      </c>
      <c r="C13">
        <f t="shared" si="1"/>
        <v>9762.3867419915769</v>
      </c>
      <c r="D13">
        <f t="shared" si="2"/>
        <v>-424.15570068105575</v>
      </c>
      <c r="E13">
        <f t="shared" si="3"/>
        <v>7946.2667742736812</v>
      </c>
      <c r="F13">
        <f t="shared" si="4"/>
        <v>-6053.7332257263188</v>
      </c>
      <c r="G13" s="11">
        <f t="shared" si="5"/>
        <v>6053.7332257263188</v>
      </c>
      <c r="H13">
        <f>SUMSQ($F$3:F13)/A13</f>
        <v>9823710.2006707378</v>
      </c>
      <c r="I13" s="11">
        <f>AVERAGE($G$3:G13)</f>
        <v>2482.6470677610373</v>
      </c>
      <c r="J13">
        <f t="shared" si="6"/>
        <v>43.240951612330846</v>
      </c>
      <c r="K13">
        <f>AVERAGE($J$3:J13)</f>
        <v>42.549789665475025</v>
      </c>
      <c r="L13">
        <f>SUM($F$3:F13)/I13</f>
        <v>-6.1252540353884921</v>
      </c>
      <c r="S13" t="s">
        <v>38</v>
      </c>
    </row>
    <row r="14" spans="1:24" x14ac:dyDescent="0.2">
      <c r="A14">
        <f t="shared" si="0"/>
        <v>12</v>
      </c>
      <c r="B14">
        <v>8000</v>
      </c>
      <c r="C14">
        <f t="shared" si="1"/>
        <v>8936.761728917365</v>
      </c>
      <c r="D14">
        <f t="shared" si="2"/>
        <v>-299.17762930552897</v>
      </c>
      <c r="E14">
        <f t="shared" si="3"/>
        <v>9338.2310413105206</v>
      </c>
      <c r="F14">
        <f t="shared" si="4"/>
        <v>1338.2310413105206</v>
      </c>
      <c r="G14" s="11">
        <f t="shared" si="5"/>
        <v>1338.2310413105206</v>
      </c>
      <c r="H14">
        <f>SUMSQ($F$3:F14)/A14</f>
        <v>9154306.2106087636</v>
      </c>
      <c r="I14" s="11">
        <f>AVERAGE($G$3:G14)</f>
        <v>2387.2790655568278</v>
      </c>
      <c r="J14">
        <f t="shared" si="6"/>
        <v>16.727888016381506</v>
      </c>
      <c r="K14">
        <f>AVERAGE($J$3:J14)</f>
        <v>40.397964528050558</v>
      </c>
      <c r="L14">
        <f>SUM($F$3:F14)/I14</f>
        <v>-5.8093806999909141</v>
      </c>
      <c r="S14" s="4"/>
      <c r="T14" s="4" t="s">
        <v>43</v>
      </c>
      <c r="U14" s="4" t="s">
        <v>44</v>
      </c>
      <c r="V14" s="4" t="s">
        <v>45</v>
      </c>
      <c r="W14" s="4" t="s">
        <v>46</v>
      </c>
      <c r="X14" s="4" t="s">
        <v>47</v>
      </c>
    </row>
    <row r="15" spans="1:24" x14ac:dyDescent="0.2">
      <c r="A15">
        <f t="shared" si="0"/>
        <v>13</v>
      </c>
      <c r="B15">
        <v>3000</v>
      </c>
      <c r="C15">
        <f t="shared" si="1"/>
        <v>6946.3088697282856</v>
      </c>
      <c r="D15">
        <f t="shared" si="2"/>
        <v>-70.21458045606812</v>
      </c>
      <c r="E15">
        <f t="shared" si="3"/>
        <v>8637.5840996118368</v>
      </c>
      <c r="F15">
        <f t="shared" si="4"/>
        <v>5637.5840996118368</v>
      </c>
      <c r="G15" s="11">
        <f t="shared" si="5"/>
        <v>5637.5840996118368</v>
      </c>
      <c r="H15">
        <f>SUMSQ($F$3:F15)/A15</f>
        <v>10894925.308269335</v>
      </c>
      <c r="I15" s="11">
        <f>AVERAGE($G$3:G15)</f>
        <v>2637.3025297149052</v>
      </c>
      <c r="J15">
        <f t="shared" si="6"/>
        <v>187.91946998706121</v>
      </c>
      <c r="K15">
        <f>AVERAGE($J$3:J15)</f>
        <v>51.745772640282148</v>
      </c>
      <c r="L15">
        <f>SUM($F$3:F15)/I15</f>
        <v>-3.1210028946569608</v>
      </c>
      <c r="S15" t="s">
        <v>39</v>
      </c>
      <c r="T15">
        <v>1</v>
      </c>
      <c r="U15">
        <v>225742720.20005441</v>
      </c>
      <c r="V15">
        <v>225742720.20005441</v>
      </c>
      <c r="W15">
        <v>8.7965066634679179</v>
      </c>
      <c r="X15">
        <v>4.3765450279160505E-3</v>
      </c>
    </row>
    <row r="16" spans="1:24" x14ac:dyDescent="0.2">
      <c r="A16">
        <f t="shared" si="0"/>
        <v>14</v>
      </c>
      <c r="B16">
        <v>4000</v>
      </c>
      <c r="C16">
        <f t="shared" si="1"/>
        <v>6013.2660024905517</v>
      </c>
      <c r="D16">
        <f t="shared" si="2"/>
        <v>30.111164313312081</v>
      </c>
      <c r="E16">
        <f t="shared" si="3"/>
        <v>6876.0942892722178</v>
      </c>
      <c r="F16">
        <f t="shared" si="4"/>
        <v>2876.0942892722178</v>
      </c>
      <c r="G16" s="11">
        <f t="shared" si="5"/>
        <v>2876.0942892722178</v>
      </c>
      <c r="H16">
        <f>SUMSQ($F$3:F16)/A16</f>
        <v>10707567.669163259</v>
      </c>
      <c r="I16" s="11">
        <f>AVERAGE($G$3:G16)</f>
        <v>2654.3590839689991</v>
      </c>
      <c r="J16">
        <f t="shared" si="6"/>
        <v>71.902357231805453</v>
      </c>
      <c r="K16">
        <f>AVERAGE($J$3:J16)</f>
        <v>53.185528682533814</v>
      </c>
      <c r="L16">
        <f>SUM($F$3:F16)/I16</f>
        <v>-2.0174114995952324</v>
      </c>
      <c r="S16" t="s">
        <v>40</v>
      </c>
      <c r="T16">
        <v>58</v>
      </c>
      <c r="U16">
        <v>1488440613.1332784</v>
      </c>
      <c r="V16">
        <v>25662769.191953074</v>
      </c>
    </row>
    <row r="17" spans="1:27" ht="16" thickBot="1" x14ac:dyDescent="0.25">
      <c r="A17">
        <f t="shared" si="0"/>
        <v>15</v>
      </c>
      <c r="B17">
        <v>3000</v>
      </c>
      <c r="C17">
        <f t="shared" si="1"/>
        <v>5130.3640167627045</v>
      </c>
      <c r="D17">
        <f t="shared" si="2"/>
        <v>115.3902464547656</v>
      </c>
      <c r="E17">
        <f t="shared" si="3"/>
        <v>6043.3771668038635</v>
      </c>
      <c r="F17">
        <f t="shared" si="4"/>
        <v>3043.3771668038635</v>
      </c>
      <c r="G17" s="11">
        <f t="shared" si="5"/>
        <v>3043.3771668038635</v>
      </c>
      <c r="H17">
        <f>SUMSQ($F$3:F17)/A17</f>
        <v>10611206.129847249</v>
      </c>
      <c r="I17" s="11">
        <f>AVERAGE($G$3:G17)</f>
        <v>2680.2936228246563</v>
      </c>
      <c r="J17">
        <f t="shared" si="6"/>
        <v>101.44590556012878</v>
      </c>
      <c r="K17">
        <f>AVERAGE($J$3:J17)</f>
        <v>56.402887141040146</v>
      </c>
      <c r="L17">
        <f>SUM($F$3:F17)/I17</f>
        <v>-0.86242691978433428</v>
      </c>
      <c r="S17" s="3" t="s">
        <v>41</v>
      </c>
      <c r="T17" s="3">
        <v>59</v>
      </c>
      <c r="U17" s="3">
        <v>1714183333.3333328</v>
      </c>
      <c r="V17" s="3"/>
      <c r="W17" s="3"/>
      <c r="X17" s="3"/>
    </row>
    <row r="18" spans="1:27" ht="16" thickBot="1" x14ac:dyDescent="0.25">
      <c r="A18">
        <f t="shared" si="0"/>
        <v>16</v>
      </c>
      <c r="B18">
        <v>5000</v>
      </c>
      <c r="C18">
        <f t="shared" si="1"/>
        <v>5172.0279842522286</v>
      </c>
      <c r="D18">
        <f t="shared" si="2"/>
        <v>99.684825060336635</v>
      </c>
      <c r="E18">
        <f t="shared" si="3"/>
        <v>5245.75426321747</v>
      </c>
      <c r="F18">
        <f t="shared" si="4"/>
        <v>245.75426321747</v>
      </c>
      <c r="G18" s="11">
        <f t="shared" si="5"/>
        <v>245.75426321747</v>
      </c>
      <c r="H18">
        <f>SUMSQ($F$3:F18)/A18</f>
        <v>9951780.4440998938</v>
      </c>
      <c r="I18" s="11">
        <f>AVERAGE($G$3:G18)</f>
        <v>2528.1349128492075</v>
      </c>
      <c r="J18">
        <f t="shared" si="6"/>
        <v>4.9150852643494005</v>
      </c>
      <c r="K18">
        <f>AVERAGE($J$3:J18)</f>
        <v>53.184899523746971</v>
      </c>
      <c r="L18">
        <f>SUM($F$3:F18)/I18</f>
        <v>-0.81712534387835856</v>
      </c>
    </row>
    <row r="19" spans="1:27" x14ac:dyDescent="0.2">
      <c r="A19">
        <f t="shared" si="0"/>
        <v>17</v>
      </c>
      <c r="B19">
        <v>5000</v>
      </c>
      <c r="C19">
        <f t="shared" si="1"/>
        <v>5190.1989665187957</v>
      </c>
      <c r="D19">
        <f t="shared" si="2"/>
        <v>87.899244327646258</v>
      </c>
      <c r="E19">
        <f t="shared" si="3"/>
        <v>5271.7128093125657</v>
      </c>
      <c r="F19">
        <f t="shared" si="4"/>
        <v>271.7128093125657</v>
      </c>
      <c r="G19" s="11">
        <f t="shared" si="5"/>
        <v>271.7128093125657</v>
      </c>
      <c r="H19">
        <f>SUMSQ($F$3:F19)/A19</f>
        <v>9370724.4091966357</v>
      </c>
      <c r="I19" s="11">
        <f>AVERAGE($G$3:G19)</f>
        <v>2395.4042008764636</v>
      </c>
      <c r="J19">
        <f t="shared" si="6"/>
        <v>5.4342561862513143</v>
      </c>
      <c r="K19">
        <f>AVERAGE($J$3:J19)</f>
        <v>50.376038150953107</v>
      </c>
      <c r="L19">
        <f>SUM($F$3:F19)/I19</f>
        <v>-0.7489718436929268</v>
      </c>
      <c r="S19" s="4"/>
      <c r="T19" s="4" t="s">
        <v>48</v>
      </c>
      <c r="U19" s="4" t="s">
        <v>36</v>
      </c>
      <c r="V19" s="4" t="s">
        <v>49</v>
      </c>
      <c r="W19" s="4" t="s">
        <v>50</v>
      </c>
      <c r="X19" s="4" t="s">
        <v>51</v>
      </c>
      <c r="Y19" s="4" t="s">
        <v>52</v>
      </c>
      <c r="Z19" s="4" t="s">
        <v>53</v>
      </c>
      <c r="AA19" s="4" t="s">
        <v>54</v>
      </c>
    </row>
    <row r="20" spans="1:27" x14ac:dyDescent="0.2">
      <c r="A20">
        <f t="shared" si="0"/>
        <v>18</v>
      </c>
      <c r="B20">
        <v>8000</v>
      </c>
      <c r="C20">
        <f t="shared" si="1"/>
        <v>6094.6687475925091</v>
      </c>
      <c r="D20">
        <f t="shared" si="2"/>
        <v>-11.337658212489714</v>
      </c>
      <c r="E20">
        <f t="shared" si="3"/>
        <v>5278.0982108464423</v>
      </c>
      <c r="F20">
        <f t="shared" si="4"/>
        <v>-2721.9017891535577</v>
      </c>
      <c r="G20" s="11">
        <f t="shared" si="5"/>
        <v>2721.9017891535577</v>
      </c>
      <c r="H20">
        <f>SUMSQ($F$3:F20)/A20</f>
        <v>9261725.7947855648</v>
      </c>
      <c r="I20" s="11">
        <f>AVERAGE($G$3:G20)</f>
        <v>2413.5429557807465</v>
      </c>
      <c r="J20">
        <f t="shared" si="6"/>
        <v>34.023772364419472</v>
      </c>
      <c r="K20">
        <f>AVERAGE($J$3:J20)</f>
        <v>49.46757894059013</v>
      </c>
      <c r="L20">
        <f>SUM($F$3:F20)/I20</f>
        <v>-1.8711049161389075</v>
      </c>
      <c r="S20" t="s">
        <v>42</v>
      </c>
      <c r="T20" s="6">
        <v>4800.5649717514116</v>
      </c>
      <c r="U20">
        <v>1324.5178362079348</v>
      </c>
      <c r="V20">
        <v>3.6243868074252004</v>
      </c>
      <c r="W20">
        <v>6.1138830545691707E-4</v>
      </c>
      <c r="X20">
        <v>2149.2544609517736</v>
      </c>
      <c r="Y20">
        <v>7451.8754825510496</v>
      </c>
      <c r="Z20">
        <v>2149.2544609517736</v>
      </c>
      <c r="AA20">
        <v>7451.8754825510496</v>
      </c>
    </row>
    <row r="21" spans="1:27" ht="16" thickBot="1" x14ac:dyDescent="0.25">
      <c r="A21">
        <f t="shared" si="0"/>
        <v>19</v>
      </c>
      <c r="B21">
        <v>3000</v>
      </c>
      <c r="C21">
        <f t="shared" si="1"/>
        <v>5158.3317625660129</v>
      </c>
      <c r="D21">
        <f t="shared" si="2"/>
        <v>83.42980611140888</v>
      </c>
      <c r="E21">
        <f t="shared" si="3"/>
        <v>6083.331089380019</v>
      </c>
      <c r="F21">
        <f t="shared" si="4"/>
        <v>3083.331089380019</v>
      </c>
      <c r="G21" s="11">
        <f t="shared" si="5"/>
        <v>3083.331089380019</v>
      </c>
      <c r="H21">
        <f>SUMSQ($F$3:F21)/A21</f>
        <v>9274631.3112040814</v>
      </c>
      <c r="I21" s="11">
        <f>AVERAGE($G$3:G21)</f>
        <v>2448.7949628122869</v>
      </c>
      <c r="J21">
        <f t="shared" si="6"/>
        <v>102.77770297933398</v>
      </c>
      <c r="K21">
        <f>AVERAGE($J$3:J21)</f>
        <v>52.273374942629275</v>
      </c>
      <c r="L21">
        <f>SUM($F$3:F21)/I21</f>
        <v>-0.58504734869612951</v>
      </c>
      <c r="S21" s="3" t="s">
        <v>55</v>
      </c>
      <c r="T21" s="7">
        <v>112.00333425951655</v>
      </c>
      <c r="U21" s="3">
        <v>37.763812572100299</v>
      </c>
      <c r="V21" s="3">
        <v>2.9658905346401387</v>
      </c>
      <c r="W21" s="3">
        <v>4.3765450279159655E-3</v>
      </c>
      <c r="X21" s="3">
        <v>36.410850365959732</v>
      </c>
      <c r="Y21" s="3">
        <v>187.59581815307337</v>
      </c>
      <c r="Z21" s="3">
        <v>36.410850365959732</v>
      </c>
      <c r="AA21" s="3">
        <v>187.59581815307337</v>
      </c>
    </row>
    <row r="22" spans="1:27" x14ac:dyDescent="0.2">
      <c r="A22">
        <f t="shared" si="0"/>
        <v>20</v>
      </c>
      <c r="B22">
        <v>8000</v>
      </c>
      <c r="C22">
        <f t="shared" si="1"/>
        <v>6069.2330980741954</v>
      </c>
      <c r="D22">
        <f t="shared" si="2"/>
        <v>-16.00330805055026</v>
      </c>
      <c r="E22">
        <f t="shared" si="3"/>
        <v>5241.7615686774216</v>
      </c>
      <c r="F22">
        <f t="shared" si="4"/>
        <v>-2758.2384313225784</v>
      </c>
      <c r="G22" s="11">
        <f t="shared" si="5"/>
        <v>2758.2384313225784</v>
      </c>
      <c r="H22">
        <f>SUMSQ($F$3:F22)/A22</f>
        <v>9191293.7078451179</v>
      </c>
      <c r="I22" s="11">
        <f>AVERAGE($G$3:G22)</f>
        <v>2464.2671362378014</v>
      </c>
      <c r="J22">
        <f t="shared" si="6"/>
        <v>34.477980391532235</v>
      </c>
      <c r="K22">
        <f>AVERAGE($J$3:J22)</f>
        <v>51.383605215074418</v>
      </c>
      <c r="L22">
        <f>SUM($F$3:F22)/I22</f>
        <v>-1.700667663090534</v>
      </c>
    </row>
    <row r="23" spans="1:27" x14ac:dyDescent="0.2">
      <c r="A23">
        <f t="shared" si="0"/>
        <v>21</v>
      </c>
      <c r="B23">
        <v>12000</v>
      </c>
      <c r="C23">
        <f t="shared" si="1"/>
        <v>7837.2608530165517</v>
      </c>
      <c r="D23">
        <f t="shared" si="2"/>
        <v>-191.20575273973088</v>
      </c>
      <c r="E23">
        <f t="shared" si="3"/>
        <v>6053.2297900236454</v>
      </c>
      <c r="F23">
        <f t="shared" si="4"/>
        <v>-5946.7702099763546</v>
      </c>
      <c r="G23" s="11">
        <f t="shared" si="5"/>
        <v>5946.7702099763546</v>
      </c>
      <c r="H23">
        <f>SUMSQ($F$3:F23)/A23</f>
        <v>10437616.67081736</v>
      </c>
      <c r="I23" s="11">
        <f>AVERAGE($G$3:G23)</f>
        <v>2630.1006159396375</v>
      </c>
      <c r="J23">
        <f t="shared" si="6"/>
        <v>49.556418416469619</v>
      </c>
      <c r="K23">
        <f>AVERAGE($J$3:J23)</f>
        <v>51.296596319902761</v>
      </c>
      <c r="L23">
        <f>SUM($F$3:F23)/I23</f>
        <v>-3.8544797793490058</v>
      </c>
    </row>
    <row r="24" spans="1:27" x14ac:dyDescent="0.2">
      <c r="A24">
        <f t="shared" si="0"/>
        <v>22</v>
      </c>
      <c r="B24">
        <v>12000</v>
      </c>
      <c r="C24">
        <f t="shared" si="1"/>
        <v>8952.2385701937746</v>
      </c>
      <c r="D24">
        <f t="shared" si="2"/>
        <v>-283.58294918348008</v>
      </c>
      <c r="E24">
        <f t="shared" si="3"/>
        <v>7646.0551002768207</v>
      </c>
      <c r="F24">
        <f t="shared" si="4"/>
        <v>-4353.9448997231793</v>
      </c>
      <c r="G24" s="11">
        <f t="shared" si="5"/>
        <v>4353.9448997231793</v>
      </c>
      <c r="H24">
        <f>SUMSQ($F$3:F24)/A24</f>
        <v>10824853.921681367</v>
      </c>
      <c r="I24" s="11">
        <f>AVERAGE($G$3:G24)</f>
        <v>2708.4571742934349</v>
      </c>
      <c r="J24">
        <f t="shared" si="6"/>
        <v>36.282874164359832</v>
      </c>
      <c r="K24">
        <f>AVERAGE($J$3:J24)</f>
        <v>50.614154403741715</v>
      </c>
      <c r="L24">
        <f>SUM($F$3:F24)/I24</f>
        <v>-5.3505053279257986</v>
      </c>
    </row>
    <row r="25" spans="1:27" x14ac:dyDescent="0.2">
      <c r="A25">
        <f t="shared" si="0"/>
        <v>23</v>
      </c>
      <c r="B25">
        <v>16000</v>
      </c>
      <c r="C25">
        <f t="shared" si="1"/>
        <v>10868.058934707205</v>
      </c>
      <c r="D25">
        <f t="shared" si="2"/>
        <v>-446.80669071647515</v>
      </c>
      <c r="E25">
        <f t="shared" si="3"/>
        <v>8668.6556210102954</v>
      </c>
      <c r="F25">
        <f t="shared" si="4"/>
        <v>-7331.3443789897046</v>
      </c>
      <c r="G25" s="11">
        <f t="shared" si="5"/>
        <v>7331.3443789897046</v>
      </c>
      <c r="H25">
        <f>SUMSQ($F$3:F25)/A25</f>
        <v>12691104.203492781</v>
      </c>
      <c r="I25" s="11">
        <f>AVERAGE($G$3:G25)</f>
        <v>2909.4522701497945</v>
      </c>
      <c r="J25">
        <f t="shared" si="6"/>
        <v>45.820902368685658</v>
      </c>
      <c r="K25">
        <f>AVERAGE($J$3:J25)</f>
        <v>50.405752141347975</v>
      </c>
      <c r="L25">
        <f>SUM($F$3:F25)/I25</f>
        <v>-7.5007104066986523</v>
      </c>
    </row>
    <row r="26" spans="1:27" x14ac:dyDescent="0.2">
      <c r="A26">
        <f t="shared" si="0"/>
        <v>24</v>
      </c>
      <c r="B26">
        <v>10000</v>
      </c>
      <c r="C26">
        <f t="shared" si="1"/>
        <v>10294.876570793509</v>
      </c>
      <c r="D26">
        <f t="shared" si="2"/>
        <v>-344.80778525345795</v>
      </c>
      <c r="E26">
        <f t="shared" si="3"/>
        <v>10421.25224399073</v>
      </c>
      <c r="F26">
        <f t="shared" si="4"/>
        <v>421.25224399072977</v>
      </c>
      <c r="G26" s="11">
        <f t="shared" si="5"/>
        <v>421.25224399072977</v>
      </c>
      <c r="H26">
        <f>SUMSQ($F$3:F26)/A26</f>
        <v>12169702.088891717</v>
      </c>
      <c r="I26" s="11">
        <f>AVERAGE($G$3:G26)</f>
        <v>2805.7772690598335</v>
      </c>
      <c r="J26">
        <f t="shared" si="6"/>
        <v>4.212522439907298</v>
      </c>
      <c r="K26">
        <f>AVERAGE($J$3:J26)</f>
        <v>48.481034237121285</v>
      </c>
      <c r="L26">
        <f>SUM($F$3:F26)/I26</f>
        <v>-7.6277282992196263</v>
      </c>
    </row>
    <row r="27" spans="1:27" x14ac:dyDescent="0.2">
      <c r="A27">
        <f t="shared" si="0"/>
        <v>25</v>
      </c>
      <c r="B27">
        <v>2000</v>
      </c>
      <c r="C27">
        <f t="shared" si="1"/>
        <v>7565.0481498780346</v>
      </c>
      <c r="D27">
        <f t="shared" si="2"/>
        <v>-37.344164636564699</v>
      </c>
      <c r="E27">
        <f t="shared" si="3"/>
        <v>9950.0687855400502</v>
      </c>
      <c r="F27">
        <f t="shared" si="4"/>
        <v>7950.0687855400502</v>
      </c>
      <c r="G27" s="11">
        <f t="shared" si="5"/>
        <v>7950.0687855400502</v>
      </c>
      <c r="H27">
        <f>SUMSQ($F$3:F27)/A27</f>
        <v>14211057.753128778</v>
      </c>
      <c r="I27" s="11">
        <f>AVERAGE($G$3:G27)</f>
        <v>3011.548929719042</v>
      </c>
      <c r="J27">
        <f t="shared" si="6"/>
        <v>397.50343927700249</v>
      </c>
      <c r="K27">
        <f>AVERAGE($J$3:J27)</f>
        <v>62.441930438716533</v>
      </c>
      <c r="L27">
        <f>SUM($F$3:F27)/I27</f>
        <v>-4.4666841565246465</v>
      </c>
    </row>
    <row r="28" spans="1:27" x14ac:dyDescent="0.2">
      <c r="A28">
        <f t="shared" si="0"/>
        <v>26</v>
      </c>
      <c r="B28">
        <v>5000</v>
      </c>
      <c r="C28">
        <f t="shared" si="1"/>
        <v>6769.3927896690284</v>
      </c>
      <c r="D28">
        <f t="shared" si="2"/>
        <v>45.95578784799239</v>
      </c>
      <c r="E28">
        <f t="shared" si="3"/>
        <v>7527.70398524147</v>
      </c>
      <c r="F28">
        <f t="shared" si="4"/>
        <v>2527.70398524147</v>
      </c>
      <c r="G28" s="11">
        <f t="shared" si="5"/>
        <v>2527.70398524147</v>
      </c>
      <c r="H28">
        <f>SUMSQ($F$3:F28)/A28</f>
        <v>13910220.433277888</v>
      </c>
      <c r="I28" s="11">
        <f>AVERAGE($G$3:G28)</f>
        <v>2992.939508777597</v>
      </c>
      <c r="J28">
        <f t="shared" si="6"/>
        <v>50.554079704829405</v>
      </c>
      <c r="K28">
        <f>AVERAGE($J$3:J28)</f>
        <v>61.984705410490101</v>
      </c>
      <c r="L28">
        <f>SUM($F$3:F28)/I28</f>
        <v>-3.6499013340216093</v>
      </c>
    </row>
    <row r="29" spans="1:27" x14ac:dyDescent="0.2">
      <c r="A29">
        <f t="shared" si="0"/>
        <v>27</v>
      </c>
      <c r="B29">
        <v>5000</v>
      </c>
      <c r="C29">
        <f t="shared" si="1"/>
        <v>6270.7440042619146</v>
      </c>
      <c r="D29">
        <f t="shared" si="2"/>
        <v>91.225087603904541</v>
      </c>
      <c r="E29">
        <f t="shared" si="3"/>
        <v>6815.3485775170211</v>
      </c>
      <c r="F29">
        <f t="shared" si="4"/>
        <v>1815.3485775170211</v>
      </c>
      <c r="G29" s="11">
        <f t="shared" si="5"/>
        <v>1815.3485775170211</v>
      </c>
      <c r="H29">
        <f>SUMSQ($F$3:F29)/A29</f>
        <v>13517082.286041414</v>
      </c>
      <c r="I29" s="11">
        <f>AVERAGE($G$3:G29)</f>
        <v>2949.3250298420203</v>
      </c>
      <c r="J29">
        <f t="shared" si="6"/>
        <v>36.306971550340421</v>
      </c>
      <c r="K29">
        <f>AVERAGE($J$3:J29)</f>
        <v>61.033678230484561</v>
      </c>
      <c r="L29">
        <f>SUM($F$3:F29)/I29</f>
        <v>-3.0883626714768053</v>
      </c>
    </row>
    <row r="30" spans="1:27" x14ac:dyDescent="0.2">
      <c r="A30">
        <f t="shared" si="0"/>
        <v>28</v>
      </c>
      <c r="B30">
        <v>3000</v>
      </c>
      <c r="C30">
        <f t="shared" si="1"/>
        <v>5353.3783643060733</v>
      </c>
      <c r="D30">
        <f t="shared" si="2"/>
        <v>173.83914283909823</v>
      </c>
      <c r="E30">
        <f t="shared" si="3"/>
        <v>6361.9690918658189</v>
      </c>
      <c r="F30">
        <f t="shared" si="4"/>
        <v>3361.9690918658189</v>
      </c>
      <c r="G30" s="11">
        <f t="shared" si="5"/>
        <v>3361.9690918658189</v>
      </c>
      <c r="H30">
        <f>SUMSQ($F$3:F30)/A30</f>
        <v>13438002.067777831</v>
      </c>
      <c r="I30" s="11">
        <f>AVERAGE($G$3:G30)</f>
        <v>2964.0623177714415</v>
      </c>
      <c r="J30">
        <f t="shared" si="6"/>
        <v>112.06563639552729</v>
      </c>
      <c r="K30">
        <f>AVERAGE($J$3:J30)</f>
        <v>62.856248164950372</v>
      </c>
      <c r="L30">
        <f>SUM($F$3:F30)/I30</f>
        <v>-1.9387636359383764</v>
      </c>
    </row>
    <row r="31" spans="1:27" x14ac:dyDescent="0.2">
      <c r="A31">
        <f t="shared" si="0"/>
        <v>29</v>
      </c>
      <c r="B31">
        <v>4000</v>
      </c>
      <c r="C31">
        <f t="shared" si="1"/>
        <v>5069.0522550016194</v>
      </c>
      <c r="D31">
        <f t="shared" si="2"/>
        <v>184.88783948563378</v>
      </c>
      <c r="E31">
        <f t="shared" si="3"/>
        <v>5527.2175071451711</v>
      </c>
      <c r="F31">
        <f t="shared" si="4"/>
        <v>1527.2175071451711</v>
      </c>
      <c r="G31" s="11">
        <f t="shared" si="5"/>
        <v>1527.2175071451711</v>
      </c>
      <c r="H31">
        <f>SUMSQ($F$3:F31)/A31</f>
        <v>13055050.041790001</v>
      </c>
      <c r="I31" s="11">
        <f>AVERAGE($G$3:G31)</f>
        <v>2914.5159449912258</v>
      </c>
      <c r="J31">
        <f t="shared" si="6"/>
        <v>38.180437678629275</v>
      </c>
      <c r="K31">
        <f>AVERAGE($J$3:J31)</f>
        <v>62.005358148180676</v>
      </c>
      <c r="L31">
        <f>SUM($F$3:F31)/I31</f>
        <v>-1.4477185264526053</v>
      </c>
    </row>
    <row r="32" spans="1:27" x14ac:dyDescent="0.2">
      <c r="A32">
        <f t="shared" si="0"/>
        <v>30</v>
      </c>
      <c r="B32">
        <v>6000</v>
      </c>
      <c r="C32">
        <f t="shared" si="1"/>
        <v>5477.7580661410775</v>
      </c>
      <c r="D32">
        <f t="shared" si="2"/>
        <v>125.52847442312461</v>
      </c>
      <c r="E32">
        <f t="shared" si="3"/>
        <v>5253.9400944872532</v>
      </c>
      <c r="F32">
        <f t="shared" si="4"/>
        <v>-746.05990551274681</v>
      </c>
      <c r="G32" s="11">
        <f t="shared" si="5"/>
        <v>746.05990551274681</v>
      </c>
      <c r="H32">
        <f>SUMSQ($F$3:F32)/A32</f>
        <v>12638435.219817456</v>
      </c>
      <c r="I32" s="11">
        <f>AVERAGE($G$3:G32)</f>
        <v>2842.2340770086098</v>
      </c>
      <c r="J32">
        <f t="shared" si="6"/>
        <v>12.434331758545781</v>
      </c>
      <c r="K32">
        <f>AVERAGE($J$3:J32)</f>
        <v>60.35299060185951</v>
      </c>
      <c r="L32">
        <f>SUM($F$3:F32)/I32</f>
        <v>-1.7470266347464616</v>
      </c>
    </row>
    <row r="33" spans="1:12" x14ac:dyDescent="0.2">
      <c r="A33">
        <f t="shared" si="0"/>
        <v>31</v>
      </c>
      <c r="B33">
        <v>7000</v>
      </c>
      <c r="C33">
        <f t="shared" si="1"/>
        <v>6022.3005783949411</v>
      </c>
      <c r="D33">
        <f t="shared" si="2"/>
        <v>58.521375755425787</v>
      </c>
      <c r="E33">
        <f t="shared" si="3"/>
        <v>5603.2865405642024</v>
      </c>
      <c r="F33">
        <f t="shared" si="4"/>
        <v>-1396.7134594357976</v>
      </c>
      <c r="G33" s="11">
        <f t="shared" si="5"/>
        <v>1396.7134594357976</v>
      </c>
      <c r="H33">
        <f>SUMSQ($F$3:F33)/A33</f>
        <v>12293673.067170735</v>
      </c>
      <c r="I33" s="11">
        <f>AVERAGE($G$3:G33)</f>
        <v>2795.6043796675513</v>
      </c>
      <c r="J33">
        <f t="shared" si="6"/>
        <v>19.953049420511395</v>
      </c>
      <c r="K33">
        <f>AVERAGE($J$3:J33)</f>
        <v>59.04976669278377</v>
      </c>
      <c r="L33">
        <f>SUM($F$3:F33)/I33</f>
        <v>-2.275776980614991</v>
      </c>
    </row>
    <row r="34" spans="1:12" x14ac:dyDescent="0.2">
      <c r="A34">
        <f t="shared" si="0"/>
        <v>32</v>
      </c>
      <c r="B34">
        <v>10000</v>
      </c>
      <c r="C34">
        <f t="shared" si="1"/>
        <v>7256.5753679052568</v>
      </c>
      <c r="D34">
        <f t="shared" si="2"/>
        <v>-70.758240771148365</v>
      </c>
      <c r="E34">
        <f t="shared" si="3"/>
        <v>6080.8219541503668</v>
      </c>
      <c r="F34">
        <f t="shared" si="4"/>
        <v>-3919.1780458496332</v>
      </c>
      <c r="G34" s="11">
        <f t="shared" si="5"/>
        <v>3919.1780458496332</v>
      </c>
      <c r="H34">
        <f>SUMSQ($F$3:F34)/A34</f>
        <v>12389494.426167579</v>
      </c>
      <c r="I34" s="11">
        <f>AVERAGE($G$3:G34)</f>
        <v>2830.7160567357414</v>
      </c>
      <c r="J34">
        <f t="shared" si="6"/>
        <v>39.191780458496332</v>
      </c>
      <c r="K34">
        <f>AVERAGE($J$3:J34)</f>
        <v>58.429204622962288</v>
      </c>
      <c r="L34">
        <f>SUM($F$3:F34)/I34</f>
        <v>-3.6320669166159689</v>
      </c>
    </row>
    <row r="35" spans="1:12" x14ac:dyDescent="0.2">
      <c r="A35">
        <f t="shared" si="0"/>
        <v>33</v>
      </c>
      <c r="B35">
        <v>15000</v>
      </c>
      <c r="C35">
        <f t="shared" si="1"/>
        <v>9530.0719889938755</v>
      </c>
      <c r="D35">
        <f t="shared" si="2"/>
        <v>-291.0320788028954</v>
      </c>
      <c r="E35">
        <f t="shared" si="3"/>
        <v>7185.8171271341089</v>
      </c>
      <c r="F35">
        <f t="shared" si="4"/>
        <v>-7814.1828728658911</v>
      </c>
      <c r="G35" s="11">
        <f t="shared" si="5"/>
        <v>7814.1828728658911</v>
      </c>
      <c r="H35">
        <f>SUMSQ($F$3:F35)/A35</f>
        <v>13864402.291150097</v>
      </c>
      <c r="I35" s="11">
        <f>AVERAGE($G$3:G35)</f>
        <v>2981.730202679079</v>
      </c>
      <c r="J35">
        <f t="shared" si="6"/>
        <v>52.094552485772603</v>
      </c>
      <c r="K35">
        <f>AVERAGE($J$3:J35)</f>
        <v>58.237245467289874</v>
      </c>
      <c r="L35">
        <f>SUM($F$3:F35)/I35</f>
        <v>-6.0688029375060788</v>
      </c>
    </row>
    <row r="36" spans="1:12" x14ac:dyDescent="0.2">
      <c r="A36">
        <f t="shared" si="0"/>
        <v>34</v>
      </c>
      <c r="B36">
        <v>15000</v>
      </c>
      <c r="C36">
        <f t="shared" si="1"/>
        <v>10967.327937133687</v>
      </c>
      <c r="D36">
        <f t="shared" si="2"/>
        <v>-405.65446573658699</v>
      </c>
      <c r="E36">
        <f t="shared" si="3"/>
        <v>9239.0399101909807</v>
      </c>
      <c r="F36">
        <f t="shared" si="4"/>
        <v>-5760.9600898090193</v>
      </c>
      <c r="G36" s="11">
        <f t="shared" si="5"/>
        <v>5760.9600898090193</v>
      </c>
      <c r="H36">
        <f>SUMSQ($F$3:F36)/A36</f>
        <v>14432762.846009575</v>
      </c>
      <c r="I36" s="11">
        <f>AVERAGE($G$3:G36)</f>
        <v>3063.472258182901</v>
      </c>
      <c r="J36">
        <f t="shared" si="6"/>
        <v>38.406400598726798</v>
      </c>
      <c r="K36">
        <f>AVERAGE($J$3:J36)</f>
        <v>57.653985324096837</v>
      </c>
      <c r="L36">
        <f>SUM($F$3:F36)/I36</f>
        <v>-7.7874030159583993</v>
      </c>
    </row>
    <row r="37" spans="1:12" x14ac:dyDescent="0.2">
      <c r="A37">
        <f t="shared" si="0"/>
        <v>35</v>
      </c>
      <c r="B37">
        <v>18000</v>
      </c>
      <c r="C37">
        <f t="shared" si="1"/>
        <v>12793.171429977971</v>
      </c>
      <c r="D37">
        <f t="shared" si="2"/>
        <v>-547.67336844735678</v>
      </c>
      <c r="E37">
        <f t="shared" si="3"/>
        <v>10561.6734713971</v>
      </c>
      <c r="F37">
        <f t="shared" si="4"/>
        <v>-7438.3265286029</v>
      </c>
      <c r="G37" s="11">
        <f t="shared" si="5"/>
        <v>7438.3265286029</v>
      </c>
      <c r="H37">
        <f>SUMSQ($F$3:F37)/A37</f>
        <v>15601218.237441236</v>
      </c>
      <c r="I37" s="11">
        <f>AVERAGE($G$3:G37)</f>
        <v>3188.468094480615</v>
      </c>
      <c r="J37">
        <f t="shared" si="6"/>
        <v>41.324036270016116</v>
      </c>
      <c r="K37">
        <f>AVERAGE($J$3:J37)</f>
        <v>57.187415351123107</v>
      </c>
      <c r="L37">
        <f>SUM($F$3:F37)/I37</f>
        <v>-9.8150016572077607</v>
      </c>
    </row>
    <row r="38" spans="1:12" x14ac:dyDescent="0.2">
      <c r="A38">
        <f t="shared" si="0"/>
        <v>36</v>
      </c>
      <c r="B38">
        <v>8000</v>
      </c>
      <c r="C38">
        <f t="shared" si="1"/>
        <v>10971.848643071429</v>
      </c>
      <c r="D38">
        <f t="shared" si="2"/>
        <v>-310.77375291196699</v>
      </c>
      <c r="E38">
        <f t="shared" si="3"/>
        <v>12245.498061530614</v>
      </c>
      <c r="F38">
        <f t="shared" si="4"/>
        <v>4245.498061530614</v>
      </c>
      <c r="G38" s="11">
        <f t="shared" si="5"/>
        <v>4245.498061530614</v>
      </c>
      <c r="H38">
        <f>SUMSQ($F$3:F38)/A38</f>
        <v>15668524.780580653</v>
      </c>
      <c r="I38" s="11">
        <f>AVERAGE($G$3:G38)</f>
        <v>3217.8300380097817</v>
      </c>
      <c r="J38">
        <f t="shared" si="6"/>
        <v>53.068725769132676</v>
      </c>
      <c r="K38">
        <f>AVERAGE($J$3:J38)</f>
        <v>57.073007307178926</v>
      </c>
      <c r="L38">
        <f>SUM($F$3:F38)/I38</f>
        <v>-8.4060752899431019</v>
      </c>
    </row>
    <row r="39" spans="1:12" x14ac:dyDescent="0.2">
      <c r="A39">
        <f t="shared" si="0"/>
        <v>37</v>
      </c>
      <c r="B39">
        <v>5000</v>
      </c>
      <c r="C39">
        <f t="shared" si="1"/>
        <v>8962.7524231116222</v>
      </c>
      <c r="D39">
        <f t="shared" si="2"/>
        <v>-78.786755624789578</v>
      </c>
      <c r="E39">
        <f t="shared" si="3"/>
        <v>10661.074890159462</v>
      </c>
      <c r="F39">
        <f t="shared" si="4"/>
        <v>5661.0748901594616</v>
      </c>
      <c r="G39" s="11">
        <f t="shared" si="5"/>
        <v>5661.0748901594616</v>
      </c>
      <c r="H39">
        <f>SUMSQ($F$3:F39)/A39</f>
        <v>16111207.054402635</v>
      </c>
      <c r="I39" s="11">
        <f>AVERAGE($G$3:G39)</f>
        <v>3283.8636826624761</v>
      </c>
      <c r="J39">
        <f t="shared" si="6"/>
        <v>113.22149780318924</v>
      </c>
      <c r="K39">
        <f>AVERAGE($J$3:J39)</f>
        <v>58.590534077341374</v>
      </c>
      <c r="L39">
        <f>SUM($F$3:F39)/I39</f>
        <v>-6.5131347541960594</v>
      </c>
    </row>
    <row r="40" spans="1:12" x14ac:dyDescent="0.2">
      <c r="A40">
        <f t="shared" si="0"/>
        <v>38</v>
      </c>
      <c r="B40">
        <v>4000</v>
      </c>
      <c r="C40">
        <f t="shared" si="1"/>
        <v>7418.7759672407828</v>
      </c>
      <c r="D40">
        <f t="shared" si="2"/>
        <v>83.48956552477334</v>
      </c>
      <c r="E40">
        <f t="shared" si="3"/>
        <v>8883.9656674868329</v>
      </c>
      <c r="F40">
        <f t="shared" si="4"/>
        <v>4883.9656674868329</v>
      </c>
      <c r="G40" s="11">
        <f t="shared" si="5"/>
        <v>4883.9656674868329</v>
      </c>
      <c r="H40">
        <f>SUMSQ($F$3:F40)/A40</f>
        <v>16314941.622475987</v>
      </c>
      <c r="I40" s="11">
        <f>AVERAGE($G$3:G40)</f>
        <v>3325.9716296315378</v>
      </c>
      <c r="J40">
        <f t="shared" si="6"/>
        <v>122.09914168717081</v>
      </c>
      <c r="K40">
        <f>AVERAGE($J$3:J40)</f>
        <v>60.261813224968456</v>
      </c>
      <c r="L40">
        <f>SUM($F$3:F40)/I40</f>
        <v>-4.9622434734756897</v>
      </c>
    </row>
    <row r="41" spans="1:12" x14ac:dyDescent="0.2">
      <c r="A41">
        <f t="shared" si="0"/>
        <v>39</v>
      </c>
      <c r="B41">
        <v>4000</v>
      </c>
      <c r="C41">
        <f t="shared" si="1"/>
        <v>6451.5858729358897</v>
      </c>
      <c r="D41">
        <f t="shared" si="2"/>
        <v>171.85961840278532</v>
      </c>
      <c r="E41">
        <f t="shared" si="3"/>
        <v>7502.2655327655566</v>
      </c>
      <c r="F41">
        <f t="shared" si="4"/>
        <v>3502.2655327655566</v>
      </c>
      <c r="G41" s="11">
        <f t="shared" si="5"/>
        <v>3502.2655327655566</v>
      </c>
      <c r="H41">
        <f>SUMSQ($F$3:F41)/A41</f>
        <v>16211119.115797056</v>
      </c>
      <c r="I41" s="11">
        <f>AVERAGE($G$3:G41)</f>
        <v>3330.4919861221538</v>
      </c>
      <c r="J41">
        <f t="shared" si="6"/>
        <v>87.556638319138912</v>
      </c>
      <c r="K41">
        <f>AVERAGE($J$3:J41)</f>
        <v>60.961680535075395</v>
      </c>
      <c r="L41">
        <f>SUM($F$3:F41)/I41</f>
        <v>-3.9039323720090064</v>
      </c>
    </row>
    <row r="42" spans="1:12" x14ac:dyDescent="0.2">
      <c r="A42">
        <f t="shared" si="0"/>
        <v>40</v>
      </c>
      <c r="B42">
        <v>2000</v>
      </c>
      <c r="C42">
        <f t="shared" si="1"/>
        <v>5236.4118439370723</v>
      </c>
      <c r="D42">
        <f t="shared" si="2"/>
        <v>276.19105946238852</v>
      </c>
      <c r="E42">
        <f t="shared" si="3"/>
        <v>6623.4454913386753</v>
      </c>
      <c r="F42">
        <f t="shared" si="4"/>
        <v>4623.4454913386753</v>
      </c>
      <c r="G42" s="11">
        <f t="shared" si="5"/>
        <v>4623.4454913386753</v>
      </c>
      <c r="H42">
        <f>SUMSQ($F$3:F42)/A42</f>
        <v>16340247.343186626</v>
      </c>
      <c r="I42" s="11">
        <f>AVERAGE($G$3:G42)</f>
        <v>3362.8158237525668</v>
      </c>
      <c r="J42">
        <f t="shared" si="6"/>
        <v>231.17227456693374</v>
      </c>
      <c r="K42">
        <f>AVERAGE($J$3:J42)</f>
        <v>65.216945385871853</v>
      </c>
      <c r="L42">
        <f>SUM($F$3:F42)/I42</f>
        <v>-2.4915340081427719</v>
      </c>
    </row>
    <row r="43" spans="1:12" x14ac:dyDescent="0.2">
      <c r="A43">
        <f t="shared" si="0"/>
        <v>41</v>
      </c>
      <c r="B43">
        <v>5000</v>
      </c>
      <c r="C43">
        <f t="shared" si="1"/>
        <v>5358.8220323796222</v>
      </c>
      <c r="D43">
        <f t="shared" si="2"/>
        <v>236.33093467189468</v>
      </c>
      <c r="E43">
        <f t="shared" si="3"/>
        <v>5512.602903399461</v>
      </c>
      <c r="F43">
        <f t="shared" si="4"/>
        <v>512.60290339946096</v>
      </c>
      <c r="G43" s="11">
        <f t="shared" si="5"/>
        <v>512.60290339946096</v>
      </c>
      <c r="H43">
        <f>SUMSQ($F$3:F43)/A43</f>
        <v>15948113.547903381</v>
      </c>
      <c r="I43" s="11">
        <f>AVERAGE($G$3:G43)</f>
        <v>3293.2984354512719</v>
      </c>
      <c r="J43">
        <f t="shared" si="6"/>
        <v>10.252058067989219</v>
      </c>
      <c r="K43">
        <f>AVERAGE($J$3:J43)</f>
        <v>63.876338378118618</v>
      </c>
      <c r="L43">
        <f>SUM($F$3:F43)/I43</f>
        <v>-2.3884768534567553</v>
      </c>
    </row>
    <row r="44" spans="1:12" x14ac:dyDescent="0.2">
      <c r="A44">
        <f t="shared" si="0"/>
        <v>42</v>
      </c>
      <c r="B44">
        <v>7000</v>
      </c>
      <c r="C44">
        <f t="shared" si="1"/>
        <v>6016.6070769360613</v>
      </c>
      <c r="D44">
        <f t="shared" si="2"/>
        <v>146.9193367490613</v>
      </c>
      <c r="E44">
        <f t="shared" si="3"/>
        <v>5595.1529670515165</v>
      </c>
      <c r="F44">
        <f t="shared" si="4"/>
        <v>-1404.8470329484835</v>
      </c>
      <c r="G44" s="11">
        <f t="shared" si="5"/>
        <v>1404.8470329484835</v>
      </c>
      <c r="H44">
        <f>SUMSQ($F$3:F44)/A44</f>
        <v>15615386.920238636</v>
      </c>
      <c r="I44" s="11">
        <f>AVERAGE($G$3:G44)</f>
        <v>3248.3353068202532</v>
      </c>
      <c r="J44">
        <f t="shared" si="6"/>
        <v>20.06924332783548</v>
      </c>
      <c r="K44">
        <f>AVERAGE($J$3:J44)</f>
        <v>62.833312305492825</v>
      </c>
      <c r="L44">
        <f>SUM($F$3:F44)/I44</f>
        <v>-2.8540200570070624</v>
      </c>
    </row>
    <row r="45" spans="1:12" x14ac:dyDescent="0.2">
      <c r="A45">
        <f t="shared" si="0"/>
        <v>43</v>
      </c>
      <c r="B45">
        <v>10000</v>
      </c>
      <c r="C45">
        <f t="shared" si="1"/>
        <v>7314.4684895795854</v>
      </c>
      <c r="D45">
        <f t="shared" si="2"/>
        <v>2.4412618098027679</v>
      </c>
      <c r="E45">
        <f t="shared" si="3"/>
        <v>6163.5264136851229</v>
      </c>
      <c r="F45">
        <f t="shared" si="4"/>
        <v>-3836.4735863148771</v>
      </c>
      <c r="G45" s="11">
        <f t="shared" si="5"/>
        <v>3836.4735863148771</v>
      </c>
      <c r="H45">
        <f>SUMSQ($F$3:F45)/A45</f>
        <v>15594529.77275615</v>
      </c>
      <c r="I45" s="11">
        <f>AVERAGE($G$3:G45)</f>
        <v>3262.0129412271049</v>
      </c>
      <c r="J45">
        <f t="shared" si="6"/>
        <v>38.364735863148766</v>
      </c>
      <c r="K45">
        <f>AVERAGE($J$3:J45)</f>
        <v>62.264275644042968</v>
      </c>
      <c r="L45">
        <f>SUM($F$3:F45)/I45</f>
        <v>-4.0181593206473813</v>
      </c>
    </row>
    <row r="46" spans="1:12" x14ac:dyDescent="0.2">
      <c r="A46">
        <f t="shared" si="0"/>
        <v>44</v>
      </c>
      <c r="B46">
        <v>14000</v>
      </c>
      <c r="C46">
        <f t="shared" si="1"/>
        <v>9321.8368259725721</v>
      </c>
      <c r="D46">
        <f t="shared" si="2"/>
        <v>-198.5396980104762</v>
      </c>
      <c r="E46">
        <f t="shared" si="3"/>
        <v>7316.9097513893885</v>
      </c>
      <c r="F46">
        <f t="shared" si="4"/>
        <v>-6683.0902486106115</v>
      </c>
      <c r="G46" s="11">
        <f t="shared" si="5"/>
        <v>6683.0902486106115</v>
      </c>
      <c r="H46">
        <f>SUMSQ($F$3:F46)/A46</f>
        <v>16255192.624990653</v>
      </c>
      <c r="I46" s="11">
        <f>AVERAGE($G$3:G46)</f>
        <v>3339.7646982130941</v>
      </c>
      <c r="J46">
        <f t="shared" si="6"/>
        <v>47.736358918647227</v>
      </c>
      <c r="K46">
        <f>AVERAGE($J$3:J46)</f>
        <v>61.934095718465784</v>
      </c>
      <c r="L46">
        <f>SUM($F$3:F46)/I46</f>
        <v>-5.9256803220488292</v>
      </c>
    </row>
    <row r="47" spans="1:12" x14ac:dyDescent="0.2">
      <c r="A47">
        <f t="shared" si="0"/>
        <v>45</v>
      </c>
      <c r="B47">
        <v>16000</v>
      </c>
      <c r="C47">
        <f t="shared" si="1"/>
        <v>11186.307989573466</v>
      </c>
      <c r="D47">
        <f t="shared" si="2"/>
        <v>-365.13284456951806</v>
      </c>
      <c r="E47">
        <f t="shared" si="3"/>
        <v>9123.2971279620961</v>
      </c>
      <c r="F47">
        <f t="shared" si="4"/>
        <v>-6876.7028720379039</v>
      </c>
      <c r="G47" s="11">
        <f t="shared" si="5"/>
        <v>6876.7028720379039</v>
      </c>
      <c r="H47">
        <f>SUMSQ($F$3:F47)/A47</f>
        <v>16944833.730886288</v>
      </c>
      <c r="I47" s="11">
        <f>AVERAGE($G$3:G47)</f>
        <v>3418.36332429809</v>
      </c>
      <c r="J47">
        <f t="shared" si="6"/>
        <v>42.9793929502369</v>
      </c>
      <c r="K47">
        <f>AVERAGE($J$3:J47)</f>
        <v>61.512880101394039</v>
      </c>
      <c r="L47">
        <f>SUM($F$3:F47)/I47</f>
        <v>-7.8011253616489897</v>
      </c>
    </row>
    <row r="48" spans="1:12" x14ac:dyDescent="0.2">
      <c r="A48">
        <f t="shared" si="0"/>
        <v>46</v>
      </c>
      <c r="B48">
        <v>16000</v>
      </c>
      <c r="C48">
        <f t="shared" si="1"/>
        <v>12374.822601502763</v>
      </c>
      <c r="D48">
        <f t="shared" si="2"/>
        <v>-447.47102130549592</v>
      </c>
      <c r="E48">
        <f t="shared" si="3"/>
        <v>10821.175145003948</v>
      </c>
      <c r="F48">
        <f t="shared" si="4"/>
        <v>-5178.8248549960517</v>
      </c>
      <c r="G48" s="11">
        <f t="shared" si="5"/>
        <v>5178.8248549960517</v>
      </c>
      <c r="H48">
        <f>SUMSQ($F$3:F48)/A48</f>
        <v>17159516.190621912</v>
      </c>
      <c r="I48" s="11">
        <f>AVERAGE($G$3:G48)</f>
        <v>3456.6342271393501</v>
      </c>
      <c r="J48">
        <f t="shared" si="6"/>
        <v>32.367655343725318</v>
      </c>
      <c r="K48">
        <f>AVERAGE($J$3:J48)</f>
        <v>60.87928825883602</v>
      </c>
      <c r="L48">
        <f>SUM($F$3:F48)/I48</f>
        <v>-9.2129810639130731</v>
      </c>
    </row>
    <row r="49" spans="1:12" x14ac:dyDescent="0.2">
      <c r="A49">
        <f t="shared" si="0"/>
        <v>47</v>
      </c>
      <c r="B49">
        <v>20000</v>
      </c>
      <c r="C49">
        <f t="shared" si="1"/>
        <v>14349.146106138087</v>
      </c>
      <c r="D49">
        <f t="shared" si="2"/>
        <v>-600.15626963847876</v>
      </c>
      <c r="E49">
        <f t="shared" si="3"/>
        <v>11927.351580197268</v>
      </c>
      <c r="F49">
        <f t="shared" si="4"/>
        <v>-8072.648419802732</v>
      </c>
      <c r="G49" s="11">
        <f t="shared" si="5"/>
        <v>8072.648419802732</v>
      </c>
      <c r="H49">
        <f>SUMSQ($F$3:F49)/A49</f>
        <v>18180965.899539396</v>
      </c>
      <c r="I49" s="11">
        <f>AVERAGE($G$3:G49)</f>
        <v>3554.8472950683581</v>
      </c>
      <c r="J49">
        <f t="shared" si="6"/>
        <v>40.363242099013661</v>
      </c>
      <c r="K49">
        <f>AVERAGE($J$3:J49)</f>
        <v>60.442776638414273</v>
      </c>
      <c r="L49">
        <f>SUM($F$3:F49)/I49</f>
        <v>-11.229330203491555</v>
      </c>
    </row>
    <row r="50" spans="1:12" x14ac:dyDescent="0.2">
      <c r="A50">
        <f t="shared" si="0"/>
        <v>48</v>
      </c>
      <c r="B50">
        <v>12000</v>
      </c>
      <c r="C50">
        <f t="shared" si="1"/>
        <v>13224.292885549725</v>
      </c>
      <c r="D50">
        <f t="shared" si="2"/>
        <v>-427.65532061579472</v>
      </c>
      <c r="E50">
        <f t="shared" si="3"/>
        <v>13748.989836499608</v>
      </c>
      <c r="F50">
        <f t="shared" si="4"/>
        <v>1748.9898364996079</v>
      </c>
      <c r="G50" s="11">
        <f t="shared" si="5"/>
        <v>1748.9898364996079</v>
      </c>
      <c r="H50">
        <f>SUMSQ($F$3:F50)/A50</f>
        <v>17865924.223469384</v>
      </c>
      <c r="I50" s="11">
        <f>AVERAGE($G$3:G50)</f>
        <v>3517.2252646815091</v>
      </c>
      <c r="J50">
        <f t="shared" si="6"/>
        <v>14.574915304163399</v>
      </c>
      <c r="K50">
        <f>AVERAGE($J$3:J50)</f>
        <v>59.487196193950716</v>
      </c>
      <c r="L50">
        <f>SUM($F$3:F50)/I50</f>
        <v>-10.852180736358973</v>
      </c>
    </row>
    <row r="51" spans="1:12" x14ac:dyDescent="0.2">
      <c r="A51">
        <f t="shared" si="0"/>
        <v>49</v>
      </c>
      <c r="B51">
        <v>5000</v>
      </c>
      <c r="C51">
        <f t="shared" si="1"/>
        <v>10457.646295453751</v>
      </c>
      <c r="D51">
        <f t="shared" si="2"/>
        <v>-108.22512954461786</v>
      </c>
      <c r="E51">
        <f t="shared" si="3"/>
        <v>12796.63756493393</v>
      </c>
      <c r="F51">
        <f t="shared" si="4"/>
        <v>7796.6375649339298</v>
      </c>
      <c r="G51" s="11">
        <f t="shared" si="5"/>
        <v>7796.6375649339298</v>
      </c>
      <c r="H51">
        <f>SUMSQ($F$3:F51)/A51</f>
        <v>18741875.919295292</v>
      </c>
      <c r="I51" s="11">
        <f>AVERAGE($G$3:G51)</f>
        <v>3604.5602095846198</v>
      </c>
      <c r="J51">
        <f t="shared" si="6"/>
        <v>155.9327512986786</v>
      </c>
      <c r="K51">
        <f>AVERAGE($J$3:J51)</f>
        <v>61.45547282874108</v>
      </c>
      <c r="L51">
        <f>SUM($F$3:F51)/I51</f>
        <v>-8.4262503417519365</v>
      </c>
    </row>
    <row r="52" spans="1:12" x14ac:dyDescent="0.2">
      <c r="A52">
        <f t="shared" si="0"/>
        <v>50</v>
      </c>
      <c r="B52">
        <v>2000</v>
      </c>
      <c r="C52">
        <f t="shared" si="1"/>
        <v>7844.5948161363922</v>
      </c>
      <c r="D52">
        <f t="shared" si="2"/>
        <v>163.90253134157985</v>
      </c>
      <c r="E52">
        <f t="shared" si="3"/>
        <v>10349.421165909132</v>
      </c>
      <c r="F52">
        <f t="shared" si="4"/>
        <v>8349.4211659091325</v>
      </c>
      <c r="G52" s="11">
        <f t="shared" si="5"/>
        <v>8349.4211659091325</v>
      </c>
      <c r="H52">
        <f>SUMSQ($F$3:F52)/A52</f>
        <v>19761295.077024013</v>
      </c>
      <c r="I52" s="11">
        <f>AVERAGE($G$3:G52)</f>
        <v>3699.4574287111095</v>
      </c>
      <c r="J52">
        <f t="shared" si="6"/>
        <v>417.47105829545666</v>
      </c>
      <c r="K52">
        <f>AVERAGE($J$3:J52)</f>
        <v>68.575784538075396</v>
      </c>
      <c r="L52">
        <f>SUM($F$3:F52)/I52</f>
        <v>-5.9531717708241576</v>
      </c>
    </row>
    <row r="53" spans="1:12" x14ac:dyDescent="0.2">
      <c r="A53">
        <f t="shared" si="0"/>
        <v>51</v>
      </c>
      <c r="B53">
        <v>3000</v>
      </c>
      <c r="C53">
        <f t="shared" si="1"/>
        <v>6505.9481432345801</v>
      </c>
      <c r="D53">
        <f t="shared" si="2"/>
        <v>281.37694549760306</v>
      </c>
      <c r="E53">
        <f t="shared" si="3"/>
        <v>8008.4973474779717</v>
      </c>
      <c r="F53">
        <f t="shared" si="4"/>
        <v>5008.4973474779717</v>
      </c>
      <c r="G53" s="11">
        <f t="shared" si="5"/>
        <v>5008.4973474779717</v>
      </c>
      <c r="H53">
        <f>SUMSQ($F$3:F53)/A53</f>
        <v>19865682.34374303</v>
      </c>
      <c r="I53" s="11">
        <f>AVERAGE($G$3:G53)</f>
        <v>3725.1248780986953</v>
      </c>
      <c r="J53">
        <f t="shared" si="6"/>
        <v>166.94991158259907</v>
      </c>
      <c r="K53">
        <f>AVERAGE($J$3:J53)</f>
        <v>70.504688989928809</v>
      </c>
      <c r="L53">
        <f>SUM($F$3:F53)/I53</f>
        <v>-4.5676343052357469</v>
      </c>
    </row>
    <row r="54" spans="1:12" x14ac:dyDescent="0.2">
      <c r="A54">
        <f t="shared" si="0"/>
        <v>52</v>
      </c>
      <c r="B54">
        <v>2000</v>
      </c>
      <c r="C54">
        <f t="shared" si="1"/>
        <v>5351.1275621125278</v>
      </c>
      <c r="D54">
        <f t="shared" si="2"/>
        <v>368.72130906004799</v>
      </c>
      <c r="E54">
        <f t="shared" si="3"/>
        <v>6787.3250887321828</v>
      </c>
      <c r="F54">
        <f t="shared" si="4"/>
        <v>4787.3250887321828</v>
      </c>
      <c r="G54" s="11">
        <f t="shared" si="5"/>
        <v>4787.3250887321828</v>
      </c>
      <c r="H54">
        <f>SUMSQ($F$3:F54)/A54</f>
        <v>19924390.019924983</v>
      </c>
      <c r="I54" s="11">
        <f>AVERAGE($G$3:G54)</f>
        <v>3745.5518052262623</v>
      </c>
      <c r="J54">
        <f t="shared" si="6"/>
        <v>239.36625443660913</v>
      </c>
      <c r="K54">
        <f>AVERAGE($J$3:J54)</f>
        <v>73.752026786980352</v>
      </c>
      <c r="L54">
        <f>SUM($F$3:F54)/I54</f>
        <v>-3.2645878982896335</v>
      </c>
    </row>
    <row r="55" spans="1:12" x14ac:dyDescent="0.2">
      <c r="A55">
        <f t="shared" si="0"/>
        <v>53</v>
      </c>
      <c r="B55">
        <v>7000</v>
      </c>
      <c r="C55">
        <f t="shared" si="1"/>
        <v>6103.8942098208026</v>
      </c>
      <c r="D55">
        <f t="shared" si="2"/>
        <v>256.57251338321572</v>
      </c>
      <c r="E55">
        <f t="shared" si="3"/>
        <v>5719.8488711725759</v>
      </c>
      <c r="F55">
        <f t="shared" si="4"/>
        <v>-1280.1511288274241</v>
      </c>
      <c r="G55" s="11">
        <f t="shared" si="5"/>
        <v>1280.1511288274241</v>
      </c>
      <c r="H55">
        <f>SUMSQ($F$3:F55)/A55</f>
        <v>19579378.640542213</v>
      </c>
      <c r="I55" s="11">
        <f>AVERAGE($G$3:G55)</f>
        <v>3699.0348113319442</v>
      </c>
      <c r="J55">
        <f t="shared" si="6"/>
        <v>18.287873268963203</v>
      </c>
      <c r="K55">
        <f>AVERAGE($J$3:J55)</f>
        <v>72.705533324376262</v>
      </c>
      <c r="L55">
        <f>SUM($F$3:F55)/I55</f>
        <v>-3.6517186005400379</v>
      </c>
    </row>
    <row r="56" spans="1:12" x14ac:dyDescent="0.2">
      <c r="A56">
        <f t="shared" si="0"/>
        <v>54</v>
      </c>
      <c r="B56">
        <v>6000</v>
      </c>
      <c r="C56">
        <f t="shared" si="1"/>
        <v>6252.3267062428122</v>
      </c>
      <c r="D56">
        <f t="shared" si="2"/>
        <v>216.07201240269319</v>
      </c>
      <c r="E56">
        <f t="shared" si="3"/>
        <v>6360.4667232040183</v>
      </c>
      <c r="F56">
        <f t="shared" si="4"/>
        <v>360.46672320401831</v>
      </c>
      <c r="G56" s="11">
        <f t="shared" si="5"/>
        <v>360.46672320401831</v>
      </c>
      <c r="H56">
        <f>SUMSQ($F$3:F56)/A56</f>
        <v>19219203.781616196</v>
      </c>
      <c r="I56" s="11">
        <f>AVERAGE($G$3:G56)</f>
        <v>3637.2094763666123</v>
      </c>
      <c r="J56">
        <f t="shared" si="6"/>
        <v>6.0077787200669714</v>
      </c>
      <c r="K56">
        <f>AVERAGE($J$3:J56)</f>
        <v>71.470389720592749</v>
      </c>
      <c r="L56">
        <f>SUM($F$3:F56)/I56</f>
        <v>-3.6146852653962358</v>
      </c>
    </row>
    <row r="57" spans="1:12" x14ac:dyDescent="0.2">
      <c r="A57">
        <f t="shared" si="0"/>
        <v>55</v>
      </c>
      <c r="B57">
        <v>8000</v>
      </c>
      <c r="C57">
        <f t="shared" si="1"/>
        <v>6927.8791030518532</v>
      </c>
      <c r="D57">
        <f t="shared" si="2"/>
        <v>126.90957148151976</v>
      </c>
      <c r="E57">
        <f t="shared" si="3"/>
        <v>6468.3987186455051</v>
      </c>
      <c r="F57">
        <f t="shared" si="4"/>
        <v>-1531.6012813544949</v>
      </c>
      <c r="G57" s="11">
        <f t="shared" si="5"/>
        <v>1531.6012813544949</v>
      </c>
      <c r="H57">
        <f>SUMSQ($F$3:F57)/A57</f>
        <v>18912414.667133115</v>
      </c>
      <c r="I57" s="11">
        <f>AVERAGE($G$3:G57)</f>
        <v>3598.9256910027557</v>
      </c>
      <c r="J57">
        <f t="shared" si="6"/>
        <v>19.145016016931184</v>
      </c>
      <c r="K57">
        <f>AVERAGE($J$3:J57)</f>
        <v>70.519019289617091</v>
      </c>
      <c r="L57">
        <f>SUM($F$3:F57)/I57</f>
        <v>-4.0787084933244335</v>
      </c>
    </row>
    <row r="58" spans="1:12" x14ac:dyDescent="0.2">
      <c r="A58">
        <f t="shared" si="0"/>
        <v>56</v>
      </c>
      <c r="B58">
        <v>10000</v>
      </c>
      <c r="C58">
        <f t="shared" si="1"/>
        <v>7938.3520721733603</v>
      </c>
      <c r="D58">
        <f t="shared" si="2"/>
        <v>13.171317421217068</v>
      </c>
      <c r="E58">
        <f t="shared" si="3"/>
        <v>7054.7886745333726</v>
      </c>
      <c r="F58">
        <f t="shared" si="4"/>
        <v>-2945.2113254666274</v>
      </c>
      <c r="G58" s="11">
        <f t="shared" si="5"/>
        <v>2945.2113254666274</v>
      </c>
      <c r="H58">
        <f>SUMSQ($F$3:F58)/A58</f>
        <v>18729590.650785327</v>
      </c>
      <c r="I58" s="11">
        <f>AVERAGE($G$3:G58)</f>
        <v>3587.2522201896104</v>
      </c>
      <c r="J58">
        <f t="shared" si="6"/>
        <v>29.452113254666273</v>
      </c>
      <c r="K58">
        <f>AVERAGE($J$3:J58)</f>
        <v>69.785681681850107</v>
      </c>
      <c r="L58">
        <f>SUM($F$3:F58)/I58</f>
        <v>-4.9130027738254531</v>
      </c>
    </row>
    <row r="59" spans="1:12" x14ac:dyDescent="0.2">
      <c r="A59">
        <f t="shared" si="0"/>
        <v>57</v>
      </c>
      <c r="B59">
        <v>20000</v>
      </c>
      <c r="C59">
        <f t="shared" si="1"/>
        <v>11566.066372716203</v>
      </c>
      <c r="D59">
        <f t="shared" si="2"/>
        <v>-350.91724437518894</v>
      </c>
      <c r="E59">
        <f t="shared" si="3"/>
        <v>7951.5233895945776</v>
      </c>
      <c r="F59">
        <f t="shared" si="4"/>
        <v>-12048.476610405422</v>
      </c>
      <c r="G59" s="11">
        <f t="shared" si="5"/>
        <v>12048.476610405422</v>
      </c>
      <c r="H59">
        <f>SUMSQ($F$3:F59)/A59</f>
        <v>20947769.562727451</v>
      </c>
      <c r="I59" s="11">
        <f>AVERAGE($G$3:G59)</f>
        <v>3735.6947533512916</v>
      </c>
      <c r="J59">
        <f t="shared" si="6"/>
        <v>60.242383052027101</v>
      </c>
      <c r="K59">
        <f>AVERAGE($J$3:J59)</f>
        <v>69.618255390098824</v>
      </c>
      <c r="L59">
        <f>SUM($F$3:F59)/I59</f>
        <v>-7.9430089120609102</v>
      </c>
    </row>
    <row r="60" spans="1:12" x14ac:dyDescent="0.2">
      <c r="A60">
        <f t="shared" si="0"/>
        <v>58</v>
      </c>
      <c r="B60">
        <v>20000</v>
      </c>
      <c r="C60">
        <f t="shared" si="1"/>
        <v>13850.604389838711</v>
      </c>
      <c r="D60">
        <f t="shared" si="2"/>
        <v>-544.2793216499208</v>
      </c>
      <c r="E60">
        <f t="shared" si="3"/>
        <v>11215.149128341014</v>
      </c>
      <c r="F60">
        <f t="shared" si="4"/>
        <v>-8784.8508716589859</v>
      </c>
      <c r="G60" s="11">
        <f t="shared" si="5"/>
        <v>8784.8508716589859</v>
      </c>
      <c r="H60">
        <f>SUMSQ($F$3:F60)/A60</f>
        <v>21917180.515737109</v>
      </c>
      <c r="I60" s="11">
        <f>AVERAGE($G$3:G60)</f>
        <v>3822.7491691841828</v>
      </c>
      <c r="J60">
        <f t="shared" si="6"/>
        <v>43.924254358294931</v>
      </c>
      <c r="K60">
        <f>AVERAGE($J$3:J60)</f>
        <v>69.175255372309095</v>
      </c>
      <c r="L60">
        <f>SUM($F$3:F60)/I60</f>
        <v>-10.060170282758767</v>
      </c>
    </row>
    <row r="61" spans="1:12" x14ac:dyDescent="0.2">
      <c r="A61">
        <f t="shared" si="0"/>
        <v>59</v>
      </c>
      <c r="B61">
        <v>22000</v>
      </c>
      <c r="C61">
        <f t="shared" si="1"/>
        <v>15914.427547732152</v>
      </c>
      <c r="D61">
        <f t="shared" si="2"/>
        <v>-696.23370527427289</v>
      </c>
      <c r="E61">
        <f t="shared" si="3"/>
        <v>13306.325068188789</v>
      </c>
      <c r="F61">
        <f t="shared" si="4"/>
        <v>-8693.6749318112106</v>
      </c>
      <c r="G61" s="11">
        <f t="shared" si="5"/>
        <v>8693.6749318112106</v>
      </c>
      <c r="H61">
        <f>SUMSQ($F$3:F61)/A61</f>
        <v>22826719.554792456</v>
      </c>
      <c r="I61" s="11">
        <f>AVERAGE($G$3:G61)</f>
        <v>3905.307232957522</v>
      </c>
      <c r="J61">
        <f t="shared" si="6"/>
        <v>39.5167042355055</v>
      </c>
      <c r="K61">
        <f>AVERAGE($J$3:J61)</f>
        <v>68.672568064905647</v>
      </c>
      <c r="L61">
        <f>SUM($F$3:F61)/I61</f>
        <v>-12.073616673270212</v>
      </c>
    </row>
    <row r="62" spans="1:12" x14ac:dyDescent="0.2">
      <c r="A62">
        <f t="shared" si="0"/>
        <v>60</v>
      </c>
      <c r="B62">
        <v>8000</v>
      </c>
      <c r="C62">
        <f t="shared" si="1"/>
        <v>13052.735689720514</v>
      </c>
      <c r="D62">
        <f>-$O$4*(C62-C61)+(1-$O$4)*D61</f>
        <v>-340.44114894568185</v>
      </c>
      <c r="E62">
        <f t="shared" si="3"/>
        <v>15218.193842457878</v>
      </c>
      <c r="F62">
        <f t="shared" si="4"/>
        <v>7218.1938424578784</v>
      </c>
      <c r="G62" s="11">
        <f t="shared" si="5"/>
        <v>7218.1938424578784</v>
      </c>
      <c r="H62">
        <f>SUMSQ($F$3:F62)/A62</f>
        <v>23314646.268000863</v>
      </c>
      <c r="I62" s="11">
        <f>AVERAGE($G$3:G62)</f>
        <v>3960.5220097825281</v>
      </c>
      <c r="J62">
        <f t="shared" si="6"/>
        <v>90.227423030723472</v>
      </c>
      <c r="K62">
        <f>AVERAGE($J$3:J62)</f>
        <v>69.031815647669276</v>
      </c>
      <c r="L62">
        <f>SUM($F$3:F62)/I62</f>
        <v>-10.082758934551038</v>
      </c>
    </row>
    <row r="63" spans="1:12" x14ac:dyDescent="0.2">
      <c r="A63">
        <v>61</v>
      </c>
      <c r="E63" s="6">
        <f t="shared" si="3"/>
        <v>12712.294540774832</v>
      </c>
    </row>
    <row r="64" spans="1:12" x14ac:dyDescent="0.2">
      <c r="A64">
        <v>62</v>
      </c>
      <c r="E64" s="6">
        <f>$C$62+2*$D$62</f>
        <v>12371.85339182915</v>
      </c>
    </row>
    <row r="65" spans="1:5" x14ac:dyDescent="0.2">
      <c r="A65">
        <v>63</v>
      </c>
      <c r="E65" s="6">
        <f>$C$62+3*$D$62</f>
        <v>12031.412242883467</v>
      </c>
    </row>
    <row r="66" spans="1:5" x14ac:dyDescent="0.2">
      <c r="A66">
        <v>64</v>
      </c>
      <c r="E66" s="6">
        <f>$C$62+4*$D$62</f>
        <v>11690.971093937786</v>
      </c>
    </row>
    <row r="67" spans="1:5" x14ac:dyDescent="0.2">
      <c r="A67">
        <v>65</v>
      </c>
      <c r="E67" s="6">
        <f>$C$62+5*$D$62</f>
        <v>11350.529944992104</v>
      </c>
    </row>
    <row r="68" spans="1:5" x14ac:dyDescent="0.2">
      <c r="A68">
        <v>66</v>
      </c>
      <c r="E68" s="6">
        <f>$C$62+6*$D$62</f>
        <v>11010.088796046422</v>
      </c>
    </row>
    <row r="69" spans="1:5" x14ac:dyDescent="0.2">
      <c r="A69">
        <v>67</v>
      </c>
      <c r="E69" s="6">
        <f>$C$62+7*$D$62</f>
        <v>10669.647647100741</v>
      </c>
    </row>
    <row r="70" spans="1:5" x14ac:dyDescent="0.2">
      <c r="A70">
        <v>68</v>
      </c>
      <c r="E70" s="6">
        <f>$C$62+8*$D$62</f>
        <v>10329.206498155059</v>
      </c>
    </row>
    <row r="71" spans="1:5" x14ac:dyDescent="0.2">
      <c r="A71">
        <v>69</v>
      </c>
      <c r="E71" s="6">
        <f>$C$62+9*$D$62</f>
        <v>9988.7653492093777</v>
      </c>
    </row>
    <row r="72" spans="1:5" x14ac:dyDescent="0.2">
      <c r="A72">
        <v>70</v>
      </c>
      <c r="E72" s="6">
        <f>$C$62+10*$D$62</f>
        <v>9648.3242002636944</v>
      </c>
    </row>
    <row r="73" spans="1:5" x14ac:dyDescent="0.2">
      <c r="A73">
        <v>71</v>
      </c>
      <c r="E73" s="6">
        <f>$C$62+11*$D$62</f>
        <v>9307.8830513180128</v>
      </c>
    </row>
    <row r="74" spans="1:5" x14ac:dyDescent="0.2">
      <c r="A74">
        <v>72</v>
      </c>
      <c r="E74" s="6">
        <f>$C$62+12*$D$62</f>
        <v>8967.4419023723312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8E36-23D0-0944-8752-B7FD218B6924}">
  <dimension ref="A1:AA62"/>
  <sheetViews>
    <sheetView topLeftCell="E1" zoomScale="141" workbookViewId="0">
      <selection activeCell="N27" sqref="N27"/>
    </sheetView>
  </sheetViews>
  <sheetFormatPr baseColWidth="10" defaultRowHeight="15" x14ac:dyDescent="0.2"/>
  <cols>
    <col min="7" max="7" width="11.6640625" bestFit="1" customWidth="1"/>
  </cols>
  <sheetData>
    <row r="1" spans="1:24" ht="16" x14ac:dyDescent="0.2">
      <c r="A1" s="1" t="s">
        <v>0</v>
      </c>
      <c r="B1" s="1" t="s">
        <v>1</v>
      </c>
      <c r="C1" t="s">
        <v>29</v>
      </c>
      <c r="D1" t="s">
        <v>30</v>
      </c>
      <c r="E1" t="s">
        <v>59</v>
      </c>
      <c r="F1" t="s">
        <v>60</v>
      </c>
      <c r="G1" t="s">
        <v>5</v>
      </c>
      <c r="H1" t="s">
        <v>20</v>
      </c>
      <c r="I1" t="s">
        <v>21</v>
      </c>
      <c r="J1" t="s">
        <v>22</v>
      </c>
      <c r="K1" t="s">
        <v>23</v>
      </c>
      <c r="L1" t="s">
        <v>61</v>
      </c>
      <c r="N1" s="8"/>
    </row>
    <row r="2" spans="1:24" x14ac:dyDescent="0.2">
      <c r="A2">
        <v>0</v>
      </c>
      <c r="C2">
        <f>T20</f>
        <v>4800.5649717514116</v>
      </c>
      <c r="D2">
        <f>$T$21</f>
        <v>112.00333425951655</v>
      </c>
      <c r="N2" s="8"/>
    </row>
    <row r="3" spans="1:24" x14ac:dyDescent="0.2">
      <c r="A3">
        <f>A2+1</f>
        <v>1</v>
      </c>
      <c r="B3">
        <v>2000</v>
      </c>
      <c r="C3">
        <f>$O$3*B3+(1-$O$3)*(C2+D2)</f>
        <v>2000</v>
      </c>
      <c r="D3">
        <f>-$O$4*(C3-C2)+(1-$O$4)*D2</f>
        <v>132.38041445130642</v>
      </c>
      <c r="E3">
        <f>C2+D2</f>
        <v>4912.5683060109277</v>
      </c>
      <c r="F3">
        <f>E3-B3</f>
        <v>2912.5683060109277</v>
      </c>
      <c r="G3" s="11">
        <f>ABS(F3)</f>
        <v>2912.5683060109277</v>
      </c>
      <c r="H3">
        <f>SUMSQ($F$3:F3)/A3</f>
        <v>8483054.1371793654</v>
      </c>
      <c r="I3" s="11">
        <f>AVERAGE($G$3:G3)</f>
        <v>2912.5683060109277</v>
      </c>
      <c r="J3">
        <f>100*(G3/B3)</f>
        <v>145.62841530054638</v>
      </c>
      <c r="K3">
        <f>AVERAGE($J$3:J3)</f>
        <v>145.62841530054638</v>
      </c>
      <c r="L3">
        <f>SUM($F$3:F3)/I3</f>
        <v>1</v>
      </c>
      <c r="N3" t="s">
        <v>56</v>
      </c>
      <c r="O3" s="6">
        <v>1</v>
      </c>
    </row>
    <row r="4" spans="1:24" x14ac:dyDescent="0.2">
      <c r="A4">
        <f t="shared" ref="A4:A62" si="0">A3+1</f>
        <v>2</v>
      </c>
      <c r="B4">
        <v>3000</v>
      </c>
      <c r="C4">
        <f t="shared" ref="C4:C62" si="1">$O$3*B4+(1-$O$3)*(C3+D3)</f>
        <v>3000</v>
      </c>
      <c r="D4">
        <f t="shared" ref="D4:D61" si="2">-$O$4*(C4-C3)+(1-$O$4)*D3</f>
        <v>123.79790468433215</v>
      </c>
      <c r="E4">
        <f t="shared" ref="E4:E62" si="3">C3+D3</f>
        <v>2132.3804144513065</v>
      </c>
      <c r="F4">
        <f t="shared" ref="F4:F62" si="4">E4-B4</f>
        <v>-867.61958554869352</v>
      </c>
      <c r="G4" s="11">
        <f t="shared" ref="G4:G61" si="5">ABS(F4)</f>
        <v>867.61958554869352</v>
      </c>
      <c r="H4">
        <f>SUMSQ($F$3:F4)/A4</f>
        <v>4617908.9412035262</v>
      </c>
      <c r="I4" s="11">
        <f>AVERAGE($G$3:G4)</f>
        <v>1890.0939457798106</v>
      </c>
      <c r="J4">
        <f t="shared" ref="J4:J62" si="6">100*(G4/B4)</f>
        <v>28.920652851623117</v>
      </c>
      <c r="K4">
        <f>AVERAGE($J$3:J4)</f>
        <v>87.274534076084748</v>
      </c>
      <c r="L4">
        <f>SUM($F$3:F4)/I4</f>
        <v>1.0819296707595845</v>
      </c>
      <c r="N4" t="s">
        <v>57</v>
      </c>
      <c r="O4" s="6">
        <v>7.579175387922004E-3</v>
      </c>
      <c r="S4" t="s">
        <v>31</v>
      </c>
    </row>
    <row r="5" spans="1:24" ht="16" thickBot="1" x14ac:dyDescent="0.25">
      <c r="A5">
        <f t="shared" si="0"/>
        <v>3</v>
      </c>
      <c r="B5">
        <v>3000</v>
      </c>
      <c r="C5">
        <f t="shared" si="1"/>
        <v>3000</v>
      </c>
      <c r="D5">
        <f t="shared" si="2"/>
        <v>122.85961865207236</v>
      </c>
      <c r="E5">
        <f t="shared" si="3"/>
        <v>3123.797904684332</v>
      </c>
      <c r="F5">
        <f t="shared" si="4"/>
        <v>123.79790468433202</v>
      </c>
      <c r="G5" s="11">
        <f t="shared" si="5"/>
        <v>123.79790468433202</v>
      </c>
      <c r="H5">
        <f>SUMSQ($F$3:F5)/A5</f>
        <v>3083714.6012037615</v>
      </c>
      <c r="I5" s="11">
        <f>AVERAGE($G$3:G5)</f>
        <v>1301.3285987479844</v>
      </c>
      <c r="J5">
        <f t="shared" si="6"/>
        <v>4.1265968228110674</v>
      </c>
      <c r="K5">
        <f>AVERAGE($J$3:J5)</f>
        <v>59.558554991660195</v>
      </c>
      <c r="L5">
        <f>SUM($F$3:F5)/I5</f>
        <v>1.6665634085296592</v>
      </c>
      <c r="O5" t="s">
        <v>13</v>
      </c>
      <c r="P5" t="s">
        <v>26</v>
      </c>
      <c r="Q5" t="s">
        <v>27</v>
      </c>
    </row>
    <row r="6" spans="1:24" x14ac:dyDescent="0.2">
      <c r="A6">
        <f t="shared" si="0"/>
        <v>4</v>
      </c>
      <c r="B6">
        <v>3000</v>
      </c>
      <c r="C6">
        <f t="shared" si="1"/>
        <v>3000</v>
      </c>
      <c r="D6">
        <f t="shared" si="2"/>
        <v>121.92844405421509</v>
      </c>
      <c r="E6">
        <f t="shared" si="3"/>
        <v>3122.8596186520722</v>
      </c>
      <c r="F6">
        <f t="shared" si="4"/>
        <v>122.85961865207219</v>
      </c>
      <c r="G6" s="11">
        <f t="shared" si="5"/>
        <v>122.85961865207219</v>
      </c>
      <c r="H6">
        <f>SUMSQ($F$3:F6)/A6</f>
        <v>2316559.572376654</v>
      </c>
      <c r="I6" s="11">
        <f>AVERAGE($G$3:G6)</f>
        <v>1006.7113537240064</v>
      </c>
      <c r="J6">
        <f t="shared" si="6"/>
        <v>4.0953206217357394</v>
      </c>
      <c r="K6">
        <f>AVERAGE($J$3:J6)</f>
        <v>45.692746399179079</v>
      </c>
      <c r="L6">
        <f>SUM($F$3:F6)/I6</f>
        <v>2.2763289947228418</v>
      </c>
      <c r="N6" t="s">
        <v>20</v>
      </c>
      <c r="O6">
        <f>H62</f>
        <v>16370765.331820348</v>
      </c>
      <c r="P6">
        <f>MIN(H3:H62)</f>
        <v>1949650.3556873342</v>
      </c>
      <c r="Q6">
        <f>MAX(H3:H62)</f>
        <v>16370765.331820348</v>
      </c>
      <c r="S6" s="5" t="s">
        <v>32</v>
      </c>
      <c r="T6" s="5"/>
    </row>
    <row r="7" spans="1:24" x14ac:dyDescent="0.2">
      <c r="A7">
        <f t="shared" si="0"/>
        <v>5</v>
      </c>
      <c r="B7">
        <v>4000</v>
      </c>
      <c r="C7">
        <f t="shared" si="1"/>
        <v>4000</v>
      </c>
      <c r="D7">
        <f t="shared" si="2"/>
        <v>113.42515160402976</v>
      </c>
      <c r="E7">
        <f t="shared" si="3"/>
        <v>3121.9284440542151</v>
      </c>
      <c r="F7">
        <f t="shared" si="4"/>
        <v>-878.07155594578489</v>
      </c>
      <c r="G7" s="11">
        <f t="shared" si="5"/>
        <v>878.07155594578489</v>
      </c>
      <c r="H7">
        <f>SUMSQ($F$3:F7)/A7</f>
        <v>2007449.5893735334</v>
      </c>
      <c r="I7" s="11">
        <f>AVERAGE($G$3:G7)</f>
        <v>980.98339416836211</v>
      </c>
      <c r="J7">
        <f t="shared" si="6"/>
        <v>21.951788898644622</v>
      </c>
      <c r="K7">
        <f>AVERAGE($J$3:J7)</f>
        <v>40.944554899072187</v>
      </c>
      <c r="L7">
        <f>SUM($F$3:F7)/I7</f>
        <v>1.4409364075435658</v>
      </c>
      <c r="N7" t="s">
        <v>21</v>
      </c>
      <c r="O7" s="11">
        <f>I62</f>
        <v>2934.5301144918203</v>
      </c>
      <c r="P7" s="11">
        <f>MIN(I3:I62)</f>
        <v>980.98339416836211</v>
      </c>
      <c r="Q7" s="11">
        <f>MAX(I3:I62)</f>
        <v>2934.5301144918203</v>
      </c>
      <c r="S7" t="s">
        <v>33</v>
      </c>
      <c r="T7">
        <v>0.3628927091252534</v>
      </c>
    </row>
    <row r="8" spans="1:24" x14ac:dyDescent="0.2">
      <c r="A8">
        <f t="shared" si="0"/>
        <v>6</v>
      </c>
      <c r="B8">
        <v>6000</v>
      </c>
      <c r="C8">
        <f t="shared" si="1"/>
        <v>6000</v>
      </c>
      <c r="D8">
        <f t="shared" si="2"/>
        <v>97.407131710777165</v>
      </c>
      <c r="E8">
        <f t="shared" si="3"/>
        <v>4113.4251516040295</v>
      </c>
      <c r="F8">
        <f t="shared" si="4"/>
        <v>-1886.5748483959705</v>
      </c>
      <c r="G8" s="11">
        <f t="shared" si="5"/>
        <v>1886.5748483959705</v>
      </c>
      <c r="H8">
        <f>SUMSQ($F$3:F8)/A8</f>
        <v>2266068.7675779909</v>
      </c>
      <c r="I8" s="11">
        <f>AVERAGE($G$3:G8)</f>
        <v>1131.9153032062968</v>
      </c>
      <c r="J8">
        <f t="shared" si="6"/>
        <v>31.442914139932842</v>
      </c>
      <c r="K8">
        <f>AVERAGE($J$3:J8)</f>
        <v>39.360948105882294</v>
      </c>
      <c r="L8">
        <f>SUM($F$3:F8)/I8</f>
        <v>-0.4179112688053333</v>
      </c>
      <c r="N8" t="s">
        <v>23</v>
      </c>
      <c r="O8">
        <f>K62</f>
        <v>50.810599475890832</v>
      </c>
      <c r="P8">
        <f>MIN(K3:K62)</f>
        <v>30.573675718608481</v>
      </c>
      <c r="Q8">
        <f>MAX(K3:K62)</f>
        <v>145.62841530054638</v>
      </c>
      <c r="S8" t="s">
        <v>34</v>
      </c>
      <c r="T8">
        <v>0.13169111833626576</v>
      </c>
    </row>
    <row r="9" spans="1:24" x14ac:dyDescent="0.2">
      <c r="A9">
        <f t="shared" si="0"/>
        <v>7</v>
      </c>
      <c r="B9">
        <v>7000</v>
      </c>
      <c r="C9">
        <f t="shared" si="1"/>
        <v>7000</v>
      </c>
      <c r="D9">
        <f t="shared" si="2"/>
        <v>89.089690587584769</v>
      </c>
      <c r="E9">
        <f t="shared" si="3"/>
        <v>6097.4071317107773</v>
      </c>
      <c r="F9">
        <f t="shared" si="4"/>
        <v>-902.59286828922268</v>
      </c>
      <c r="G9" s="11">
        <f t="shared" si="5"/>
        <v>902.59286828922268</v>
      </c>
      <c r="H9">
        <f>SUMSQ($F$3:F9)/A9</f>
        <v>2058726.6416220732</v>
      </c>
      <c r="I9" s="11">
        <f>AVERAGE($G$3:G9)</f>
        <v>1099.1549553610005</v>
      </c>
      <c r="J9">
        <f t="shared" si="6"/>
        <v>12.894183832703183</v>
      </c>
      <c r="K9">
        <f>AVERAGE($J$3:J9)</f>
        <v>35.579981781142422</v>
      </c>
      <c r="L9">
        <f>SUM($F$3:F9)/I9</f>
        <v>-1.2515369394668601</v>
      </c>
      <c r="N9" t="s">
        <v>61</v>
      </c>
      <c r="O9">
        <f>L62</f>
        <v>0.3014902745539943</v>
      </c>
      <c r="P9">
        <f>MIN(L3:L62)</f>
        <v>-5.3605067491720622</v>
      </c>
      <c r="Q9">
        <f>MAX(L3:L62)</f>
        <v>2.4709940885909902</v>
      </c>
      <c r="S9" t="s">
        <v>35</v>
      </c>
      <c r="T9">
        <v>0.11672027554896</v>
      </c>
    </row>
    <row r="10" spans="1:24" x14ac:dyDescent="0.2">
      <c r="A10">
        <f t="shared" si="0"/>
        <v>8</v>
      </c>
      <c r="B10">
        <v>6000</v>
      </c>
      <c r="C10">
        <f t="shared" si="1"/>
        <v>6000</v>
      </c>
      <c r="D10">
        <f t="shared" si="2"/>
        <v>95.993639585287767</v>
      </c>
      <c r="E10">
        <f t="shared" si="3"/>
        <v>7089.0896905875852</v>
      </c>
      <c r="F10">
        <f t="shared" si="4"/>
        <v>1089.0896905875852</v>
      </c>
      <c r="G10" s="11">
        <f t="shared" si="5"/>
        <v>1089.0896905875852</v>
      </c>
      <c r="H10">
        <f>SUMSQ($F$3:F10)/A10</f>
        <v>1949650.3556873342</v>
      </c>
      <c r="I10" s="11">
        <f>AVERAGE($G$3:G10)</f>
        <v>1097.8967972643236</v>
      </c>
      <c r="J10">
        <f t="shared" si="6"/>
        <v>18.151494843126422</v>
      </c>
      <c r="K10">
        <f>AVERAGE($J$3:J10)</f>
        <v>33.401420913890426</v>
      </c>
      <c r="L10">
        <f>SUM($F$3:F10)/I10</f>
        <v>-0.2609929630533096</v>
      </c>
      <c r="S10" t="s">
        <v>36</v>
      </c>
      <c r="T10">
        <v>5065.843384072693</v>
      </c>
    </row>
    <row r="11" spans="1:24" ht="16" thickBot="1" x14ac:dyDescent="0.25">
      <c r="A11">
        <f t="shared" si="0"/>
        <v>9</v>
      </c>
      <c r="B11">
        <v>10000</v>
      </c>
      <c r="C11">
        <f t="shared" si="1"/>
        <v>10000</v>
      </c>
      <c r="D11">
        <f t="shared" si="2"/>
        <v>64.949385403057889</v>
      </c>
      <c r="E11">
        <f t="shared" si="3"/>
        <v>6095.9936395852874</v>
      </c>
      <c r="F11">
        <f t="shared" si="4"/>
        <v>-3904.0063604147126</v>
      </c>
      <c r="G11" s="11">
        <f t="shared" si="5"/>
        <v>3904.0063604147126</v>
      </c>
      <c r="H11">
        <f>SUMSQ($F$3:F11)/A11</f>
        <v>3426496.5008508004</v>
      </c>
      <c r="I11" s="11">
        <f>AVERAGE($G$3:G11)</f>
        <v>1409.6867487254779</v>
      </c>
      <c r="J11">
        <f t="shared" si="6"/>
        <v>39.040063604147122</v>
      </c>
      <c r="K11">
        <f>AVERAGE($J$3:J11)</f>
        <v>34.027936768363389</v>
      </c>
      <c r="L11">
        <f>SUM($F$3:F11)/I11</f>
        <v>-2.9726814857614401</v>
      </c>
      <c r="M11" t="s">
        <v>62</v>
      </c>
      <c r="S11" s="3" t="s">
        <v>37</v>
      </c>
      <c r="T11" s="3">
        <v>60</v>
      </c>
    </row>
    <row r="12" spans="1:24" x14ac:dyDescent="0.2">
      <c r="A12">
        <f t="shared" si="0"/>
        <v>10</v>
      </c>
      <c r="B12">
        <v>12000</v>
      </c>
      <c r="C12">
        <f t="shared" si="1"/>
        <v>12000</v>
      </c>
      <c r="D12">
        <f t="shared" si="2"/>
        <v>49.298771843906373</v>
      </c>
      <c r="E12">
        <f t="shared" si="3"/>
        <v>10064.949385403057</v>
      </c>
      <c r="F12">
        <f t="shared" si="4"/>
        <v>-1935.050614596943</v>
      </c>
      <c r="G12" s="11">
        <f t="shared" si="5"/>
        <v>1935.050614596943</v>
      </c>
      <c r="H12">
        <f>SUMSQ($F$3:F12)/A12</f>
        <v>3458288.9388709208</v>
      </c>
      <c r="I12" s="11">
        <f>AVERAGE($G$3:G12)</f>
        <v>1462.2231353126244</v>
      </c>
      <c r="J12">
        <f t="shared" si="6"/>
        <v>16.125421788307857</v>
      </c>
      <c r="K12">
        <f>AVERAGE($J$3:J12)</f>
        <v>32.237685270357836</v>
      </c>
      <c r="L12">
        <f>SUM($F$3:F12)/I12</f>
        <v>-4.1892377198277275</v>
      </c>
    </row>
    <row r="13" spans="1:24" ht="16" thickBot="1" x14ac:dyDescent="0.25">
      <c r="A13">
        <f t="shared" si="0"/>
        <v>11</v>
      </c>
      <c r="B13">
        <v>14000</v>
      </c>
      <c r="C13">
        <f t="shared" si="1"/>
        <v>14000</v>
      </c>
      <c r="D13">
        <f t="shared" si="2"/>
        <v>33.766777029848249</v>
      </c>
      <c r="E13">
        <f t="shared" si="3"/>
        <v>12049.298771843907</v>
      </c>
      <c r="F13">
        <f t="shared" si="4"/>
        <v>-1950.7012281560928</v>
      </c>
      <c r="G13" s="11">
        <f t="shared" si="5"/>
        <v>1950.7012281560928</v>
      </c>
      <c r="H13">
        <f>SUMSQ($F$3:F13)/A13</f>
        <v>3489829.5154762636</v>
      </c>
      <c r="I13" s="11">
        <f>AVERAGE($G$3:G13)</f>
        <v>1506.6302346620307</v>
      </c>
      <c r="J13">
        <f t="shared" si="6"/>
        <v>13.933580201114948</v>
      </c>
      <c r="K13">
        <f>AVERAGE($J$3:J13)</f>
        <v>30.573675718608481</v>
      </c>
      <c r="L13">
        <f>SUM($F$3:F13)/I13</f>
        <v>-5.3605067491720622</v>
      </c>
      <c r="S13" t="s">
        <v>38</v>
      </c>
    </row>
    <row r="14" spans="1:24" x14ac:dyDescent="0.2">
      <c r="A14">
        <f t="shared" si="0"/>
        <v>12</v>
      </c>
      <c r="B14">
        <v>8000</v>
      </c>
      <c r="C14">
        <f t="shared" si="1"/>
        <v>8000</v>
      </c>
      <c r="D14">
        <f t="shared" si="2"/>
        <v>78.985905031986192</v>
      </c>
      <c r="E14">
        <f t="shared" si="3"/>
        <v>14033.766777029849</v>
      </c>
      <c r="F14">
        <f t="shared" si="4"/>
        <v>6033.7667770298485</v>
      </c>
      <c r="G14" s="11">
        <f t="shared" si="5"/>
        <v>6033.7667770298485</v>
      </c>
      <c r="H14">
        <f>SUMSQ($F$3:F14)/A14</f>
        <v>6232872.1824856726</v>
      </c>
      <c r="I14" s="11">
        <f>AVERAGE($G$3:G14)</f>
        <v>1883.8916131926824</v>
      </c>
      <c r="J14">
        <f t="shared" si="6"/>
        <v>75.422084712873101</v>
      </c>
      <c r="K14">
        <f>AVERAGE($J$3:J14)</f>
        <v>34.311043134797195</v>
      </c>
      <c r="L14">
        <f>SUM($F$3:F14)/I14</f>
        <v>-1.0842103388958324</v>
      </c>
      <c r="S14" s="4"/>
      <c r="T14" s="4" t="s">
        <v>43</v>
      </c>
      <c r="U14" s="4" t="s">
        <v>44</v>
      </c>
      <c r="V14" s="4" t="s">
        <v>45</v>
      </c>
      <c r="W14" s="4" t="s">
        <v>46</v>
      </c>
      <c r="X14" s="4" t="s">
        <v>47</v>
      </c>
    </row>
    <row r="15" spans="1:24" x14ac:dyDescent="0.2">
      <c r="A15">
        <f t="shared" si="0"/>
        <v>13</v>
      </c>
      <c r="B15">
        <v>3000</v>
      </c>
      <c r="C15">
        <f t="shared" si="1"/>
        <v>3000</v>
      </c>
      <c r="D15">
        <f t="shared" si="2"/>
        <v>116.28313394418504</v>
      </c>
      <c r="E15">
        <f t="shared" si="3"/>
        <v>8078.9859050319865</v>
      </c>
      <c r="F15">
        <f t="shared" si="4"/>
        <v>5078.9859050319865</v>
      </c>
      <c r="G15" s="11">
        <f t="shared" si="5"/>
        <v>5078.9859050319865</v>
      </c>
      <c r="H15">
        <f>SUMSQ($F$3:F15)/A15</f>
        <v>7737735.6933339732</v>
      </c>
      <c r="I15" s="11">
        <f>AVERAGE($G$3:G15)</f>
        <v>2129.6680971803212</v>
      </c>
      <c r="J15">
        <f t="shared" si="6"/>
        <v>169.29953016773288</v>
      </c>
      <c r="K15">
        <f>AVERAGE($J$3:J15)</f>
        <v>44.694772906561482</v>
      </c>
      <c r="L15">
        <f>SUM($F$3:F15)/I15</f>
        <v>1.4257860859490692</v>
      </c>
      <c r="S15" t="s">
        <v>39</v>
      </c>
      <c r="T15">
        <v>1</v>
      </c>
      <c r="U15">
        <v>225742720.20005441</v>
      </c>
      <c r="V15">
        <v>225742720.20005441</v>
      </c>
      <c r="W15">
        <v>8.7965066634679179</v>
      </c>
      <c r="X15">
        <v>4.3765450279160505E-3</v>
      </c>
    </row>
    <row r="16" spans="1:24" x14ac:dyDescent="0.2">
      <c r="A16">
        <f t="shared" si="0"/>
        <v>14</v>
      </c>
      <c r="B16">
        <v>4000</v>
      </c>
      <c r="C16">
        <f t="shared" si="1"/>
        <v>4000</v>
      </c>
      <c r="D16">
        <f t="shared" si="2"/>
        <v>107.82262828944283</v>
      </c>
      <c r="E16">
        <f t="shared" si="3"/>
        <v>3116.283133944185</v>
      </c>
      <c r="F16">
        <f t="shared" si="4"/>
        <v>-883.71686605581499</v>
      </c>
      <c r="G16" s="11">
        <f t="shared" si="5"/>
        <v>883.71686605581499</v>
      </c>
      <c r="H16">
        <f>SUMSQ($F$3:F16)/A16</f>
        <v>7240822.8223352265</v>
      </c>
      <c r="I16" s="11">
        <f>AVERAGE($G$3:G16)</f>
        <v>2040.6715806714278</v>
      </c>
      <c r="J16">
        <f t="shared" si="6"/>
        <v>22.092921651395375</v>
      </c>
      <c r="K16">
        <f>AVERAGE($J$3:J16)</f>
        <v>43.080354959763902</v>
      </c>
      <c r="L16">
        <f>SUM($F$3:F16)/I16</f>
        <v>1.0549146148667479</v>
      </c>
      <c r="S16" t="s">
        <v>40</v>
      </c>
      <c r="T16">
        <v>58</v>
      </c>
      <c r="U16">
        <v>1488440613.1332784</v>
      </c>
      <c r="V16">
        <v>25662769.191953074</v>
      </c>
    </row>
    <row r="17" spans="1:27" ht="16" thickBot="1" x14ac:dyDescent="0.25">
      <c r="A17">
        <f t="shared" si="0"/>
        <v>15</v>
      </c>
      <c r="B17">
        <v>3000</v>
      </c>
      <c r="C17">
        <f t="shared" si="1"/>
        <v>3000</v>
      </c>
      <c r="D17">
        <f t="shared" si="2"/>
        <v>114.58459706677243</v>
      </c>
      <c r="E17">
        <f t="shared" si="3"/>
        <v>4107.8226282894429</v>
      </c>
      <c r="F17">
        <f t="shared" si="4"/>
        <v>1107.8226282894429</v>
      </c>
      <c r="G17" s="11">
        <f t="shared" si="5"/>
        <v>1107.8226282894429</v>
      </c>
      <c r="H17">
        <f>SUMSQ($F$3:F17)/A17</f>
        <v>6839919.3658962203</v>
      </c>
      <c r="I17" s="11">
        <f>AVERAGE($G$3:G17)</f>
        <v>1978.4816505126289</v>
      </c>
      <c r="J17">
        <f t="shared" si="6"/>
        <v>36.927420942981435</v>
      </c>
      <c r="K17">
        <f>AVERAGE($J$3:J17)</f>
        <v>42.670159358645073</v>
      </c>
      <c r="L17">
        <f>SUM($F$3:F17)/I17</f>
        <v>1.6480096755196807</v>
      </c>
      <c r="S17" s="3" t="s">
        <v>41</v>
      </c>
      <c r="T17" s="3">
        <v>59</v>
      </c>
      <c r="U17" s="3">
        <v>1714183333.3333328</v>
      </c>
      <c r="V17" s="3"/>
      <c r="W17" s="3"/>
      <c r="X17" s="3"/>
    </row>
    <row r="18" spans="1:27" ht="16" thickBot="1" x14ac:dyDescent="0.25">
      <c r="A18">
        <f t="shared" si="0"/>
        <v>16</v>
      </c>
      <c r="B18">
        <v>5000</v>
      </c>
      <c r="C18">
        <f t="shared" si="1"/>
        <v>5000</v>
      </c>
      <c r="D18">
        <f t="shared" si="2"/>
        <v>98.557789533004978</v>
      </c>
      <c r="E18">
        <f t="shared" si="3"/>
        <v>3114.5845970667724</v>
      </c>
      <c r="F18">
        <f t="shared" si="4"/>
        <v>-1885.4154029332276</v>
      </c>
      <c r="G18" s="11">
        <f t="shared" si="5"/>
        <v>1885.4154029332276</v>
      </c>
      <c r="H18">
        <f>SUMSQ($F$3:F18)/A18</f>
        <v>6634598.8581288224</v>
      </c>
      <c r="I18" s="11">
        <f>AVERAGE($G$3:G18)</f>
        <v>1972.6650100389163</v>
      </c>
      <c r="J18">
        <f t="shared" si="6"/>
        <v>37.708308058664549</v>
      </c>
      <c r="K18">
        <f>AVERAGE($J$3:J18)</f>
        <v>42.360043652396293</v>
      </c>
      <c r="L18">
        <f>SUM($F$3:F18)/I18</f>
        <v>0.69709833801056975</v>
      </c>
    </row>
    <row r="19" spans="1:27" x14ac:dyDescent="0.2">
      <c r="A19">
        <f t="shared" si="0"/>
        <v>17</v>
      </c>
      <c r="B19">
        <v>5000</v>
      </c>
      <c r="C19">
        <f t="shared" si="1"/>
        <v>5000</v>
      </c>
      <c r="D19">
        <f t="shared" si="2"/>
        <v>97.810802760288439</v>
      </c>
      <c r="E19">
        <f t="shared" si="3"/>
        <v>5098.5577895330052</v>
      </c>
      <c r="F19">
        <f t="shared" si="4"/>
        <v>98.557789533005234</v>
      </c>
      <c r="G19" s="11">
        <f t="shared" si="5"/>
        <v>98.557789533005234</v>
      </c>
      <c r="H19">
        <f>SUMSQ($F$3:F19)/A19</f>
        <v>6244899.7275258107</v>
      </c>
      <c r="I19" s="11">
        <f>AVERAGE($G$3:G19)</f>
        <v>1862.4234088326864</v>
      </c>
      <c r="J19">
        <f t="shared" si="6"/>
        <v>1.9711557906601045</v>
      </c>
      <c r="K19">
        <f>AVERAGE($J$3:J19)</f>
        <v>39.984226719352989</v>
      </c>
      <c r="L19">
        <f>SUM($F$3:F19)/I19</f>
        <v>0.79128048031054876</v>
      </c>
      <c r="S19" s="4"/>
      <c r="T19" s="4" t="s">
        <v>48</v>
      </c>
      <c r="U19" s="4" t="s">
        <v>36</v>
      </c>
      <c r="V19" s="4" t="s">
        <v>49</v>
      </c>
      <c r="W19" s="4" t="s">
        <v>50</v>
      </c>
      <c r="X19" s="4" t="s">
        <v>51</v>
      </c>
      <c r="Y19" s="4" t="s">
        <v>52</v>
      </c>
      <c r="Z19" s="4" t="s">
        <v>53</v>
      </c>
      <c r="AA19" s="4" t="s">
        <v>54</v>
      </c>
    </row>
    <row r="20" spans="1:27" x14ac:dyDescent="0.2">
      <c r="A20">
        <f t="shared" si="0"/>
        <v>18</v>
      </c>
      <c r="B20">
        <v>8000</v>
      </c>
      <c r="C20">
        <f t="shared" si="1"/>
        <v>8000</v>
      </c>
      <c r="D20">
        <f t="shared" si="2"/>
        <v>74.331951367568763</v>
      </c>
      <c r="E20">
        <f t="shared" si="3"/>
        <v>5097.8108027602884</v>
      </c>
      <c r="F20">
        <f t="shared" si="4"/>
        <v>-2902.1891972397116</v>
      </c>
      <c r="G20" s="11">
        <f t="shared" si="5"/>
        <v>2902.1891972397116</v>
      </c>
      <c r="H20">
        <f>SUMSQ($F$3:F20)/A20</f>
        <v>6365888.7502507595</v>
      </c>
      <c r="I20" s="11">
        <f>AVERAGE($G$3:G20)</f>
        <v>1920.1881748552987</v>
      </c>
      <c r="J20">
        <f t="shared" si="6"/>
        <v>36.277364965496396</v>
      </c>
      <c r="K20">
        <f>AVERAGE($J$3:J20)</f>
        <v>39.778289955249846</v>
      </c>
      <c r="L20">
        <f>SUM($F$3:F20)/I20</f>
        <v>-0.74393224917376755</v>
      </c>
      <c r="S20" t="s">
        <v>42</v>
      </c>
      <c r="T20" s="6">
        <v>4800.5649717514116</v>
      </c>
      <c r="U20">
        <v>1324.5178362079348</v>
      </c>
      <c r="V20">
        <v>3.6243868074252004</v>
      </c>
      <c r="W20">
        <v>6.1138830545691707E-4</v>
      </c>
      <c r="X20">
        <v>2149.2544609517736</v>
      </c>
      <c r="Y20">
        <v>7451.8754825510496</v>
      </c>
      <c r="Z20">
        <v>2149.2544609517736</v>
      </c>
      <c r="AA20">
        <v>7451.8754825510496</v>
      </c>
    </row>
    <row r="21" spans="1:27" ht="16" thickBot="1" x14ac:dyDescent="0.25">
      <c r="A21">
        <f t="shared" si="0"/>
        <v>19</v>
      </c>
      <c r="B21">
        <v>3000</v>
      </c>
      <c r="C21">
        <f t="shared" si="1"/>
        <v>3000</v>
      </c>
      <c r="D21">
        <f t="shared" si="2"/>
        <v>111.6644534108375</v>
      </c>
      <c r="E21">
        <f t="shared" si="3"/>
        <v>8074.3319513675688</v>
      </c>
      <c r="F21">
        <f t="shared" si="4"/>
        <v>5074.3319513675688</v>
      </c>
      <c r="G21" s="11">
        <f t="shared" si="5"/>
        <v>5074.3319513675688</v>
      </c>
      <c r="H21">
        <f>SUMSQ($F$3:F21)/A21</f>
        <v>7386044.329325445</v>
      </c>
      <c r="I21" s="11">
        <f>AVERAGE($G$3:G21)</f>
        <v>2086.195742040155</v>
      </c>
      <c r="J21">
        <f t="shared" si="6"/>
        <v>169.14439837891896</v>
      </c>
      <c r="K21">
        <f>AVERAGE($J$3:J21)</f>
        <v>46.587032503864009</v>
      </c>
      <c r="L21">
        <f>SUM($F$3:F21)/I21</f>
        <v>1.7476030509223519</v>
      </c>
      <c r="S21" s="3" t="s">
        <v>55</v>
      </c>
      <c r="T21" s="7">
        <v>112.00333425951655</v>
      </c>
      <c r="U21" s="3">
        <v>37.763812572100299</v>
      </c>
      <c r="V21" s="3">
        <v>2.9658905346401387</v>
      </c>
      <c r="W21" s="3">
        <v>4.3765450279159655E-3</v>
      </c>
      <c r="X21" s="3">
        <v>36.410850365959732</v>
      </c>
      <c r="Y21" s="3">
        <v>187.59581815307337</v>
      </c>
      <c r="Z21" s="3">
        <v>36.410850365959732</v>
      </c>
      <c r="AA21" s="3">
        <v>187.59581815307337</v>
      </c>
    </row>
    <row r="22" spans="1:27" x14ac:dyDescent="0.2">
      <c r="A22">
        <f t="shared" si="0"/>
        <v>20</v>
      </c>
      <c r="B22">
        <v>8000</v>
      </c>
      <c r="C22">
        <f t="shared" si="1"/>
        <v>8000</v>
      </c>
      <c r="D22">
        <f t="shared" si="2"/>
        <v>72.922251994230294</v>
      </c>
      <c r="E22">
        <f t="shared" si="3"/>
        <v>3111.6644534108373</v>
      </c>
      <c r="F22">
        <f t="shared" si="4"/>
        <v>-4888.3355465891627</v>
      </c>
      <c r="G22" s="11">
        <f t="shared" si="5"/>
        <v>4888.3355465891627</v>
      </c>
      <c r="H22">
        <f>SUMSQ($F$3:F22)/A22</f>
        <v>8211533.3336615311</v>
      </c>
      <c r="I22" s="11">
        <f>AVERAGE($G$3:G22)</f>
        <v>2226.3027322676053</v>
      </c>
      <c r="J22">
        <f t="shared" si="6"/>
        <v>61.104194332364536</v>
      </c>
      <c r="K22">
        <f>AVERAGE($J$3:J22)</f>
        <v>47.312890595289034</v>
      </c>
      <c r="L22">
        <f>SUM($F$3:F22)/I22</f>
        <v>-0.55809728163654704</v>
      </c>
    </row>
    <row r="23" spans="1:27" x14ac:dyDescent="0.2">
      <c r="A23">
        <f t="shared" si="0"/>
        <v>21</v>
      </c>
      <c r="B23">
        <v>12000</v>
      </c>
      <c r="C23">
        <f t="shared" si="1"/>
        <v>12000</v>
      </c>
      <c r="D23">
        <f t="shared" si="2"/>
        <v>42.052859904995771</v>
      </c>
      <c r="E23">
        <f t="shared" si="3"/>
        <v>8072.9222519942305</v>
      </c>
      <c r="F23">
        <f t="shared" si="4"/>
        <v>-3927.0777480057695</v>
      </c>
      <c r="G23" s="11">
        <f t="shared" si="5"/>
        <v>3927.0777480057695</v>
      </c>
      <c r="H23">
        <f>SUMSQ($F$3:F23)/A23</f>
        <v>8554886.0148625094</v>
      </c>
      <c r="I23" s="11">
        <f>AVERAGE($G$3:G23)</f>
        <v>2307.2920187313275</v>
      </c>
      <c r="J23">
        <f t="shared" si="6"/>
        <v>32.725647900048074</v>
      </c>
      <c r="K23">
        <f>AVERAGE($J$3:J23)</f>
        <v>46.618259990753749</v>
      </c>
      <c r="L23">
        <f>SUM($F$3:F23)/I23</f>
        <v>-2.2405361822500667</v>
      </c>
    </row>
    <row r="24" spans="1:27" x14ac:dyDescent="0.2">
      <c r="A24">
        <f t="shared" si="0"/>
        <v>22</v>
      </c>
      <c r="B24">
        <v>12000</v>
      </c>
      <c r="C24">
        <f t="shared" si="1"/>
        <v>12000</v>
      </c>
      <c r="D24">
        <f t="shared" si="2"/>
        <v>41.734133904212094</v>
      </c>
      <c r="E24">
        <f t="shared" si="3"/>
        <v>12042.052859904996</v>
      </c>
      <c r="F24">
        <f t="shared" si="4"/>
        <v>42.052859904995785</v>
      </c>
      <c r="G24" s="11">
        <f t="shared" si="5"/>
        <v>42.052859904995785</v>
      </c>
      <c r="H24">
        <f>SUMSQ($F$3:F24)/A24</f>
        <v>8166107.9434154034</v>
      </c>
      <c r="I24" s="11">
        <f>AVERAGE($G$3:G24)</f>
        <v>2204.3266024210398</v>
      </c>
      <c r="J24">
        <f t="shared" si="6"/>
        <v>0.35044049920829823</v>
      </c>
      <c r="K24">
        <f>AVERAGE($J$3:J24)</f>
        <v>44.515177286592589</v>
      </c>
      <c r="L24">
        <f>SUM($F$3:F24)/I24</f>
        <v>-2.3261155517733734</v>
      </c>
    </row>
    <row r="25" spans="1:27" x14ac:dyDescent="0.2">
      <c r="A25">
        <f t="shared" si="0"/>
        <v>23</v>
      </c>
      <c r="B25">
        <v>16000</v>
      </c>
      <c r="C25">
        <f t="shared" si="1"/>
        <v>16000</v>
      </c>
      <c r="D25">
        <f t="shared" si="2"/>
        <v>11.101122032001033</v>
      </c>
      <c r="E25">
        <f t="shared" si="3"/>
        <v>12041.734133904212</v>
      </c>
      <c r="F25">
        <f t="shared" si="4"/>
        <v>-3958.2658660957877</v>
      </c>
      <c r="G25" s="11">
        <f t="shared" si="5"/>
        <v>3958.2658660957877</v>
      </c>
      <c r="H25">
        <f>SUMSQ($F$3:F25)/A25</f>
        <v>8492271.4531233888</v>
      </c>
      <c r="I25" s="11">
        <f>AVERAGE($G$3:G25)</f>
        <v>2280.5848312764638</v>
      </c>
      <c r="J25">
        <f t="shared" si="6"/>
        <v>24.739161663098674</v>
      </c>
      <c r="K25">
        <f>AVERAGE($J$3:J25)</f>
        <v>43.655350520353728</v>
      </c>
      <c r="L25">
        <f>SUM($F$3:F25)/I25</f>
        <v>-3.9839711869388061</v>
      </c>
    </row>
    <row r="26" spans="1:27" x14ac:dyDescent="0.2">
      <c r="A26">
        <f t="shared" si="0"/>
        <v>24</v>
      </c>
      <c r="B26">
        <v>10000</v>
      </c>
      <c r="C26">
        <f t="shared" si="1"/>
        <v>10000</v>
      </c>
      <c r="D26">
        <f t="shared" si="2"/>
        <v>56.492037008649802</v>
      </c>
      <c r="E26">
        <f t="shared" si="3"/>
        <v>16011.101122032002</v>
      </c>
      <c r="F26">
        <f t="shared" si="4"/>
        <v>6011.1011220320015</v>
      </c>
      <c r="G26" s="11">
        <f t="shared" si="5"/>
        <v>6011.1011220320015</v>
      </c>
      <c r="H26">
        <f>SUMSQ($F$3:F26)/A26</f>
        <v>9643982.5050471798</v>
      </c>
      <c r="I26" s="11">
        <f>AVERAGE($G$3:G26)</f>
        <v>2436.0230100579442</v>
      </c>
      <c r="J26">
        <f t="shared" si="6"/>
        <v>60.111011220320009</v>
      </c>
      <c r="K26">
        <f>AVERAGE($J$3:J26)</f>
        <v>44.341003049518982</v>
      </c>
      <c r="L26">
        <f>SUM($F$3:F26)/I26</f>
        <v>-1.2621732727680568</v>
      </c>
    </row>
    <row r="27" spans="1:27" x14ac:dyDescent="0.2">
      <c r="A27">
        <f t="shared" si="0"/>
        <v>25</v>
      </c>
      <c r="B27">
        <v>2000</v>
      </c>
      <c r="C27">
        <f t="shared" si="1"/>
        <v>2000</v>
      </c>
      <c r="D27">
        <f t="shared" si="2"/>
        <v>116.69727705551631</v>
      </c>
      <c r="E27">
        <f t="shared" si="3"/>
        <v>10056.492037008649</v>
      </c>
      <c r="F27">
        <f t="shared" si="4"/>
        <v>8056.4920370086493</v>
      </c>
      <c r="G27" s="11">
        <f t="shared" si="5"/>
        <v>8056.4920370086493</v>
      </c>
      <c r="H27">
        <f>SUMSQ($F$3:F27)/A27</f>
        <v>11854505.762540644</v>
      </c>
      <c r="I27" s="11">
        <f>AVERAGE($G$3:G27)</f>
        <v>2660.841771135973</v>
      </c>
      <c r="J27">
        <f t="shared" si="6"/>
        <v>402.82460185043243</v>
      </c>
      <c r="K27">
        <f>AVERAGE($J$3:J27)</f>
        <v>58.680347001555518</v>
      </c>
      <c r="L27">
        <f>SUM($F$3:F27)/I27</f>
        <v>1.8722680002646963</v>
      </c>
    </row>
    <row r="28" spans="1:27" x14ac:dyDescent="0.2">
      <c r="A28">
        <f t="shared" si="0"/>
        <v>26</v>
      </c>
      <c r="B28">
        <v>5000</v>
      </c>
      <c r="C28">
        <f t="shared" si="1"/>
        <v>5000</v>
      </c>
      <c r="D28">
        <f t="shared" si="2"/>
        <v>93.075281761653628</v>
      </c>
      <c r="E28">
        <f t="shared" si="3"/>
        <v>2116.6972770555162</v>
      </c>
      <c r="F28">
        <f t="shared" si="4"/>
        <v>-2883.3027229444838</v>
      </c>
      <c r="G28" s="11">
        <f t="shared" si="5"/>
        <v>2883.3027229444838</v>
      </c>
      <c r="H28">
        <f>SUMSQ($F$3:F28)/A28</f>
        <v>11718310.717525197</v>
      </c>
      <c r="I28" s="11">
        <f>AVERAGE($G$3:G28)</f>
        <v>2669.3979615901462</v>
      </c>
      <c r="J28">
        <f t="shared" si="6"/>
        <v>57.666054458889668</v>
      </c>
      <c r="K28">
        <f>AVERAGE($J$3:J28)</f>
        <v>58.641335749914525</v>
      </c>
      <c r="L28">
        <f>SUM($F$3:F28)/I28</f>
        <v>0.78613463002383066</v>
      </c>
    </row>
    <row r="29" spans="1:27" x14ac:dyDescent="0.2">
      <c r="A29">
        <f t="shared" si="0"/>
        <v>27</v>
      </c>
      <c r="B29">
        <v>5000</v>
      </c>
      <c r="C29">
        <f t="shared" si="1"/>
        <v>5000</v>
      </c>
      <c r="D29">
        <f t="shared" si="2"/>
        <v>92.369847876901801</v>
      </c>
      <c r="E29">
        <f t="shared" si="3"/>
        <v>5093.075281761654</v>
      </c>
      <c r="F29">
        <f t="shared" si="4"/>
        <v>93.075281761653969</v>
      </c>
      <c r="G29" s="11">
        <f t="shared" si="5"/>
        <v>93.075281761653969</v>
      </c>
      <c r="H29">
        <f>SUMSQ($F$3:F29)/A29</f>
        <v>11284620.061619636</v>
      </c>
      <c r="I29" s="11">
        <f>AVERAGE($G$3:G29)</f>
        <v>2573.9786030779801</v>
      </c>
      <c r="J29">
        <f t="shared" si="6"/>
        <v>1.8615056352330794</v>
      </c>
      <c r="K29">
        <f>AVERAGE($J$3:J29)</f>
        <v>56.538379079000393</v>
      </c>
      <c r="L29">
        <f>SUM($F$3:F29)/I29</f>
        <v>0.85143732665919758</v>
      </c>
    </row>
    <row r="30" spans="1:27" x14ac:dyDescent="0.2">
      <c r="A30">
        <f t="shared" si="0"/>
        <v>28</v>
      </c>
      <c r="B30">
        <v>3000</v>
      </c>
      <c r="C30">
        <f t="shared" si="1"/>
        <v>3000</v>
      </c>
      <c r="D30">
        <f t="shared" si="2"/>
        <v>106.8281113751311</v>
      </c>
      <c r="E30">
        <f t="shared" si="3"/>
        <v>5092.369847876902</v>
      </c>
      <c r="F30">
        <f t="shared" si="4"/>
        <v>2092.369847876902</v>
      </c>
      <c r="G30" s="11">
        <f t="shared" si="5"/>
        <v>2092.369847876902</v>
      </c>
      <c r="H30">
        <f>SUMSQ($F$3:F30)/A30</f>
        <v>11037955.473001232</v>
      </c>
      <c r="I30" s="11">
        <f>AVERAGE($G$3:G30)</f>
        <v>2556.7782903922275</v>
      </c>
      <c r="J30">
        <f t="shared" si="6"/>
        <v>69.745661595896735</v>
      </c>
      <c r="K30">
        <f>AVERAGE($J$3:J30)</f>
        <v>57.010067740318121</v>
      </c>
      <c r="L30">
        <f>SUM($F$3:F30)/I30</f>
        <v>1.6755270977767907</v>
      </c>
    </row>
    <row r="31" spans="1:27" x14ac:dyDescent="0.2">
      <c r="A31">
        <f t="shared" si="0"/>
        <v>29</v>
      </c>
      <c r="B31">
        <v>4000</v>
      </c>
      <c r="C31">
        <f t="shared" si="1"/>
        <v>4000</v>
      </c>
      <c r="D31">
        <f t="shared" si="2"/>
        <v>98.439266994736514</v>
      </c>
      <c r="E31">
        <f t="shared" si="3"/>
        <v>3106.8281113751309</v>
      </c>
      <c r="F31">
        <f t="shared" si="4"/>
        <v>-893.1718886248691</v>
      </c>
      <c r="G31" s="11">
        <f t="shared" si="5"/>
        <v>893.1718886248691</v>
      </c>
      <c r="H31">
        <f>SUMSQ($F$3:F31)/A31</f>
        <v>10684845.147126354</v>
      </c>
      <c r="I31" s="11">
        <f>AVERAGE($G$3:G31)</f>
        <v>2499.4125524002498</v>
      </c>
      <c r="J31">
        <f t="shared" si="6"/>
        <v>22.329297215621725</v>
      </c>
      <c r="K31">
        <f>AVERAGE($J$3:J31)</f>
        <v>55.814179101535487</v>
      </c>
      <c r="L31">
        <f>SUM($F$3:F31)/I31</f>
        <v>1.3566305477174916</v>
      </c>
    </row>
    <row r="32" spans="1:27" x14ac:dyDescent="0.2">
      <c r="A32">
        <f t="shared" si="0"/>
        <v>30</v>
      </c>
      <c r="B32">
        <v>6000</v>
      </c>
      <c r="C32">
        <f t="shared" si="1"/>
        <v>6000</v>
      </c>
      <c r="D32">
        <f t="shared" si="2"/>
        <v>82.534827749280907</v>
      </c>
      <c r="E32">
        <f t="shared" si="3"/>
        <v>4098.4392669947365</v>
      </c>
      <c r="F32">
        <f t="shared" si="4"/>
        <v>-1901.5607330052635</v>
      </c>
      <c r="G32" s="11">
        <f t="shared" si="5"/>
        <v>1901.5607330052635</v>
      </c>
      <c r="H32">
        <f>SUMSQ($F$3:F32)/A32</f>
        <v>10449214.74959906</v>
      </c>
      <c r="I32" s="11">
        <f>AVERAGE($G$3:G32)</f>
        <v>2479.4841584204169</v>
      </c>
      <c r="J32">
        <f t="shared" si="6"/>
        <v>31.69267888342106</v>
      </c>
      <c r="K32">
        <f>AVERAGE($J$3:J32)</f>
        <v>55.010129094265004</v>
      </c>
      <c r="L32">
        <f>SUM($F$3:F32)/I32</f>
        <v>0.60061633460009056</v>
      </c>
    </row>
    <row r="33" spans="1:12" x14ac:dyDescent="0.2">
      <c r="A33">
        <f t="shared" si="0"/>
        <v>31</v>
      </c>
      <c r="B33">
        <v>7000</v>
      </c>
      <c r="C33">
        <f t="shared" si="1"/>
        <v>7000</v>
      </c>
      <c r="D33">
        <f t="shared" si="2"/>
        <v>74.330106426235176</v>
      </c>
      <c r="E33">
        <f t="shared" si="3"/>
        <v>6082.5348277492812</v>
      </c>
      <c r="F33">
        <f t="shared" si="4"/>
        <v>-917.46517225071875</v>
      </c>
      <c r="G33" s="11">
        <f t="shared" si="5"/>
        <v>917.46517225071875</v>
      </c>
      <c r="H33">
        <f>SUMSQ($F$3:F33)/A33</f>
        <v>10139296.284847252</v>
      </c>
      <c r="I33" s="11">
        <f>AVERAGE($G$3:G33)</f>
        <v>2429.0964491891359</v>
      </c>
      <c r="J33">
        <f t="shared" si="6"/>
        <v>13.106645317867411</v>
      </c>
      <c r="K33">
        <f>AVERAGE($J$3:J33)</f>
        <v>53.658403811155402</v>
      </c>
      <c r="L33">
        <f>SUM($F$3:F33)/I33</f>
        <v>0.23537703283441094</v>
      </c>
    </row>
    <row r="34" spans="1:12" x14ac:dyDescent="0.2">
      <c r="A34">
        <f t="shared" si="0"/>
        <v>32</v>
      </c>
      <c r="B34">
        <v>10000</v>
      </c>
      <c r="C34">
        <f t="shared" si="1"/>
        <v>10000</v>
      </c>
      <c r="D34">
        <f t="shared" si="2"/>
        <v>51.029219349261815</v>
      </c>
      <c r="E34">
        <f t="shared" si="3"/>
        <v>7074.330106426235</v>
      </c>
      <c r="F34">
        <f t="shared" si="4"/>
        <v>-2925.669893573765</v>
      </c>
      <c r="G34" s="11">
        <f t="shared" si="5"/>
        <v>2925.669893573765</v>
      </c>
      <c r="H34">
        <f>SUMSQ($F$3:F34)/A34</f>
        <v>10089929.036138399</v>
      </c>
      <c r="I34" s="11">
        <f>AVERAGE($G$3:G34)</f>
        <v>2444.6143693261556</v>
      </c>
      <c r="J34">
        <f t="shared" si="6"/>
        <v>29.256698935737653</v>
      </c>
      <c r="K34">
        <f>AVERAGE($J$3:J34)</f>
        <v>52.895850533798594</v>
      </c>
      <c r="L34">
        <f>SUM($F$3:F34)/I34</f>
        <v>-0.96289885571762668</v>
      </c>
    </row>
    <row r="35" spans="1:12" x14ac:dyDescent="0.2">
      <c r="A35">
        <f t="shared" si="0"/>
        <v>33</v>
      </c>
      <c r="B35">
        <v>15000</v>
      </c>
      <c r="C35">
        <f t="shared" si="1"/>
        <v>15000</v>
      </c>
      <c r="D35">
        <f t="shared" si="2"/>
        <v>12.746583006294998</v>
      </c>
      <c r="E35">
        <f t="shared" si="3"/>
        <v>10051.029219349262</v>
      </c>
      <c r="F35">
        <f t="shared" si="4"/>
        <v>-4948.9707806507377</v>
      </c>
      <c r="G35" s="11">
        <f t="shared" si="5"/>
        <v>4948.9707806507377</v>
      </c>
      <c r="H35">
        <f>SUMSQ($F$3:F35)/A35</f>
        <v>10526364.877095863</v>
      </c>
      <c r="I35" s="11">
        <f>AVERAGE($G$3:G35)</f>
        <v>2520.5039575481128</v>
      </c>
      <c r="J35">
        <f t="shared" si="6"/>
        <v>32.993138537671584</v>
      </c>
      <c r="K35">
        <f>AVERAGE($J$3:J35)</f>
        <v>52.292738049067466</v>
      </c>
      <c r="L35">
        <f>SUM($F$3:F35)/I35</f>
        <v>-2.8973916655341569</v>
      </c>
    </row>
    <row r="36" spans="1:12" x14ac:dyDescent="0.2">
      <c r="A36">
        <f t="shared" si="0"/>
        <v>34</v>
      </c>
      <c r="B36">
        <v>15000</v>
      </c>
      <c r="C36">
        <f t="shared" si="1"/>
        <v>15000</v>
      </c>
      <c r="D36">
        <f t="shared" si="2"/>
        <v>12.649974418093581</v>
      </c>
      <c r="E36">
        <f t="shared" si="3"/>
        <v>15012.746583006296</v>
      </c>
      <c r="F36">
        <f t="shared" si="4"/>
        <v>12.746583006295623</v>
      </c>
      <c r="G36" s="11">
        <f t="shared" si="5"/>
        <v>12.746583006295623</v>
      </c>
      <c r="H36">
        <f>SUMSQ($F$3:F36)/A36</f>
        <v>10216770.688810054</v>
      </c>
      <c r="I36" s="11">
        <f>AVERAGE($G$3:G36)</f>
        <v>2446.7463877086475</v>
      </c>
      <c r="J36">
        <f t="shared" si="6"/>
        <v>8.4977220041970822E-2</v>
      </c>
      <c r="K36">
        <f>AVERAGE($J$3:J36)</f>
        <v>50.757215671743189</v>
      </c>
      <c r="L36">
        <f>SUM($F$3:F36)/I36</f>
        <v>-2.9795244056195811</v>
      </c>
    </row>
    <row r="37" spans="1:12" x14ac:dyDescent="0.2">
      <c r="A37">
        <f t="shared" si="0"/>
        <v>35</v>
      </c>
      <c r="B37">
        <v>18000</v>
      </c>
      <c r="C37">
        <f t="shared" si="1"/>
        <v>18000</v>
      </c>
      <c r="D37">
        <f t="shared" si="2"/>
        <v>-10.183428120439888</v>
      </c>
      <c r="E37">
        <f t="shared" si="3"/>
        <v>15012.649974418093</v>
      </c>
      <c r="F37">
        <f t="shared" si="4"/>
        <v>-2987.3500255819072</v>
      </c>
      <c r="G37" s="11">
        <f t="shared" si="5"/>
        <v>2987.3500255819072</v>
      </c>
      <c r="H37">
        <f>SUMSQ($F$3:F37)/A37</f>
        <v>10179841.816996744</v>
      </c>
      <c r="I37" s="11">
        <f>AVERAGE($G$3:G37)</f>
        <v>2462.192205933598</v>
      </c>
      <c r="J37">
        <f t="shared" si="6"/>
        <v>16.596389031010595</v>
      </c>
      <c r="K37">
        <f>AVERAGE($J$3:J37)</f>
        <v>49.781192053436548</v>
      </c>
      <c r="L37">
        <f>SUM($F$3:F37)/I37</f>
        <v>-4.1741219785172783</v>
      </c>
    </row>
    <row r="38" spans="1:12" x14ac:dyDescent="0.2">
      <c r="A38">
        <f t="shared" si="0"/>
        <v>36</v>
      </c>
      <c r="B38">
        <v>8000</v>
      </c>
      <c r="C38">
        <f t="shared" si="1"/>
        <v>8000</v>
      </c>
      <c r="D38">
        <f t="shared" si="2"/>
        <v>65.68550774655526</v>
      </c>
      <c r="E38">
        <f t="shared" si="3"/>
        <v>17989.816571879561</v>
      </c>
      <c r="F38">
        <f t="shared" si="4"/>
        <v>9989.8165718795608</v>
      </c>
      <c r="G38" s="11">
        <f t="shared" si="5"/>
        <v>9989.8165718795608</v>
      </c>
      <c r="H38">
        <f>SUMSQ($F$3:F38)/A38</f>
        <v>12669191.631519042</v>
      </c>
      <c r="I38" s="11">
        <f>AVERAGE($G$3:G38)</f>
        <v>2671.2928827654305</v>
      </c>
      <c r="J38">
        <f t="shared" si="6"/>
        <v>124.8727071484945</v>
      </c>
      <c r="K38">
        <f>AVERAGE($J$3:J38)</f>
        <v>51.867067472743713</v>
      </c>
      <c r="L38">
        <f>SUM($F$3:F38)/I38</f>
        <v>-0.10769093576291018</v>
      </c>
    </row>
    <row r="39" spans="1:12" x14ac:dyDescent="0.2">
      <c r="A39">
        <f t="shared" si="0"/>
        <v>37</v>
      </c>
      <c r="B39">
        <v>5000</v>
      </c>
      <c r="C39">
        <f t="shared" si="1"/>
        <v>5000</v>
      </c>
      <c r="D39">
        <f t="shared" si="2"/>
        <v>87.925191926665434</v>
      </c>
      <c r="E39">
        <f t="shared" si="3"/>
        <v>8065.6855077465552</v>
      </c>
      <c r="F39">
        <f t="shared" si="4"/>
        <v>3065.6855077465552</v>
      </c>
      <c r="G39" s="11">
        <f t="shared" si="5"/>
        <v>3065.6855077465552</v>
      </c>
      <c r="H39">
        <f>SUMSQ($F$3:F39)/A39</f>
        <v>12580792.604516022</v>
      </c>
      <c r="I39" s="11">
        <f>AVERAGE($G$3:G39)</f>
        <v>2681.9521429000552</v>
      </c>
      <c r="J39">
        <f t="shared" si="6"/>
        <v>61.313710154931101</v>
      </c>
      <c r="K39">
        <f>AVERAGE($J$3:J39)</f>
        <v>52.12238213982986</v>
      </c>
      <c r="L39">
        <f>SUM($F$3:F39)/I39</f>
        <v>1.0358169458239541</v>
      </c>
    </row>
    <row r="40" spans="1:12" x14ac:dyDescent="0.2">
      <c r="A40">
        <f t="shared" si="0"/>
        <v>38</v>
      </c>
      <c r="B40">
        <v>4000</v>
      </c>
      <c r="C40">
        <f t="shared" si="1"/>
        <v>4000</v>
      </c>
      <c r="D40">
        <f t="shared" si="2"/>
        <v>94.837966863958542</v>
      </c>
      <c r="E40">
        <f t="shared" si="3"/>
        <v>5087.9251919266653</v>
      </c>
      <c r="F40">
        <f t="shared" si="4"/>
        <v>1087.9251919266653</v>
      </c>
      <c r="G40" s="11">
        <f t="shared" si="5"/>
        <v>1087.9251919266653</v>
      </c>
      <c r="H40">
        <f>SUMSQ($F$3:F40)/A40</f>
        <v>12280865.989218986</v>
      </c>
      <c r="I40" s="11">
        <f>AVERAGE($G$3:G40)</f>
        <v>2640.0040652428611</v>
      </c>
      <c r="J40">
        <f t="shared" si="6"/>
        <v>27.198129798166633</v>
      </c>
      <c r="K40">
        <f>AVERAGE($J$3:J40)</f>
        <v>51.466480762417667</v>
      </c>
      <c r="L40">
        <f>SUM($F$3:F40)/I40</f>
        <v>1.4643676956140488</v>
      </c>
    </row>
    <row r="41" spans="1:12" x14ac:dyDescent="0.2">
      <c r="A41">
        <f t="shared" si="0"/>
        <v>39</v>
      </c>
      <c r="B41">
        <v>4000</v>
      </c>
      <c r="C41">
        <f t="shared" si="1"/>
        <v>4000</v>
      </c>
      <c r="D41">
        <f t="shared" si="2"/>
        <v>94.119173279662675</v>
      </c>
      <c r="E41">
        <f t="shared" si="3"/>
        <v>4094.8379668639586</v>
      </c>
      <c r="F41">
        <f t="shared" si="4"/>
        <v>94.837966863958627</v>
      </c>
      <c r="G41" s="11">
        <f t="shared" si="5"/>
        <v>94.837966863958627</v>
      </c>
      <c r="H41">
        <f>SUMSQ($F$3:F41)/A41</f>
        <v>11966202.611032831</v>
      </c>
      <c r="I41" s="11">
        <f>AVERAGE($G$3:G41)</f>
        <v>2574.7433960536582</v>
      </c>
      <c r="J41">
        <f t="shared" si="6"/>
        <v>2.3709491715989657</v>
      </c>
      <c r="K41">
        <f>AVERAGE($J$3:J41)</f>
        <v>50.207620978037703</v>
      </c>
      <c r="L41">
        <f>SUM($F$3:F41)/I41</f>
        <v>1.5383182038125032</v>
      </c>
    </row>
    <row r="42" spans="1:12" x14ac:dyDescent="0.2">
      <c r="A42">
        <f t="shared" si="0"/>
        <v>40</v>
      </c>
      <c r="B42">
        <v>2000</v>
      </c>
      <c r="C42">
        <f t="shared" si="1"/>
        <v>2000</v>
      </c>
      <c r="D42">
        <f t="shared" si="2"/>
        <v>108.5641783338539</v>
      </c>
      <c r="E42">
        <f t="shared" si="3"/>
        <v>4094.1191732796628</v>
      </c>
      <c r="F42">
        <f t="shared" si="4"/>
        <v>2094.1191732796628</v>
      </c>
      <c r="G42" s="11">
        <f t="shared" si="5"/>
        <v>2094.1191732796628</v>
      </c>
      <c r="H42">
        <f>SUMSQ($F$3:F42)/A42</f>
        <v>11776680.923554447</v>
      </c>
      <c r="I42" s="11">
        <f>AVERAGE($G$3:G42)</f>
        <v>2562.7277904843081</v>
      </c>
      <c r="J42">
        <f t="shared" si="6"/>
        <v>104.70595866398314</v>
      </c>
      <c r="K42">
        <f>AVERAGE($J$3:J42)</f>
        <v>51.570079420186332</v>
      </c>
      <c r="L42">
        <f>SUM($F$3:F42)/I42</f>
        <v>2.3626753617990648</v>
      </c>
    </row>
    <row r="43" spans="1:12" x14ac:dyDescent="0.2">
      <c r="A43">
        <f t="shared" si="0"/>
        <v>41</v>
      </c>
      <c r="B43">
        <v>5000</v>
      </c>
      <c r="C43">
        <f t="shared" si="1"/>
        <v>5000</v>
      </c>
      <c r="D43">
        <f t="shared" si="2"/>
        <v>85.003825221649976</v>
      </c>
      <c r="E43">
        <f t="shared" si="3"/>
        <v>2108.5641783338538</v>
      </c>
      <c r="F43">
        <f t="shared" si="4"/>
        <v>-2891.4358216661462</v>
      </c>
      <c r="G43" s="11">
        <f t="shared" si="5"/>
        <v>2891.4358216661462</v>
      </c>
      <c r="H43">
        <f>SUMSQ($F$3:F43)/A43</f>
        <v>11693357.025682732</v>
      </c>
      <c r="I43" s="11">
        <f>AVERAGE($G$3:G43)</f>
        <v>2570.745059537524</v>
      </c>
      <c r="J43">
        <f t="shared" si="6"/>
        <v>57.828716433322924</v>
      </c>
      <c r="K43">
        <f>AVERAGE($J$3:J43)</f>
        <v>51.722729103433565</v>
      </c>
      <c r="L43">
        <f>SUM($F$3:F43)/I43</f>
        <v>1.2305607575408468</v>
      </c>
    </row>
    <row r="44" spans="1:12" x14ac:dyDescent="0.2">
      <c r="A44">
        <f t="shared" si="0"/>
        <v>42</v>
      </c>
      <c r="B44">
        <v>7000</v>
      </c>
      <c r="C44">
        <f t="shared" si="1"/>
        <v>7000</v>
      </c>
      <c r="D44">
        <f t="shared" si="2"/>
        <v>69.201215545806818</v>
      </c>
      <c r="E44">
        <f t="shared" si="3"/>
        <v>5085.00382522165</v>
      </c>
      <c r="F44">
        <f t="shared" si="4"/>
        <v>-1914.99617477835</v>
      </c>
      <c r="G44" s="11">
        <f t="shared" si="5"/>
        <v>1914.99617477835</v>
      </c>
      <c r="H44">
        <f>SUMSQ($F$3:F44)/A44</f>
        <v>11502258.295295423</v>
      </c>
      <c r="I44" s="11">
        <f>AVERAGE($G$3:G44)</f>
        <v>2555.1319908527817</v>
      </c>
      <c r="J44">
        <f t="shared" si="6"/>
        <v>27.357088211119283</v>
      </c>
      <c r="K44">
        <f>AVERAGE($J$3:J44)</f>
        <v>51.142594796473702</v>
      </c>
      <c r="L44">
        <f>SUM($F$3:F44)/I44</f>
        <v>0.48860951903852817</v>
      </c>
    </row>
    <row r="45" spans="1:12" x14ac:dyDescent="0.2">
      <c r="A45">
        <f t="shared" si="0"/>
        <v>43</v>
      </c>
      <c r="B45">
        <v>10000</v>
      </c>
      <c r="C45">
        <f t="shared" si="1"/>
        <v>10000</v>
      </c>
      <c r="D45">
        <f t="shared" si="2"/>
        <v>45.939201232361746</v>
      </c>
      <c r="E45">
        <f t="shared" si="3"/>
        <v>7069.2012155458069</v>
      </c>
      <c r="F45">
        <f t="shared" si="4"/>
        <v>-2930.7987844541931</v>
      </c>
      <c r="G45" s="11">
        <f t="shared" si="5"/>
        <v>2930.7987844541931</v>
      </c>
      <c r="H45">
        <f>SUMSQ($F$3:F45)/A45</f>
        <v>11434521.625985255</v>
      </c>
      <c r="I45" s="11">
        <f>AVERAGE($G$3:G45)</f>
        <v>2563.8684279132794</v>
      </c>
      <c r="J45">
        <f t="shared" si="6"/>
        <v>29.307987844541934</v>
      </c>
      <c r="K45">
        <f>AVERAGE($J$3:J45)</f>
        <v>50.634813239452036</v>
      </c>
      <c r="L45">
        <f>SUM($F$3:F45)/I45</f>
        <v>-0.65617133586410459</v>
      </c>
    </row>
    <row r="46" spans="1:12" x14ac:dyDescent="0.2">
      <c r="A46">
        <f t="shared" si="0"/>
        <v>44</v>
      </c>
      <c r="B46">
        <v>14000</v>
      </c>
      <c r="C46">
        <f t="shared" si="1"/>
        <v>14000</v>
      </c>
      <c r="D46">
        <f t="shared" si="2"/>
        <v>15.274318417352621</v>
      </c>
      <c r="E46">
        <f t="shared" si="3"/>
        <v>10045.939201232362</v>
      </c>
      <c r="F46">
        <f t="shared" si="4"/>
        <v>-3954.0607987676376</v>
      </c>
      <c r="G46" s="11">
        <f t="shared" si="5"/>
        <v>3954.0607987676376</v>
      </c>
      <c r="H46">
        <f>SUMSQ($F$3:F46)/A46</f>
        <v>11529977.879948111</v>
      </c>
      <c r="I46" s="11">
        <f>AVERAGE($G$3:G46)</f>
        <v>2595.4637090690603</v>
      </c>
      <c r="J46">
        <f t="shared" si="6"/>
        <v>28.243291419768841</v>
      </c>
      <c r="K46">
        <f>AVERAGE($J$3:J46)</f>
        <v>50.125915016277418</v>
      </c>
      <c r="L46">
        <f>SUM($F$3:F46)/I46</f>
        <v>-2.1716342056321629</v>
      </c>
    </row>
    <row r="47" spans="1:12" x14ac:dyDescent="0.2">
      <c r="A47">
        <f t="shared" si="0"/>
        <v>45</v>
      </c>
      <c r="B47">
        <v>16000</v>
      </c>
      <c r="C47">
        <f t="shared" si="1"/>
        <v>16000</v>
      </c>
      <c r="D47">
        <f t="shared" si="2"/>
        <v>2.0090329253008576E-4</v>
      </c>
      <c r="E47">
        <f t="shared" si="3"/>
        <v>14015.274318417352</v>
      </c>
      <c r="F47">
        <f t="shared" si="4"/>
        <v>-1984.7256815826477</v>
      </c>
      <c r="G47" s="11">
        <f t="shared" si="5"/>
        <v>1984.7256815826477</v>
      </c>
      <c r="H47">
        <f>SUMSQ($F$3:F47)/A47</f>
        <v>11361292.505530015</v>
      </c>
      <c r="I47" s="11">
        <f>AVERAGE($G$3:G47)</f>
        <v>2581.8917529026958</v>
      </c>
      <c r="J47">
        <f t="shared" si="6"/>
        <v>12.404535509891549</v>
      </c>
      <c r="K47">
        <f>AVERAGE($J$3:J47)</f>
        <v>49.287662138357732</v>
      </c>
      <c r="L47">
        <f>SUM($F$3:F47)/I47</f>
        <v>-2.9517594775636447</v>
      </c>
    </row>
    <row r="48" spans="1:12" x14ac:dyDescent="0.2">
      <c r="A48">
        <f t="shared" si="0"/>
        <v>46</v>
      </c>
      <c r="B48">
        <v>16000</v>
      </c>
      <c r="C48">
        <f t="shared" si="1"/>
        <v>16000</v>
      </c>
      <c r="D48">
        <f t="shared" si="2"/>
        <v>1.9938061123998924E-4</v>
      </c>
      <c r="E48">
        <f t="shared" si="3"/>
        <v>16000.000200903292</v>
      </c>
      <c r="F48">
        <f t="shared" si="4"/>
        <v>2.0090329235245008E-4</v>
      </c>
      <c r="G48" s="11">
        <f t="shared" si="5"/>
        <v>2.0090329235245008E-4</v>
      </c>
      <c r="H48">
        <f>SUMSQ($F$3:F48)/A48</f>
        <v>11114307.885844581</v>
      </c>
      <c r="I48" s="11">
        <f>AVERAGE($G$3:G48)</f>
        <v>2525.7636756853176</v>
      </c>
      <c r="J48">
        <f t="shared" si="6"/>
        <v>1.2556455772028129E-6</v>
      </c>
      <c r="K48">
        <f>AVERAGE($J$3:J48)</f>
        <v>48.216191249603121</v>
      </c>
      <c r="L48">
        <f>SUM($F$3:F48)/I48</f>
        <v>-3.0173540478615068</v>
      </c>
    </row>
    <row r="49" spans="1:12" x14ac:dyDescent="0.2">
      <c r="A49">
        <f t="shared" si="0"/>
        <v>47</v>
      </c>
      <c r="B49">
        <v>20000</v>
      </c>
      <c r="C49">
        <f t="shared" si="1"/>
        <v>20000</v>
      </c>
      <c r="D49">
        <f t="shared" si="2"/>
        <v>-30.316503682217398</v>
      </c>
      <c r="E49">
        <f t="shared" si="3"/>
        <v>16000.000199380611</v>
      </c>
      <c r="F49">
        <f t="shared" si="4"/>
        <v>-3999.9998006193891</v>
      </c>
      <c r="G49" s="11">
        <f t="shared" si="5"/>
        <v>3999.9998006193891</v>
      </c>
      <c r="H49">
        <f>SUMSQ($F$3:F49)/A49</f>
        <v>11218258.747953316</v>
      </c>
      <c r="I49" s="11">
        <f>AVERAGE($G$3:G49)</f>
        <v>2557.1304017477446</v>
      </c>
      <c r="J49">
        <f t="shared" si="6"/>
        <v>19.999999003096946</v>
      </c>
      <c r="K49">
        <f>AVERAGE($J$3:J49)</f>
        <v>47.615846733720012</v>
      </c>
      <c r="L49">
        <f>SUM($F$3:F49)/I49</f>
        <v>-4.5445953962485639</v>
      </c>
    </row>
    <row r="50" spans="1:12" x14ac:dyDescent="0.2">
      <c r="A50">
        <f t="shared" si="0"/>
        <v>48</v>
      </c>
      <c r="B50">
        <v>12000</v>
      </c>
      <c r="C50">
        <f t="shared" si="1"/>
        <v>12000</v>
      </c>
      <c r="D50">
        <f t="shared" si="2"/>
        <v>30.546673519714741</v>
      </c>
      <c r="E50">
        <f t="shared" si="3"/>
        <v>19969.683496317783</v>
      </c>
      <c r="F50">
        <f t="shared" si="4"/>
        <v>7969.6834963177826</v>
      </c>
      <c r="G50" s="11">
        <f t="shared" si="5"/>
        <v>7969.6834963177826</v>
      </c>
      <c r="H50">
        <f>SUMSQ($F$3:F50)/A50</f>
        <v>12307792.003860123</v>
      </c>
      <c r="I50" s="11">
        <f>AVERAGE($G$3:G50)</f>
        <v>2669.891924551287</v>
      </c>
      <c r="J50">
        <f t="shared" si="6"/>
        <v>66.414029135981522</v>
      </c>
      <c r="K50">
        <f>AVERAGE($J$3:J50)</f>
        <v>48.007475533767121</v>
      </c>
      <c r="L50">
        <f>SUM($F$3:F50)/I50</f>
        <v>-1.367635716447936</v>
      </c>
    </row>
    <row r="51" spans="1:12" x14ac:dyDescent="0.2">
      <c r="A51">
        <f t="shared" si="0"/>
        <v>49</v>
      </c>
      <c r="B51">
        <v>5000</v>
      </c>
      <c r="C51">
        <f t="shared" si="1"/>
        <v>5000</v>
      </c>
      <c r="D51">
        <f t="shared" si="2"/>
        <v>83.369382639045256</v>
      </c>
      <c r="E51">
        <f t="shared" si="3"/>
        <v>12030.546673519715</v>
      </c>
      <c r="F51">
        <f t="shared" si="4"/>
        <v>7030.5466735197151</v>
      </c>
      <c r="G51" s="11">
        <f t="shared" si="5"/>
        <v>7030.5466735197151</v>
      </c>
      <c r="H51">
        <f>SUMSQ($F$3:F51)/A51</f>
        <v>13065359.239057655</v>
      </c>
      <c r="I51" s="11">
        <f>AVERAGE($G$3:G51)</f>
        <v>2758.8848786118674</v>
      </c>
      <c r="J51">
        <f t="shared" si="6"/>
        <v>140.61093347039431</v>
      </c>
      <c r="K51">
        <f>AVERAGE($J$3:J51)</f>
        <v>49.897342022269711</v>
      </c>
      <c r="L51">
        <f>SUM($F$3:F51)/I51</f>
        <v>1.2248090323173086</v>
      </c>
    </row>
    <row r="52" spans="1:12" x14ac:dyDescent="0.2">
      <c r="A52">
        <f t="shared" si="0"/>
        <v>50</v>
      </c>
      <c r="B52">
        <v>2000</v>
      </c>
      <c r="C52">
        <f t="shared" si="1"/>
        <v>2000</v>
      </c>
      <c r="D52">
        <f t="shared" si="2"/>
        <v>105.47503762980716</v>
      </c>
      <c r="E52">
        <f t="shared" si="3"/>
        <v>5083.3693826390454</v>
      </c>
      <c r="F52">
        <f t="shared" si="4"/>
        <v>3083.3693826390454</v>
      </c>
      <c r="G52" s="11">
        <f t="shared" si="5"/>
        <v>3083.3693826390454</v>
      </c>
      <c r="H52">
        <f>SUMSQ($F$3:F52)/A52</f>
        <v>12994195.38927242</v>
      </c>
      <c r="I52" s="11">
        <f>AVERAGE($G$3:G52)</f>
        <v>2765.3745686924108</v>
      </c>
      <c r="J52">
        <f t="shared" si="6"/>
        <v>154.16846913195229</v>
      </c>
      <c r="K52">
        <f>AVERAGE($J$3:J52)</f>
        <v>51.982764564463366</v>
      </c>
      <c r="L52">
        <f>SUM($F$3:F52)/I52</f>
        <v>2.336926279083503</v>
      </c>
    </row>
    <row r="53" spans="1:12" x14ac:dyDescent="0.2">
      <c r="A53">
        <f t="shared" si="0"/>
        <v>51</v>
      </c>
      <c r="B53">
        <v>3000</v>
      </c>
      <c r="C53">
        <f t="shared" si="1"/>
        <v>3000</v>
      </c>
      <c r="D53">
        <f t="shared" si="2"/>
        <v>97.096448432641182</v>
      </c>
      <c r="E53">
        <f t="shared" si="3"/>
        <v>2105.475037629807</v>
      </c>
      <c r="F53">
        <f t="shared" si="4"/>
        <v>-894.52496237019295</v>
      </c>
      <c r="G53" s="11">
        <f t="shared" si="5"/>
        <v>894.52496237019295</v>
      </c>
      <c r="H53">
        <f>SUMSQ($F$3:F53)/A53</f>
        <v>12755096.948469106</v>
      </c>
      <c r="I53" s="11">
        <f>AVERAGE($G$3:G53)</f>
        <v>2728.69124307825</v>
      </c>
      <c r="J53">
        <f t="shared" si="6"/>
        <v>29.817498745673099</v>
      </c>
      <c r="K53">
        <f>AVERAGE($J$3:J53)</f>
        <v>51.548151509192977</v>
      </c>
      <c r="L53">
        <f>SUM($F$3:F53)/I53</f>
        <v>2.0405209101030706</v>
      </c>
    </row>
    <row r="54" spans="1:12" x14ac:dyDescent="0.2">
      <c r="A54">
        <f t="shared" si="0"/>
        <v>52</v>
      </c>
      <c r="B54">
        <v>2000</v>
      </c>
      <c r="C54">
        <f t="shared" si="1"/>
        <v>2000</v>
      </c>
      <c r="D54">
        <f t="shared" si="2"/>
        <v>103.93971280834788</v>
      </c>
      <c r="E54">
        <f t="shared" si="3"/>
        <v>3097.0964484326414</v>
      </c>
      <c r="F54">
        <f t="shared" si="4"/>
        <v>1097.0964484326414</v>
      </c>
      <c r="G54" s="11">
        <f t="shared" si="5"/>
        <v>1097.0964484326414</v>
      </c>
      <c r="H54">
        <f>SUMSQ($F$3:F54)/A54</f>
        <v>12532953.172867076</v>
      </c>
      <c r="I54" s="11">
        <f>AVERAGE($G$3:G54)</f>
        <v>2697.314420104296</v>
      </c>
      <c r="J54">
        <f t="shared" si="6"/>
        <v>54.854822421632065</v>
      </c>
      <c r="K54">
        <f>AVERAGE($J$3:J54)</f>
        <v>51.611741334432182</v>
      </c>
      <c r="L54">
        <f>SUM($F$3:F54)/I54</f>
        <v>2.4709940885909902</v>
      </c>
    </row>
    <row r="55" spans="1:12" x14ac:dyDescent="0.2">
      <c r="A55">
        <f t="shared" si="0"/>
        <v>53</v>
      </c>
      <c r="B55">
        <v>7000</v>
      </c>
      <c r="C55">
        <f t="shared" si="1"/>
        <v>7000</v>
      </c>
      <c r="D55">
        <f t="shared" si="2"/>
        <v>65.256058555593157</v>
      </c>
      <c r="E55">
        <f t="shared" si="3"/>
        <v>2103.9397128083478</v>
      </c>
      <c r="F55">
        <f t="shared" si="4"/>
        <v>-4896.0602871916526</v>
      </c>
      <c r="G55" s="11">
        <f t="shared" si="5"/>
        <v>4896.0602871916526</v>
      </c>
      <c r="H55">
        <f>SUMSQ($F$3:F55)/A55</f>
        <v>12748773.043866096</v>
      </c>
      <c r="I55" s="11">
        <f>AVERAGE($G$3:G55)</f>
        <v>2738.8001911814158</v>
      </c>
      <c r="J55">
        <f t="shared" si="6"/>
        <v>69.943718388452183</v>
      </c>
      <c r="K55">
        <f>AVERAGE($J$3:J55)</f>
        <v>51.957627693941994</v>
      </c>
      <c r="L55">
        <f>SUM($F$3:F55)/I55</f>
        <v>0.64589877920018068</v>
      </c>
    </row>
    <row r="56" spans="1:12" x14ac:dyDescent="0.2">
      <c r="A56">
        <f t="shared" si="0"/>
        <v>54</v>
      </c>
      <c r="B56">
        <v>6000</v>
      </c>
      <c r="C56">
        <f t="shared" si="1"/>
        <v>6000</v>
      </c>
      <c r="D56">
        <f t="shared" si="2"/>
        <v>72.340646830597819</v>
      </c>
      <c r="E56">
        <f t="shared" si="3"/>
        <v>7065.256058555593</v>
      </c>
      <c r="F56">
        <f t="shared" si="4"/>
        <v>1065.256058555593</v>
      </c>
      <c r="G56" s="11">
        <f t="shared" si="5"/>
        <v>1065.256058555593</v>
      </c>
      <c r="H56">
        <f>SUMSQ($F$3:F56)/A56</f>
        <v>12533698.922133194</v>
      </c>
      <c r="I56" s="11">
        <f>AVERAGE($G$3:G56)</f>
        <v>2707.8086331698264</v>
      </c>
      <c r="J56">
        <f t="shared" si="6"/>
        <v>17.754267642593216</v>
      </c>
      <c r="K56">
        <f>AVERAGE($J$3:J56)</f>
        <v>51.324232137435537</v>
      </c>
      <c r="L56">
        <f>SUM($F$3:F56)/I56</f>
        <v>1.0466927846356175</v>
      </c>
    </row>
    <row r="57" spans="1:12" x14ac:dyDescent="0.2">
      <c r="A57">
        <f t="shared" si="0"/>
        <v>55</v>
      </c>
      <c r="B57">
        <v>8000</v>
      </c>
      <c r="C57">
        <f t="shared" si="1"/>
        <v>8000</v>
      </c>
      <c r="D57">
        <f t="shared" si="2"/>
        <v>56.634013604748993</v>
      </c>
      <c r="E57">
        <f t="shared" si="3"/>
        <v>6072.3406468305975</v>
      </c>
      <c r="F57">
        <f t="shared" si="4"/>
        <v>-1927.6593531694025</v>
      </c>
      <c r="G57" s="11">
        <f t="shared" si="5"/>
        <v>1927.6593531694025</v>
      </c>
      <c r="H57">
        <f>SUMSQ($F$3:F57)/A57</f>
        <v>12373374.770491891</v>
      </c>
      <c r="I57" s="11">
        <f>AVERAGE($G$3:G57)</f>
        <v>2693.6241008061825</v>
      </c>
      <c r="J57">
        <f t="shared" si="6"/>
        <v>24.09574191461753</v>
      </c>
      <c r="K57">
        <f>AVERAGE($J$3:J57)</f>
        <v>50.829168678838847</v>
      </c>
      <c r="L57">
        <f>SUM($F$3:F57)/I57</f>
        <v>0.33656678564472087</v>
      </c>
    </row>
    <row r="58" spans="1:12" x14ac:dyDescent="0.2">
      <c r="A58">
        <f t="shared" si="0"/>
        <v>56</v>
      </c>
      <c r="B58">
        <v>10000</v>
      </c>
      <c r="C58">
        <f t="shared" si="1"/>
        <v>10000</v>
      </c>
      <c r="D58">
        <f t="shared" si="2"/>
        <v>41.046423706872638</v>
      </c>
      <c r="E58">
        <f t="shared" si="3"/>
        <v>8056.6340136047493</v>
      </c>
      <c r="F58">
        <f t="shared" si="4"/>
        <v>-1943.3659863952507</v>
      </c>
      <c r="G58" s="11">
        <f t="shared" si="5"/>
        <v>1943.3659863952507</v>
      </c>
      <c r="H58">
        <f>SUMSQ($F$3:F58)/A58</f>
        <v>12219862.20953807</v>
      </c>
      <c r="I58" s="11">
        <f>AVERAGE($G$3:G58)</f>
        <v>2680.2266344774157</v>
      </c>
      <c r="J58">
        <f t="shared" si="6"/>
        <v>19.433659863952506</v>
      </c>
      <c r="K58">
        <f>AVERAGE($J$3:J58)</f>
        <v>50.268534592858728</v>
      </c>
      <c r="L58">
        <f>SUM($F$3:F58)/I58</f>
        <v>-0.38682608691182996</v>
      </c>
    </row>
    <row r="59" spans="1:12" x14ac:dyDescent="0.2">
      <c r="A59">
        <f t="shared" si="0"/>
        <v>57</v>
      </c>
      <c r="B59">
        <v>20000</v>
      </c>
      <c r="C59">
        <f t="shared" si="1"/>
        <v>20000</v>
      </c>
      <c r="D59">
        <f t="shared" si="2"/>
        <v>-35.056428216668749</v>
      </c>
      <c r="E59">
        <f t="shared" si="3"/>
        <v>10041.046423706872</v>
      </c>
      <c r="F59">
        <f t="shared" si="4"/>
        <v>-9958.9535762931282</v>
      </c>
      <c r="G59" s="11">
        <f t="shared" si="5"/>
        <v>9958.9535762931282</v>
      </c>
      <c r="H59">
        <f>SUMSQ($F$3:F59)/A59</f>
        <v>13745491.931033222</v>
      </c>
      <c r="I59" s="11">
        <f>AVERAGE($G$3:G59)</f>
        <v>2807.9235983689196</v>
      </c>
      <c r="J59">
        <f t="shared" si="6"/>
        <v>49.794767881465638</v>
      </c>
      <c r="K59">
        <f>AVERAGE($J$3:J59)</f>
        <v>50.260222896167626</v>
      </c>
      <c r="L59">
        <f>SUM($F$3:F59)/I59</f>
        <v>-3.915966646575479</v>
      </c>
    </row>
    <row r="60" spans="1:12" x14ac:dyDescent="0.2">
      <c r="A60">
        <f t="shared" si="0"/>
        <v>58</v>
      </c>
      <c r="B60">
        <v>20000</v>
      </c>
      <c r="C60">
        <f t="shared" si="1"/>
        <v>20000</v>
      </c>
      <c r="D60">
        <f t="shared" si="2"/>
        <v>-34.790729398740517</v>
      </c>
      <c r="E60">
        <f t="shared" si="3"/>
        <v>19964.943571783333</v>
      </c>
      <c r="F60">
        <f t="shared" si="4"/>
        <v>-35.056428216666973</v>
      </c>
      <c r="G60" s="11">
        <f t="shared" si="5"/>
        <v>35.056428216666973</v>
      </c>
      <c r="H60">
        <f>SUMSQ($F$3:F60)/A60</f>
        <v>13508521.879690569</v>
      </c>
      <c r="I60" s="11">
        <f>AVERAGE($G$3:G60)</f>
        <v>2760.115543711122</v>
      </c>
      <c r="J60">
        <f t="shared" si="6"/>
        <v>0.17528214108333487</v>
      </c>
      <c r="K60">
        <f>AVERAGE($J$3:J60)</f>
        <v>49.396689434873068</v>
      </c>
      <c r="L60">
        <f>SUM($F$3:F60)/I60</f>
        <v>-3.9964963099805857</v>
      </c>
    </row>
    <row r="61" spans="1:12" x14ac:dyDescent="0.2">
      <c r="A61">
        <f t="shared" si="0"/>
        <v>59</v>
      </c>
      <c r="B61">
        <v>22000</v>
      </c>
      <c r="C61">
        <f t="shared" si="1"/>
        <v>22000</v>
      </c>
      <c r="D61">
        <f t="shared" si="2"/>
        <v>-49.685395134597734</v>
      </c>
      <c r="E61">
        <f t="shared" si="3"/>
        <v>19965.209270601259</v>
      </c>
      <c r="F61">
        <f t="shared" si="4"/>
        <v>-2034.790729398741</v>
      </c>
      <c r="G61" s="11">
        <f t="shared" si="5"/>
        <v>2034.790729398741</v>
      </c>
      <c r="H61">
        <f>SUMSQ($F$3:F61)/A61</f>
        <v>13349739.700584747</v>
      </c>
      <c r="I61" s="11">
        <f>AVERAGE($G$3:G61)</f>
        <v>2747.8219027905734</v>
      </c>
      <c r="J61">
        <f t="shared" si="6"/>
        <v>9.2490487699942765</v>
      </c>
      <c r="K61">
        <f>AVERAGE($J$3:J61)</f>
        <v>48.716220949027665</v>
      </c>
      <c r="L61">
        <f>SUM($F$3:F61)/I61</f>
        <v>-4.7548868802928741</v>
      </c>
    </row>
    <row r="62" spans="1:12" x14ac:dyDescent="0.2">
      <c r="A62">
        <f t="shared" si="0"/>
        <v>60</v>
      </c>
      <c r="B62">
        <v>8000</v>
      </c>
      <c r="C62">
        <f t="shared" si="1"/>
        <v>8000</v>
      </c>
      <c r="D62">
        <f>-$O$4*(C62-C61)+(1-$O$4)*D61</f>
        <v>56.799634620253642</v>
      </c>
      <c r="E62">
        <f t="shared" si="3"/>
        <v>21950.314604865402</v>
      </c>
      <c r="F62">
        <f t="shared" si="4"/>
        <v>13950.314604865402</v>
      </c>
      <c r="G62" s="11">
        <f>ABS(F62)</f>
        <v>13950.314604865402</v>
      </c>
      <c r="H62">
        <f>SUMSQ($F$3:F62)/A62</f>
        <v>16370765.331820348</v>
      </c>
      <c r="I62" s="11">
        <f>AVERAGE($G$3:G62)</f>
        <v>2934.5301144918203</v>
      </c>
      <c r="J62">
        <f t="shared" si="6"/>
        <v>174.3789325608175</v>
      </c>
      <c r="K62">
        <f>AVERAGE($J$3:J62)</f>
        <v>50.810599475890832</v>
      </c>
      <c r="L62">
        <f>SUM($F$3:F62)/I62</f>
        <v>0.3014902745539943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7F90-0768-D541-A761-B1966C8977A0}">
  <dimension ref="A1:AE74"/>
  <sheetViews>
    <sheetView topLeftCell="E1" zoomScale="150" workbookViewId="0">
      <selection activeCell="Q12" sqref="Q12"/>
    </sheetView>
  </sheetViews>
  <sheetFormatPr baseColWidth="10" defaultRowHeight="15" x14ac:dyDescent="0.2"/>
  <cols>
    <col min="3" max="3" width="19.1640625" bestFit="1" customWidth="1"/>
    <col min="4" max="4" width="22.5" bestFit="1" customWidth="1"/>
    <col min="5" max="5" width="23.83203125" bestFit="1" customWidth="1"/>
    <col min="6" max="6" width="22.6640625" bestFit="1" customWidth="1"/>
    <col min="9" max="9" width="13.5" customWidth="1"/>
    <col min="11" max="11" width="15.83203125" bestFit="1" customWidth="1"/>
    <col min="12" max="12" width="11.6640625" customWidth="1"/>
    <col min="13" max="13" width="12.5" customWidth="1"/>
    <col min="15" max="15" width="11.33203125" customWidth="1"/>
    <col min="18" max="18" width="13" bestFit="1" customWidth="1"/>
    <col min="19" max="19" width="12.5" customWidth="1"/>
    <col min="21" max="21" width="12.5" customWidth="1"/>
  </cols>
  <sheetData>
    <row r="1" spans="1:28" ht="50" customHeight="1" x14ac:dyDescent="0.2">
      <c r="A1" s="1" t="s">
        <v>0</v>
      </c>
      <c r="B1" s="1" t="s">
        <v>1</v>
      </c>
      <c r="C1" t="s">
        <v>67</v>
      </c>
      <c r="D1" t="s">
        <v>70</v>
      </c>
      <c r="E1" t="s">
        <v>71</v>
      </c>
      <c r="F1" t="s">
        <v>72</v>
      </c>
      <c r="G1" t="s">
        <v>73</v>
      </c>
      <c r="H1" t="s">
        <v>30</v>
      </c>
      <c r="I1" t="s">
        <v>59</v>
      </c>
      <c r="J1" t="s">
        <v>60</v>
      </c>
      <c r="K1" t="s">
        <v>74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28" x14ac:dyDescent="0.2">
      <c r="A2">
        <v>0</v>
      </c>
      <c r="B2" s="1"/>
      <c r="G2">
        <f>X18</f>
        <v>5997.2605176822472</v>
      </c>
      <c r="H2">
        <f>X19</f>
        <v>70.245784484006393</v>
      </c>
      <c r="R2" t="s">
        <v>69</v>
      </c>
      <c r="S2">
        <v>12</v>
      </c>
      <c r="W2" t="s">
        <v>31</v>
      </c>
    </row>
    <row r="3" spans="1:28" ht="16" thickBot="1" x14ac:dyDescent="0.25">
      <c r="A3">
        <f>A2+1</f>
        <v>1</v>
      </c>
      <c r="B3">
        <v>2000</v>
      </c>
      <c r="D3">
        <f>$G$2+$H$2*A3</f>
        <v>6067.5063021662536</v>
      </c>
      <c r="E3">
        <f>B3/D3</f>
        <v>0.32962470913066039</v>
      </c>
      <c r="F3" s="13">
        <f>(E3+E15+E27+E39+E51)/$S$11</f>
        <v>0.42660852675427641</v>
      </c>
      <c r="G3">
        <f>$S$3*(B3/F3)+(1-$S$3)*(G2+H2)</f>
        <v>5791.6328079740597</v>
      </c>
      <c r="H3">
        <f>$S$4*(G3-G2)+(1-$S$4)*H2</f>
        <v>-12.516263773651765</v>
      </c>
      <c r="I3">
        <f>(G2+H2)*F3</f>
        <v>2588.449924639433</v>
      </c>
      <c r="J3">
        <f>I3-B3</f>
        <v>588.44992463943299</v>
      </c>
      <c r="K3">
        <f>ABS(J3)</f>
        <v>588.44992463943299</v>
      </c>
      <c r="L3">
        <f>SUMSQ($J$3:J3)/A3</f>
        <v>346273.31380815437</v>
      </c>
      <c r="M3">
        <f>AVERAGE($K$3:K3)</f>
        <v>588.44992463943299</v>
      </c>
      <c r="N3">
        <f>100*(K3/B3)</f>
        <v>29.42249623197165</v>
      </c>
      <c r="O3">
        <f>AVERAGE($N$3:N3)</f>
        <v>29.42249623197165</v>
      </c>
      <c r="P3">
        <f>SUM($J$3:J3)/M3</f>
        <v>1</v>
      </c>
      <c r="R3" t="s">
        <v>64</v>
      </c>
      <c r="S3" s="6">
        <v>0.2</v>
      </c>
    </row>
    <row r="4" spans="1:28" x14ac:dyDescent="0.2">
      <c r="A4">
        <f t="shared" ref="A4:A62" si="0">A3+1</f>
        <v>2</v>
      </c>
      <c r="B4">
        <v>3000</v>
      </c>
      <c r="D4">
        <f t="shared" ref="D4:D61" si="1">$G$2+$H$2*A4</f>
        <v>6137.75208665026</v>
      </c>
      <c r="E4">
        <f t="shared" ref="E4:E62" si="2">B4/D4</f>
        <v>0.48877829499256953</v>
      </c>
      <c r="F4" s="13">
        <f t="shared" ref="F4:F14" si="3">(E4+E16+E28+E40+E52)/$S$11</f>
        <v>0.47454626450507809</v>
      </c>
      <c r="G4">
        <f t="shared" ref="G4:G62" si="4">$S$3*(B4/F4)+(1-$S$3)*(G3+H3)</f>
        <v>5887.6588934184765</v>
      </c>
      <c r="H4">
        <f t="shared" ref="H4:H62" si="5">$S$4*(G4-G3)+(1-$S$4)*H3</f>
        <v>20.046440991768812</v>
      </c>
      <c r="I4">
        <f t="shared" ref="I4:I62" si="6">(G3+H3)*F4</f>
        <v>2742.4581681897994</v>
      </c>
      <c r="J4">
        <f t="shared" ref="J4:J62" si="7">I4-B4</f>
        <v>-257.54183181020062</v>
      </c>
      <c r="K4">
        <f t="shared" ref="K4:K62" si="8">ABS(J4)</f>
        <v>257.54183181020062</v>
      </c>
      <c r="L4">
        <f>SUMSQ($J$3:J4)/A4</f>
        <v>206300.55447015402</v>
      </c>
      <c r="M4">
        <f>AVERAGE($K$3:K4)</f>
        <v>422.99587822481681</v>
      </c>
      <c r="N4">
        <f t="shared" ref="N4:N62" si="9">100*(K4/B4)</f>
        <v>8.5847277270066868</v>
      </c>
      <c r="O4">
        <f>AVERAGE($N$3:N4)</f>
        <v>19.003611979489168</v>
      </c>
      <c r="P4">
        <f>SUM($J$3:J4)/M4</f>
        <v>0.78229625834169247</v>
      </c>
      <c r="R4" t="s">
        <v>65</v>
      </c>
      <c r="S4" s="6">
        <v>0.3</v>
      </c>
      <c r="W4" s="5" t="s">
        <v>32</v>
      </c>
      <c r="X4" s="5"/>
    </row>
    <row r="5" spans="1:28" x14ac:dyDescent="0.2">
      <c r="A5">
        <f t="shared" si="0"/>
        <v>3</v>
      </c>
      <c r="B5">
        <v>3000</v>
      </c>
      <c r="D5">
        <f t="shared" si="1"/>
        <v>6207.9978711342665</v>
      </c>
      <c r="E5">
        <f t="shared" si="2"/>
        <v>0.48324758839710563</v>
      </c>
      <c r="F5" s="13">
        <f t="shared" si="3"/>
        <v>0.46262265449894419</v>
      </c>
      <c r="G5">
        <f t="shared" si="4"/>
        <v>6023.1176142030281</v>
      </c>
      <c r="H5">
        <f t="shared" si="5"/>
        <v>54.670124929603645</v>
      </c>
      <c r="I5">
        <f t="shared" si="6"/>
        <v>2733.0383238024401</v>
      </c>
      <c r="J5">
        <f t="shared" si="7"/>
        <v>-266.96167619755988</v>
      </c>
      <c r="K5">
        <f t="shared" si="8"/>
        <v>266.96167619755988</v>
      </c>
      <c r="L5">
        <f>SUMSQ($J$3:J5)/A5</f>
        <v>161289.8818328396</v>
      </c>
      <c r="M5">
        <f>AVERAGE($K$3:K5)</f>
        <v>370.98447754906448</v>
      </c>
      <c r="N5">
        <f t="shared" si="9"/>
        <v>8.8987225399186638</v>
      </c>
      <c r="O5">
        <f>AVERAGE($N$3:N5)</f>
        <v>15.635315499632334</v>
      </c>
      <c r="P5">
        <f>SUM($J$3:J5)/M5</f>
        <v>0.17236952083316012</v>
      </c>
      <c r="R5" t="s">
        <v>66</v>
      </c>
      <c r="S5" s="6">
        <v>0.1</v>
      </c>
      <c r="W5" t="s">
        <v>33</v>
      </c>
      <c r="X5">
        <v>0.97492561927363286</v>
      </c>
    </row>
    <row r="6" spans="1:28" x14ac:dyDescent="0.2">
      <c r="A6">
        <f t="shared" si="0"/>
        <v>4</v>
      </c>
      <c r="B6">
        <v>3000</v>
      </c>
      <c r="D6">
        <f t="shared" si="1"/>
        <v>6278.2436556182729</v>
      </c>
      <c r="E6">
        <f t="shared" si="2"/>
        <v>0.47784064533961834</v>
      </c>
      <c r="F6" s="13">
        <f t="shared" si="3"/>
        <v>0.39820025743572629</v>
      </c>
      <c r="G6">
        <f t="shared" si="4"/>
        <v>6369.0097294806792</v>
      </c>
      <c r="H6">
        <f t="shared" si="5"/>
        <v>142.03672203401788</v>
      </c>
      <c r="I6">
        <f t="shared" si="6"/>
        <v>2420.1766423623149</v>
      </c>
      <c r="J6">
        <f t="shared" si="7"/>
        <v>-579.82335763768515</v>
      </c>
      <c r="K6">
        <f t="shared" si="8"/>
        <v>579.82335763768515</v>
      </c>
      <c r="L6">
        <f>SUMSQ($J$3:J6)/A6</f>
        <v>205016.19289018944</v>
      </c>
      <c r="M6">
        <f>AVERAGE($K$3:K6)</f>
        <v>423.19419757121966</v>
      </c>
      <c r="N6">
        <f t="shared" si="9"/>
        <v>19.327445254589502</v>
      </c>
      <c r="O6">
        <f>AVERAGE($N$3:N6)</f>
        <v>16.558347938371625</v>
      </c>
      <c r="P6">
        <f>SUM($J$3:J6)/M6</f>
        <v>-1.2190075950159864</v>
      </c>
      <c r="S6" t="s">
        <v>13</v>
      </c>
      <c r="T6" t="s">
        <v>26</v>
      </c>
      <c r="U6" t="s">
        <v>27</v>
      </c>
      <c r="W6" t="s">
        <v>34</v>
      </c>
      <c r="X6">
        <v>0.95047996311607663</v>
      </c>
    </row>
    <row r="7" spans="1:28" x14ac:dyDescent="0.2">
      <c r="A7">
        <f t="shared" si="0"/>
        <v>5</v>
      </c>
      <c r="B7">
        <v>4000</v>
      </c>
      <c r="D7">
        <f t="shared" si="1"/>
        <v>6348.4894401022793</v>
      </c>
      <c r="E7">
        <f t="shared" si="2"/>
        <v>0.63007114333887226</v>
      </c>
      <c r="F7" s="13">
        <f t="shared" si="3"/>
        <v>0.62131549910245509</v>
      </c>
      <c r="G7">
        <f t="shared" si="4"/>
        <v>6496.4277672012604</v>
      </c>
      <c r="H7">
        <f t="shared" si="5"/>
        <v>137.65111673998689</v>
      </c>
      <c r="I7">
        <f t="shared" si="6"/>
        <v>4045.4140757021232</v>
      </c>
      <c r="J7">
        <f t="shared" si="7"/>
        <v>45.414075702123228</v>
      </c>
      <c r="K7">
        <f t="shared" si="8"/>
        <v>45.414075702123228</v>
      </c>
      <c r="L7">
        <f>SUMSQ($J$3:J7)/A7</f>
        <v>164425.4419665272</v>
      </c>
      <c r="M7">
        <f>AVERAGE($K$3:K7)</f>
        <v>347.63817319740036</v>
      </c>
      <c r="N7">
        <f t="shared" si="9"/>
        <v>1.1353518925530806</v>
      </c>
      <c r="O7">
        <f>AVERAGE($N$3:N7)</f>
        <v>13.473748729207916</v>
      </c>
      <c r="P7">
        <f>SUM($J$3:J7)/M7</f>
        <v>-1.3533118672693782</v>
      </c>
      <c r="R7" t="s">
        <v>9</v>
      </c>
      <c r="S7">
        <f>L62</f>
        <v>3844547.9632063145</v>
      </c>
      <c r="T7">
        <f>MIN(L3:L62)</f>
        <v>161289.8818328396</v>
      </c>
      <c r="U7">
        <f>MAX(L3:L62)</f>
        <v>3844547.9632063145</v>
      </c>
      <c r="W7" t="s">
        <v>35</v>
      </c>
      <c r="X7">
        <v>0.94940344057512183</v>
      </c>
    </row>
    <row r="8" spans="1:28" x14ac:dyDescent="0.2">
      <c r="A8">
        <f t="shared" si="0"/>
        <v>6</v>
      </c>
      <c r="B8">
        <v>6000</v>
      </c>
      <c r="D8">
        <f t="shared" si="1"/>
        <v>6418.7352245862858</v>
      </c>
      <c r="E8">
        <f t="shared" si="2"/>
        <v>0.93476359283642596</v>
      </c>
      <c r="F8" s="13">
        <f t="shared" si="3"/>
        <v>0.83438491783511393</v>
      </c>
      <c r="G8">
        <f t="shared" si="4"/>
        <v>6745.4482592929799</v>
      </c>
      <c r="H8">
        <f t="shared" si="5"/>
        <v>171.06192934550666</v>
      </c>
      <c r="I8">
        <f t="shared" si="6"/>
        <v>5535.3753644889821</v>
      </c>
      <c r="J8">
        <f t="shared" si="7"/>
        <v>-464.62463551101791</v>
      </c>
      <c r="K8">
        <f t="shared" si="8"/>
        <v>464.62463551101791</v>
      </c>
      <c r="L8">
        <f>SUMSQ($J$3:J8)/A8</f>
        <v>173000.54362606371</v>
      </c>
      <c r="M8">
        <f>AVERAGE($K$3:K8)</f>
        <v>367.13591691633661</v>
      </c>
      <c r="N8">
        <f t="shared" si="9"/>
        <v>7.7437439251836313</v>
      </c>
      <c r="O8">
        <f>AVERAGE($N$3:N8)</f>
        <v>12.518747928537202</v>
      </c>
      <c r="P8">
        <f>SUM($J$3:J8)/M8</f>
        <v>-2.5469790824851284</v>
      </c>
      <c r="R8" t="s">
        <v>10</v>
      </c>
      <c r="S8">
        <f>M62</f>
        <v>1423.7518517732594</v>
      </c>
      <c r="T8">
        <f>MIN(M3:M62)</f>
        <v>347.63817319740036</v>
      </c>
      <c r="U8">
        <f>MAX(M3:M62)</f>
        <v>1423.7518517732594</v>
      </c>
      <c r="W8" t="s">
        <v>36</v>
      </c>
      <c r="X8">
        <v>226.90147155074439</v>
      </c>
    </row>
    <row r="9" spans="1:28" ht="16" thickBot="1" x14ac:dyDescent="0.25">
      <c r="A9">
        <f t="shared" si="0"/>
        <v>7</v>
      </c>
      <c r="B9">
        <v>7000</v>
      </c>
      <c r="C9">
        <f>(B3+B15+SUM(B4:B14)*2)/(2*$S$2)</f>
        <v>6541.666666666667</v>
      </c>
      <c r="D9">
        <f t="shared" si="1"/>
        <v>6488.9810090702922</v>
      </c>
      <c r="E9">
        <f t="shared" si="2"/>
        <v>1.078751808676186</v>
      </c>
      <c r="F9" s="13">
        <f t="shared" si="3"/>
        <v>0.85288239430672408</v>
      </c>
      <c r="G9">
        <f t="shared" si="4"/>
        <v>7174.7005880222478</v>
      </c>
      <c r="H9">
        <f t="shared" si="5"/>
        <v>248.51904916063501</v>
      </c>
      <c r="I9">
        <f t="shared" si="6"/>
        <v>5898.9697699328444</v>
      </c>
      <c r="J9">
        <f t="shared" si="7"/>
        <v>-1101.0302300671556</v>
      </c>
      <c r="K9">
        <f t="shared" si="8"/>
        <v>1101.0302300671556</v>
      </c>
      <c r="L9">
        <f>SUMSQ($J$3:J9)/A9</f>
        <v>321467.26132544508</v>
      </c>
      <c r="M9">
        <f>AVERAGE($K$3:K9)</f>
        <v>471.97796165216789</v>
      </c>
      <c r="N9">
        <f t="shared" si="9"/>
        <v>15.729003286673651</v>
      </c>
      <c r="O9">
        <f>AVERAGE($N$3:N9)</f>
        <v>12.977355836842408</v>
      </c>
      <c r="P9">
        <f>SUM($J$3:J9)/M9</f>
        <v>-4.3140101791079264</v>
      </c>
      <c r="R9" t="s">
        <v>11</v>
      </c>
      <c r="S9">
        <f>O62</f>
        <v>24.727955143120735</v>
      </c>
      <c r="T9">
        <f>MIN(O3:O62)</f>
        <v>12.518747928537202</v>
      </c>
      <c r="U9">
        <f>MAX(O3:O62)</f>
        <v>29.42249623197165</v>
      </c>
      <c r="W9" s="3" t="s">
        <v>37</v>
      </c>
      <c r="X9" s="3">
        <v>48</v>
      </c>
    </row>
    <row r="10" spans="1:28" x14ac:dyDescent="0.2">
      <c r="A10">
        <f t="shared" si="0"/>
        <v>8</v>
      </c>
      <c r="B10">
        <v>6000</v>
      </c>
      <c r="C10">
        <f>(B4+B16+SUM(B5:B15)*2)/(2*$S$2)</f>
        <v>6625</v>
      </c>
      <c r="D10">
        <f t="shared" si="1"/>
        <v>6559.2267935542986</v>
      </c>
      <c r="E10">
        <f t="shared" si="2"/>
        <v>0.91474196408274122</v>
      </c>
      <c r="F10" s="13">
        <f t="shared" si="3"/>
        <v>1.1511537420723112</v>
      </c>
      <c r="G10">
        <f t="shared" si="4"/>
        <v>6981.0081461294394</v>
      </c>
      <c r="H10">
        <f t="shared" si="5"/>
        <v>115.85560184460198</v>
      </c>
      <c r="I10">
        <f t="shared" si="6"/>
        <v>8545.2670635677405</v>
      </c>
      <c r="J10">
        <f t="shared" si="7"/>
        <v>2545.2670635677405</v>
      </c>
      <c r="K10">
        <f t="shared" si="8"/>
        <v>2545.2670635677405</v>
      </c>
      <c r="L10">
        <f>SUMSQ($J$3:J10)/A10</f>
        <v>1091081.906770108</v>
      </c>
      <c r="M10">
        <f>AVERAGE($K$3:K10)</f>
        <v>731.13909939161454</v>
      </c>
      <c r="N10">
        <f t="shared" si="9"/>
        <v>42.421117726129012</v>
      </c>
      <c r="O10">
        <f>AVERAGE($N$3:N10)</f>
        <v>16.657826073003235</v>
      </c>
      <c r="P10">
        <f>SUM($J$3:J10)/M10</f>
        <v>0.69637820369522563</v>
      </c>
      <c r="R10" t="s">
        <v>24</v>
      </c>
      <c r="S10">
        <f>P62</f>
        <v>-3.7700270093266308</v>
      </c>
      <c r="T10">
        <f>MIN(P3:P62)</f>
        <v>-6.0495830117732075</v>
      </c>
      <c r="U10">
        <f>MAX(P3:P62)</f>
        <v>9.7197798218061244</v>
      </c>
    </row>
    <row r="11" spans="1:28" ht="16" thickBot="1" x14ac:dyDescent="0.25">
      <c r="A11">
        <f t="shared" si="0"/>
        <v>9</v>
      </c>
      <c r="B11">
        <v>10000</v>
      </c>
      <c r="C11">
        <f t="shared" ref="C11:C56" si="10">(B5+B17+SUM(B6:B16)*2)/(2*$S$2)</f>
        <v>6666.666666666667</v>
      </c>
      <c r="D11">
        <f t="shared" si="1"/>
        <v>6629.4725780383051</v>
      </c>
      <c r="E11">
        <f t="shared" si="2"/>
        <v>1.5084156216479971</v>
      </c>
      <c r="F11" s="13">
        <f t="shared" si="3"/>
        <v>1.7329999878326596</v>
      </c>
      <c r="G11">
        <f t="shared" si="4"/>
        <v>6831.5590964992216</v>
      </c>
      <c r="H11">
        <f t="shared" si="5"/>
        <v>36.264206402156027</v>
      </c>
      <c r="I11">
        <f t="shared" si="6"/>
        <v>12298.864788889055</v>
      </c>
      <c r="J11">
        <f t="shared" si="7"/>
        <v>2298.8647888890555</v>
      </c>
      <c r="K11">
        <f t="shared" si="8"/>
        <v>2298.8647888890555</v>
      </c>
      <c r="L11">
        <f>SUMSQ($J$3:J11)/A11</f>
        <v>1557048.2857505318</v>
      </c>
      <c r="M11">
        <f>AVERAGE($K$3:K11)</f>
        <v>905.33084266910794</v>
      </c>
      <c r="N11">
        <f t="shared" si="9"/>
        <v>22.988647888890554</v>
      </c>
      <c r="O11">
        <f>AVERAGE($N$3:N11)</f>
        <v>17.36125071921294</v>
      </c>
      <c r="P11">
        <f>SUM($J$3:J11)/M11</f>
        <v>3.1016441605989145</v>
      </c>
      <c r="R11" t="s">
        <v>68</v>
      </c>
      <c r="S11">
        <v>5</v>
      </c>
      <c r="W11" t="s">
        <v>38</v>
      </c>
    </row>
    <row r="12" spans="1:28" x14ac:dyDescent="0.2">
      <c r="A12">
        <f t="shared" si="0"/>
        <v>10</v>
      </c>
      <c r="B12">
        <v>12000</v>
      </c>
      <c r="C12">
        <f t="shared" si="10"/>
        <v>6750</v>
      </c>
      <c r="D12">
        <f t="shared" si="1"/>
        <v>6699.7183625223115</v>
      </c>
      <c r="E12">
        <f t="shared" si="2"/>
        <v>1.7911200666474341</v>
      </c>
      <c r="F12" s="13">
        <f t="shared" si="3"/>
        <v>1.7780783192862291</v>
      </c>
      <c r="G12">
        <f t="shared" si="4"/>
        <v>6844.0304571888682</v>
      </c>
      <c r="H12">
        <f t="shared" si="5"/>
        <v>29.126352688403212</v>
      </c>
      <c r="I12">
        <f t="shared" si="6"/>
        <v>12211.527715577678</v>
      </c>
      <c r="J12">
        <f t="shared" si="7"/>
        <v>211.52771557767846</v>
      </c>
      <c r="K12">
        <f t="shared" si="8"/>
        <v>211.52771557767846</v>
      </c>
      <c r="L12">
        <f>SUMSQ($J$3:J12)/A12</f>
        <v>1405817.8546212299</v>
      </c>
      <c r="M12">
        <f>AVERAGE($K$3:K12)</f>
        <v>835.95052995996502</v>
      </c>
      <c r="N12">
        <f t="shared" si="9"/>
        <v>1.7627309631473205</v>
      </c>
      <c r="O12">
        <f>AVERAGE($N$3:N12)</f>
        <v>15.801398743606379</v>
      </c>
      <c r="P12">
        <f>SUM($J$3:J12)/M12</f>
        <v>3.6121058949469438</v>
      </c>
      <c r="W12" s="4"/>
      <c r="X12" s="4" t="s">
        <v>43</v>
      </c>
      <c r="Y12" s="4" t="s">
        <v>44</v>
      </c>
      <c r="Z12" s="4" t="s">
        <v>45</v>
      </c>
      <c r="AA12" s="4" t="s">
        <v>46</v>
      </c>
      <c r="AB12" s="4" t="s">
        <v>47</v>
      </c>
    </row>
    <row r="13" spans="1:28" x14ac:dyDescent="0.2">
      <c r="A13">
        <f t="shared" si="0"/>
        <v>11</v>
      </c>
      <c r="B13">
        <v>14000</v>
      </c>
      <c r="C13">
        <f t="shared" si="10"/>
        <v>6875</v>
      </c>
      <c r="D13">
        <f t="shared" si="1"/>
        <v>6769.9641470063179</v>
      </c>
      <c r="E13">
        <f t="shared" si="2"/>
        <v>2.0679577758459486</v>
      </c>
      <c r="F13" s="13">
        <f t="shared" si="3"/>
        <v>2.1236822012893675</v>
      </c>
      <c r="G13">
        <f t="shared" si="4"/>
        <v>6816.9901401707521</v>
      </c>
      <c r="H13">
        <f t="shared" si="5"/>
        <v>12.276351776447394</v>
      </c>
      <c r="I13">
        <f t="shared" si="6"/>
        <v>14596.40078380717</v>
      </c>
      <c r="J13">
        <f t="shared" si="7"/>
        <v>596.40078380717023</v>
      </c>
      <c r="K13">
        <f t="shared" si="8"/>
        <v>596.40078380717023</v>
      </c>
      <c r="L13">
        <f>SUMSQ($J$3:J13)/A13</f>
        <v>1310352.0401034642</v>
      </c>
      <c r="M13">
        <f>AVERAGE($K$3:K13)</f>
        <v>814.173280309711</v>
      </c>
      <c r="N13">
        <f t="shared" si="9"/>
        <v>4.2600055986226444</v>
      </c>
      <c r="O13">
        <f>AVERAGE($N$3:N13)</f>
        <v>14.752181184971494</v>
      </c>
      <c r="P13">
        <f>SUM($J$3:J13)/M13</f>
        <v>4.4412445217854355</v>
      </c>
      <c r="R13" s="8"/>
      <c r="W13" t="s">
        <v>39</v>
      </c>
      <c r="X13">
        <v>1</v>
      </c>
      <c r="Y13">
        <v>45456339.830369227</v>
      </c>
      <c r="Z13">
        <v>45456339.830369227</v>
      </c>
      <c r="AA13">
        <v>882.91691716275375</v>
      </c>
      <c r="AB13">
        <v>1.1447784399433626E-31</v>
      </c>
    </row>
    <row r="14" spans="1:28" x14ac:dyDescent="0.2">
      <c r="A14">
        <f t="shared" si="0"/>
        <v>12</v>
      </c>
      <c r="B14">
        <v>8000</v>
      </c>
      <c r="C14">
        <f t="shared" si="10"/>
        <v>7000</v>
      </c>
      <c r="D14">
        <f t="shared" si="1"/>
        <v>6840.2099314903244</v>
      </c>
      <c r="E14">
        <f t="shared" si="2"/>
        <v>1.1695547476065524</v>
      </c>
      <c r="F14" s="13">
        <f t="shared" si="3"/>
        <v>1.0947200649675768</v>
      </c>
      <c r="G14">
        <f t="shared" si="4"/>
        <v>6924.9740539110308</v>
      </c>
      <c r="H14">
        <f t="shared" si="5"/>
        <v>40.988620365596788</v>
      </c>
      <c r="I14">
        <f t="shared" si="6"/>
        <v>7476.1350577453331</v>
      </c>
      <c r="J14">
        <f t="shared" si="7"/>
        <v>-523.86494225466686</v>
      </c>
      <c r="K14">
        <f t="shared" si="8"/>
        <v>523.86494225466686</v>
      </c>
      <c r="L14">
        <f>SUMSQ($J$3:J14)/A14</f>
        <v>1224025.5765717991</v>
      </c>
      <c r="M14">
        <f>AVERAGE($K$3:K14)</f>
        <v>789.98091880512402</v>
      </c>
      <c r="N14">
        <f t="shared" si="9"/>
        <v>6.5483117781833355</v>
      </c>
      <c r="O14">
        <f>AVERAGE($N$3:N14)</f>
        <v>14.068525401072483</v>
      </c>
      <c r="P14">
        <f>SUM($J$3:J14)/M14</f>
        <v>3.9141169173830161</v>
      </c>
      <c r="W14" t="s">
        <v>40</v>
      </c>
      <c r="X14">
        <v>46</v>
      </c>
      <c r="Y14">
        <v>2368276.77842709</v>
      </c>
      <c r="Z14">
        <v>51484.277791893262</v>
      </c>
    </row>
    <row r="15" spans="1:28" ht="16" thickBot="1" x14ac:dyDescent="0.25">
      <c r="A15">
        <f t="shared" si="0"/>
        <v>13</v>
      </c>
      <c r="B15">
        <v>3000</v>
      </c>
      <c r="C15">
        <f t="shared" si="10"/>
        <v>6916.666666666667</v>
      </c>
      <c r="D15">
        <f t="shared" si="1"/>
        <v>6910.4557159743299</v>
      </c>
      <c r="E15">
        <f t="shared" si="2"/>
        <v>0.43412477024708335</v>
      </c>
      <c r="F15" s="14">
        <f>$S$5*(B3/G3)+(1-$S$5)*F3</f>
        <v>0.41848025006064016</v>
      </c>
      <c r="G15">
        <f t="shared" si="4"/>
        <v>7006.5295579674748</v>
      </c>
      <c r="H15">
        <f t="shared" si="5"/>
        <v>53.158685472850976</v>
      </c>
      <c r="I15">
        <f t="shared" si="6"/>
        <v>2915.1178018443688</v>
      </c>
      <c r="J15">
        <f t="shared" si="7"/>
        <v>-84.882198155631158</v>
      </c>
      <c r="K15">
        <f t="shared" si="8"/>
        <v>84.882198155631158</v>
      </c>
      <c r="L15">
        <f>SUMSQ($J$3:J15)/A15</f>
        <v>1130423.9928019478</v>
      </c>
      <c r="M15">
        <f>AVERAGE($K$3:K15)</f>
        <v>735.74255567824002</v>
      </c>
      <c r="N15">
        <f t="shared" si="9"/>
        <v>2.8294066051877054</v>
      </c>
      <c r="O15">
        <f>AVERAGE($N$3:N15)</f>
        <v>13.203977801389037</v>
      </c>
      <c r="P15">
        <f>SUM($J$3:J15)/M15</f>
        <v>4.0872931127072265</v>
      </c>
      <c r="W15" s="3" t="s">
        <v>41</v>
      </c>
      <c r="X15" s="3">
        <v>47</v>
      </c>
      <c r="Y15" s="3">
        <v>47824616.608796313</v>
      </c>
      <c r="Z15" s="3"/>
      <c r="AA15" s="3"/>
      <c r="AB15" s="3"/>
    </row>
    <row r="16" spans="1:28" ht="16" thickBot="1" x14ac:dyDescent="0.25">
      <c r="A16">
        <f t="shared" si="0"/>
        <v>14</v>
      </c>
      <c r="B16">
        <v>4000</v>
      </c>
      <c r="C16">
        <f t="shared" si="10"/>
        <v>6833.333333333333</v>
      </c>
      <c r="D16">
        <f t="shared" si="1"/>
        <v>6980.7015004583363</v>
      </c>
      <c r="E16">
        <f t="shared" si="2"/>
        <v>0.57300831438464594</v>
      </c>
      <c r="F16" s="14">
        <f t="shared" ref="F16:F62" si="11">$S$5*(B4/G4)+(1-$S$5)*F4</f>
        <v>0.47804567690613409</v>
      </c>
      <c r="G16">
        <f t="shared" si="4"/>
        <v>7321.2308470526768</v>
      </c>
      <c r="H16">
        <f t="shared" si="5"/>
        <v>131.62146655655627</v>
      </c>
      <c r="I16">
        <f t="shared" si="6"/>
        <v>3374.8534450817074</v>
      </c>
      <c r="J16">
        <f t="shared" si="7"/>
        <v>-625.14655491829262</v>
      </c>
      <c r="K16">
        <f t="shared" si="8"/>
        <v>625.14655491829262</v>
      </c>
      <c r="L16">
        <f>SUMSQ($J$3:J16)/A16</f>
        <v>1077594.2943965378</v>
      </c>
      <c r="M16">
        <f>AVERAGE($K$3:K16)</f>
        <v>727.84284133824372</v>
      </c>
      <c r="N16">
        <f t="shared" si="9"/>
        <v>15.628663872957315</v>
      </c>
      <c r="O16">
        <f>AVERAGE($N$3:N16)</f>
        <v>13.377169663643913</v>
      </c>
      <c r="P16">
        <f>SUM($J$3:J16)/M16</f>
        <v>3.2727517402675166</v>
      </c>
    </row>
    <row r="17" spans="1:31" x14ac:dyDescent="0.2">
      <c r="A17">
        <f t="shared" si="0"/>
        <v>15</v>
      </c>
      <c r="B17">
        <v>3000</v>
      </c>
      <c r="C17">
        <f t="shared" si="10"/>
        <v>7000</v>
      </c>
      <c r="D17">
        <f t="shared" si="1"/>
        <v>7050.9472849423428</v>
      </c>
      <c r="E17">
        <f t="shared" si="2"/>
        <v>0.4254747452738234</v>
      </c>
      <c r="F17" s="14">
        <f t="shared" si="11"/>
        <v>0.46616848167081332</v>
      </c>
      <c r="G17">
        <f t="shared" si="4"/>
        <v>7249.3701539179046</v>
      </c>
      <c r="H17">
        <f t="shared" si="5"/>
        <v>70.57681864915773</v>
      </c>
      <c r="I17">
        <f t="shared" si="6"/>
        <v>3474.2848471520247</v>
      </c>
      <c r="J17">
        <f t="shared" si="7"/>
        <v>474.28484715202467</v>
      </c>
      <c r="K17">
        <f t="shared" si="8"/>
        <v>474.28484715202467</v>
      </c>
      <c r="L17">
        <f>SUMSQ($J$3:J17)/A17</f>
        <v>1020751.0825193033</v>
      </c>
      <c r="M17">
        <f>AVERAGE($K$3:K17)</f>
        <v>710.93897505916243</v>
      </c>
      <c r="N17">
        <f t="shared" si="9"/>
        <v>15.809494905067488</v>
      </c>
      <c r="O17">
        <f>AVERAGE($N$3:N17)</f>
        <v>13.539324679738819</v>
      </c>
      <c r="P17">
        <f>SUM($J$3:J17)/M17</f>
        <v>4.0176919158853535</v>
      </c>
      <c r="W17" s="4"/>
      <c r="X17" s="4" t="s">
        <v>48</v>
      </c>
      <c r="Y17" s="4" t="s">
        <v>36</v>
      </c>
      <c r="Z17" s="4" t="s">
        <v>49</v>
      </c>
      <c r="AA17" s="4" t="s">
        <v>50</v>
      </c>
      <c r="AB17" s="4" t="s">
        <v>51</v>
      </c>
      <c r="AC17" s="4" t="s">
        <v>52</v>
      </c>
      <c r="AD17" s="4" t="s">
        <v>53</v>
      </c>
      <c r="AE17" s="4" t="s">
        <v>54</v>
      </c>
    </row>
    <row r="18" spans="1:31" x14ac:dyDescent="0.2">
      <c r="A18">
        <f t="shared" si="0"/>
        <v>16</v>
      </c>
      <c r="B18">
        <v>5000</v>
      </c>
      <c r="C18">
        <f t="shared" si="10"/>
        <v>7083.333333333333</v>
      </c>
      <c r="D18">
        <f t="shared" si="1"/>
        <v>7121.1930694263492</v>
      </c>
      <c r="E18">
        <f t="shared" si="2"/>
        <v>0.70212953802174849</v>
      </c>
      <c r="F18" s="14">
        <f t="shared" si="11"/>
        <v>0.40548331564747708</v>
      </c>
      <c r="G18">
        <f t="shared" si="4"/>
        <v>8322.1502952637202</v>
      </c>
      <c r="H18">
        <f t="shared" si="5"/>
        <v>371.23781545815507</v>
      </c>
      <c r="I18">
        <f t="shared" si="6"/>
        <v>2968.1163688002043</v>
      </c>
      <c r="J18">
        <f t="shared" si="7"/>
        <v>-2031.8836311997957</v>
      </c>
      <c r="K18">
        <f t="shared" si="8"/>
        <v>2031.8836311997957</v>
      </c>
      <c r="L18">
        <f>SUMSQ($J$3:J18)/A18</f>
        <v>1214988.583032951</v>
      </c>
      <c r="M18">
        <f>AVERAGE($K$3:K18)</f>
        <v>793.49801606795199</v>
      </c>
      <c r="N18">
        <f t="shared" si="9"/>
        <v>40.637672623995911</v>
      </c>
      <c r="O18">
        <f>AVERAGE($N$3:N18)</f>
        <v>15.232971426254887</v>
      </c>
      <c r="P18">
        <f>SUM($J$3:J18)/M18</f>
        <v>1.0390071870231588</v>
      </c>
      <c r="W18" t="s">
        <v>42</v>
      </c>
      <c r="X18" s="6">
        <v>5997.2605176822472</v>
      </c>
      <c r="Y18">
        <v>79.193407475690037</v>
      </c>
      <c r="Z18">
        <v>75.729289960445556</v>
      </c>
      <c r="AA18">
        <v>6.1284986210755543E-50</v>
      </c>
      <c r="AB18">
        <v>5837.8524563109977</v>
      </c>
      <c r="AC18">
        <v>6156.6685790534966</v>
      </c>
      <c r="AD18">
        <v>5837.8524563109977</v>
      </c>
      <c r="AE18">
        <v>6156.6685790534966</v>
      </c>
    </row>
    <row r="19" spans="1:31" ht="16" thickBot="1" x14ac:dyDescent="0.25">
      <c r="A19">
        <f t="shared" si="0"/>
        <v>17</v>
      </c>
      <c r="B19">
        <v>5000</v>
      </c>
      <c r="C19">
        <f t="shared" si="10"/>
        <v>7166.666666666667</v>
      </c>
      <c r="D19">
        <f t="shared" si="1"/>
        <v>7191.4388539103556</v>
      </c>
      <c r="E19">
        <f t="shared" si="2"/>
        <v>0.6952711552683567</v>
      </c>
      <c r="F19" s="14">
        <f t="shared" si="11"/>
        <v>0.62075624928296003</v>
      </c>
      <c r="G19">
        <f t="shared" si="4"/>
        <v>8565.6487612974415</v>
      </c>
      <c r="H19">
        <f t="shared" si="5"/>
        <v>332.91601063082493</v>
      </c>
      <c r="I19">
        <f t="shared" si="6"/>
        <v>5396.4749971727888</v>
      </c>
      <c r="J19">
        <f t="shared" si="7"/>
        <v>396.47499717278879</v>
      </c>
      <c r="K19">
        <f t="shared" si="8"/>
        <v>396.47499717278879</v>
      </c>
      <c r="L19">
        <f>SUMSQ($J$3:J19)/A19</f>
        <v>1152765.2795241398</v>
      </c>
      <c r="M19">
        <f>AVERAGE($K$3:K19)</f>
        <v>770.14372083882472</v>
      </c>
      <c r="N19">
        <f t="shared" si="9"/>
        <v>7.9294999434557756</v>
      </c>
      <c r="O19">
        <f>AVERAGE($N$3:N19)</f>
        <v>14.803355456678467</v>
      </c>
      <c r="P19">
        <f>SUM($J$3:J19)/M19</f>
        <v>1.5853211624269328</v>
      </c>
      <c r="W19" s="3" t="s">
        <v>55</v>
      </c>
      <c r="X19" s="7">
        <v>70.245784484006393</v>
      </c>
      <c r="Y19" s="3">
        <v>2.364070087043507</v>
      </c>
      <c r="Z19" s="3">
        <v>29.713917903278148</v>
      </c>
      <c r="AA19" s="3">
        <v>1.1447784399433626E-31</v>
      </c>
      <c r="AB19" s="3">
        <v>65.487158210259437</v>
      </c>
      <c r="AC19" s="3">
        <v>75.004410757753348</v>
      </c>
      <c r="AD19" s="3">
        <v>65.487158210259437</v>
      </c>
      <c r="AE19" s="3">
        <v>75.004410757753348</v>
      </c>
    </row>
    <row r="20" spans="1:31" x14ac:dyDescent="0.2">
      <c r="A20">
        <f t="shared" si="0"/>
        <v>18</v>
      </c>
      <c r="B20">
        <v>8000</v>
      </c>
      <c r="C20">
        <f t="shared" si="10"/>
        <v>7333.333333333333</v>
      </c>
      <c r="D20">
        <f t="shared" si="1"/>
        <v>7261.6846383943621</v>
      </c>
      <c r="E20">
        <f t="shared" si="2"/>
        <v>1.1016727382654403</v>
      </c>
      <c r="F20" s="14">
        <f t="shared" si="11"/>
        <v>0.83989529600600477</v>
      </c>
      <c r="G20">
        <f t="shared" si="4"/>
        <v>9023.8511759252106</v>
      </c>
      <c r="H20">
        <f t="shared" si="5"/>
        <v>370.50193182990813</v>
      </c>
      <c r="I20">
        <f t="shared" si="6"/>
        <v>7473.8626931472973</v>
      </c>
      <c r="J20">
        <f t="shared" si="7"/>
        <v>-526.13730685270275</v>
      </c>
      <c r="K20">
        <f t="shared" si="8"/>
        <v>526.13730685270275</v>
      </c>
      <c r="L20">
        <f>SUMSQ($J$3:J20)/A20</f>
        <v>1104101.6787540328</v>
      </c>
      <c r="M20">
        <f>AVERAGE($K$3:K20)</f>
        <v>756.58780895070686</v>
      </c>
      <c r="N20">
        <f t="shared" si="9"/>
        <v>6.5767163356587846</v>
      </c>
      <c r="O20">
        <f>AVERAGE($N$3:N20)</f>
        <v>14.346319949955152</v>
      </c>
      <c r="P20">
        <f>SUM($J$3:J20)/M20</f>
        <v>0.91831750879899898</v>
      </c>
    </row>
    <row r="21" spans="1:31" x14ac:dyDescent="0.2">
      <c r="A21">
        <f t="shared" si="0"/>
        <v>19</v>
      </c>
      <c r="B21">
        <v>3000</v>
      </c>
      <c r="C21">
        <f t="shared" si="10"/>
        <v>7375</v>
      </c>
      <c r="D21">
        <f t="shared" si="1"/>
        <v>7331.9304228783685</v>
      </c>
      <c r="E21">
        <f t="shared" si="2"/>
        <v>0.40916918559931725</v>
      </c>
      <c r="F21" s="14">
        <f t="shared" si="11"/>
        <v>0.86515920186471762</v>
      </c>
      <c r="G21">
        <f t="shared" si="4"/>
        <v>8208.9964645641376</v>
      </c>
      <c r="H21">
        <f t="shared" si="5"/>
        <v>14.894938872613778</v>
      </c>
      <c r="I21">
        <f t="shared" si="6"/>
        <v>8127.6110367407473</v>
      </c>
      <c r="J21">
        <f t="shared" si="7"/>
        <v>5127.6110367407473</v>
      </c>
      <c r="K21">
        <f t="shared" si="8"/>
        <v>5127.6110367407473</v>
      </c>
      <c r="L21">
        <f>SUMSQ($J$3:J21)/A21</f>
        <v>2429801.3242988479</v>
      </c>
      <c r="M21">
        <f>AVERAGE($K$3:K21)</f>
        <v>986.64166304491948</v>
      </c>
      <c r="N21">
        <f t="shared" si="9"/>
        <v>170.92036789135824</v>
      </c>
      <c r="O21">
        <f>AVERAGE($N$3:N21)</f>
        <v>22.587059315292159</v>
      </c>
      <c r="P21">
        <f>SUM($J$3:J21)/M21</f>
        <v>5.9012294804937433</v>
      </c>
    </row>
    <row r="22" spans="1:31" x14ac:dyDescent="0.2">
      <c r="A22">
        <f t="shared" si="0"/>
        <v>20</v>
      </c>
      <c r="B22">
        <v>8000</v>
      </c>
      <c r="C22">
        <f t="shared" si="10"/>
        <v>7375</v>
      </c>
      <c r="D22">
        <f t="shared" si="1"/>
        <v>7402.176207362375</v>
      </c>
      <c r="E22">
        <f t="shared" si="2"/>
        <v>1.080763247981454</v>
      </c>
      <c r="F22" s="14">
        <f t="shared" si="11"/>
        <v>1.1219858395540603</v>
      </c>
      <c r="G22">
        <f t="shared" si="4"/>
        <v>8005.1560758725263</v>
      </c>
      <c r="H22">
        <f t="shared" si="5"/>
        <v>-50.725659396653718</v>
      </c>
      <c r="I22">
        <f t="shared" si="6"/>
        <v>9227.0897006864034</v>
      </c>
      <c r="J22">
        <f t="shared" si="7"/>
        <v>1227.0897006864034</v>
      </c>
      <c r="K22">
        <f t="shared" si="8"/>
        <v>1227.0897006864034</v>
      </c>
      <c r="L22">
        <f>SUMSQ($J$3:J22)/A22</f>
        <v>2383598.7147604381</v>
      </c>
      <c r="M22">
        <f>AVERAGE($K$3:K22)</f>
        <v>998.66406492699366</v>
      </c>
      <c r="N22">
        <f t="shared" si="9"/>
        <v>15.338621258580043</v>
      </c>
      <c r="O22">
        <f>AVERAGE($N$3:N22)</f>
        <v>22.224637412456552</v>
      </c>
      <c r="P22">
        <f>SUM($J$3:J22)/M22</f>
        <v>7.058918826568374</v>
      </c>
    </row>
    <row r="23" spans="1:31" x14ac:dyDescent="0.2">
      <c r="A23">
        <f t="shared" si="0"/>
        <v>21</v>
      </c>
      <c r="B23">
        <v>12000</v>
      </c>
      <c r="C23">
        <f t="shared" si="10"/>
        <v>7500</v>
      </c>
      <c r="D23">
        <f t="shared" si="1"/>
        <v>7472.4219918463814</v>
      </c>
      <c r="E23">
        <f t="shared" si="2"/>
        <v>1.6059050215705077</v>
      </c>
      <c r="F23" s="14">
        <f t="shared" si="11"/>
        <v>1.7060794590758539</v>
      </c>
      <c r="G23">
        <f t="shared" si="4"/>
        <v>7770.2783438580373</v>
      </c>
      <c r="H23">
        <f t="shared" si="5"/>
        <v>-105.97128118200433</v>
      </c>
      <c r="I23">
        <f t="shared" si="6"/>
        <v>13570.890342197676</v>
      </c>
      <c r="J23">
        <f t="shared" si="7"/>
        <v>1570.8903421976756</v>
      </c>
      <c r="K23">
        <f t="shared" si="8"/>
        <v>1570.8903421976756</v>
      </c>
      <c r="L23">
        <f>SUMSQ($J$3:J23)/A23</f>
        <v>2387603.369638985</v>
      </c>
      <c r="M23">
        <f>AVERAGE($K$3:K23)</f>
        <v>1025.9129352732166</v>
      </c>
      <c r="N23">
        <f t="shared" si="9"/>
        <v>13.090752851647297</v>
      </c>
      <c r="O23">
        <f>AVERAGE($N$3:N23)</f>
        <v>21.789690528608492</v>
      </c>
      <c r="P23">
        <f>SUM($J$3:J23)/M23</f>
        <v>8.4026417984800936</v>
      </c>
    </row>
    <row r="24" spans="1:31" x14ac:dyDescent="0.2">
      <c r="A24">
        <f t="shared" si="0"/>
        <v>22</v>
      </c>
      <c r="B24">
        <v>12000</v>
      </c>
      <c r="C24">
        <f t="shared" si="10"/>
        <v>7500</v>
      </c>
      <c r="D24">
        <f t="shared" si="1"/>
        <v>7542.6677763303878</v>
      </c>
      <c r="E24">
        <f t="shared" si="2"/>
        <v>1.5909490323380207</v>
      </c>
      <c r="F24" s="14">
        <f t="shared" si="11"/>
        <v>1.7756057678631945</v>
      </c>
      <c r="G24">
        <f t="shared" si="4"/>
        <v>7483.0970377617487</v>
      </c>
      <c r="H24">
        <f t="shared" si="5"/>
        <v>-160.3342886562896</v>
      </c>
      <c r="I24">
        <f t="shared" si="6"/>
        <v>13608.787827162181</v>
      </c>
      <c r="J24">
        <f t="shared" si="7"/>
        <v>1608.7878271621812</v>
      </c>
      <c r="K24">
        <f t="shared" si="8"/>
        <v>1608.7878271621812</v>
      </c>
      <c r="L24">
        <f>SUMSQ($J$3:J24)/A24</f>
        <v>2396721.3197838138</v>
      </c>
      <c r="M24">
        <f>AVERAGE($K$3:K24)</f>
        <v>1052.4072485408969</v>
      </c>
      <c r="N24">
        <f t="shared" si="9"/>
        <v>13.40656522635151</v>
      </c>
      <c r="O24">
        <f>AVERAGE($N$3:N24)</f>
        <v>21.408639378505903</v>
      </c>
      <c r="P24">
        <f>SUM($J$3:J24)/M24</f>
        <v>9.7197798218061244</v>
      </c>
    </row>
    <row r="25" spans="1:31" x14ac:dyDescent="0.2">
      <c r="A25">
        <f t="shared" si="0"/>
        <v>23</v>
      </c>
      <c r="B25">
        <v>16000</v>
      </c>
      <c r="C25">
        <f t="shared" si="10"/>
        <v>7375</v>
      </c>
      <c r="D25">
        <f t="shared" si="1"/>
        <v>7612.9135608143943</v>
      </c>
      <c r="E25">
        <f t="shared" si="2"/>
        <v>2.1016920620714883</v>
      </c>
      <c r="F25" s="14">
        <f t="shared" si="11"/>
        <v>2.1166832088126997</v>
      </c>
      <c r="G25">
        <f t="shared" si="4"/>
        <v>7370.0094079127384</v>
      </c>
      <c r="H25">
        <f t="shared" si="5"/>
        <v>-146.16029101410578</v>
      </c>
      <c r="I25">
        <f t="shared" si="6"/>
        <v>15499.968953150648</v>
      </c>
      <c r="J25">
        <f t="shared" si="7"/>
        <v>-500.0310468493517</v>
      </c>
      <c r="K25">
        <f t="shared" si="8"/>
        <v>500.0310468493517</v>
      </c>
      <c r="L25">
        <f>SUMSQ($J$3:J25)/A25</f>
        <v>2303386.9601329197</v>
      </c>
      <c r="M25">
        <f>AVERAGE($K$3:K25)</f>
        <v>1028.3908919456123</v>
      </c>
      <c r="N25">
        <f t="shared" si="9"/>
        <v>3.1251940428084484</v>
      </c>
      <c r="O25">
        <f>AVERAGE($N$3:N25)</f>
        <v>20.613706972606014</v>
      </c>
      <c r="P25">
        <f>SUM($J$3:J25)/M25</f>
        <v>9.4605424533023754</v>
      </c>
    </row>
    <row r="26" spans="1:31" x14ac:dyDescent="0.2">
      <c r="A26">
        <f t="shared" si="0"/>
        <v>24</v>
      </c>
      <c r="B26">
        <v>10000</v>
      </c>
      <c r="C26">
        <f t="shared" si="10"/>
        <v>7250</v>
      </c>
      <c r="D26">
        <f t="shared" si="1"/>
        <v>7683.1593452984007</v>
      </c>
      <c r="E26">
        <f t="shared" si="2"/>
        <v>1.3015479115527333</v>
      </c>
      <c r="F26" s="14">
        <f t="shared" si="11"/>
        <v>1.100771957011375</v>
      </c>
      <c r="G26">
        <f t="shared" si="4"/>
        <v>7595.9860445139566</v>
      </c>
      <c r="H26">
        <f t="shared" si="5"/>
        <v>-34.519212729508595</v>
      </c>
      <c r="I26">
        <f t="shared" si="6"/>
        <v>7951.8105295634014</v>
      </c>
      <c r="J26">
        <f t="shared" si="7"/>
        <v>-2048.1894704365986</v>
      </c>
      <c r="K26">
        <f t="shared" si="8"/>
        <v>2048.1894704365986</v>
      </c>
      <c r="L26">
        <f>SUMSQ($J$3:J26)/A26</f>
        <v>2382207.5079110214</v>
      </c>
      <c r="M26">
        <f>AVERAGE($K$3:K26)</f>
        <v>1070.8824993827368</v>
      </c>
      <c r="N26">
        <f t="shared" si="9"/>
        <v>20.481894704365985</v>
      </c>
      <c r="O26">
        <f>AVERAGE($N$3:N26)</f>
        <v>20.608214794762677</v>
      </c>
      <c r="P26">
        <f>SUM($J$3:J26)/M26</f>
        <v>7.172538748024837</v>
      </c>
    </row>
    <row r="27" spans="1:31" x14ac:dyDescent="0.2">
      <c r="A27">
        <f t="shared" si="0"/>
        <v>25</v>
      </c>
      <c r="B27">
        <v>2000</v>
      </c>
      <c r="C27">
        <f t="shared" si="10"/>
        <v>7333.333333333333</v>
      </c>
      <c r="D27">
        <f t="shared" si="1"/>
        <v>7753.4051297824071</v>
      </c>
      <c r="E27">
        <f t="shared" si="2"/>
        <v>0.257951179710395</v>
      </c>
      <c r="F27" s="14">
        <f t="shared" si="11"/>
        <v>0.41944942828165099</v>
      </c>
      <c r="G27">
        <f t="shared" si="4"/>
        <v>7002.8045184931716</v>
      </c>
      <c r="H27">
        <f t="shared" si="5"/>
        <v>-202.11790671689153</v>
      </c>
      <c r="I27">
        <f t="shared" si="6"/>
        <v>3171.6529395626535</v>
      </c>
      <c r="J27">
        <f t="shared" si="7"/>
        <v>1171.6529395626535</v>
      </c>
      <c r="K27">
        <f t="shared" si="8"/>
        <v>1171.6529395626535</v>
      </c>
      <c r="L27">
        <f>SUMSQ($J$3:J27)/A27</f>
        <v>2341830.0320260129</v>
      </c>
      <c r="M27">
        <f>AVERAGE($K$3:K27)</f>
        <v>1074.9133169899333</v>
      </c>
      <c r="N27">
        <f t="shared" si="9"/>
        <v>58.582646978132679</v>
      </c>
      <c r="O27">
        <f>AVERAGE($N$3:N27)</f>
        <v>22.127192082097476</v>
      </c>
      <c r="P27">
        <f>SUM($J$3:J27)/M27</f>
        <v>8.2356400474754956</v>
      </c>
    </row>
    <row r="28" spans="1:31" x14ac:dyDescent="0.2">
      <c r="A28">
        <f t="shared" si="0"/>
        <v>26</v>
      </c>
      <c r="B28">
        <v>5000</v>
      </c>
      <c r="C28">
        <f t="shared" si="10"/>
        <v>7583.333333333333</v>
      </c>
      <c r="D28">
        <f t="shared" si="1"/>
        <v>7823.6509142664136</v>
      </c>
      <c r="E28">
        <f t="shared" si="2"/>
        <v>0.63908781907466106</v>
      </c>
      <c r="F28" s="14">
        <f t="shared" si="11"/>
        <v>0.48487673106058637</v>
      </c>
      <c r="G28">
        <f t="shared" si="4"/>
        <v>7502.9291396824883</v>
      </c>
      <c r="H28">
        <f t="shared" si="5"/>
        <v>8.5548516549709461</v>
      </c>
      <c r="I28">
        <f t="shared" si="6"/>
        <v>3297.4946932855778</v>
      </c>
      <c r="J28">
        <f t="shared" si="7"/>
        <v>-1702.5053067144222</v>
      </c>
      <c r="K28">
        <f t="shared" si="8"/>
        <v>1702.5053067144222</v>
      </c>
      <c r="L28">
        <f>SUMSQ($J$3:J28)/A28</f>
        <v>2363241.3507708111</v>
      </c>
      <c r="M28">
        <f>AVERAGE($K$3:K28)</f>
        <v>1099.0514704408752</v>
      </c>
      <c r="N28">
        <f t="shared" si="9"/>
        <v>34.050106134288441</v>
      </c>
      <c r="O28">
        <f>AVERAGE($N$3:N28)</f>
        <v>22.585765699489436</v>
      </c>
      <c r="P28">
        <f>SUM($J$3:J28)/M28</f>
        <v>6.5056951803944134</v>
      </c>
    </row>
    <row r="29" spans="1:31" x14ac:dyDescent="0.2">
      <c r="A29">
        <f t="shared" si="0"/>
        <v>27</v>
      </c>
      <c r="B29">
        <v>5000</v>
      </c>
      <c r="C29">
        <f t="shared" si="10"/>
        <v>7791.666666666667</v>
      </c>
      <c r="D29">
        <f t="shared" si="1"/>
        <v>7893.89669875042</v>
      </c>
      <c r="E29">
        <f t="shared" si="2"/>
        <v>0.63340073867339619</v>
      </c>
      <c r="F29" s="14">
        <f t="shared" si="11"/>
        <v>0.46093453900178627</v>
      </c>
      <c r="G29">
        <f t="shared" si="4"/>
        <v>8178.6926550942062</v>
      </c>
      <c r="H29">
        <f t="shared" si="5"/>
        <v>208.71745078199504</v>
      </c>
      <c r="I29">
        <f t="shared" si="6"/>
        <v>3462.3024107664291</v>
      </c>
      <c r="J29">
        <f t="shared" si="7"/>
        <v>-1537.6975892335709</v>
      </c>
      <c r="K29">
        <f t="shared" si="8"/>
        <v>1537.6975892335709</v>
      </c>
      <c r="L29">
        <f>SUMSQ($J$3:J29)/A29</f>
        <v>2363288.4813324381</v>
      </c>
      <c r="M29">
        <f>AVERAGE($K$3:K29)</f>
        <v>1115.2976229887529</v>
      </c>
      <c r="N29">
        <f t="shared" si="9"/>
        <v>30.753951784671418</v>
      </c>
      <c r="O29">
        <f>AVERAGE($N$3:N29)</f>
        <v>22.888291110051732</v>
      </c>
      <c r="P29">
        <f>SUM($J$3:J29)/M29</f>
        <v>5.032196024931026</v>
      </c>
    </row>
    <row r="30" spans="1:31" x14ac:dyDescent="0.2">
      <c r="A30">
        <f t="shared" si="0"/>
        <v>28</v>
      </c>
      <c r="B30">
        <v>3000</v>
      </c>
      <c r="C30">
        <f t="shared" si="10"/>
        <v>8041.666666666667</v>
      </c>
      <c r="D30">
        <f t="shared" si="1"/>
        <v>7964.1424832344264</v>
      </c>
      <c r="E30">
        <f t="shared" si="2"/>
        <v>0.37668838877699601</v>
      </c>
      <c r="F30" s="14">
        <f t="shared" si="11"/>
        <v>0.42501561015416178</v>
      </c>
      <c r="G30">
        <f t="shared" si="4"/>
        <v>8121.6409386885307</v>
      </c>
      <c r="H30">
        <f t="shared" si="5"/>
        <v>128.98670062569389</v>
      </c>
      <c r="I30">
        <f t="shared" si="6"/>
        <v>3564.7802237621563</v>
      </c>
      <c r="J30">
        <f t="shared" si="7"/>
        <v>564.78022376215631</v>
      </c>
      <c r="K30">
        <f t="shared" si="8"/>
        <v>564.78022376215631</v>
      </c>
      <c r="L30">
        <f>SUMSQ($J$3:J30)/A30</f>
        <v>2290277.3463260233</v>
      </c>
      <c r="M30">
        <f>AVERAGE($K$3:K30)</f>
        <v>1095.6362873020887</v>
      </c>
      <c r="N30">
        <f t="shared" si="9"/>
        <v>18.826007458738545</v>
      </c>
      <c r="O30">
        <f>AVERAGE($N$3:N30)</f>
        <v>22.743209551076262</v>
      </c>
      <c r="P30">
        <f>SUM($J$3:J30)/M30</f>
        <v>5.6379809252137427</v>
      </c>
    </row>
    <row r="31" spans="1:31" x14ac:dyDescent="0.2">
      <c r="A31">
        <f t="shared" si="0"/>
        <v>29</v>
      </c>
      <c r="B31">
        <v>4000</v>
      </c>
      <c r="C31">
        <f t="shared" si="10"/>
        <v>8250</v>
      </c>
      <c r="D31">
        <f t="shared" si="1"/>
        <v>8034.3882677184329</v>
      </c>
      <c r="E31">
        <f t="shared" si="2"/>
        <v>0.49785993241970877</v>
      </c>
      <c r="F31" s="14">
        <f t="shared" si="11"/>
        <v>0.61705331904875105</v>
      </c>
      <c r="G31">
        <f t="shared" si="4"/>
        <v>7896.9865080239151</v>
      </c>
      <c r="H31">
        <f t="shared" si="5"/>
        <v>22.89436123860105</v>
      </c>
      <c r="I31">
        <f t="shared" si="6"/>
        <v>5091.077169074204</v>
      </c>
      <c r="J31">
        <f t="shared" si="7"/>
        <v>1091.077169074204</v>
      </c>
      <c r="K31">
        <f t="shared" si="8"/>
        <v>1091.077169074204</v>
      </c>
      <c r="L31">
        <f>SUMSQ($J$3:J31)/A31</f>
        <v>2252352.244344953</v>
      </c>
      <c r="M31">
        <f>AVERAGE($K$3:K31)</f>
        <v>1095.4790763287135</v>
      </c>
      <c r="N31">
        <f t="shared" si="9"/>
        <v>27.276929226855103</v>
      </c>
      <c r="O31">
        <f>AVERAGE($N$3:N31)</f>
        <v>22.899544712310018</v>
      </c>
      <c r="P31">
        <f>SUM($J$3:J31)/M31</f>
        <v>6.6347717769412196</v>
      </c>
    </row>
    <row r="32" spans="1:31" x14ac:dyDescent="0.2">
      <c r="A32">
        <f t="shared" si="0"/>
        <v>30</v>
      </c>
      <c r="B32">
        <v>6000</v>
      </c>
      <c r="C32">
        <f t="shared" si="10"/>
        <v>8250</v>
      </c>
      <c r="D32">
        <f t="shared" si="1"/>
        <v>8104.6340522024384</v>
      </c>
      <c r="E32">
        <f t="shared" si="2"/>
        <v>0.74031720141262847</v>
      </c>
      <c r="F32" s="14">
        <f t="shared" si="11"/>
        <v>0.8445597107583791</v>
      </c>
      <c r="G32">
        <f t="shared" si="4"/>
        <v>7756.7633803719691</v>
      </c>
      <c r="H32">
        <f t="shared" si="5"/>
        <v>-26.040885428563069</v>
      </c>
      <c r="I32">
        <f t="shared" si="6"/>
        <v>6688.8122961851705</v>
      </c>
      <c r="J32">
        <f t="shared" si="7"/>
        <v>688.81229618517045</v>
      </c>
      <c r="K32">
        <f t="shared" si="8"/>
        <v>688.81229618517045</v>
      </c>
      <c r="L32">
        <f>SUMSQ($J$3:J32)/A32</f>
        <v>2193089.2488459842</v>
      </c>
      <c r="M32">
        <f>AVERAGE($K$3:K32)</f>
        <v>1081.9235169905953</v>
      </c>
      <c r="N32">
        <f t="shared" si="9"/>
        <v>11.480204936419508</v>
      </c>
      <c r="O32">
        <f>AVERAGE($N$3:N32)</f>
        <v>22.518900053113665</v>
      </c>
      <c r="P32">
        <f>SUM($J$3:J32)/M32</f>
        <v>7.3545549468906888</v>
      </c>
    </row>
    <row r="33" spans="1:16" x14ac:dyDescent="0.2">
      <c r="A33">
        <f t="shared" si="0"/>
        <v>31</v>
      </c>
      <c r="B33">
        <v>7000</v>
      </c>
      <c r="C33">
        <f t="shared" si="10"/>
        <v>8291.6666666666661</v>
      </c>
      <c r="D33">
        <f t="shared" si="1"/>
        <v>8174.8798366864448</v>
      </c>
      <c r="E33">
        <f t="shared" si="2"/>
        <v>0.85628169952860578</v>
      </c>
      <c r="F33" s="14">
        <f t="shared" si="11"/>
        <v>0.81518855262518974</v>
      </c>
      <c r="G33">
        <f t="shared" si="4"/>
        <v>7901.9720828705867</v>
      </c>
      <c r="H33">
        <f t="shared" si="5"/>
        <v>25.333990949591144</v>
      </c>
      <c r="I33">
        <f t="shared" si="6"/>
        <v>6301.9964813999104</v>
      </c>
      <c r="J33">
        <f t="shared" si="7"/>
        <v>-698.00351860008959</v>
      </c>
      <c r="K33">
        <f t="shared" si="8"/>
        <v>698.00351860008959</v>
      </c>
      <c r="L33">
        <f>SUMSQ($J$3:J33)/A33</f>
        <v>2138060.8508825041</v>
      </c>
      <c r="M33">
        <f>AVERAGE($K$3:K33)</f>
        <v>1069.5390009134821</v>
      </c>
      <c r="N33">
        <f t="shared" si="9"/>
        <v>9.9714788371441383</v>
      </c>
      <c r="O33">
        <f>AVERAGE($N$3:N33)</f>
        <v>22.114144530017871</v>
      </c>
      <c r="P33">
        <f>SUM($J$3:J33)/M33</f>
        <v>6.7870946540898238</v>
      </c>
    </row>
    <row r="34" spans="1:16" x14ac:dyDescent="0.2">
      <c r="A34">
        <f t="shared" si="0"/>
        <v>32</v>
      </c>
      <c r="B34">
        <v>10000</v>
      </c>
      <c r="C34">
        <f t="shared" si="10"/>
        <v>8375</v>
      </c>
      <c r="D34">
        <f t="shared" si="1"/>
        <v>8245.1256211704513</v>
      </c>
      <c r="E34">
        <f t="shared" si="2"/>
        <v>1.2128377976829943</v>
      </c>
      <c r="F34" s="14">
        <f t="shared" si="11"/>
        <v>1.10972284616274</v>
      </c>
      <c r="G34">
        <f t="shared" si="4"/>
        <v>8144.0966617613931</v>
      </c>
      <c r="H34">
        <f t="shared" si="5"/>
        <v>90.371167331955704</v>
      </c>
      <c r="I34">
        <f t="shared" si="6"/>
        <v>8797.1126586429036</v>
      </c>
      <c r="J34">
        <f t="shared" si="7"/>
        <v>-1202.8873413570964</v>
      </c>
      <c r="K34">
        <f t="shared" si="8"/>
        <v>1202.8873413570964</v>
      </c>
      <c r="L34">
        <f>SUMSQ($J$3:J34)/A34</f>
        <v>2116463.2604173366</v>
      </c>
      <c r="M34">
        <f>AVERAGE($K$3:K34)</f>
        <v>1073.7061365523452</v>
      </c>
      <c r="N34">
        <f t="shared" si="9"/>
        <v>12.028873413570963</v>
      </c>
      <c r="O34">
        <f>AVERAGE($N$3:N34)</f>
        <v>21.798979807628907</v>
      </c>
      <c r="P34">
        <f>SUM($J$3:J34)/M34</f>
        <v>5.6404400495741402</v>
      </c>
    </row>
    <row r="35" spans="1:16" x14ac:dyDescent="0.2">
      <c r="A35">
        <f t="shared" si="0"/>
        <v>33</v>
      </c>
      <c r="B35">
        <v>15000</v>
      </c>
      <c r="C35">
        <f t="shared" si="10"/>
        <v>8291.6666666666661</v>
      </c>
      <c r="D35">
        <f t="shared" si="1"/>
        <v>8315.3714056544577</v>
      </c>
      <c r="E35">
        <f t="shared" si="2"/>
        <v>1.8038881570340912</v>
      </c>
      <c r="F35" s="14">
        <f t="shared" si="11"/>
        <v>1.6899061353138873</v>
      </c>
      <c r="G35">
        <f t="shared" si="4"/>
        <v>8362.8207916522879</v>
      </c>
      <c r="H35">
        <f t="shared" si="5"/>
        <v>128.87705609963743</v>
      </c>
      <c r="I35">
        <f t="shared" si="6"/>
        <v>13915.477705429676</v>
      </c>
      <c r="J35">
        <f t="shared" si="7"/>
        <v>-1084.5222945703244</v>
      </c>
      <c r="K35">
        <f t="shared" si="8"/>
        <v>1084.5222945703244</v>
      </c>
      <c r="L35">
        <f>SUMSQ($J$3:J35)/A35</f>
        <v>2087970.0891143896</v>
      </c>
      <c r="M35">
        <f>AVERAGE($K$3:K35)</f>
        <v>1074.0338989165264</v>
      </c>
      <c r="N35">
        <f t="shared" si="9"/>
        <v>7.2301486304688298</v>
      </c>
      <c r="O35">
        <f>AVERAGE($N$3:N35)</f>
        <v>21.357500074987694</v>
      </c>
      <c r="P35">
        <f>SUM($J$3:J35)/M35</f>
        <v>4.6289533361362185</v>
      </c>
    </row>
    <row r="36" spans="1:16" x14ac:dyDescent="0.2">
      <c r="A36">
        <f t="shared" si="0"/>
        <v>34</v>
      </c>
      <c r="B36">
        <v>15000</v>
      </c>
      <c r="C36">
        <f t="shared" si="10"/>
        <v>8208.3333333333339</v>
      </c>
      <c r="D36">
        <f t="shared" si="1"/>
        <v>8385.6171901384641</v>
      </c>
      <c r="E36">
        <f t="shared" si="2"/>
        <v>1.7887771001089925</v>
      </c>
      <c r="F36" s="14">
        <f t="shared" si="11"/>
        <v>1.7584066021269353</v>
      </c>
      <c r="G36">
        <f t="shared" si="4"/>
        <v>8499.4483237980803</v>
      </c>
      <c r="H36">
        <f t="shared" si="5"/>
        <v>131.20219891348393</v>
      </c>
      <c r="I36">
        <f t="shared" si="6"/>
        <v>14931.857558754074</v>
      </c>
      <c r="J36">
        <f t="shared" si="7"/>
        <v>-68.142441245925511</v>
      </c>
      <c r="K36">
        <f t="shared" si="8"/>
        <v>68.142441245925511</v>
      </c>
      <c r="L36">
        <f>SUMSQ($J$3:J36)/A36</f>
        <v>2026695.774502171</v>
      </c>
      <c r="M36">
        <f>AVERAGE($K$3:K36)</f>
        <v>1044.4488560438615</v>
      </c>
      <c r="N36">
        <f t="shared" si="9"/>
        <v>0.45428294163950339</v>
      </c>
      <c r="O36">
        <f>AVERAGE($N$3:N36)</f>
        <v>20.742699571065685</v>
      </c>
      <c r="P36">
        <f>SUM($J$3:J36)/M36</f>
        <v>4.6948305126595846</v>
      </c>
    </row>
    <row r="37" spans="1:16" x14ac:dyDescent="0.2">
      <c r="A37">
        <f t="shared" si="0"/>
        <v>35</v>
      </c>
      <c r="B37">
        <v>18000</v>
      </c>
      <c r="C37">
        <f t="shared" si="10"/>
        <v>8208.3333333333339</v>
      </c>
      <c r="D37">
        <f t="shared" si="1"/>
        <v>8455.8629746224706</v>
      </c>
      <c r="E37">
        <f t="shared" si="2"/>
        <v>2.1287005305101512</v>
      </c>
      <c r="F37" s="14">
        <f t="shared" si="11"/>
        <v>2.1221109473044577</v>
      </c>
      <c r="G37">
        <f t="shared" si="4"/>
        <v>8600.9444456560268</v>
      </c>
      <c r="H37">
        <f t="shared" si="5"/>
        <v>122.29037579682269</v>
      </c>
      <c r="I37">
        <f t="shared" si="6"/>
        <v>18315.197956605152</v>
      </c>
      <c r="J37">
        <f t="shared" si="7"/>
        <v>315.19795660515229</v>
      </c>
      <c r="K37">
        <f t="shared" si="8"/>
        <v>315.19795660515229</v>
      </c>
      <c r="L37">
        <f>SUMSQ($J$3:J37)/A37</f>
        <v>1971628.7452834819</v>
      </c>
      <c r="M37">
        <f>AVERAGE($K$3:K37)</f>
        <v>1023.6131160598984</v>
      </c>
      <c r="N37">
        <f t="shared" si="9"/>
        <v>1.7510997589175126</v>
      </c>
      <c r="O37">
        <f>AVERAGE($N$3:N37)</f>
        <v>20.200082433575737</v>
      </c>
      <c r="P37">
        <f>SUM($J$3:J37)/M37</f>
        <v>5.0983210677879685</v>
      </c>
    </row>
    <row r="38" spans="1:16" x14ac:dyDescent="0.2">
      <c r="A38">
        <f t="shared" si="0"/>
        <v>36</v>
      </c>
      <c r="B38">
        <v>8000</v>
      </c>
      <c r="C38">
        <f t="shared" si="10"/>
        <v>8291.6666666666661</v>
      </c>
      <c r="D38">
        <f t="shared" si="1"/>
        <v>8526.108759106477</v>
      </c>
      <c r="E38">
        <f t="shared" si="2"/>
        <v>0.93829438798272935</v>
      </c>
      <c r="F38" s="14">
        <f t="shared" si="11"/>
        <v>1.12234323909045</v>
      </c>
      <c r="G38">
        <f t="shared" si="4"/>
        <v>8404.1767004618087</v>
      </c>
      <c r="H38">
        <f t="shared" si="5"/>
        <v>26.572939499510433</v>
      </c>
      <c r="I38">
        <f t="shared" si="6"/>
        <v>9790.4636248559946</v>
      </c>
      <c r="J38">
        <f t="shared" si="7"/>
        <v>1790.4636248559946</v>
      </c>
      <c r="K38">
        <f t="shared" si="8"/>
        <v>1790.4636248559946</v>
      </c>
      <c r="L38">
        <f>SUMSQ($J$3:J38)/A38</f>
        <v>2005910.1688015093</v>
      </c>
      <c r="M38">
        <f>AVERAGE($K$3:K38)</f>
        <v>1044.9145190820122</v>
      </c>
      <c r="N38">
        <f t="shared" si="9"/>
        <v>22.380795310699934</v>
      </c>
      <c r="O38">
        <f>AVERAGE($N$3:N38)</f>
        <v>20.26065779127363</v>
      </c>
      <c r="P38">
        <f>SUM($J$3:J38)/M38</f>
        <v>6.7078902740159325</v>
      </c>
    </row>
    <row r="39" spans="1:16" x14ac:dyDescent="0.2">
      <c r="A39">
        <f t="shared" si="0"/>
        <v>37</v>
      </c>
      <c r="B39">
        <v>5000</v>
      </c>
      <c r="C39">
        <f t="shared" si="10"/>
        <v>8458.3333333333339</v>
      </c>
      <c r="D39">
        <f t="shared" si="1"/>
        <v>8596.3545435904834</v>
      </c>
      <c r="E39">
        <f t="shared" si="2"/>
        <v>0.58164190118566517</v>
      </c>
      <c r="F39" s="14">
        <f t="shared" si="11"/>
        <v>0.40606447159501469</v>
      </c>
      <c r="G39">
        <f t="shared" si="4"/>
        <v>9207.2628355661927</v>
      </c>
      <c r="H39">
        <f t="shared" si="5"/>
        <v>259.52689818097252</v>
      </c>
      <c r="I39">
        <f t="shared" si="6"/>
        <v>3423.4278977007534</v>
      </c>
      <c r="J39">
        <f t="shared" si="7"/>
        <v>-1576.5721022992466</v>
      </c>
      <c r="K39">
        <f t="shared" si="8"/>
        <v>1576.5721022992466</v>
      </c>
      <c r="L39">
        <f>SUMSQ($J$3:J39)/A39</f>
        <v>2018874.2073135839</v>
      </c>
      <c r="M39">
        <f>AVERAGE($K$3:K39)</f>
        <v>1059.2836429527483</v>
      </c>
      <c r="N39">
        <f t="shared" si="9"/>
        <v>31.531442045984932</v>
      </c>
      <c r="O39">
        <f>AVERAGE($N$3:N39)</f>
        <v>20.565273581941504</v>
      </c>
      <c r="P39">
        <f>SUM($J$3:J39)/M39</f>
        <v>5.128560110949766</v>
      </c>
    </row>
    <row r="40" spans="1:16" x14ac:dyDescent="0.2">
      <c r="A40">
        <f t="shared" si="0"/>
        <v>38</v>
      </c>
      <c r="B40">
        <v>4000</v>
      </c>
      <c r="C40">
        <f t="shared" si="10"/>
        <v>8750</v>
      </c>
      <c r="D40">
        <f t="shared" si="1"/>
        <v>8666.6003280744899</v>
      </c>
      <c r="E40">
        <f t="shared" si="2"/>
        <v>0.46154199438993904</v>
      </c>
      <c r="F40" s="14">
        <f t="shared" si="11"/>
        <v>0.50302969798876895</v>
      </c>
      <c r="G40">
        <f t="shared" si="4"/>
        <v>9163.7951456594346</v>
      </c>
      <c r="H40">
        <f t="shared" si="5"/>
        <v>168.62852175465332</v>
      </c>
      <c r="I40">
        <f t="shared" si="6"/>
        <v>4762.076380690015</v>
      </c>
      <c r="J40">
        <f t="shared" si="7"/>
        <v>762.07638069001496</v>
      </c>
      <c r="K40">
        <f t="shared" si="8"/>
        <v>762.07638069001496</v>
      </c>
      <c r="L40">
        <f>SUMSQ($J$3:J40)/A40</f>
        <v>1981029.1073844265</v>
      </c>
      <c r="M40">
        <f>AVERAGE($K$3:K40)</f>
        <v>1051.4623992089921</v>
      </c>
      <c r="N40">
        <f t="shared" si="9"/>
        <v>19.051909517250373</v>
      </c>
      <c r="O40">
        <f>AVERAGE($N$3:N40)</f>
        <v>20.525448211818052</v>
      </c>
      <c r="P40">
        <f>SUM($J$3:J40)/M40</f>
        <v>5.8914862031958979</v>
      </c>
    </row>
    <row r="41" spans="1:16" x14ac:dyDescent="0.2">
      <c r="A41">
        <f t="shared" si="0"/>
        <v>39</v>
      </c>
      <c r="B41">
        <v>4000</v>
      </c>
      <c r="C41">
        <f t="shared" si="10"/>
        <v>8958.3333333333339</v>
      </c>
      <c r="D41">
        <f t="shared" si="1"/>
        <v>8736.8461125584963</v>
      </c>
      <c r="E41">
        <f t="shared" si="2"/>
        <v>0.45783111530948561</v>
      </c>
      <c r="F41" s="14">
        <f t="shared" si="11"/>
        <v>0.47597555011767212</v>
      </c>
      <c r="G41">
        <f t="shared" si="4"/>
        <v>9146.6975355069644</v>
      </c>
      <c r="H41">
        <f t="shared" si="5"/>
        <v>112.91068218251625</v>
      </c>
      <c r="I41">
        <f t="shared" si="6"/>
        <v>4442.0054890286037</v>
      </c>
      <c r="J41">
        <f t="shared" si="7"/>
        <v>442.00548902860373</v>
      </c>
      <c r="K41">
        <f t="shared" si="8"/>
        <v>442.00548902860373</v>
      </c>
      <c r="L41">
        <f>SUMSQ($J$3:J41)/A41</f>
        <v>1935242.9469984518</v>
      </c>
      <c r="M41">
        <f>AVERAGE($K$3:K41)</f>
        <v>1035.8352989479565</v>
      </c>
      <c r="N41">
        <f t="shared" si="9"/>
        <v>11.050137225715094</v>
      </c>
      <c r="O41">
        <f>AVERAGE($N$3:N41)</f>
        <v>20.282491519866692</v>
      </c>
      <c r="P41">
        <f>SUM($J$3:J41)/M41</f>
        <v>6.407082008006646</v>
      </c>
    </row>
    <row r="42" spans="1:16" x14ac:dyDescent="0.2">
      <c r="A42">
        <f t="shared" si="0"/>
        <v>40</v>
      </c>
      <c r="B42">
        <v>2000</v>
      </c>
      <c r="C42">
        <f t="shared" si="10"/>
        <v>9041.6666666666661</v>
      </c>
      <c r="D42">
        <f t="shared" si="1"/>
        <v>8807.0918970425028</v>
      </c>
      <c r="E42">
        <f t="shared" si="2"/>
        <v>0.2270897162628242</v>
      </c>
      <c r="F42" s="14">
        <f t="shared" si="11"/>
        <v>0.41945239722194017</v>
      </c>
      <c r="G42">
        <f t="shared" si="4"/>
        <v>8361.3108772887845</v>
      </c>
      <c r="H42">
        <f t="shared" si="5"/>
        <v>-156.57851993769259</v>
      </c>
      <c r="I42">
        <f t="shared" si="6"/>
        <v>3883.9648642458296</v>
      </c>
      <c r="J42">
        <f t="shared" si="7"/>
        <v>1883.9648642458296</v>
      </c>
      <c r="K42">
        <f t="shared" si="8"/>
        <v>1883.9648642458296</v>
      </c>
      <c r="L42">
        <f>SUMSQ($J$3:J42)/A42</f>
        <v>1975594.9635663107</v>
      </c>
      <c r="M42">
        <f>AVERAGE($K$3:K42)</f>
        <v>1057.0385380804032</v>
      </c>
      <c r="N42">
        <f t="shared" si="9"/>
        <v>94.198243212291473</v>
      </c>
      <c r="O42">
        <f>AVERAGE($N$3:N42)</f>
        <v>22.130385312177314</v>
      </c>
      <c r="P42">
        <f>SUM($J$3:J42)/M42</f>
        <v>8.0608665289224746</v>
      </c>
    </row>
    <row r="43" spans="1:16" x14ac:dyDescent="0.2">
      <c r="A43">
        <f t="shared" si="0"/>
        <v>41</v>
      </c>
      <c r="B43">
        <v>5000</v>
      </c>
      <c r="C43">
        <f t="shared" si="10"/>
        <v>9166.6666666666661</v>
      </c>
      <c r="D43">
        <f t="shared" si="1"/>
        <v>8877.3376815265092</v>
      </c>
      <c r="E43">
        <f t="shared" si="2"/>
        <v>0.56323192598664573</v>
      </c>
      <c r="F43" s="14">
        <f t="shared" si="11"/>
        <v>0.60600022006760845</v>
      </c>
      <c r="G43">
        <f t="shared" si="4"/>
        <v>8213.9503031288332</v>
      </c>
      <c r="H43">
        <f t="shared" si="5"/>
        <v>-153.81313620437018</v>
      </c>
      <c r="I43">
        <f t="shared" si="6"/>
        <v>4972.0696141505896</v>
      </c>
      <c r="J43">
        <f t="shared" si="7"/>
        <v>-27.930385849410413</v>
      </c>
      <c r="K43">
        <f t="shared" si="8"/>
        <v>27.930385849410413</v>
      </c>
      <c r="L43">
        <f>SUMSQ($J$3:J43)/A43</f>
        <v>1927428.7475391738</v>
      </c>
      <c r="M43">
        <f>AVERAGE($K$3:K43)</f>
        <v>1031.9383392455011</v>
      </c>
      <c r="N43">
        <f t="shared" si="9"/>
        <v>0.55860771698820821</v>
      </c>
      <c r="O43">
        <f>AVERAGE($N$3:N43)</f>
        <v>21.604244395221482</v>
      </c>
      <c r="P43">
        <f>SUM($J$3:J43)/M43</f>
        <v>8.2298678734559694</v>
      </c>
    </row>
    <row r="44" spans="1:16" x14ac:dyDescent="0.2">
      <c r="A44">
        <f t="shared" si="0"/>
        <v>42</v>
      </c>
      <c r="B44">
        <v>7000</v>
      </c>
      <c r="C44">
        <f t="shared" si="10"/>
        <v>9416.6666666666661</v>
      </c>
      <c r="D44">
        <f t="shared" si="1"/>
        <v>8947.5834660105156</v>
      </c>
      <c r="E44">
        <f t="shared" si="2"/>
        <v>0.7823341382163278</v>
      </c>
      <c r="F44" s="14">
        <f t="shared" si="11"/>
        <v>0.83745559000690006</v>
      </c>
      <c r="G44">
        <f t="shared" si="4"/>
        <v>8119.8401711959305</v>
      </c>
      <c r="H44">
        <f t="shared" si="5"/>
        <v>-135.90223492292995</v>
      </c>
      <c r="I44">
        <f t="shared" si="6"/>
        <v>6750.00692666327</v>
      </c>
      <c r="J44">
        <f t="shared" si="7"/>
        <v>-249.99307333673005</v>
      </c>
      <c r="K44">
        <f t="shared" si="8"/>
        <v>249.99307333673005</v>
      </c>
      <c r="L44">
        <f>SUMSQ($J$3:J44)/A44</f>
        <v>1883025.5996624399</v>
      </c>
      <c r="M44">
        <f>AVERAGE($K$3:K44)</f>
        <v>1013.3205948191016</v>
      </c>
      <c r="N44">
        <f t="shared" si="9"/>
        <v>3.5713296190961432</v>
      </c>
      <c r="O44">
        <f>AVERAGE($N$3:N44)</f>
        <v>21.17488928150421</v>
      </c>
      <c r="P44">
        <f>SUM($J$3:J44)/M44</f>
        <v>8.1343684855026783</v>
      </c>
    </row>
    <row r="45" spans="1:16" x14ac:dyDescent="0.2">
      <c r="A45">
        <f t="shared" si="0"/>
        <v>43</v>
      </c>
      <c r="B45">
        <v>10000</v>
      </c>
      <c r="C45">
        <f t="shared" si="10"/>
        <v>9583.3333333333339</v>
      </c>
      <c r="D45">
        <f t="shared" si="1"/>
        <v>9017.8292504945221</v>
      </c>
      <c r="E45">
        <f t="shared" si="2"/>
        <v>1.1089143209771484</v>
      </c>
      <c r="F45" s="14">
        <f t="shared" si="11"/>
        <v>0.82225517863985942</v>
      </c>
      <c r="G45">
        <f t="shared" si="4"/>
        <v>8819.4852882866671</v>
      </c>
      <c r="H45">
        <f t="shared" si="5"/>
        <v>114.76197068117003</v>
      </c>
      <c r="I45">
        <f t="shared" si="6"/>
        <v>6564.8343140397064</v>
      </c>
      <c r="J45">
        <f t="shared" si="7"/>
        <v>-3435.1656859602936</v>
      </c>
      <c r="K45">
        <f t="shared" si="8"/>
        <v>3435.1656859602936</v>
      </c>
      <c r="L45">
        <f>SUMSQ($J$3:J45)/A45</f>
        <v>2113661.3599028261</v>
      </c>
      <c r="M45">
        <f>AVERAGE($K$3:K45)</f>
        <v>1069.6425736828503</v>
      </c>
      <c r="N45">
        <f t="shared" si="9"/>
        <v>34.351656859602933</v>
      </c>
      <c r="O45">
        <f>AVERAGE($N$3:N45)</f>
        <v>21.481325736808834</v>
      </c>
      <c r="P45">
        <f>SUM($J$3:J45)/M45</f>
        <v>4.4945456964136117</v>
      </c>
    </row>
    <row r="46" spans="1:16" x14ac:dyDescent="0.2">
      <c r="A46">
        <f t="shared" si="0"/>
        <v>44</v>
      </c>
      <c r="B46">
        <v>14000</v>
      </c>
      <c r="C46">
        <f t="shared" si="10"/>
        <v>9500</v>
      </c>
      <c r="D46">
        <f t="shared" si="1"/>
        <v>9088.0750349785285</v>
      </c>
      <c r="E46">
        <f t="shared" si="2"/>
        <v>1.5404802387872314</v>
      </c>
      <c r="F46" s="14">
        <f t="shared" si="11"/>
        <v>1.12153888805237</v>
      </c>
      <c r="G46">
        <f t="shared" si="4"/>
        <v>9643.9675024635653</v>
      </c>
      <c r="H46">
        <f t="shared" si="5"/>
        <v>327.67804372988849</v>
      </c>
      <c r="I46">
        <f t="shared" si="6"/>
        <v>10020.105736407722</v>
      </c>
      <c r="J46">
        <f t="shared" si="7"/>
        <v>-3979.8942635922776</v>
      </c>
      <c r="K46">
        <f t="shared" si="8"/>
        <v>3979.8942635922776</v>
      </c>
      <c r="L46">
        <f>SUMSQ($J$3:J46)/A46</f>
        <v>2425613.5642090053</v>
      </c>
      <c r="M46">
        <f>AVERAGE($K$3:K46)</f>
        <v>1135.7846575444282</v>
      </c>
      <c r="N46">
        <f t="shared" si="9"/>
        <v>28.427816168516269</v>
      </c>
      <c r="O46">
        <f>AVERAGE($N$3:N46)</f>
        <v>21.639200519347639</v>
      </c>
      <c r="P46">
        <f>SUM($J$3:J46)/M46</f>
        <v>0.72871486435128341</v>
      </c>
    </row>
    <row r="47" spans="1:16" x14ac:dyDescent="0.2">
      <c r="A47">
        <f t="shared" si="0"/>
        <v>45</v>
      </c>
      <c r="B47">
        <v>16000</v>
      </c>
      <c r="C47">
        <f t="shared" si="10"/>
        <v>9375</v>
      </c>
      <c r="D47">
        <f t="shared" si="1"/>
        <v>9158.3208194625349</v>
      </c>
      <c r="E47">
        <f t="shared" si="2"/>
        <v>1.7470451532990712</v>
      </c>
      <c r="F47" s="14">
        <f t="shared" si="11"/>
        <v>1.7002808385064072</v>
      </c>
      <c r="G47">
        <f t="shared" si="4"/>
        <v>9859.3584664414957</v>
      </c>
      <c r="H47">
        <f t="shared" si="5"/>
        <v>293.99191980430101</v>
      </c>
      <c r="I47">
        <f t="shared" si="6"/>
        <v>16954.597850570484</v>
      </c>
      <c r="J47">
        <f t="shared" si="7"/>
        <v>954.5978505704843</v>
      </c>
      <c r="K47">
        <f t="shared" si="8"/>
        <v>954.5978505704843</v>
      </c>
      <c r="L47">
        <f>SUMSQ($J$3:J47)/A47</f>
        <v>2391961.1973668891</v>
      </c>
      <c r="M47">
        <f>AVERAGE($K$3:K47)</f>
        <v>1131.7582840561186</v>
      </c>
      <c r="N47">
        <f t="shared" si="9"/>
        <v>5.9662365660655272</v>
      </c>
      <c r="O47">
        <f>AVERAGE($N$3:N47)</f>
        <v>21.290912431496924</v>
      </c>
      <c r="P47">
        <f>SUM($J$3:J47)/M47</f>
        <v>1.5747717850474043</v>
      </c>
    </row>
    <row r="48" spans="1:16" x14ac:dyDescent="0.2">
      <c r="A48">
        <f t="shared" si="0"/>
        <v>46</v>
      </c>
      <c r="B48">
        <v>16000</v>
      </c>
      <c r="C48">
        <f t="shared" si="10"/>
        <v>9333.3333333333339</v>
      </c>
      <c r="D48">
        <f t="shared" si="1"/>
        <v>9228.5666039465414</v>
      </c>
      <c r="E48">
        <f t="shared" si="2"/>
        <v>1.733747036420336</v>
      </c>
      <c r="F48" s="14">
        <f t="shared" si="11"/>
        <v>1.7590479843781117</v>
      </c>
      <c r="G48">
        <f t="shared" si="4"/>
        <v>9941.8461466649715</v>
      </c>
      <c r="H48">
        <f t="shared" si="5"/>
        <v>230.54064793005341</v>
      </c>
      <c r="I48">
        <f t="shared" si="6"/>
        <v>17860.230531610392</v>
      </c>
      <c r="J48">
        <f t="shared" si="7"/>
        <v>1860.2305316103921</v>
      </c>
      <c r="K48">
        <f t="shared" si="8"/>
        <v>1860.2305316103921</v>
      </c>
      <c r="L48">
        <f>SUMSQ($J$3:J48)/A48</f>
        <v>2415189.3807009892</v>
      </c>
      <c r="M48">
        <f>AVERAGE($K$3:K48)</f>
        <v>1147.59463726382</v>
      </c>
      <c r="N48">
        <f t="shared" si="9"/>
        <v>11.62644082256495</v>
      </c>
      <c r="O48">
        <f>AVERAGE($N$3:N48)</f>
        <v>21.0808152226071</v>
      </c>
      <c r="P48">
        <f>SUM($J$3:J48)/M48</f>
        <v>3.1740228008736002</v>
      </c>
    </row>
    <row r="49" spans="1:16" x14ac:dyDescent="0.2">
      <c r="A49">
        <f t="shared" si="0"/>
        <v>47</v>
      </c>
      <c r="B49">
        <v>20000</v>
      </c>
      <c r="C49">
        <f t="shared" si="10"/>
        <v>9416.6666666666661</v>
      </c>
      <c r="D49">
        <f t="shared" si="1"/>
        <v>9298.8123884305478</v>
      </c>
      <c r="E49">
        <f t="shared" si="2"/>
        <v>2.1508122935014495</v>
      </c>
      <c r="F49" s="14">
        <f t="shared" si="11"/>
        <v>2.1191791952523737</v>
      </c>
      <c r="G49">
        <f t="shared" si="4"/>
        <v>10025.432684753425</v>
      </c>
      <c r="H49">
        <f t="shared" si="5"/>
        <v>186.45441497757341</v>
      </c>
      <c r="I49">
        <f t="shared" si="6"/>
        <v>21557.110461165757</v>
      </c>
      <c r="J49">
        <f t="shared" si="7"/>
        <v>1557.1104611657574</v>
      </c>
      <c r="K49">
        <f t="shared" si="8"/>
        <v>1557.1104611657574</v>
      </c>
      <c r="L49">
        <f>SUMSQ($J$3:J49)/A49</f>
        <v>2415389.4574578158</v>
      </c>
      <c r="M49">
        <f>AVERAGE($K$3:K49)</f>
        <v>1156.3077399000315</v>
      </c>
      <c r="N49">
        <f t="shared" si="9"/>
        <v>7.7855523058287872</v>
      </c>
      <c r="O49">
        <f>AVERAGE($N$3:N49)</f>
        <v>20.79793728820756</v>
      </c>
      <c r="P49">
        <f>SUM($J$3:J49)/M49</f>
        <v>4.4967285321906791</v>
      </c>
    </row>
    <row r="50" spans="1:16" x14ac:dyDescent="0.2">
      <c r="A50">
        <f t="shared" si="0"/>
        <v>48</v>
      </c>
      <c r="B50">
        <v>12000</v>
      </c>
      <c r="C50">
        <f t="shared" si="10"/>
        <v>9458.3333333333339</v>
      </c>
      <c r="D50">
        <f t="shared" si="1"/>
        <v>9369.0581729145542</v>
      </c>
      <c r="E50">
        <f t="shared" si="2"/>
        <v>1.2808117719549823</v>
      </c>
      <c r="F50" s="14">
        <f t="shared" si="11"/>
        <v>1.1052996790733685</v>
      </c>
      <c r="G50">
        <f t="shared" si="4"/>
        <v>10340.866503132516</v>
      </c>
      <c r="H50">
        <f t="shared" si="5"/>
        <v>225.14823599802884</v>
      </c>
      <c r="I50">
        <f t="shared" si="6"/>
        <v>11287.195534066144</v>
      </c>
      <c r="J50">
        <f t="shared" si="7"/>
        <v>-712.80446593385568</v>
      </c>
      <c r="K50">
        <f t="shared" si="8"/>
        <v>712.80446593385568</v>
      </c>
      <c r="L50">
        <f>SUMSQ($J$3:J50)/A50</f>
        <v>2375654.0563994288</v>
      </c>
      <c r="M50">
        <f>AVERAGE($K$3:K50)</f>
        <v>1147.0680883590694</v>
      </c>
      <c r="N50">
        <f t="shared" si="9"/>
        <v>5.9400372161154635</v>
      </c>
      <c r="O50">
        <f>AVERAGE($N$3:N50)</f>
        <v>20.488397703372311</v>
      </c>
      <c r="P50">
        <f>SUM($J$3:J50)/M50</f>
        <v>3.9115354926193557</v>
      </c>
    </row>
    <row r="51" spans="1:16" x14ac:dyDescent="0.2">
      <c r="A51">
        <f t="shared" si="0"/>
        <v>49</v>
      </c>
      <c r="B51">
        <v>5000</v>
      </c>
      <c r="C51">
        <f t="shared" si="10"/>
        <v>9333.3333333333339</v>
      </c>
      <c r="D51">
        <f t="shared" si="1"/>
        <v>9439.3039573985607</v>
      </c>
      <c r="E51">
        <f t="shared" si="2"/>
        <v>0.52970007349757842</v>
      </c>
      <c r="F51" s="14">
        <f t="shared" si="11"/>
        <v>0.41976298009166974</v>
      </c>
      <c r="G51">
        <f t="shared" si="4"/>
        <v>10835.1085812253</v>
      </c>
      <c r="H51">
        <f t="shared" si="5"/>
        <v>305.87638862645542</v>
      </c>
      <c r="I51">
        <f t="shared" si="6"/>
        <v>4435.2218345899437</v>
      </c>
      <c r="J51">
        <f t="shared" si="7"/>
        <v>-564.77816541005632</v>
      </c>
      <c r="K51">
        <f t="shared" si="8"/>
        <v>564.77816541005632</v>
      </c>
      <c r="L51">
        <f>SUMSQ($J$3:J51)/A51</f>
        <v>2333681.0016999291</v>
      </c>
      <c r="M51">
        <f>AVERAGE($K$3:K51)</f>
        <v>1135.1846205437835</v>
      </c>
      <c r="N51">
        <f t="shared" si="9"/>
        <v>11.295563308201126</v>
      </c>
      <c r="O51">
        <f>AVERAGE($N$3:N51)</f>
        <v>20.300788838164735</v>
      </c>
      <c r="P51">
        <f>SUM($J$3:J51)/M51</f>
        <v>3.4549616896489734</v>
      </c>
    </row>
    <row r="52" spans="1:16" x14ac:dyDescent="0.2">
      <c r="A52">
        <f t="shared" si="0"/>
        <v>50</v>
      </c>
      <c r="B52">
        <v>2000</v>
      </c>
      <c r="C52">
        <f t="shared" si="10"/>
        <v>9083.3333333333339</v>
      </c>
      <c r="D52">
        <f t="shared" si="1"/>
        <v>9509.5497418825671</v>
      </c>
      <c r="E52">
        <f t="shared" si="2"/>
        <v>0.21031489968357514</v>
      </c>
      <c r="F52" s="14">
        <f t="shared" si="11"/>
        <v>0.49637676549888471</v>
      </c>
      <c r="G52">
        <f t="shared" si="4"/>
        <v>9718.6274667729231</v>
      </c>
      <c r="H52">
        <f t="shared" si="5"/>
        <v>-120.83086229719444</v>
      </c>
      <c r="I52">
        <f t="shared" si="6"/>
        <v>5530.1260838067037</v>
      </c>
      <c r="J52">
        <f t="shared" si="7"/>
        <v>3530.1260838067037</v>
      </c>
      <c r="K52">
        <f t="shared" si="8"/>
        <v>3530.1260838067037</v>
      </c>
      <c r="L52">
        <f>SUMSQ($J$3:J52)/A52</f>
        <v>2536243.1850173799</v>
      </c>
      <c r="M52">
        <f>AVERAGE($K$3:K52)</f>
        <v>1183.0834498090417</v>
      </c>
      <c r="N52">
        <f t="shared" si="9"/>
        <v>176.50630419033519</v>
      </c>
      <c r="O52">
        <f>AVERAGE($N$3:N52)</f>
        <v>23.424899145208148</v>
      </c>
      <c r="P52">
        <f>SUM($J$3:J52)/M52</f>
        <v>6.2989178486665613</v>
      </c>
    </row>
    <row r="53" spans="1:16" x14ac:dyDescent="0.2">
      <c r="A53">
        <f t="shared" si="0"/>
        <v>51</v>
      </c>
      <c r="B53">
        <v>3000</v>
      </c>
      <c r="C53">
        <f t="shared" si="10"/>
        <v>9083.3333333333339</v>
      </c>
      <c r="D53">
        <f t="shared" si="1"/>
        <v>9579.7955263665735</v>
      </c>
      <c r="E53">
        <f t="shared" si="2"/>
        <v>0.31315908484091004</v>
      </c>
      <c r="F53" s="14">
        <f t="shared" si="11"/>
        <v>0.47210962594285155</v>
      </c>
      <c r="G53">
        <f t="shared" si="4"/>
        <v>8949.1285491457329</v>
      </c>
      <c r="H53">
        <f t="shared" si="5"/>
        <v>-315.43127889619313</v>
      </c>
      <c r="I53">
        <f t="shared" si="6"/>
        <v>4531.2121648146067</v>
      </c>
      <c r="J53">
        <f t="shared" si="7"/>
        <v>1531.2121648146067</v>
      </c>
      <c r="K53">
        <f t="shared" si="8"/>
        <v>1531.2121648146067</v>
      </c>
      <c r="L53">
        <f>SUMSQ($J$3:J53)/A53</f>
        <v>2532485.6851871614</v>
      </c>
      <c r="M53">
        <f>AVERAGE($K$3:K53)</f>
        <v>1189.909503044445</v>
      </c>
      <c r="N53">
        <f t="shared" si="9"/>
        <v>51.040405493820217</v>
      </c>
      <c r="O53">
        <f>AVERAGE($N$3:N53)</f>
        <v>23.966379661847597</v>
      </c>
      <c r="P53">
        <f>SUM($J$3:J53)/M53</f>
        <v>7.5496141515757325</v>
      </c>
    </row>
    <row r="54" spans="1:16" x14ac:dyDescent="0.2">
      <c r="A54">
        <f t="shared" si="0"/>
        <v>52</v>
      </c>
      <c r="B54">
        <v>2000</v>
      </c>
      <c r="C54">
        <f t="shared" si="10"/>
        <v>9416.6666666666661</v>
      </c>
      <c r="D54">
        <f t="shared" si="1"/>
        <v>9650.04131085058</v>
      </c>
      <c r="E54">
        <f t="shared" si="2"/>
        <v>0.20725299877744408</v>
      </c>
      <c r="F54" s="14">
        <f t="shared" si="11"/>
        <v>0.40142685178395765</v>
      </c>
      <c r="G54">
        <f t="shared" si="4"/>
        <v>7903.4033659240304</v>
      </c>
      <c r="H54">
        <f t="shared" si="5"/>
        <v>-534.51945019384596</v>
      </c>
      <c r="I54">
        <f t="shared" si="6"/>
        <v>3465.7979144520218</v>
      </c>
      <c r="J54">
        <f t="shared" si="7"/>
        <v>1465.7979144520218</v>
      </c>
      <c r="K54">
        <f t="shared" si="8"/>
        <v>1465.7979144520218</v>
      </c>
      <c r="L54">
        <f>SUMSQ($J$3:J54)/A54</f>
        <v>2525102.5667414833</v>
      </c>
      <c r="M54">
        <f>AVERAGE($K$3:K54)</f>
        <v>1195.2150494176676</v>
      </c>
      <c r="N54">
        <f t="shared" si="9"/>
        <v>73.289895722601102</v>
      </c>
      <c r="O54">
        <f>AVERAGE($N$3:N54)</f>
        <v>24.914908816862088</v>
      </c>
      <c r="P54">
        <f>SUM($J$3:J54)/M54</f>
        <v>8.7424899333570512</v>
      </c>
    </row>
    <row r="55" spans="1:16" x14ac:dyDescent="0.2">
      <c r="A55">
        <f t="shared" si="0"/>
        <v>53</v>
      </c>
      <c r="B55">
        <v>7000</v>
      </c>
      <c r="C55">
        <f t="shared" si="10"/>
        <v>9666.6666666666661</v>
      </c>
      <c r="D55">
        <f t="shared" si="1"/>
        <v>9720.2870953345864</v>
      </c>
      <c r="E55">
        <f t="shared" si="2"/>
        <v>0.72014333849869172</v>
      </c>
      <c r="F55" s="14">
        <f t="shared" si="11"/>
        <v>0.60627224884614894</v>
      </c>
      <c r="G55">
        <f t="shared" si="4"/>
        <v>8204.3007377086869</v>
      </c>
      <c r="H55">
        <f t="shared" si="5"/>
        <v>-283.89440360029522</v>
      </c>
      <c r="I55">
        <f t="shared" si="6"/>
        <v>4467.5498230759549</v>
      </c>
      <c r="J55">
        <f t="shared" si="7"/>
        <v>-2532.4501769240451</v>
      </c>
      <c r="K55">
        <f t="shared" si="8"/>
        <v>2532.4501769240451</v>
      </c>
      <c r="L55">
        <f>SUMSQ($J$3:J55)/A55</f>
        <v>2598464.856021882</v>
      </c>
      <c r="M55">
        <f>AVERAGE($K$3:K55)</f>
        <v>1220.445900880052</v>
      </c>
      <c r="N55">
        <f t="shared" si="9"/>
        <v>36.177859670343501</v>
      </c>
      <c r="O55">
        <f>AVERAGE($N$3:N55)</f>
        <v>25.127417323531546</v>
      </c>
      <c r="P55">
        <f>SUM($J$3:J55)/M55</f>
        <v>6.4867319027398951</v>
      </c>
    </row>
    <row r="56" spans="1:16" x14ac:dyDescent="0.2">
      <c r="A56">
        <f t="shared" si="0"/>
        <v>54</v>
      </c>
      <c r="B56">
        <v>6000</v>
      </c>
      <c r="C56">
        <f t="shared" si="10"/>
        <v>9583.3333333333339</v>
      </c>
      <c r="D56">
        <f t="shared" si="1"/>
        <v>9790.5328798185928</v>
      </c>
      <c r="E56">
        <f t="shared" si="2"/>
        <v>0.61283691844474686</v>
      </c>
      <c r="F56" s="14">
        <f t="shared" si="11"/>
        <v>0.83991862443187359</v>
      </c>
      <c r="G56">
        <f t="shared" si="4"/>
        <v>7765.0349030897814</v>
      </c>
      <c r="H56">
        <f t="shared" si="5"/>
        <v>-330.50583290587826</v>
      </c>
      <c r="I56">
        <f t="shared" si="6"/>
        <v>6652.4967930858193</v>
      </c>
      <c r="J56">
        <f t="shared" si="7"/>
        <v>652.49679308581926</v>
      </c>
      <c r="K56">
        <f t="shared" si="8"/>
        <v>652.49679308581926</v>
      </c>
      <c r="L56">
        <f>SUMSQ($J$3:J56)/A56</f>
        <v>2558229.4339656858</v>
      </c>
      <c r="M56">
        <f>AVERAGE($K$3:K56)</f>
        <v>1209.9283248097886</v>
      </c>
      <c r="N56">
        <f t="shared" si="9"/>
        <v>10.874946551430321</v>
      </c>
      <c r="O56">
        <f>AVERAGE($N$3:N56)</f>
        <v>24.863482679603749</v>
      </c>
      <c r="P56">
        <f>SUM($J$3:J56)/M56</f>
        <v>7.0824047823161242</v>
      </c>
    </row>
    <row r="57" spans="1:16" x14ac:dyDescent="0.2">
      <c r="A57">
        <f t="shared" si="0"/>
        <v>55</v>
      </c>
      <c r="B57">
        <v>8000</v>
      </c>
      <c r="D57">
        <f t="shared" si="1"/>
        <v>9860.7786643025993</v>
      </c>
      <c r="E57">
        <f t="shared" si="2"/>
        <v>0.81129495675236285</v>
      </c>
      <c r="F57" s="14">
        <f t="shared" si="11"/>
        <v>0.853414962447403</v>
      </c>
      <c r="G57">
        <f t="shared" si="4"/>
        <v>7822.443912456637</v>
      </c>
      <c r="H57">
        <f t="shared" si="5"/>
        <v>-214.13138022405812</v>
      </c>
      <c r="I57">
        <f t="shared" si="6"/>
        <v>6344.738347245122</v>
      </c>
      <c r="J57">
        <f t="shared" si="7"/>
        <v>-1655.261652754878</v>
      </c>
      <c r="K57">
        <f t="shared" si="8"/>
        <v>1655.261652754878</v>
      </c>
      <c r="L57">
        <f>SUMSQ($J$3:J57)/A57</f>
        <v>2561532.3740586881</v>
      </c>
      <c r="M57">
        <f>AVERAGE($K$3:K57)</f>
        <v>1218.0252944087902</v>
      </c>
      <c r="N57">
        <f t="shared" si="9"/>
        <v>20.690770659435977</v>
      </c>
      <c r="O57">
        <f>AVERAGE($N$3:N57)</f>
        <v>24.787615188327969</v>
      </c>
      <c r="P57">
        <f>SUM($J$3:J57)/M57</f>
        <v>5.6763521520245774</v>
      </c>
    </row>
    <row r="58" spans="1:16" x14ac:dyDescent="0.2">
      <c r="A58">
        <f t="shared" si="0"/>
        <v>56</v>
      </c>
      <c r="B58">
        <v>10000</v>
      </c>
      <c r="D58">
        <f t="shared" si="1"/>
        <v>9931.0244487866057</v>
      </c>
      <c r="E58">
        <f t="shared" si="2"/>
        <v>1.0069454618271352</v>
      </c>
      <c r="F58" s="14">
        <f t="shared" si="11"/>
        <v>1.1545534685148249</v>
      </c>
      <c r="G58">
        <f t="shared" si="4"/>
        <v>7818.9214662527629</v>
      </c>
      <c r="H58">
        <f t="shared" si="5"/>
        <v>-150.94870001800291</v>
      </c>
      <c r="I58">
        <f t="shared" si="6"/>
        <v>8784.2036236339336</v>
      </c>
      <c r="J58">
        <f t="shared" si="7"/>
        <v>-1215.7963763660664</v>
      </c>
      <c r="K58">
        <f t="shared" si="8"/>
        <v>1215.7963763660664</v>
      </c>
      <c r="L58">
        <f>SUMSQ($J$3:J58)/A58</f>
        <v>2542186.4536073697</v>
      </c>
      <c r="M58">
        <f>AVERAGE($K$3:K58)</f>
        <v>1217.9854923008843</v>
      </c>
      <c r="N58">
        <f t="shared" si="9"/>
        <v>12.157963763660664</v>
      </c>
      <c r="O58">
        <f>AVERAGE($N$3:N58)</f>
        <v>24.56208569860177</v>
      </c>
      <c r="P58">
        <f>SUM($J$3:J58)/M58</f>
        <v>4.678334972617229</v>
      </c>
    </row>
    <row r="59" spans="1:16" x14ac:dyDescent="0.2">
      <c r="A59">
        <f t="shared" si="0"/>
        <v>57</v>
      </c>
      <c r="B59">
        <v>20000</v>
      </c>
      <c r="D59">
        <f t="shared" si="1"/>
        <v>10001.270233270612</v>
      </c>
      <c r="E59">
        <f t="shared" si="2"/>
        <v>1.9997459856116302</v>
      </c>
      <c r="F59" s="14">
        <f t="shared" si="11"/>
        <v>1.6925351187107862</v>
      </c>
      <c r="G59">
        <f t="shared" si="4"/>
        <v>8497.6969741647245</v>
      </c>
      <c r="H59">
        <f t="shared" si="5"/>
        <v>97.968562360986425</v>
      </c>
      <c r="I59">
        <f t="shared" si="6"/>
        <v>12978.313196170224</v>
      </c>
      <c r="J59">
        <f t="shared" si="7"/>
        <v>-7021.6868038297762</v>
      </c>
      <c r="K59">
        <f t="shared" si="8"/>
        <v>7021.6868038297762</v>
      </c>
      <c r="L59">
        <f>SUMSQ($J$3:J59)/A59</f>
        <v>3362570.6486507007</v>
      </c>
      <c r="M59">
        <f>AVERAGE($K$3:K59)</f>
        <v>1319.8048135557772</v>
      </c>
      <c r="N59">
        <f t="shared" si="9"/>
        <v>35.108434019148881</v>
      </c>
      <c r="O59">
        <f>AVERAGE($N$3:N59)</f>
        <v>24.747109353348211</v>
      </c>
      <c r="P59">
        <f>SUM($J$3:J59)/M59</f>
        <v>-1.0028321350732834</v>
      </c>
    </row>
    <row r="60" spans="1:16" x14ac:dyDescent="0.2">
      <c r="A60">
        <f t="shared" si="0"/>
        <v>58</v>
      </c>
      <c r="B60">
        <v>20000</v>
      </c>
      <c r="D60">
        <f t="shared" si="1"/>
        <v>10071.516017754619</v>
      </c>
      <c r="E60">
        <f t="shared" si="2"/>
        <v>1.9857983609163612</v>
      </c>
      <c r="F60" s="14">
        <f t="shared" si="11"/>
        <v>1.7440790902377863</v>
      </c>
      <c r="G60">
        <f t="shared" si="4"/>
        <v>9170.0064020405989</v>
      </c>
      <c r="H60">
        <f t="shared" si="5"/>
        <v>270.27082201545284</v>
      </c>
      <c r="I60">
        <f t="shared" si="6"/>
        <v>14991.520528932053</v>
      </c>
      <c r="J60">
        <f t="shared" si="7"/>
        <v>-5008.4794710679471</v>
      </c>
      <c r="K60">
        <f t="shared" si="8"/>
        <v>5008.4794710679471</v>
      </c>
      <c r="L60">
        <f>SUMSQ($J$3:J60)/A60</f>
        <v>3737092.9928482585</v>
      </c>
      <c r="M60">
        <f>AVERAGE($K$3:K60)</f>
        <v>1383.4026524784008</v>
      </c>
      <c r="N60">
        <f t="shared" si="9"/>
        <v>25.042397355339734</v>
      </c>
      <c r="O60">
        <f>AVERAGE($N$3:N60)</f>
        <v>24.75220052579634</v>
      </c>
      <c r="P60">
        <f>SUM($J$3:J60)/M60</f>
        <v>-4.5771360484108561</v>
      </c>
    </row>
    <row r="61" spans="1:16" x14ac:dyDescent="0.2">
      <c r="A61">
        <f t="shared" si="0"/>
        <v>59</v>
      </c>
      <c r="B61">
        <v>22000</v>
      </c>
      <c r="D61">
        <f t="shared" si="1"/>
        <v>10141.761802238623</v>
      </c>
      <c r="E61">
        <f t="shared" si="2"/>
        <v>2.1692483445178006</v>
      </c>
      <c r="F61" s="14">
        <f t="shared" si="11"/>
        <v>2.1067539123932404</v>
      </c>
      <c r="G61">
        <f t="shared" si="4"/>
        <v>9640.7428799374557</v>
      </c>
      <c r="H61">
        <f t="shared" si="5"/>
        <v>330.410518779874</v>
      </c>
      <c r="I61">
        <f t="shared" si="6"/>
        <v>19888.340975856885</v>
      </c>
      <c r="J61">
        <f t="shared" si="7"/>
        <v>-2111.6590241431149</v>
      </c>
      <c r="K61">
        <f t="shared" si="8"/>
        <v>2111.6590241431149</v>
      </c>
      <c r="L61">
        <f>SUMSQ($J$3:J61)/A61</f>
        <v>3749330.4647363401</v>
      </c>
      <c r="M61">
        <f>AVERAGE($K$3:K61)</f>
        <v>1395.745980811701</v>
      </c>
      <c r="N61">
        <f t="shared" si="9"/>
        <v>9.5984501097414316</v>
      </c>
      <c r="O61">
        <f>AVERAGE($N$3:N61)</f>
        <v>24.49535729840558</v>
      </c>
      <c r="P61">
        <f>SUM($J$3:J61)/M61</f>
        <v>-6.0495830117732075</v>
      </c>
    </row>
    <row r="62" spans="1:16" x14ac:dyDescent="0.2">
      <c r="A62">
        <f t="shared" si="0"/>
        <v>60</v>
      </c>
      <c r="B62">
        <v>8000</v>
      </c>
      <c r="D62">
        <f>$G$2+$H$2*A62</f>
        <v>10212.00758672263</v>
      </c>
      <c r="E62">
        <f t="shared" si="2"/>
        <v>0.78339150574088678</v>
      </c>
      <c r="F62" s="14">
        <f t="shared" si="11"/>
        <v>1.1108141451248772</v>
      </c>
      <c r="G62">
        <f t="shared" si="4"/>
        <v>9417.307689782936</v>
      </c>
      <c r="H62">
        <f t="shared" si="5"/>
        <v>164.25680609955589</v>
      </c>
      <c r="I62">
        <f t="shared" si="6"/>
        <v>11076.098238505205</v>
      </c>
      <c r="J62">
        <f t="shared" si="7"/>
        <v>3076.0982385052048</v>
      </c>
      <c r="K62">
        <f t="shared" si="8"/>
        <v>3076.0982385052048</v>
      </c>
      <c r="L62">
        <f>SUMSQ($J$3:J62)/A62</f>
        <v>3844547.9632063145</v>
      </c>
      <c r="M62">
        <f>AVERAGE($K$3:K62)</f>
        <v>1423.7518517732594</v>
      </c>
      <c r="N62">
        <f t="shared" si="9"/>
        <v>38.451227981315064</v>
      </c>
      <c r="O62">
        <f>AVERAGE($N$3:N62)</f>
        <v>24.727955143120735</v>
      </c>
      <c r="P62">
        <f>SUM($J$3:J62)/M62</f>
        <v>-3.7700270093266308</v>
      </c>
    </row>
    <row r="63" spans="1:16" x14ac:dyDescent="0.2">
      <c r="A63">
        <v>61</v>
      </c>
      <c r="I63" s="6">
        <f>($G$62+$H$62*A3)*F51</f>
        <v>4021.9860667321723</v>
      </c>
    </row>
    <row r="64" spans="1:16" x14ac:dyDescent="0.2">
      <c r="A64">
        <v>62</v>
      </c>
      <c r="I64" s="6">
        <f t="shared" ref="I64:I74" si="12">($G$62+$H$62*A4)*F52</f>
        <v>4837.5992550079782</v>
      </c>
    </row>
    <row r="65" spans="1:9" x14ac:dyDescent="0.2">
      <c r="A65">
        <v>63</v>
      </c>
      <c r="I65" s="6">
        <f t="shared" si="12"/>
        <v>4678.6432686708476</v>
      </c>
    </row>
    <row r="66" spans="1:9" x14ac:dyDescent="0.2">
      <c r="A66">
        <v>64</v>
      </c>
      <c r="I66" s="6">
        <f t="shared" si="12"/>
        <v>4044.1085484169503</v>
      </c>
    </row>
    <row r="67" spans="1:9" x14ac:dyDescent="0.2">
      <c r="A67">
        <v>65</v>
      </c>
      <c r="I67" s="6">
        <f t="shared" si="12"/>
        <v>6207.3740272721507</v>
      </c>
    </row>
    <row r="68" spans="1:9" x14ac:dyDescent="0.2">
      <c r="A68">
        <v>66</v>
      </c>
      <c r="I68" s="6">
        <f t="shared" si="12"/>
        <v>8737.5462244504615</v>
      </c>
    </row>
    <row r="69" spans="1:9" x14ac:dyDescent="0.2">
      <c r="A69">
        <v>67</v>
      </c>
      <c r="I69" s="6">
        <f t="shared" si="12"/>
        <v>9018.1258004960237</v>
      </c>
    </row>
    <row r="70" spans="1:9" x14ac:dyDescent="0.2">
      <c r="A70">
        <v>68</v>
      </c>
      <c r="I70" s="6">
        <f t="shared" si="12"/>
        <v>12389.931378985495</v>
      </c>
    </row>
    <row r="71" spans="1:9" x14ac:dyDescent="0.2">
      <c r="A71">
        <v>69</v>
      </c>
      <c r="I71" s="6">
        <f t="shared" si="12"/>
        <v>18441.217703959661</v>
      </c>
    </row>
    <row r="72" spans="1:9" x14ac:dyDescent="0.2">
      <c r="A72">
        <v>70</v>
      </c>
      <c r="I72" s="6">
        <f t="shared" si="12"/>
        <v>19289.298037560708</v>
      </c>
    </row>
    <row r="73" spans="1:9" x14ac:dyDescent="0.2">
      <c r="A73">
        <v>71</v>
      </c>
      <c r="I73" s="6">
        <f t="shared" si="12"/>
        <v>23646.485177423176</v>
      </c>
    </row>
    <row r="74" spans="1:9" x14ac:dyDescent="0.2">
      <c r="A74">
        <v>72</v>
      </c>
      <c r="I74" s="6">
        <f t="shared" si="12"/>
        <v>12650.383994585214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2865-560B-0C44-884A-6D5179BD7D55}">
  <dimension ref="A1:AE62"/>
  <sheetViews>
    <sheetView topLeftCell="M1" zoomScale="170" workbookViewId="0">
      <selection activeCell="K75" sqref="K75"/>
    </sheetView>
  </sheetViews>
  <sheetFormatPr baseColWidth="10" defaultRowHeight="15" x14ac:dyDescent="0.2"/>
  <cols>
    <col min="3" max="3" width="19.1640625" bestFit="1" customWidth="1"/>
    <col min="4" max="4" width="22.5" bestFit="1" customWidth="1"/>
    <col min="5" max="5" width="23.83203125" bestFit="1" customWidth="1"/>
    <col min="6" max="6" width="22.6640625" bestFit="1" customWidth="1"/>
    <col min="11" max="11" width="15.83203125" bestFit="1" customWidth="1"/>
    <col min="15" max="15" width="11.33203125" customWidth="1"/>
    <col min="18" max="18" width="13" bestFit="1" customWidth="1"/>
  </cols>
  <sheetData>
    <row r="1" spans="1:28" ht="50" customHeight="1" x14ac:dyDescent="0.2">
      <c r="A1" s="1" t="s">
        <v>0</v>
      </c>
      <c r="B1" s="1" t="s">
        <v>1</v>
      </c>
      <c r="C1" t="s">
        <v>67</v>
      </c>
      <c r="D1" t="s">
        <v>70</v>
      </c>
      <c r="E1" t="s">
        <v>71</v>
      </c>
      <c r="F1" t="s">
        <v>72</v>
      </c>
      <c r="G1" t="s">
        <v>73</v>
      </c>
      <c r="H1" t="s">
        <v>30</v>
      </c>
      <c r="I1" t="s">
        <v>59</v>
      </c>
      <c r="J1" t="s">
        <v>60</v>
      </c>
      <c r="K1" t="s">
        <v>74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28" x14ac:dyDescent="0.2">
      <c r="A2">
        <v>0</v>
      </c>
      <c r="B2" s="1"/>
      <c r="G2">
        <f>X18</f>
        <v>5997.2605176822472</v>
      </c>
      <c r="H2">
        <f>X19</f>
        <v>70.245784484006393</v>
      </c>
      <c r="R2" t="s">
        <v>69</v>
      </c>
      <c r="S2">
        <v>12</v>
      </c>
      <c r="W2" t="s">
        <v>31</v>
      </c>
    </row>
    <row r="3" spans="1:28" ht="16" thickBot="1" x14ac:dyDescent="0.25">
      <c r="A3">
        <f>A2+1</f>
        <v>1</v>
      </c>
      <c r="B3">
        <v>2000</v>
      </c>
      <c r="D3">
        <f>$G$2+$H$2*A3</f>
        <v>6067.5063021662536</v>
      </c>
      <c r="E3">
        <f>B3/D3</f>
        <v>0.32962470913066039</v>
      </c>
      <c r="F3" s="13">
        <f>(E3+E15+E27+E39+E51)/$S$11</f>
        <v>0.42660852675427641</v>
      </c>
      <c r="G3">
        <f>$S$3*(B3/F3)+(1-$S$3)*(G2+H2)</f>
        <v>5868.5284750914534</v>
      </c>
      <c r="H3">
        <f>$S$4*(G3-G2)+(1-$S$4)*H2</f>
        <v>70.245784484006393</v>
      </c>
      <c r="I3">
        <f>(G2+H2)*F3</f>
        <v>2588.449924639433</v>
      </c>
      <c r="J3">
        <f>I3-B3</f>
        <v>588.44992463943299</v>
      </c>
      <c r="K3">
        <f>ABS(J3)</f>
        <v>588.44992463943299</v>
      </c>
      <c r="L3">
        <f>SUMSQ($J$3:J3)/A3</f>
        <v>346273.31380815437</v>
      </c>
      <c r="M3">
        <f>AVERAGE($K$3:K3)</f>
        <v>588.44992463943299</v>
      </c>
      <c r="N3">
        <f>100*(K3/B3)</f>
        <v>29.42249623197165</v>
      </c>
      <c r="O3">
        <f>AVERAGE($N$3:N3)</f>
        <v>29.42249623197165</v>
      </c>
      <c r="P3">
        <f>SUM($J$3:J3)/M3</f>
        <v>1</v>
      </c>
      <c r="R3" t="s">
        <v>64</v>
      </c>
      <c r="S3" s="6">
        <v>0.14425295018460688</v>
      </c>
    </row>
    <row r="4" spans="1:28" x14ac:dyDescent="0.2">
      <c r="A4">
        <f t="shared" ref="A4:A62" si="0">A3+1</f>
        <v>2</v>
      </c>
      <c r="B4">
        <v>3000</v>
      </c>
      <c r="D4">
        <f t="shared" ref="D4:D61" si="1">$G$2+$H$2*A4</f>
        <v>6137.75208665026</v>
      </c>
      <c r="E4">
        <f t="shared" ref="E4:E62" si="2">B4/D4</f>
        <v>0.48877829499256953</v>
      </c>
      <c r="F4" s="13">
        <f t="shared" ref="F4:F14" si="3">(E4+E16+E28+E40+E52)/$S$11</f>
        <v>0.47454626450507809</v>
      </c>
      <c r="G4">
        <f t="shared" ref="G4:G62" si="4">$S$3*(B4/F4)+(1-$S$3)*(G3+H3)</f>
        <v>5994.0309335862457</v>
      </c>
      <c r="H4">
        <f t="shared" ref="H4:H62" si="5">$S$4*(G4-G3)+(1-$S$4)*H3</f>
        <v>70.245784484006393</v>
      </c>
      <c r="I4">
        <f t="shared" ref="I4:I62" si="6">(G3+H3)*F4</f>
        <v>2818.2231406204455</v>
      </c>
      <c r="J4">
        <f t="shared" ref="J4:J62" si="7">I4-B4</f>
        <v>-181.77685937955448</v>
      </c>
      <c r="K4">
        <f t="shared" ref="K4:K62" si="8">ABS(J4)</f>
        <v>181.77685937955448</v>
      </c>
      <c r="L4">
        <f>SUMSQ($J$3:J4)/A4</f>
        <v>189658.07020702434</v>
      </c>
      <c r="M4">
        <f>AVERAGE($K$3:K4)</f>
        <v>385.11339200949374</v>
      </c>
      <c r="N4">
        <f t="shared" ref="N4:N62" si="9">100*(K4/B4)</f>
        <v>6.059228645985149</v>
      </c>
      <c r="O4">
        <f>AVERAGE($N$3:N4)</f>
        <v>17.7408624389784</v>
      </c>
      <c r="P4">
        <f>SUM($J$3:J4)/M4</f>
        <v>1.0559826630226696</v>
      </c>
      <c r="R4" t="s">
        <v>65</v>
      </c>
      <c r="S4" s="6">
        <v>0</v>
      </c>
      <c r="W4" s="5" t="s">
        <v>32</v>
      </c>
      <c r="X4" s="5"/>
    </row>
    <row r="5" spans="1:28" x14ac:dyDescent="0.2">
      <c r="A5">
        <f t="shared" si="0"/>
        <v>3</v>
      </c>
      <c r="B5">
        <v>3000</v>
      </c>
      <c r="D5">
        <f t="shared" si="1"/>
        <v>6207.9978711342665</v>
      </c>
      <c r="E5">
        <f t="shared" si="2"/>
        <v>0.48324758839710563</v>
      </c>
      <c r="F5" s="13">
        <f t="shared" si="3"/>
        <v>0.46262265449894419</v>
      </c>
      <c r="G5">
        <f t="shared" si="4"/>
        <v>6124.9336433010112</v>
      </c>
      <c r="H5">
        <f t="shared" si="5"/>
        <v>70.245784484006393</v>
      </c>
      <c r="I5">
        <f t="shared" si="6"/>
        <v>2805.4717929298054</v>
      </c>
      <c r="J5">
        <f t="shared" si="7"/>
        <v>-194.52820707019464</v>
      </c>
      <c r="K5">
        <f t="shared" si="8"/>
        <v>194.52820707019464</v>
      </c>
      <c r="L5">
        <f>SUMSQ($J$3:J5)/A5</f>
        <v>139052.45458666442</v>
      </c>
      <c r="M5">
        <f>AVERAGE($K$3:K5)</f>
        <v>321.58499702972739</v>
      </c>
      <c r="N5">
        <f t="shared" si="9"/>
        <v>6.4842735690064881</v>
      </c>
      <c r="O5">
        <f>AVERAGE($N$3:N5)</f>
        <v>13.988666148987763</v>
      </c>
      <c r="P5">
        <f>SUM($J$3:J5)/M5</f>
        <v>0.65968518478513838</v>
      </c>
      <c r="R5" t="s">
        <v>66</v>
      </c>
      <c r="S5" s="6">
        <v>0</v>
      </c>
      <c r="W5" t="s">
        <v>33</v>
      </c>
      <c r="X5">
        <v>0.97492561927363286</v>
      </c>
    </row>
    <row r="6" spans="1:28" x14ac:dyDescent="0.2">
      <c r="A6">
        <f t="shared" si="0"/>
        <v>4</v>
      </c>
      <c r="B6">
        <v>3000</v>
      </c>
      <c r="D6">
        <f t="shared" si="1"/>
        <v>6278.2436556182729</v>
      </c>
      <c r="E6">
        <f t="shared" si="2"/>
        <v>0.47784064533961834</v>
      </c>
      <c r="F6" s="13">
        <f t="shared" si="3"/>
        <v>0.39820025743572629</v>
      </c>
      <c r="G6">
        <f t="shared" si="4"/>
        <v>6388.2934867014528</v>
      </c>
      <c r="H6">
        <f t="shared" si="5"/>
        <v>70.245784484006393</v>
      </c>
      <c r="I6">
        <f t="shared" si="6"/>
        <v>2466.9220430045093</v>
      </c>
      <c r="J6">
        <f t="shared" si="7"/>
        <v>-533.07795699549069</v>
      </c>
      <c r="K6">
        <f t="shared" si="8"/>
        <v>533.07795699549069</v>
      </c>
      <c r="L6">
        <f>SUMSQ($J$3:J6)/A6</f>
        <v>175332.36799861985</v>
      </c>
      <c r="M6">
        <f>AVERAGE($K$3:K6)</f>
        <v>374.4582370211682</v>
      </c>
      <c r="N6">
        <f t="shared" si="9"/>
        <v>17.769265233183024</v>
      </c>
      <c r="O6">
        <f>AVERAGE($N$3:N6)</f>
        <v>14.933815920036579</v>
      </c>
      <c r="P6">
        <f>SUM($J$3:J6)/M6</f>
        <v>-0.85705979219163075</v>
      </c>
      <c r="S6" t="s">
        <v>13</v>
      </c>
      <c r="T6" t="s">
        <v>26</v>
      </c>
      <c r="U6" t="s">
        <v>27</v>
      </c>
      <c r="W6" t="s">
        <v>34</v>
      </c>
      <c r="X6">
        <v>0.95047996311607663</v>
      </c>
    </row>
    <row r="7" spans="1:28" x14ac:dyDescent="0.2">
      <c r="A7">
        <f t="shared" si="0"/>
        <v>5</v>
      </c>
      <c r="B7">
        <v>4000</v>
      </c>
      <c r="D7">
        <f t="shared" si="1"/>
        <v>6348.4894401022793</v>
      </c>
      <c r="E7">
        <f t="shared" si="2"/>
        <v>0.63007114333887226</v>
      </c>
      <c r="F7" s="13">
        <f t="shared" si="3"/>
        <v>0.62131549910245509</v>
      </c>
      <c r="G7">
        <f t="shared" si="4"/>
        <v>6455.5696451536733</v>
      </c>
      <c r="H7">
        <f t="shared" si="5"/>
        <v>70.245784484006393</v>
      </c>
      <c r="I7">
        <f t="shared" si="6"/>
        <v>4012.7905507494002</v>
      </c>
      <c r="J7">
        <f t="shared" si="7"/>
        <v>12.790550749400154</v>
      </c>
      <c r="K7">
        <f t="shared" si="8"/>
        <v>12.790550749400154</v>
      </c>
      <c r="L7">
        <f>SUMSQ($J$3:J7)/A7</f>
        <v>140298.6140365905</v>
      </c>
      <c r="M7">
        <f>AVERAGE($K$3:K7)</f>
        <v>302.12469976681462</v>
      </c>
      <c r="N7">
        <f t="shared" si="9"/>
        <v>0.31976376873500384</v>
      </c>
      <c r="O7">
        <f>AVERAGE($N$3:N7)</f>
        <v>12.011005489776263</v>
      </c>
      <c r="P7">
        <f>SUM($J$3:J7)/M7</f>
        <v>-1.0199184253860631</v>
      </c>
      <c r="R7" t="s">
        <v>9</v>
      </c>
      <c r="S7">
        <f>L62</f>
        <v>2329261.9078734978</v>
      </c>
      <c r="T7">
        <f>MIN(L3:L62)</f>
        <v>139052.45458666442</v>
      </c>
      <c r="U7">
        <f>MAX(L3:L62)</f>
        <v>2329261.9078734978</v>
      </c>
      <c r="W7" t="s">
        <v>35</v>
      </c>
      <c r="X7">
        <v>0.94940344057512183</v>
      </c>
    </row>
    <row r="8" spans="1:28" x14ac:dyDescent="0.2">
      <c r="A8">
        <f t="shared" si="0"/>
        <v>6</v>
      </c>
      <c r="B8">
        <v>6000</v>
      </c>
      <c r="D8">
        <f t="shared" si="1"/>
        <v>6418.7352245862858</v>
      </c>
      <c r="E8">
        <f t="shared" si="2"/>
        <v>0.93476359283642596</v>
      </c>
      <c r="F8" s="13">
        <f t="shared" si="3"/>
        <v>0.83438491783511393</v>
      </c>
      <c r="G8">
        <f t="shared" si="4"/>
        <v>6621.7595570916674</v>
      </c>
      <c r="H8">
        <f t="shared" si="5"/>
        <v>70.245784484006393</v>
      </c>
      <c r="I8">
        <f t="shared" si="6"/>
        <v>5445.0419710653541</v>
      </c>
      <c r="J8">
        <f t="shared" si="7"/>
        <v>-554.95802893464588</v>
      </c>
      <c r="K8">
        <f t="shared" si="8"/>
        <v>554.95802893464588</v>
      </c>
      <c r="L8">
        <f>SUMSQ($J$3:J8)/A8</f>
        <v>168245.24734366327</v>
      </c>
      <c r="M8">
        <f>AVERAGE($K$3:K8)</f>
        <v>344.26358796145314</v>
      </c>
      <c r="N8">
        <f t="shared" si="9"/>
        <v>9.2493004822440987</v>
      </c>
      <c r="O8">
        <f>AVERAGE($N$3:N8)</f>
        <v>11.550721321854235</v>
      </c>
      <c r="P8">
        <f>SUM($J$3:J8)/M8</f>
        <v>-2.5070922606188986</v>
      </c>
      <c r="R8" t="s">
        <v>10</v>
      </c>
      <c r="S8">
        <f>M62</f>
        <v>1132.3775617063004</v>
      </c>
      <c r="T8">
        <f>MIN(M3:M62)</f>
        <v>302.12469976681462</v>
      </c>
      <c r="U8">
        <f>MAX(M3:M62)</f>
        <v>1132.3775617063004</v>
      </c>
      <c r="W8" t="s">
        <v>36</v>
      </c>
      <c r="X8">
        <v>226.90147155074439</v>
      </c>
    </row>
    <row r="9" spans="1:28" ht="16" thickBot="1" x14ac:dyDescent="0.25">
      <c r="A9">
        <f t="shared" si="0"/>
        <v>7</v>
      </c>
      <c r="B9">
        <v>7000</v>
      </c>
      <c r="C9">
        <f>(B3+B15+SUM(B4:B14)*2)/(2*$S$2)</f>
        <v>6541.666666666667</v>
      </c>
      <c r="D9">
        <f t="shared" si="1"/>
        <v>6488.9810090702922</v>
      </c>
      <c r="E9">
        <f t="shared" si="2"/>
        <v>1.078751808676186</v>
      </c>
      <c r="F9" s="13">
        <f t="shared" si="3"/>
        <v>0.85288239430672408</v>
      </c>
      <c r="G9">
        <f t="shared" si="4"/>
        <v>6910.6144621974763</v>
      </c>
      <c r="H9">
        <f t="shared" si="5"/>
        <v>70.245784484006393</v>
      </c>
      <c r="I9">
        <f t="shared" si="6"/>
        <v>5707.493538436448</v>
      </c>
      <c r="J9">
        <f t="shared" si="7"/>
        <v>-1292.506461563552</v>
      </c>
      <c r="K9">
        <f t="shared" si="8"/>
        <v>1292.506461563552</v>
      </c>
      <c r="L9">
        <f>SUMSQ($J$3:J9)/A9</f>
        <v>382863.49103507336</v>
      </c>
      <c r="M9">
        <f>AVERAGE($K$3:K9)</f>
        <v>479.72685561889585</v>
      </c>
      <c r="N9">
        <f t="shared" si="9"/>
        <v>18.464378022336454</v>
      </c>
      <c r="O9">
        <f>AVERAGE($N$3:N9)</f>
        <v>12.538386564780268</v>
      </c>
      <c r="P9">
        <f>SUM($J$3:J9)/M9</f>
        <v>-4.4934049726560641</v>
      </c>
      <c r="R9" t="s">
        <v>11</v>
      </c>
      <c r="S9">
        <f>O62</f>
        <v>21.159665256948845</v>
      </c>
      <c r="T9">
        <f>MIN(O3:O62)</f>
        <v>11.550721321854235</v>
      </c>
      <c r="U9">
        <f>MAX(O3:O62)</f>
        <v>29.42249623197165</v>
      </c>
      <c r="W9" s="3" t="s">
        <v>37</v>
      </c>
      <c r="X9" s="3">
        <v>48</v>
      </c>
    </row>
    <row r="10" spans="1:28" x14ac:dyDescent="0.2">
      <c r="A10">
        <f t="shared" si="0"/>
        <v>8</v>
      </c>
      <c r="B10">
        <v>6000</v>
      </c>
      <c r="C10">
        <f>(B4+B16+SUM(B5:B15)*2)/(2*$S$2)</f>
        <v>6625</v>
      </c>
      <c r="D10">
        <f t="shared" si="1"/>
        <v>6559.2267935542986</v>
      </c>
      <c r="E10">
        <f t="shared" si="2"/>
        <v>0.91474196408274122</v>
      </c>
      <c r="F10" s="13">
        <f t="shared" si="3"/>
        <v>1.1511537420723112</v>
      </c>
      <c r="G10">
        <f t="shared" si="4"/>
        <v>6725.7203328532096</v>
      </c>
      <c r="H10">
        <f t="shared" si="5"/>
        <v>70.245784484006393</v>
      </c>
      <c r="I10">
        <f t="shared" si="6"/>
        <v>8036.0433958512267</v>
      </c>
      <c r="J10">
        <f t="shared" si="7"/>
        <v>2036.0433958512267</v>
      </c>
      <c r="K10">
        <f t="shared" si="8"/>
        <v>2036.0433958512267</v>
      </c>
      <c r="L10">
        <f>SUMSQ($J$3:J10)/A10</f>
        <v>853189.64337936346</v>
      </c>
      <c r="M10">
        <f>AVERAGE($K$3:K10)</f>
        <v>674.26642314793719</v>
      </c>
      <c r="N10">
        <f t="shared" si="9"/>
        <v>33.934056597520446</v>
      </c>
      <c r="O10">
        <f>AVERAGE($N$3:N10)</f>
        <v>15.212845318872791</v>
      </c>
      <c r="P10">
        <f>SUM($J$3:J10)/M10</f>
        <v>-0.17732403483058357</v>
      </c>
      <c r="R10" t="s">
        <v>24</v>
      </c>
      <c r="S10">
        <f>P62</f>
        <v>0.99999980108712305</v>
      </c>
      <c r="T10">
        <f>MIN(P3:P62)</f>
        <v>-4.4934049726560641</v>
      </c>
      <c r="U10">
        <f>MAX(P3:P62)</f>
        <v>9.1226653530416364</v>
      </c>
    </row>
    <row r="11" spans="1:28" ht="16" thickBot="1" x14ac:dyDescent="0.25">
      <c r="A11">
        <f t="shared" si="0"/>
        <v>9</v>
      </c>
      <c r="B11">
        <v>10000</v>
      </c>
      <c r="C11">
        <f t="shared" ref="C11:C56" si="10">(B5+B17+SUM(B6:B16)*2)/(2*$S$2)</f>
        <v>6666.666666666667</v>
      </c>
      <c r="D11">
        <f t="shared" si="1"/>
        <v>6629.4725780383051</v>
      </c>
      <c r="E11">
        <f t="shared" si="2"/>
        <v>1.5084156216479971</v>
      </c>
      <c r="F11" s="13">
        <f t="shared" si="3"/>
        <v>1.7329999878326596</v>
      </c>
      <c r="G11">
        <f t="shared" si="4"/>
        <v>6648.0165948954273</v>
      </c>
      <c r="H11">
        <f t="shared" si="5"/>
        <v>70.245784484006393</v>
      </c>
      <c r="I11">
        <f t="shared" si="6"/>
        <v>11777.409198656562</v>
      </c>
      <c r="J11">
        <f t="shared" si="7"/>
        <v>1777.4091986565618</v>
      </c>
      <c r="K11">
        <f t="shared" si="8"/>
        <v>1777.4091986565618</v>
      </c>
      <c r="L11">
        <f>SUMSQ($J$3:J11)/A11</f>
        <v>1109411.1785004297</v>
      </c>
      <c r="M11">
        <f>AVERAGE($K$3:K11)</f>
        <v>796.8378426488955</v>
      </c>
      <c r="N11">
        <f t="shared" si="9"/>
        <v>17.774091986565619</v>
      </c>
      <c r="O11">
        <f>AVERAGE($N$3:N11)</f>
        <v>15.497428281949773</v>
      </c>
      <c r="P11">
        <f>SUM($J$3:J11)/M11</f>
        <v>2.0805306515590121</v>
      </c>
      <c r="R11" t="s">
        <v>68</v>
      </c>
      <c r="S11">
        <v>5</v>
      </c>
      <c r="W11" t="s">
        <v>38</v>
      </c>
    </row>
    <row r="12" spans="1:28" x14ac:dyDescent="0.2">
      <c r="A12">
        <f t="shared" si="0"/>
        <v>10</v>
      </c>
      <c r="B12">
        <v>12000</v>
      </c>
      <c r="C12">
        <f t="shared" si="10"/>
        <v>6750</v>
      </c>
      <c r="D12">
        <f t="shared" si="1"/>
        <v>6699.7183625223115</v>
      </c>
      <c r="E12">
        <f t="shared" si="2"/>
        <v>1.7911200666474341</v>
      </c>
      <c r="F12" s="13">
        <f t="shared" si="3"/>
        <v>1.7780783192862291</v>
      </c>
      <c r="G12">
        <f t="shared" si="4"/>
        <v>6722.6760428932257</v>
      </c>
      <c r="H12">
        <f t="shared" si="5"/>
        <v>70.245784484006393</v>
      </c>
      <c r="I12">
        <f t="shared" si="6"/>
        <v>11945.596680050885</v>
      </c>
      <c r="J12">
        <f t="shared" si="7"/>
        <v>-54.40331994911503</v>
      </c>
      <c r="K12">
        <f t="shared" si="8"/>
        <v>54.40331994911503</v>
      </c>
      <c r="L12">
        <f>SUMSQ($J$3:J12)/A12</f>
        <v>998766.03277253546</v>
      </c>
      <c r="M12">
        <f>AVERAGE($K$3:K12)</f>
        <v>722.59439037891741</v>
      </c>
      <c r="N12">
        <f t="shared" si="9"/>
        <v>0.4533609995759586</v>
      </c>
      <c r="O12">
        <f>AVERAGE($N$3:N12)</f>
        <v>13.99302155371239</v>
      </c>
      <c r="P12">
        <f>SUM($J$3:J12)/M12</f>
        <v>2.2190073121979932</v>
      </c>
      <c r="W12" s="4"/>
      <c r="X12" s="4" t="s">
        <v>43</v>
      </c>
      <c r="Y12" s="4" t="s">
        <v>44</v>
      </c>
      <c r="Z12" s="4" t="s">
        <v>45</v>
      </c>
      <c r="AA12" s="4" t="s">
        <v>46</v>
      </c>
      <c r="AB12" s="4" t="s">
        <v>47</v>
      </c>
    </row>
    <row r="13" spans="1:28" x14ac:dyDescent="0.2">
      <c r="A13">
        <f t="shared" si="0"/>
        <v>11</v>
      </c>
      <c r="B13">
        <v>14000</v>
      </c>
      <c r="C13">
        <f t="shared" si="10"/>
        <v>6875</v>
      </c>
      <c r="D13">
        <f t="shared" si="1"/>
        <v>6769.9641470063179</v>
      </c>
      <c r="E13">
        <f t="shared" si="2"/>
        <v>2.0679577758459486</v>
      </c>
      <c r="F13" s="13">
        <f t="shared" si="3"/>
        <v>2.1236822012893675</v>
      </c>
      <c r="G13">
        <f t="shared" si="4"/>
        <v>6763.984921274824</v>
      </c>
      <c r="H13">
        <f t="shared" si="5"/>
        <v>70.245784484006393</v>
      </c>
      <c r="I13">
        <f t="shared" si="6"/>
        <v>14426.007179551072</v>
      </c>
      <c r="J13">
        <f t="shared" si="7"/>
        <v>426.00717955107211</v>
      </c>
      <c r="K13">
        <f t="shared" si="8"/>
        <v>426.00717955107211</v>
      </c>
      <c r="L13">
        <f>SUMSQ($J$3:J13)/A13</f>
        <v>924467.49497767398</v>
      </c>
      <c r="M13">
        <f>AVERAGE($K$3:K13)</f>
        <v>695.63191666729517</v>
      </c>
      <c r="N13">
        <f t="shared" si="9"/>
        <v>3.0429084253648009</v>
      </c>
      <c r="O13">
        <f>AVERAGE($N$3:N13)</f>
        <v>12.997556723862608</v>
      </c>
      <c r="P13">
        <f>SUM($J$3:J13)/M13</f>
        <v>2.9174184894764976</v>
      </c>
      <c r="W13" t="s">
        <v>39</v>
      </c>
      <c r="X13">
        <v>1</v>
      </c>
      <c r="Y13">
        <v>45456339.830369227</v>
      </c>
      <c r="Z13">
        <v>45456339.830369227</v>
      </c>
      <c r="AA13">
        <v>882.91691716275375</v>
      </c>
      <c r="AB13">
        <v>1.1447784399433626E-31</v>
      </c>
    </row>
    <row r="14" spans="1:28" x14ac:dyDescent="0.2">
      <c r="A14">
        <f t="shared" si="0"/>
        <v>12</v>
      </c>
      <c r="B14">
        <v>8000</v>
      </c>
      <c r="C14">
        <f t="shared" si="10"/>
        <v>7000</v>
      </c>
      <c r="D14">
        <f t="shared" si="1"/>
        <v>6840.2099314903244</v>
      </c>
      <c r="E14">
        <f t="shared" si="2"/>
        <v>1.1695547476065524</v>
      </c>
      <c r="F14" s="13">
        <f t="shared" si="3"/>
        <v>1.0947200649675768</v>
      </c>
      <c r="G14">
        <f t="shared" si="4"/>
        <v>6902.5450941124491</v>
      </c>
      <c r="H14">
        <f t="shared" si="5"/>
        <v>70.245784484006393</v>
      </c>
      <c r="I14">
        <f t="shared" si="6"/>
        <v>7481.5694822117148</v>
      </c>
      <c r="J14">
        <f t="shared" si="7"/>
        <v>-518.43051778828521</v>
      </c>
      <c r="K14">
        <f t="shared" si="8"/>
        <v>518.43051778828521</v>
      </c>
      <c r="L14">
        <f>SUMSQ($J$3:J14)/A14</f>
        <v>869826.05387738708</v>
      </c>
      <c r="M14">
        <f>AVERAGE($K$3:K14)</f>
        <v>680.8651334273776</v>
      </c>
      <c r="N14">
        <f t="shared" si="9"/>
        <v>6.4803814723535647</v>
      </c>
      <c r="O14">
        <f>AVERAGE($N$3:N14)</f>
        <v>12.454458786236856</v>
      </c>
      <c r="P14">
        <f>SUM($J$3:J14)/M14</f>
        <v>2.2192631456403165</v>
      </c>
      <c r="W14" t="s">
        <v>40</v>
      </c>
      <c r="X14">
        <v>46</v>
      </c>
      <c r="Y14">
        <v>2368276.77842709</v>
      </c>
      <c r="Z14">
        <v>51484.277791893262</v>
      </c>
    </row>
    <row r="15" spans="1:28" ht="16" thickBot="1" x14ac:dyDescent="0.25">
      <c r="A15">
        <f t="shared" si="0"/>
        <v>13</v>
      </c>
      <c r="B15">
        <v>3000</v>
      </c>
      <c r="C15">
        <f t="shared" si="10"/>
        <v>6916.666666666667</v>
      </c>
      <c r="D15">
        <f t="shared" si="1"/>
        <v>6910.4557159743299</v>
      </c>
      <c r="E15">
        <f t="shared" si="2"/>
        <v>0.43412477024708335</v>
      </c>
      <c r="F15">
        <f>$S$5*(B3/G3)+(1-$S$5)*F3</f>
        <v>0.42660852675427641</v>
      </c>
      <c r="G15">
        <f t="shared" si="4"/>
        <v>6981.3620092531646</v>
      </c>
      <c r="H15">
        <f t="shared" si="5"/>
        <v>70.245784484006393</v>
      </c>
      <c r="I15">
        <f t="shared" si="6"/>
        <v>2974.6520440836903</v>
      </c>
      <c r="J15">
        <f t="shared" si="7"/>
        <v>-25.347955916309729</v>
      </c>
      <c r="K15">
        <f t="shared" si="8"/>
        <v>25.347955916309729</v>
      </c>
      <c r="L15">
        <f>SUMSQ($J$3:J15)/A15</f>
        <v>802965.78195367544</v>
      </c>
      <c r="M15">
        <f>AVERAGE($K$3:K15)</f>
        <v>630.44073515729542</v>
      </c>
      <c r="N15">
        <f t="shared" si="9"/>
        <v>0.84493186387699093</v>
      </c>
      <c r="O15">
        <f>AVERAGE($N$3:N15)</f>
        <v>11.561418253747634</v>
      </c>
      <c r="P15">
        <f>SUM($J$3:J15)/M15</f>
        <v>2.3565592433995719</v>
      </c>
      <c r="W15" s="3" t="s">
        <v>41</v>
      </c>
      <c r="X15" s="3">
        <v>47</v>
      </c>
      <c r="Y15" s="3">
        <v>47824616.608796313</v>
      </c>
      <c r="Z15" s="3"/>
      <c r="AA15" s="3"/>
      <c r="AB15" s="3"/>
    </row>
    <row r="16" spans="1:28" ht="16" thickBot="1" x14ac:dyDescent="0.25">
      <c r="A16">
        <f t="shared" si="0"/>
        <v>14</v>
      </c>
      <c r="B16">
        <v>4000</v>
      </c>
      <c r="C16">
        <f t="shared" si="10"/>
        <v>6833.333333333333</v>
      </c>
      <c r="D16">
        <f t="shared" si="1"/>
        <v>6980.7015004583363</v>
      </c>
      <c r="E16">
        <f t="shared" si="2"/>
        <v>0.57300831438464594</v>
      </c>
      <c r="F16">
        <f t="shared" ref="F16:F62" si="11">$S$5*(B4/G4)+(1-$S$5)*F4</f>
        <v>0.47454626450507809</v>
      </c>
      <c r="G16">
        <f t="shared" si="4"/>
        <v>7250.3157411924176</v>
      </c>
      <c r="H16">
        <f t="shared" si="5"/>
        <v>70.245784484006393</v>
      </c>
      <c r="I16">
        <f t="shared" si="6"/>
        <v>3346.3141372728696</v>
      </c>
      <c r="J16">
        <f t="shared" si="7"/>
        <v>-653.68586272713037</v>
      </c>
      <c r="K16">
        <f t="shared" si="8"/>
        <v>653.68586272713037</v>
      </c>
      <c r="L16">
        <f>SUMSQ($J$3:J16)/A16</f>
        <v>776132.88375193521</v>
      </c>
      <c r="M16">
        <f>AVERAGE($K$3:K16)</f>
        <v>632.10110141228358</v>
      </c>
      <c r="N16">
        <f t="shared" si="9"/>
        <v>16.342146568178258</v>
      </c>
      <c r="O16">
        <f>AVERAGE($N$3:N16)</f>
        <v>11.902898847635537</v>
      </c>
      <c r="P16">
        <f>SUM($J$3:J16)/M16</f>
        <v>1.3162215304870339</v>
      </c>
    </row>
    <row r="17" spans="1:31" x14ac:dyDescent="0.2">
      <c r="A17">
        <f t="shared" si="0"/>
        <v>15</v>
      </c>
      <c r="B17">
        <v>3000</v>
      </c>
      <c r="C17">
        <f t="shared" si="10"/>
        <v>7000</v>
      </c>
      <c r="D17">
        <f t="shared" si="1"/>
        <v>7050.9472849423428</v>
      </c>
      <c r="E17">
        <f t="shared" si="2"/>
        <v>0.4254747452738234</v>
      </c>
      <c r="F17">
        <f t="shared" si="11"/>
        <v>0.46262265449894419</v>
      </c>
      <c r="G17">
        <f t="shared" si="4"/>
        <v>7199.9956611378921</v>
      </c>
      <c r="H17">
        <f t="shared" si="5"/>
        <v>70.245784484006393</v>
      </c>
      <c r="I17">
        <f t="shared" si="6"/>
        <v>3386.6576054312682</v>
      </c>
      <c r="J17">
        <f t="shared" si="7"/>
        <v>386.65760543126817</v>
      </c>
      <c r="K17">
        <f t="shared" si="8"/>
        <v>386.65760543126817</v>
      </c>
      <c r="L17">
        <f>SUMSQ($J$3:J17)/A17</f>
        <v>734357.63175766228</v>
      </c>
      <c r="M17">
        <f>AVERAGE($K$3:K17)</f>
        <v>615.73820168021598</v>
      </c>
      <c r="N17">
        <f t="shared" si="9"/>
        <v>12.888586847708938</v>
      </c>
      <c r="O17">
        <f>AVERAGE($N$3:N17)</f>
        <v>11.968611380973764</v>
      </c>
      <c r="P17">
        <f>SUM($J$3:J17)/M17</f>
        <v>1.9791571827592838</v>
      </c>
      <c r="W17" s="4"/>
      <c r="X17" s="4" t="s">
        <v>48</v>
      </c>
      <c r="Y17" s="4" t="s">
        <v>36</v>
      </c>
      <c r="Z17" s="4" t="s">
        <v>49</v>
      </c>
      <c r="AA17" s="4" t="s">
        <v>50</v>
      </c>
      <c r="AB17" s="4" t="s">
        <v>51</v>
      </c>
      <c r="AC17" s="4" t="s">
        <v>52</v>
      </c>
      <c r="AD17" s="4" t="s">
        <v>53</v>
      </c>
      <c r="AE17" s="4" t="s">
        <v>54</v>
      </c>
    </row>
    <row r="18" spans="1:31" x14ac:dyDescent="0.2">
      <c r="A18">
        <f t="shared" si="0"/>
        <v>16</v>
      </c>
      <c r="B18">
        <v>5000</v>
      </c>
      <c r="C18">
        <f t="shared" si="10"/>
        <v>7083.333333333333</v>
      </c>
      <c r="D18">
        <f t="shared" si="1"/>
        <v>7121.1930694263492</v>
      </c>
      <c r="E18">
        <f t="shared" si="2"/>
        <v>0.70212953802174849</v>
      </c>
      <c r="F18">
        <f t="shared" si="11"/>
        <v>0.39820025743572629</v>
      </c>
      <c r="G18">
        <f t="shared" si="4"/>
        <v>8032.7992823655532</v>
      </c>
      <c r="H18">
        <f t="shared" si="5"/>
        <v>70.245784484006393</v>
      </c>
      <c r="I18">
        <f t="shared" si="6"/>
        <v>2895.0120152665268</v>
      </c>
      <c r="J18">
        <f t="shared" si="7"/>
        <v>-2104.9879847334732</v>
      </c>
      <c r="K18">
        <f t="shared" si="8"/>
        <v>2104.9879847334732</v>
      </c>
      <c r="L18">
        <f>SUMSQ($J$3:J18)/A18</f>
        <v>965396.18076482648</v>
      </c>
      <c r="M18">
        <f>AVERAGE($K$3:K18)</f>
        <v>708.81631312104446</v>
      </c>
      <c r="N18">
        <f t="shared" si="9"/>
        <v>42.099759694669466</v>
      </c>
      <c r="O18">
        <f>AVERAGE($N$3:N18)</f>
        <v>13.851808150579746</v>
      </c>
      <c r="P18">
        <f>SUM($J$3:J18)/M18</f>
        <v>-1.2504583821950332</v>
      </c>
      <c r="W18" t="s">
        <v>42</v>
      </c>
      <c r="X18" s="6">
        <v>5997.2605176822472</v>
      </c>
      <c r="Y18">
        <v>79.193407475690037</v>
      </c>
      <c r="Z18">
        <v>75.729289960445556</v>
      </c>
      <c r="AA18">
        <v>6.1284986210755543E-50</v>
      </c>
      <c r="AB18">
        <v>5837.8524563109977</v>
      </c>
      <c r="AC18">
        <v>6156.6685790534966</v>
      </c>
      <c r="AD18">
        <v>5837.8524563109977</v>
      </c>
      <c r="AE18">
        <v>6156.6685790534966</v>
      </c>
    </row>
    <row r="19" spans="1:31" ht="16" thickBot="1" x14ac:dyDescent="0.25">
      <c r="A19">
        <f t="shared" si="0"/>
        <v>17</v>
      </c>
      <c r="B19">
        <v>5000</v>
      </c>
      <c r="C19">
        <f t="shared" si="10"/>
        <v>7166.666666666667</v>
      </c>
      <c r="D19">
        <f t="shared" si="1"/>
        <v>7191.4388539103556</v>
      </c>
      <c r="E19">
        <f t="shared" si="2"/>
        <v>0.6952711552683567</v>
      </c>
      <c r="F19">
        <f t="shared" si="11"/>
        <v>0.62131549910245509</v>
      </c>
      <c r="G19">
        <f t="shared" si="4"/>
        <v>8095.0240576275073</v>
      </c>
      <c r="H19">
        <f t="shared" si="5"/>
        <v>70.245784484006393</v>
      </c>
      <c r="I19">
        <f t="shared" si="6"/>
        <v>5034.547489959321</v>
      </c>
      <c r="J19">
        <f t="shared" si="7"/>
        <v>34.547489959320956</v>
      </c>
      <c r="K19">
        <f t="shared" si="8"/>
        <v>34.547489959320956</v>
      </c>
      <c r="L19">
        <f>SUMSQ($J$3:J19)/A19</f>
        <v>908678.37772351247</v>
      </c>
      <c r="M19">
        <f>AVERAGE($K$3:K19)</f>
        <v>669.15344117035488</v>
      </c>
      <c r="N19">
        <f t="shared" si="9"/>
        <v>0.69094979918641908</v>
      </c>
      <c r="O19">
        <f>AVERAGE($N$3:N19)</f>
        <v>13.077640012262492</v>
      </c>
      <c r="P19">
        <f>SUM($J$3:J19)/M19</f>
        <v>-1.2729484118465668</v>
      </c>
      <c r="W19" s="3" t="s">
        <v>55</v>
      </c>
      <c r="X19" s="7">
        <v>70.245784484006393</v>
      </c>
      <c r="Y19" s="3">
        <v>2.364070087043507</v>
      </c>
      <c r="Z19" s="3">
        <v>29.713917903278148</v>
      </c>
      <c r="AA19" s="3">
        <v>1.1447784399433626E-31</v>
      </c>
      <c r="AB19" s="3">
        <v>65.487158210259437</v>
      </c>
      <c r="AC19" s="3">
        <v>75.004410757753348</v>
      </c>
      <c r="AD19" s="3">
        <v>65.487158210259437</v>
      </c>
      <c r="AE19" s="3">
        <v>75.004410757753348</v>
      </c>
    </row>
    <row r="20" spans="1:31" x14ac:dyDescent="0.2">
      <c r="A20">
        <f t="shared" si="0"/>
        <v>18</v>
      </c>
      <c r="B20">
        <v>8000</v>
      </c>
      <c r="C20">
        <f t="shared" si="10"/>
        <v>7333.333333333333</v>
      </c>
      <c r="D20">
        <f t="shared" si="1"/>
        <v>7261.6846383943621</v>
      </c>
      <c r="E20">
        <f t="shared" si="2"/>
        <v>1.1016727382654403</v>
      </c>
      <c r="F20">
        <f t="shared" si="11"/>
        <v>0.83438491783511393</v>
      </c>
      <c r="G20">
        <f t="shared" si="4"/>
        <v>8370.488585719464</v>
      </c>
      <c r="H20">
        <f t="shared" si="5"/>
        <v>70.245784484006393</v>
      </c>
      <c r="I20">
        <f t="shared" si="6"/>
        <v>6812.9780063117487</v>
      </c>
      <c r="J20">
        <f t="shared" si="7"/>
        <v>-1187.0219936882513</v>
      </c>
      <c r="K20">
        <f t="shared" si="8"/>
        <v>1187.0219936882513</v>
      </c>
      <c r="L20">
        <f>SUMSQ($J$3:J20)/A20</f>
        <v>936475.20193329686</v>
      </c>
      <c r="M20">
        <f>AVERAGE($K$3:K20)</f>
        <v>697.92391631023793</v>
      </c>
      <c r="N20">
        <f t="shared" si="9"/>
        <v>14.837774921103142</v>
      </c>
      <c r="O20">
        <f>AVERAGE($N$3:N20)</f>
        <v>13.175425284975862</v>
      </c>
      <c r="P20">
        <f>SUM($J$3:J20)/M20</f>
        <v>-2.9212637026203194</v>
      </c>
    </row>
    <row r="21" spans="1:31" x14ac:dyDescent="0.2">
      <c r="A21">
        <f t="shared" si="0"/>
        <v>19</v>
      </c>
      <c r="B21">
        <v>3000</v>
      </c>
      <c r="C21">
        <f t="shared" si="10"/>
        <v>7375</v>
      </c>
      <c r="D21">
        <f t="shared" si="1"/>
        <v>7331.9304228783685</v>
      </c>
      <c r="E21">
        <f t="shared" si="2"/>
        <v>0.40916918559931725</v>
      </c>
      <c r="F21">
        <f t="shared" si="11"/>
        <v>0.85288239430672408</v>
      </c>
      <c r="G21">
        <f t="shared" si="4"/>
        <v>7730.5409500606847</v>
      </c>
      <c r="H21">
        <f t="shared" si="5"/>
        <v>70.245784484006393</v>
      </c>
      <c r="I21">
        <f t="shared" si="6"/>
        <v>7198.9537393661949</v>
      </c>
      <c r="J21">
        <f t="shared" si="7"/>
        <v>4198.9537393661949</v>
      </c>
      <c r="K21">
        <f t="shared" si="8"/>
        <v>4198.9537393661949</v>
      </c>
      <c r="L21">
        <f>SUMSQ($J$3:J21)/A21</f>
        <v>1815145.5863229837</v>
      </c>
      <c r="M21">
        <f>AVERAGE($K$3:K21)</f>
        <v>882.18864383949881</v>
      </c>
      <c r="N21">
        <f t="shared" si="9"/>
        <v>139.96512464553982</v>
      </c>
      <c r="O21">
        <f>AVERAGE($N$3:N21)</f>
        <v>19.848567356584489</v>
      </c>
      <c r="P21">
        <f>SUM($J$3:J21)/M21</f>
        <v>2.4486077332134415</v>
      </c>
    </row>
    <row r="22" spans="1:31" x14ac:dyDescent="0.2">
      <c r="A22">
        <f t="shared" si="0"/>
        <v>20</v>
      </c>
      <c r="B22">
        <v>8000</v>
      </c>
      <c r="C22">
        <f t="shared" si="10"/>
        <v>7375</v>
      </c>
      <c r="D22">
        <f t="shared" si="1"/>
        <v>7402.176207362375</v>
      </c>
      <c r="E22">
        <f t="shared" si="2"/>
        <v>1.080763247981454</v>
      </c>
      <c r="F22">
        <f t="shared" si="11"/>
        <v>1.1511537420723112</v>
      </c>
      <c r="G22">
        <f t="shared" si="4"/>
        <v>7677.9932631016363</v>
      </c>
      <c r="H22">
        <f t="shared" si="5"/>
        <v>70.245784484006393</v>
      </c>
      <c r="I22">
        <f t="shared" si="6"/>
        <v>8979.9048405791673</v>
      </c>
      <c r="J22">
        <f t="shared" si="7"/>
        <v>979.90484057916728</v>
      </c>
      <c r="K22">
        <f t="shared" si="8"/>
        <v>979.90484057916728</v>
      </c>
      <c r="L22">
        <f>SUMSQ($J$3:J22)/A22</f>
        <v>1772398.9818363586</v>
      </c>
      <c r="M22">
        <f>AVERAGE($K$3:K22)</f>
        <v>887.07445367648211</v>
      </c>
      <c r="N22">
        <f t="shared" si="9"/>
        <v>12.248810507239591</v>
      </c>
      <c r="O22">
        <f>AVERAGE($N$3:N22)</f>
        <v>19.468579514117245</v>
      </c>
      <c r="P22">
        <f>SUM($J$3:J22)/M22</f>
        <v>3.5397691400352524</v>
      </c>
    </row>
    <row r="23" spans="1:31" x14ac:dyDescent="0.2">
      <c r="A23">
        <f t="shared" si="0"/>
        <v>21</v>
      </c>
      <c r="B23">
        <v>12000</v>
      </c>
      <c r="C23">
        <f t="shared" si="10"/>
        <v>7500</v>
      </c>
      <c r="D23">
        <f t="shared" si="1"/>
        <v>7472.4219918463814</v>
      </c>
      <c r="E23">
        <f t="shared" si="2"/>
        <v>1.6059050215705077</v>
      </c>
      <c r="F23">
        <f t="shared" si="11"/>
        <v>1.7329999878326596</v>
      </c>
      <c r="G23">
        <f t="shared" si="4"/>
        <v>7629.399073442326</v>
      </c>
      <c r="H23">
        <f t="shared" si="5"/>
        <v>70.245784484006393</v>
      </c>
      <c r="I23">
        <f t="shared" si="6"/>
        <v>13427.698175190457</v>
      </c>
      <c r="J23">
        <f t="shared" si="7"/>
        <v>1427.6981751904568</v>
      </c>
      <c r="K23">
        <f t="shared" si="8"/>
        <v>1427.6981751904568</v>
      </c>
      <c r="L23">
        <f>SUMSQ($J$3:J23)/A23</f>
        <v>1785061.9864842538</v>
      </c>
      <c r="M23">
        <f>AVERAGE($K$3:K23)</f>
        <v>912.81844041524289</v>
      </c>
      <c r="N23">
        <f t="shared" si="9"/>
        <v>11.897484793253806</v>
      </c>
      <c r="O23">
        <f>AVERAGE($N$3:N23)</f>
        <v>19.108051194076126</v>
      </c>
      <c r="P23">
        <f>SUM($J$3:J23)/M23</f>
        <v>5.0039928522371078</v>
      </c>
    </row>
    <row r="24" spans="1:31" x14ac:dyDescent="0.2">
      <c r="A24">
        <f t="shared" si="0"/>
        <v>22</v>
      </c>
      <c r="B24">
        <v>12000</v>
      </c>
      <c r="C24">
        <f t="shared" si="10"/>
        <v>7500</v>
      </c>
      <c r="D24">
        <f t="shared" si="1"/>
        <v>7542.6677763303878</v>
      </c>
      <c r="E24">
        <f t="shared" si="2"/>
        <v>1.5909490323380207</v>
      </c>
      <c r="F24">
        <f t="shared" si="11"/>
        <v>1.7780783192862291</v>
      </c>
      <c r="G24">
        <f t="shared" si="4"/>
        <v>7562.4912036502528</v>
      </c>
      <c r="H24">
        <f t="shared" si="5"/>
        <v>70.245784484006393</v>
      </c>
      <c r="I24">
        <f t="shared" si="6"/>
        <v>13690.571588082508</v>
      </c>
      <c r="J24">
        <f t="shared" si="7"/>
        <v>1690.5715880825082</v>
      </c>
      <c r="K24">
        <f t="shared" si="8"/>
        <v>1690.5715880825082</v>
      </c>
      <c r="L24">
        <f>SUMSQ($J$3:J24)/A24</f>
        <v>1833833.3641182336</v>
      </c>
      <c r="M24">
        <f>AVERAGE($K$3:K24)</f>
        <v>948.1708562183004</v>
      </c>
      <c r="N24">
        <f t="shared" si="9"/>
        <v>14.088096567354235</v>
      </c>
      <c r="O24">
        <f>AVERAGE($N$3:N24)</f>
        <v>18.879871438316041</v>
      </c>
      <c r="P24">
        <f>SUM($J$3:J24)/M24</f>
        <v>6.6004017084761957</v>
      </c>
    </row>
    <row r="25" spans="1:31" x14ac:dyDescent="0.2">
      <c r="A25">
        <f t="shared" si="0"/>
        <v>23</v>
      </c>
      <c r="B25">
        <v>16000</v>
      </c>
      <c r="C25">
        <f t="shared" si="10"/>
        <v>7375</v>
      </c>
      <c r="D25">
        <f t="shared" si="1"/>
        <v>7612.9135608143943</v>
      </c>
      <c r="E25">
        <f t="shared" si="2"/>
        <v>2.1016920620714883</v>
      </c>
      <c r="F25">
        <f t="shared" si="11"/>
        <v>2.1236822012893675</v>
      </c>
      <c r="G25">
        <f t="shared" si="4"/>
        <v>7618.5059971786286</v>
      </c>
      <c r="H25">
        <f t="shared" si="5"/>
        <v>70.245784484006393</v>
      </c>
      <c r="I25">
        <f t="shared" si="6"/>
        <v>16209.50768882374</v>
      </c>
      <c r="J25">
        <f t="shared" si="7"/>
        <v>209.50768882373995</v>
      </c>
      <c r="K25">
        <f t="shared" si="8"/>
        <v>209.50768882373995</v>
      </c>
      <c r="L25">
        <f>SUMSQ($J$3:J25)/A25</f>
        <v>1756009.8905338005</v>
      </c>
      <c r="M25">
        <f>AVERAGE($K$3:K25)</f>
        <v>916.05506633158041</v>
      </c>
      <c r="N25">
        <f t="shared" si="9"/>
        <v>1.3094230551483748</v>
      </c>
      <c r="O25">
        <f>AVERAGE($N$3:N25)</f>
        <v>18.115938899917445</v>
      </c>
      <c r="P25">
        <f>SUM($J$3:J25)/M25</f>
        <v>7.0605102966519926</v>
      </c>
    </row>
    <row r="26" spans="1:31" x14ac:dyDescent="0.2">
      <c r="A26">
        <f t="shared" si="0"/>
        <v>24</v>
      </c>
      <c r="B26">
        <v>10000</v>
      </c>
      <c r="C26">
        <f t="shared" si="10"/>
        <v>7250</v>
      </c>
      <c r="D26">
        <f t="shared" si="1"/>
        <v>7683.1593452984007</v>
      </c>
      <c r="E26">
        <f t="shared" si="2"/>
        <v>1.3015479115527333</v>
      </c>
      <c r="F26">
        <f t="shared" si="11"/>
        <v>1.0947200649675768</v>
      </c>
      <c r="G26">
        <f t="shared" si="4"/>
        <v>7897.342066297595</v>
      </c>
      <c r="H26">
        <f t="shared" si="5"/>
        <v>70.245784484006393</v>
      </c>
      <c r="I26">
        <f t="shared" si="6"/>
        <v>8417.0308499412913</v>
      </c>
      <c r="J26">
        <f t="shared" si="7"/>
        <v>-1582.9691500587087</v>
      </c>
      <c r="K26">
        <f t="shared" si="8"/>
        <v>1582.9691500587087</v>
      </c>
      <c r="L26">
        <f>SUMSQ($J$3:J26)/A26</f>
        <v>1787250.7838464584</v>
      </c>
      <c r="M26">
        <f>AVERAGE($K$3:K26)</f>
        <v>943.84315315354399</v>
      </c>
      <c r="N26">
        <f t="shared" si="9"/>
        <v>15.829691500587087</v>
      </c>
      <c r="O26">
        <f>AVERAGE($N$3:N26)</f>
        <v>18.020678591612015</v>
      </c>
      <c r="P26">
        <f>SUM($J$3:J26)/M26</f>
        <v>5.1754860558711648</v>
      </c>
    </row>
    <row r="27" spans="1:31" x14ac:dyDescent="0.2">
      <c r="A27">
        <f t="shared" si="0"/>
        <v>25</v>
      </c>
      <c r="B27">
        <v>2000</v>
      </c>
      <c r="C27">
        <f t="shared" si="10"/>
        <v>7333.333333333333</v>
      </c>
      <c r="D27">
        <f t="shared" si="1"/>
        <v>7753.4051297824071</v>
      </c>
      <c r="E27">
        <f t="shared" si="2"/>
        <v>0.257951179710395</v>
      </c>
      <c r="F27">
        <f t="shared" si="11"/>
        <v>0.42660852675427641</v>
      </c>
      <c r="G27">
        <f t="shared" si="4"/>
        <v>7494.5176547277006</v>
      </c>
      <c r="H27">
        <f t="shared" si="5"/>
        <v>70.245784484006393</v>
      </c>
      <c r="I27">
        <f t="shared" si="6"/>
        <v>3399.0409148072104</v>
      </c>
      <c r="J27">
        <f t="shared" si="7"/>
        <v>1399.0409148072104</v>
      </c>
      <c r="K27">
        <f t="shared" si="8"/>
        <v>1399.0409148072104</v>
      </c>
      <c r="L27">
        <f>SUMSQ($J$3:J27)/A27</f>
        <v>1794053.3717447838</v>
      </c>
      <c r="M27">
        <f>AVERAGE($K$3:K27)</f>
        <v>962.05106361969069</v>
      </c>
      <c r="N27">
        <f t="shared" si="9"/>
        <v>69.952045740360518</v>
      </c>
      <c r="O27">
        <f>AVERAGE($N$3:N27)</f>
        <v>20.097933277561957</v>
      </c>
      <c r="P27">
        <f>SUM($J$3:J27)/M27</f>
        <v>6.5317613903360732</v>
      </c>
    </row>
    <row r="28" spans="1:31" x14ac:dyDescent="0.2">
      <c r="A28">
        <f t="shared" si="0"/>
        <v>26</v>
      </c>
      <c r="B28">
        <v>5000</v>
      </c>
      <c r="C28">
        <f t="shared" si="10"/>
        <v>7583.333333333333</v>
      </c>
      <c r="D28">
        <f t="shared" si="1"/>
        <v>7823.6509142664136</v>
      </c>
      <c r="E28">
        <f t="shared" si="2"/>
        <v>0.63908781907466106</v>
      </c>
      <c r="F28">
        <f t="shared" si="11"/>
        <v>0.47454626450507809</v>
      </c>
      <c r="G28">
        <f t="shared" si="4"/>
        <v>7993.4279647150161</v>
      </c>
      <c r="H28">
        <f t="shared" si="5"/>
        <v>70.245784484006393</v>
      </c>
      <c r="I28">
        <f t="shared" si="6"/>
        <v>3589.8302319425029</v>
      </c>
      <c r="J28">
        <f t="shared" si="7"/>
        <v>-1410.1697680574971</v>
      </c>
      <c r="K28">
        <f t="shared" si="8"/>
        <v>1410.1697680574971</v>
      </c>
      <c r="L28">
        <f>SUMSQ($J$3:J28)/A28</f>
        <v>1801535.1180139589</v>
      </c>
      <c r="M28">
        <f>AVERAGE($K$3:K28)</f>
        <v>979.28639840576022</v>
      </c>
      <c r="N28">
        <f t="shared" si="9"/>
        <v>28.203395361149941</v>
      </c>
      <c r="O28">
        <f>AVERAGE($N$3:N28)</f>
        <v>20.409681819238415</v>
      </c>
      <c r="P28">
        <f>SUM($J$3:J28)/M28</f>
        <v>4.9768057973230038</v>
      </c>
    </row>
    <row r="29" spans="1:31" x14ac:dyDescent="0.2">
      <c r="A29">
        <f t="shared" si="0"/>
        <v>27</v>
      </c>
      <c r="B29">
        <v>5000</v>
      </c>
      <c r="C29">
        <f t="shared" si="10"/>
        <v>7791.666666666667</v>
      </c>
      <c r="D29">
        <f t="shared" si="1"/>
        <v>7893.89669875042</v>
      </c>
      <c r="E29">
        <f t="shared" si="2"/>
        <v>0.63340073867339619</v>
      </c>
      <c r="F29">
        <f t="shared" si="11"/>
        <v>0.46262265449894419</v>
      </c>
      <c r="G29">
        <f t="shared" si="4"/>
        <v>8459.5429091312581</v>
      </c>
      <c r="H29">
        <f t="shared" si="5"/>
        <v>70.245784484006393</v>
      </c>
      <c r="I29">
        <f t="shared" si="6"/>
        <v>3730.4381548679053</v>
      </c>
      <c r="J29">
        <f t="shared" si="7"/>
        <v>-1269.5618451320947</v>
      </c>
      <c r="K29">
        <f t="shared" si="8"/>
        <v>1269.5618451320947</v>
      </c>
      <c r="L29">
        <f>SUMSQ($J$3:J29)/A29</f>
        <v>1794507.4202584494</v>
      </c>
      <c r="M29">
        <f>AVERAGE($K$3:K29)</f>
        <v>990.03734087710598</v>
      </c>
      <c r="N29">
        <f t="shared" si="9"/>
        <v>25.391236902641896</v>
      </c>
      <c r="O29">
        <f>AVERAGE($N$3:N29)</f>
        <v>20.59418385936447</v>
      </c>
      <c r="P29">
        <f>SUM($J$3:J29)/M29</f>
        <v>3.6404246899417139</v>
      </c>
    </row>
    <row r="30" spans="1:31" x14ac:dyDescent="0.2">
      <c r="A30">
        <f t="shared" si="0"/>
        <v>28</v>
      </c>
      <c r="B30">
        <v>3000</v>
      </c>
      <c r="C30">
        <f t="shared" si="10"/>
        <v>8041.666666666667</v>
      </c>
      <c r="D30">
        <f t="shared" si="1"/>
        <v>7964.1424832344264</v>
      </c>
      <c r="E30">
        <f t="shared" si="2"/>
        <v>0.37668838877699601</v>
      </c>
      <c r="F30">
        <f t="shared" si="11"/>
        <v>0.39820025743572629</v>
      </c>
      <c r="G30">
        <f t="shared" si="4"/>
        <v>8386.1284784073687</v>
      </c>
      <c r="H30">
        <f t="shared" si="5"/>
        <v>70.245784484006393</v>
      </c>
      <c r="I30">
        <f t="shared" si="6"/>
        <v>3396.5640536699457</v>
      </c>
      <c r="J30">
        <f t="shared" si="7"/>
        <v>396.56405366994568</v>
      </c>
      <c r="K30">
        <f t="shared" si="8"/>
        <v>396.56405366994568</v>
      </c>
      <c r="L30">
        <f>SUMSQ($J$3:J30)/A30</f>
        <v>1736034.4069871884</v>
      </c>
      <c r="M30">
        <f>AVERAGE($K$3:K30)</f>
        <v>968.84186633399315</v>
      </c>
      <c r="N30">
        <f t="shared" si="9"/>
        <v>13.218801788998189</v>
      </c>
      <c r="O30">
        <f>AVERAGE($N$3:N30)</f>
        <v>20.330777356851392</v>
      </c>
      <c r="P30">
        <f>SUM($J$3:J30)/M30</f>
        <v>4.1293843426704449</v>
      </c>
    </row>
    <row r="31" spans="1:31" x14ac:dyDescent="0.2">
      <c r="A31">
        <f t="shared" si="0"/>
        <v>29</v>
      </c>
      <c r="B31">
        <v>4000</v>
      </c>
      <c r="C31">
        <f t="shared" si="10"/>
        <v>8250</v>
      </c>
      <c r="D31">
        <f t="shared" si="1"/>
        <v>8034.3882677184329</v>
      </c>
      <c r="E31">
        <f t="shared" si="2"/>
        <v>0.49785993241970877</v>
      </c>
      <c r="F31">
        <f t="shared" si="11"/>
        <v>0.62131549910245509</v>
      </c>
      <c r="G31">
        <f t="shared" si="4"/>
        <v>8165.2110453239711</v>
      </c>
      <c r="H31">
        <f t="shared" si="5"/>
        <v>70.245784484006393</v>
      </c>
      <c r="I31">
        <f t="shared" si="6"/>
        <v>5254.0763957455101</v>
      </c>
      <c r="J31">
        <f t="shared" si="7"/>
        <v>1254.0763957455101</v>
      </c>
      <c r="K31">
        <f t="shared" si="8"/>
        <v>1254.0763957455101</v>
      </c>
      <c r="L31">
        <f>SUMSQ($J$3:J31)/A31</f>
        <v>1730402.44834508</v>
      </c>
      <c r="M31">
        <f>AVERAGE($K$3:K31)</f>
        <v>978.67753976197639</v>
      </c>
      <c r="N31">
        <f t="shared" si="9"/>
        <v>31.351909893637753</v>
      </c>
      <c r="O31">
        <f>AVERAGE($N$3:N31)</f>
        <v>20.710816409844025</v>
      </c>
      <c r="P31">
        <f>SUM($J$3:J31)/M31</f>
        <v>5.3692831557028775</v>
      </c>
    </row>
    <row r="32" spans="1:31" x14ac:dyDescent="0.2">
      <c r="A32">
        <f t="shared" si="0"/>
        <v>30</v>
      </c>
      <c r="B32">
        <v>6000</v>
      </c>
      <c r="C32">
        <f t="shared" si="10"/>
        <v>8250</v>
      </c>
      <c r="D32">
        <f t="shared" si="1"/>
        <v>8104.6340522024384</v>
      </c>
      <c r="E32">
        <f t="shared" si="2"/>
        <v>0.74031720141262847</v>
      </c>
      <c r="F32">
        <f t="shared" si="11"/>
        <v>0.83438491783511393</v>
      </c>
      <c r="G32">
        <f t="shared" si="4"/>
        <v>8084.7801415296581</v>
      </c>
      <c r="H32">
        <f t="shared" si="5"/>
        <v>70.245784484006393</v>
      </c>
      <c r="I32">
        <f t="shared" si="6"/>
        <v>6871.5409702739571</v>
      </c>
      <c r="J32">
        <f t="shared" si="7"/>
        <v>871.5409702739571</v>
      </c>
      <c r="K32">
        <f t="shared" si="8"/>
        <v>871.5409702739571</v>
      </c>
      <c r="L32">
        <f>SUMSQ($J$3:J32)/A32</f>
        <v>1698041.8221624463</v>
      </c>
      <c r="M32">
        <f>AVERAGE($K$3:K32)</f>
        <v>975.10632077904245</v>
      </c>
      <c r="N32">
        <f t="shared" si="9"/>
        <v>14.525682837899284</v>
      </c>
      <c r="O32">
        <f>AVERAGE($N$3:N32)</f>
        <v>20.504645290779198</v>
      </c>
      <c r="P32">
        <f>SUM($J$3:J32)/M32</f>
        <v>6.2827382705181831</v>
      </c>
    </row>
    <row r="33" spans="1:16" x14ac:dyDescent="0.2">
      <c r="A33">
        <f t="shared" si="0"/>
        <v>31</v>
      </c>
      <c r="B33">
        <v>7000</v>
      </c>
      <c r="C33">
        <f t="shared" si="10"/>
        <v>8291.6666666666661</v>
      </c>
      <c r="D33">
        <f t="shared" si="1"/>
        <v>8174.8798366864448</v>
      </c>
      <c r="E33">
        <f t="shared" si="2"/>
        <v>0.85628169952860578</v>
      </c>
      <c r="F33">
        <f t="shared" si="11"/>
        <v>0.85288239430672408</v>
      </c>
      <c r="G33">
        <f t="shared" si="4"/>
        <v>8162.5900111494793</v>
      </c>
      <c r="H33">
        <f t="shared" si="5"/>
        <v>70.245784484006393</v>
      </c>
      <c r="I33">
        <f t="shared" si="6"/>
        <v>6955.2780374119438</v>
      </c>
      <c r="J33">
        <f t="shared" si="7"/>
        <v>-44.721962588056158</v>
      </c>
      <c r="K33">
        <f t="shared" si="8"/>
        <v>44.721962588056158</v>
      </c>
      <c r="L33">
        <f>SUMSQ($J$3:J33)/A33</f>
        <v>1643330.7973810039</v>
      </c>
      <c r="M33">
        <f>AVERAGE($K$3:K33)</f>
        <v>945.09392212772025</v>
      </c>
      <c r="N33">
        <f t="shared" si="9"/>
        <v>0.63888517982937365</v>
      </c>
      <c r="O33">
        <f>AVERAGE($N$3:N33)</f>
        <v>19.863814319458236</v>
      </c>
      <c r="P33">
        <f>SUM($J$3:J33)/M33</f>
        <v>6.4349327557867229</v>
      </c>
    </row>
    <row r="34" spans="1:16" x14ac:dyDescent="0.2">
      <c r="A34">
        <f t="shared" si="0"/>
        <v>32</v>
      </c>
      <c r="B34">
        <v>10000</v>
      </c>
      <c r="C34">
        <f t="shared" si="10"/>
        <v>8375</v>
      </c>
      <c r="D34">
        <f t="shared" si="1"/>
        <v>8245.1256211704513</v>
      </c>
      <c r="E34">
        <f t="shared" si="2"/>
        <v>1.2128377976829943</v>
      </c>
      <c r="F34">
        <f t="shared" si="11"/>
        <v>1.1511537420723112</v>
      </c>
      <c r="G34">
        <f t="shared" si="4"/>
        <v>8298.341229697875</v>
      </c>
      <c r="H34">
        <f t="shared" si="5"/>
        <v>70.245784484006393</v>
      </c>
      <c r="I34">
        <f t="shared" si="6"/>
        <v>9477.2597340103603</v>
      </c>
      <c r="J34">
        <f t="shared" si="7"/>
        <v>-522.74026598963974</v>
      </c>
      <c r="K34">
        <f t="shared" si="8"/>
        <v>522.74026598963974</v>
      </c>
      <c r="L34">
        <f>SUMSQ($J$3:J34)/A34</f>
        <v>1600516.0032655636</v>
      </c>
      <c r="M34">
        <f>AVERAGE($K$3:K34)</f>
        <v>931.89537037340529</v>
      </c>
      <c r="N34">
        <f t="shared" si="9"/>
        <v>5.2274026598963976</v>
      </c>
      <c r="O34">
        <f>AVERAGE($N$3:N34)</f>
        <v>19.406426455096927</v>
      </c>
      <c r="P34">
        <f>SUM($J$3:J34)/M34</f>
        <v>5.9651284334394354</v>
      </c>
    </row>
    <row r="35" spans="1:16" x14ac:dyDescent="0.2">
      <c r="A35">
        <f t="shared" si="0"/>
        <v>33</v>
      </c>
      <c r="B35">
        <v>15000</v>
      </c>
      <c r="C35">
        <f t="shared" si="10"/>
        <v>8291.6666666666661</v>
      </c>
      <c r="D35">
        <f t="shared" si="1"/>
        <v>8315.3714056544577</v>
      </c>
      <c r="E35">
        <f t="shared" si="2"/>
        <v>1.8038881570340912</v>
      </c>
      <c r="F35">
        <f t="shared" si="11"/>
        <v>1.7329999878326596</v>
      </c>
      <c r="G35">
        <f t="shared" si="4"/>
        <v>8409.976607517654</v>
      </c>
      <c r="H35">
        <f t="shared" si="5"/>
        <v>70.245784484006393</v>
      </c>
      <c r="I35">
        <f t="shared" si="6"/>
        <v>14502.761193753753</v>
      </c>
      <c r="J35">
        <f t="shared" si="7"/>
        <v>-497.2388062462469</v>
      </c>
      <c r="K35">
        <f t="shared" si="8"/>
        <v>497.2388062462469</v>
      </c>
      <c r="L35">
        <f>SUMSQ($J$3:J35)/A35</f>
        <v>1559507.8343919767</v>
      </c>
      <c r="M35">
        <f>AVERAGE($K$3:K35)</f>
        <v>918.72395933924906</v>
      </c>
      <c r="N35">
        <f t="shared" si="9"/>
        <v>3.3149253749749792</v>
      </c>
      <c r="O35">
        <f>AVERAGE($N$3:N35)</f>
        <v>18.918805210244749</v>
      </c>
      <c r="P35">
        <f>SUM($J$3:J35)/M35</f>
        <v>5.5094206623272148</v>
      </c>
    </row>
    <row r="36" spans="1:16" x14ac:dyDescent="0.2">
      <c r="A36">
        <f t="shared" si="0"/>
        <v>34</v>
      </c>
      <c r="B36">
        <v>15000</v>
      </c>
      <c r="C36">
        <f t="shared" si="10"/>
        <v>8208.3333333333339</v>
      </c>
      <c r="D36">
        <f t="shared" si="1"/>
        <v>8385.6171901384641</v>
      </c>
      <c r="E36">
        <f t="shared" si="2"/>
        <v>1.7887771001089925</v>
      </c>
      <c r="F36">
        <f t="shared" si="11"/>
        <v>1.7780783192862291</v>
      </c>
      <c r="G36">
        <f t="shared" si="4"/>
        <v>8473.853833550771</v>
      </c>
      <c r="H36">
        <f t="shared" si="5"/>
        <v>70.245784484006393</v>
      </c>
      <c r="I36">
        <f t="shared" si="6"/>
        <v>15078.499577943758</v>
      </c>
      <c r="J36">
        <f t="shared" si="7"/>
        <v>78.499577943757686</v>
      </c>
      <c r="K36">
        <f t="shared" si="8"/>
        <v>78.499577943757686</v>
      </c>
      <c r="L36">
        <f>SUMSQ($J$3:J36)/A36</f>
        <v>1513821.1976080169</v>
      </c>
      <c r="M36">
        <f>AVERAGE($K$3:K36)</f>
        <v>894.01147753349937</v>
      </c>
      <c r="N36">
        <f t="shared" si="9"/>
        <v>0.52333051962505117</v>
      </c>
      <c r="O36">
        <f>AVERAGE($N$3:N36)</f>
        <v>18.377761836991226</v>
      </c>
      <c r="P36">
        <f>SUM($J$3:J36)/M36</f>
        <v>5.7495194096206435</v>
      </c>
    </row>
    <row r="37" spans="1:16" x14ac:dyDescent="0.2">
      <c r="A37">
        <f t="shared" si="0"/>
        <v>35</v>
      </c>
      <c r="B37">
        <v>18000</v>
      </c>
      <c r="C37">
        <f t="shared" si="10"/>
        <v>8208.3333333333339</v>
      </c>
      <c r="D37">
        <f t="shared" si="1"/>
        <v>8455.8629746224706</v>
      </c>
      <c r="E37">
        <f t="shared" si="2"/>
        <v>2.1287005305101512</v>
      </c>
      <c r="F37">
        <f t="shared" si="11"/>
        <v>2.1236822012893675</v>
      </c>
      <c r="G37">
        <f t="shared" si="4"/>
        <v>8534.2536087237349</v>
      </c>
      <c r="H37">
        <f t="shared" si="5"/>
        <v>70.245784484006393</v>
      </c>
      <c r="I37">
        <f t="shared" si="6"/>
        <v>18144.952284863739</v>
      </c>
      <c r="J37">
        <f t="shared" si="7"/>
        <v>144.9522848637389</v>
      </c>
      <c r="K37">
        <f t="shared" si="8"/>
        <v>144.9522848637389</v>
      </c>
      <c r="L37">
        <f>SUMSQ($J$3:J37)/A37</f>
        <v>1471169.4823874226</v>
      </c>
      <c r="M37">
        <f>AVERAGE($K$3:K37)</f>
        <v>872.6097863143633</v>
      </c>
      <c r="N37">
        <f t="shared" si="9"/>
        <v>0.80529047146521615</v>
      </c>
      <c r="O37">
        <f>AVERAGE($N$3:N37)</f>
        <v>17.875691226547627</v>
      </c>
      <c r="P37">
        <f>SUM($J$3:J37)/M37</f>
        <v>6.0566460636303665</v>
      </c>
    </row>
    <row r="38" spans="1:16" x14ac:dyDescent="0.2">
      <c r="A38">
        <f t="shared" si="0"/>
        <v>36</v>
      </c>
      <c r="B38">
        <v>8000</v>
      </c>
      <c r="C38">
        <f t="shared" si="10"/>
        <v>8291.6666666666661</v>
      </c>
      <c r="D38">
        <f t="shared" si="1"/>
        <v>8526.108759106477</v>
      </c>
      <c r="E38">
        <f t="shared" si="2"/>
        <v>0.93829438798272935</v>
      </c>
      <c r="F38">
        <f t="shared" si="11"/>
        <v>1.0947200649675768</v>
      </c>
      <c r="G38">
        <f t="shared" si="4"/>
        <v>8417.4473007774232</v>
      </c>
      <c r="H38">
        <f t="shared" si="5"/>
        <v>70.245784484006393</v>
      </c>
      <c r="I38">
        <f t="shared" si="6"/>
        <v>9419.5181347458529</v>
      </c>
      <c r="J38">
        <f t="shared" si="7"/>
        <v>1419.5181347458529</v>
      </c>
      <c r="K38">
        <f t="shared" si="8"/>
        <v>1419.5181347458529</v>
      </c>
      <c r="L38">
        <f>SUMSQ($J$3:J38)/A38</f>
        <v>1486276.7671786705</v>
      </c>
      <c r="M38">
        <f>AVERAGE($K$3:K38)</f>
        <v>887.80168488190475</v>
      </c>
      <c r="N38">
        <f t="shared" si="9"/>
        <v>17.743976684323162</v>
      </c>
      <c r="O38">
        <f>AVERAGE($N$3:N38)</f>
        <v>17.872032489263614</v>
      </c>
      <c r="P38">
        <f>SUM($J$3:J38)/M38</f>
        <v>7.5519193940298983</v>
      </c>
    </row>
    <row r="39" spans="1:16" x14ac:dyDescent="0.2">
      <c r="A39">
        <f t="shared" si="0"/>
        <v>37</v>
      </c>
      <c r="B39">
        <v>5000</v>
      </c>
      <c r="C39">
        <f t="shared" si="10"/>
        <v>8458.3333333333339</v>
      </c>
      <c r="D39">
        <f t="shared" si="1"/>
        <v>8596.3545435904834</v>
      </c>
      <c r="E39">
        <f t="shared" si="2"/>
        <v>0.58164190118566517</v>
      </c>
      <c r="F39">
        <f t="shared" si="11"/>
        <v>0.42660852675427641</v>
      </c>
      <c r="G39">
        <f t="shared" si="4"/>
        <v>8954.0129606419214</v>
      </c>
      <c r="H39">
        <f t="shared" si="5"/>
        <v>70.245784484006393</v>
      </c>
      <c r="I39">
        <f t="shared" si="6"/>
        <v>3620.9222426458373</v>
      </c>
      <c r="J39">
        <f t="shared" si="7"/>
        <v>-1379.0777573541627</v>
      </c>
      <c r="K39">
        <f t="shared" si="8"/>
        <v>1379.0777573541627</v>
      </c>
      <c r="L39">
        <f>SUMSQ($J$3:J39)/A39</f>
        <v>1497508.6237638143</v>
      </c>
      <c r="M39">
        <f>AVERAGE($K$3:K39)</f>
        <v>901.07941657034416</v>
      </c>
      <c r="N39">
        <f t="shared" si="9"/>
        <v>27.581555147083254</v>
      </c>
      <c r="O39">
        <f>AVERAGE($N$3:N39)</f>
        <v>18.134452020556033</v>
      </c>
      <c r="P39">
        <f>SUM($J$3:J39)/M39</f>
        <v>5.9101660817286774</v>
      </c>
    </row>
    <row r="40" spans="1:16" x14ac:dyDescent="0.2">
      <c r="A40">
        <f t="shared" si="0"/>
        <v>38</v>
      </c>
      <c r="B40">
        <v>4000</v>
      </c>
      <c r="C40">
        <f t="shared" si="10"/>
        <v>8750</v>
      </c>
      <c r="D40">
        <f t="shared" si="1"/>
        <v>8666.6003280744899</v>
      </c>
      <c r="E40">
        <f t="shared" si="2"/>
        <v>0.46154199438993904</v>
      </c>
      <c r="F40">
        <f t="shared" si="11"/>
        <v>0.47454626450507809</v>
      </c>
      <c r="G40">
        <f t="shared" si="4"/>
        <v>8938.405973158875</v>
      </c>
      <c r="H40">
        <f t="shared" si="5"/>
        <v>70.245784484006393</v>
      </c>
      <c r="I40">
        <f t="shared" si="6"/>
        <v>4282.4282774267922</v>
      </c>
      <c r="J40">
        <f t="shared" si="7"/>
        <v>282.42827742679219</v>
      </c>
      <c r="K40">
        <f t="shared" si="8"/>
        <v>282.42827742679219</v>
      </c>
      <c r="L40">
        <f>SUMSQ($J$3:J40)/A40</f>
        <v>1460199.600293458</v>
      </c>
      <c r="M40">
        <f>AVERAGE($K$3:K40)</f>
        <v>884.79912343498745</v>
      </c>
      <c r="N40">
        <f t="shared" si="9"/>
        <v>7.0607069356698053</v>
      </c>
      <c r="O40">
        <f>AVERAGE($N$3:N40)</f>
        <v>17.843037676216923</v>
      </c>
      <c r="P40">
        <f>SUM($J$3:J40)/M40</f>
        <v>6.3381135148657988</v>
      </c>
    </row>
    <row r="41" spans="1:16" x14ac:dyDescent="0.2">
      <c r="A41">
        <f t="shared" si="0"/>
        <v>39</v>
      </c>
      <c r="B41">
        <v>4000</v>
      </c>
      <c r="C41">
        <f t="shared" si="10"/>
        <v>8958.3333333333339</v>
      </c>
      <c r="D41">
        <f t="shared" si="1"/>
        <v>8736.8461125584963</v>
      </c>
      <c r="E41">
        <f t="shared" si="2"/>
        <v>0.45783111530948561</v>
      </c>
      <c r="F41">
        <f t="shared" si="11"/>
        <v>0.46262265449894419</v>
      </c>
      <c r="G41">
        <f t="shared" si="4"/>
        <v>8956.3894744814424</v>
      </c>
      <c r="H41">
        <f t="shared" si="5"/>
        <v>70.245784484006393</v>
      </c>
      <c r="I41">
        <f t="shared" si="6"/>
        <v>4167.6063895773286</v>
      </c>
      <c r="J41">
        <f t="shared" si="7"/>
        <v>167.60638957732863</v>
      </c>
      <c r="K41">
        <f t="shared" si="8"/>
        <v>167.60638957732863</v>
      </c>
      <c r="L41">
        <f>SUMSQ($J$3:J41)/A41</f>
        <v>1423478.890076373</v>
      </c>
      <c r="M41">
        <f>AVERAGE($K$3:K41)</f>
        <v>866.40956615658592</v>
      </c>
      <c r="N41">
        <f t="shared" si="9"/>
        <v>4.1901597394332155</v>
      </c>
      <c r="O41">
        <f>AVERAGE($N$3:N41)</f>
        <v>17.492963882966059</v>
      </c>
      <c r="P41">
        <f>SUM($J$3:J41)/M41</f>
        <v>6.6660894539548732</v>
      </c>
    </row>
    <row r="42" spans="1:16" x14ac:dyDescent="0.2">
      <c r="A42">
        <f t="shared" si="0"/>
        <v>40</v>
      </c>
      <c r="B42">
        <v>2000</v>
      </c>
      <c r="C42">
        <f t="shared" si="10"/>
        <v>9041.6666666666661</v>
      </c>
      <c r="D42">
        <f t="shared" si="1"/>
        <v>8807.0918970425028</v>
      </c>
      <c r="E42">
        <f t="shared" si="2"/>
        <v>0.2270897162628242</v>
      </c>
      <c r="F42">
        <f t="shared" si="11"/>
        <v>0.39820025743572629</v>
      </c>
      <c r="G42">
        <f t="shared" si="4"/>
        <v>8449.0411381508966</v>
      </c>
      <c r="H42">
        <f t="shared" si="5"/>
        <v>70.245784484006393</v>
      </c>
      <c r="I42">
        <f t="shared" si="6"/>
        <v>3594.4084838984454</v>
      </c>
      <c r="J42">
        <f t="shared" si="7"/>
        <v>1594.4084838984454</v>
      </c>
      <c r="K42">
        <f t="shared" si="8"/>
        <v>1594.4084838984454</v>
      </c>
      <c r="L42">
        <f>SUMSQ($J$3:J42)/A42</f>
        <v>1451445.3781626471</v>
      </c>
      <c r="M42">
        <f>AVERAGE($K$3:K42)</f>
        <v>884.60953910013234</v>
      </c>
      <c r="N42">
        <f t="shared" si="9"/>
        <v>79.720424194922273</v>
      </c>
      <c r="O42">
        <f>AVERAGE($N$3:N42)</f>
        <v>19.048650390764966</v>
      </c>
      <c r="P42">
        <f>SUM($J$3:J42)/M42</f>
        <v>8.3313279248125358</v>
      </c>
    </row>
    <row r="43" spans="1:16" x14ac:dyDescent="0.2">
      <c r="A43">
        <f t="shared" si="0"/>
        <v>41</v>
      </c>
      <c r="B43">
        <v>5000</v>
      </c>
      <c r="C43">
        <f t="shared" si="10"/>
        <v>9166.6666666666661</v>
      </c>
      <c r="D43">
        <f t="shared" si="1"/>
        <v>8877.3376815265092</v>
      </c>
      <c r="E43">
        <f t="shared" si="2"/>
        <v>0.56323192598664573</v>
      </c>
      <c r="F43">
        <f t="shared" si="11"/>
        <v>0.62131549910245509</v>
      </c>
      <c r="G43">
        <f t="shared" si="4"/>
        <v>8451.2217977254986</v>
      </c>
      <c r="H43">
        <f t="shared" si="5"/>
        <v>70.245784484006393</v>
      </c>
      <c r="I43">
        <f t="shared" si="6"/>
        <v>5293.1650063339239</v>
      </c>
      <c r="J43">
        <f t="shared" si="7"/>
        <v>293.16500633392388</v>
      </c>
      <c r="K43">
        <f t="shared" si="8"/>
        <v>293.16500633392388</v>
      </c>
      <c r="L43">
        <f>SUMSQ($J$3:J43)/A43</f>
        <v>1418140.5084742601</v>
      </c>
      <c r="M43">
        <f>AVERAGE($K$3:K43)</f>
        <v>870.18406269120044</v>
      </c>
      <c r="N43">
        <f t="shared" si="9"/>
        <v>5.8633001266784781</v>
      </c>
      <c r="O43">
        <f>AVERAGE($N$3:N43)</f>
        <v>18.727056481884809</v>
      </c>
      <c r="P43">
        <f>SUM($J$3:J43)/M43</f>
        <v>8.806340509494941</v>
      </c>
    </row>
    <row r="44" spans="1:16" x14ac:dyDescent="0.2">
      <c r="A44">
        <f t="shared" si="0"/>
        <v>42</v>
      </c>
      <c r="B44">
        <v>7000</v>
      </c>
      <c r="C44">
        <f t="shared" si="10"/>
        <v>9416.6666666666661</v>
      </c>
      <c r="D44">
        <f t="shared" si="1"/>
        <v>8947.5834660105156</v>
      </c>
      <c r="E44">
        <f t="shared" si="2"/>
        <v>0.7823341382163278</v>
      </c>
      <c r="F44">
        <f t="shared" si="11"/>
        <v>0.83438491783511393</v>
      </c>
      <c r="G44">
        <f t="shared" si="4"/>
        <v>8502.418375035988</v>
      </c>
      <c r="H44">
        <f t="shared" si="5"/>
        <v>70.245784484006393</v>
      </c>
      <c r="I44">
        <f t="shared" si="6"/>
        <v>7110.1840284164646</v>
      </c>
      <c r="J44">
        <f t="shared" si="7"/>
        <v>110.18402841646457</v>
      </c>
      <c r="K44">
        <f t="shared" si="8"/>
        <v>110.18402841646457</v>
      </c>
      <c r="L44">
        <f>SUMSQ($J$3:J44)/A44</f>
        <v>1384664.3182753033</v>
      </c>
      <c r="M44">
        <f>AVERAGE($K$3:K44)</f>
        <v>852.08882377989721</v>
      </c>
      <c r="N44">
        <f t="shared" si="9"/>
        <v>1.5740575488066368</v>
      </c>
      <c r="O44">
        <f>AVERAGE($N$3:N44)</f>
        <v>18.318651745382947</v>
      </c>
      <c r="P44">
        <f>SUM($J$3:J44)/M44</f>
        <v>9.1226653530416364</v>
      </c>
    </row>
    <row r="45" spans="1:16" x14ac:dyDescent="0.2">
      <c r="A45">
        <f t="shared" si="0"/>
        <v>43</v>
      </c>
      <c r="B45">
        <v>10000</v>
      </c>
      <c r="C45">
        <f t="shared" si="10"/>
        <v>9583.3333333333339</v>
      </c>
      <c r="D45">
        <f t="shared" si="1"/>
        <v>9017.8292504945221</v>
      </c>
      <c r="E45">
        <f t="shared" si="2"/>
        <v>1.1089143209771484</v>
      </c>
      <c r="F45">
        <f t="shared" si="11"/>
        <v>0.85288239430672408</v>
      </c>
      <c r="G45">
        <f t="shared" si="4"/>
        <v>9027.3901118463073</v>
      </c>
      <c r="H45">
        <f t="shared" si="5"/>
        <v>70.245784484006393</v>
      </c>
      <c r="I45">
        <f t="shared" si="6"/>
        <v>7311.4743339588531</v>
      </c>
      <c r="J45">
        <f t="shared" si="7"/>
        <v>-2688.5256660411469</v>
      </c>
      <c r="K45">
        <f t="shared" si="8"/>
        <v>2688.5256660411469</v>
      </c>
      <c r="L45">
        <f>SUMSQ($J$3:J45)/A45</f>
        <v>1520559.8052215055</v>
      </c>
      <c r="M45">
        <f>AVERAGE($K$3:K45)</f>
        <v>894.79665732085653</v>
      </c>
      <c r="N45">
        <f t="shared" si="9"/>
        <v>26.885256660411471</v>
      </c>
      <c r="O45">
        <f>AVERAGE($N$3:N45)</f>
        <v>18.517875115499887</v>
      </c>
      <c r="P45">
        <f>SUM($J$3:J45)/M45</f>
        <v>5.6826268658560863</v>
      </c>
    </row>
    <row r="46" spans="1:16" x14ac:dyDescent="0.2">
      <c r="A46">
        <f t="shared" si="0"/>
        <v>44</v>
      </c>
      <c r="B46">
        <v>14000</v>
      </c>
      <c r="C46">
        <f t="shared" si="10"/>
        <v>9500</v>
      </c>
      <c r="D46">
        <f t="shared" si="1"/>
        <v>9088.0750349785285</v>
      </c>
      <c r="E46">
        <f t="shared" si="2"/>
        <v>1.5404802387872314</v>
      </c>
      <c r="F46">
        <f t="shared" si="11"/>
        <v>1.1511537420723112</v>
      </c>
      <c r="G46">
        <f t="shared" si="4"/>
        <v>9539.6378789372211</v>
      </c>
      <c r="H46">
        <f t="shared" si="5"/>
        <v>70.245784484006393</v>
      </c>
      <c r="I46">
        <f t="shared" si="6"/>
        <v>10472.777606072026</v>
      </c>
      <c r="J46">
        <f t="shared" si="7"/>
        <v>-3527.2223939279738</v>
      </c>
      <c r="K46">
        <f t="shared" si="8"/>
        <v>3527.2223939279738</v>
      </c>
      <c r="L46">
        <f>SUMSQ($J$3:J46)/A46</f>
        <v>1768758.3963807209</v>
      </c>
      <c r="M46">
        <f>AVERAGE($K$3:K46)</f>
        <v>954.62451497101824</v>
      </c>
      <c r="N46">
        <f t="shared" si="9"/>
        <v>25.194445670914099</v>
      </c>
      <c r="O46">
        <f>AVERAGE($N$3:N46)</f>
        <v>18.669615355395663</v>
      </c>
      <c r="P46">
        <f>SUM($J$3:J46)/M46</f>
        <v>1.6316081412271657</v>
      </c>
    </row>
    <row r="47" spans="1:16" x14ac:dyDescent="0.2">
      <c r="A47">
        <f t="shared" si="0"/>
        <v>45</v>
      </c>
      <c r="B47">
        <v>16000</v>
      </c>
      <c r="C47">
        <f t="shared" si="10"/>
        <v>9375</v>
      </c>
      <c r="D47">
        <f t="shared" si="1"/>
        <v>9158.3208194625349</v>
      </c>
      <c r="E47">
        <f t="shared" si="2"/>
        <v>1.7470451532990712</v>
      </c>
      <c r="F47">
        <f t="shared" si="11"/>
        <v>1.7329999878326596</v>
      </c>
      <c r="G47">
        <f t="shared" si="4"/>
        <v>9555.4514169838312</v>
      </c>
      <c r="H47">
        <f t="shared" si="5"/>
        <v>70.245784484006393</v>
      </c>
      <c r="I47">
        <f t="shared" si="6"/>
        <v>16653.928271782261</v>
      </c>
      <c r="J47">
        <f t="shared" si="7"/>
        <v>653.92827178226071</v>
      </c>
      <c r="K47">
        <f t="shared" si="8"/>
        <v>653.92827178226071</v>
      </c>
      <c r="L47">
        <f>SUMSQ($J$3:J47)/A47</f>
        <v>1738955.3694530632</v>
      </c>
      <c r="M47">
        <f>AVERAGE($K$3:K47)</f>
        <v>947.94237623349022</v>
      </c>
      <c r="N47">
        <f t="shared" si="9"/>
        <v>4.0870516986391294</v>
      </c>
      <c r="O47">
        <f>AVERAGE($N$3:N47)</f>
        <v>18.345558385245518</v>
      </c>
      <c r="P47">
        <f>SUM($J$3:J47)/M47</f>
        <v>2.3329491936114137</v>
      </c>
    </row>
    <row r="48" spans="1:16" x14ac:dyDescent="0.2">
      <c r="A48">
        <f t="shared" si="0"/>
        <v>46</v>
      </c>
      <c r="B48">
        <v>16000</v>
      </c>
      <c r="C48">
        <f t="shared" si="10"/>
        <v>9333.3333333333339</v>
      </c>
      <c r="D48">
        <f t="shared" si="1"/>
        <v>9228.5666039465414</v>
      </c>
      <c r="E48">
        <f t="shared" si="2"/>
        <v>1.733747036420336</v>
      </c>
      <c r="F48">
        <f t="shared" si="11"/>
        <v>1.7780783192862291</v>
      </c>
      <c r="G48">
        <f t="shared" si="4"/>
        <v>9535.2190917104308</v>
      </c>
      <c r="H48">
        <f t="shared" si="5"/>
        <v>70.245784484006393</v>
      </c>
      <c r="I48">
        <f t="shared" si="6"/>
        <v>17115.243501944093</v>
      </c>
      <c r="J48">
        <f t="shared" si="7"/>
        <v>1115.2435019440927</v>
      </c>
      <c r="K48">
        <f t="shared" si="8"/>
        <v>1115.2435019440927</v>
      </c>
      <c r="L48">
        <f>SUMSQ($J$3:J48)/A48</f>
        <v>1728190.4281307906</v>
      </c>
      <c r="M48">
        <f>AVERAGE($K$3:K48)</f>
        <v>951.5793572271989</v>
      </c>
      <c r="N48">
        <f t="shared" si="9"/>
        <v>6.9702718871505791</v>
      </c>
      <c r="O48">
        <f>AVERAGE($N$3:N48)</f>
        <v>18.098269548330414</v>
      </c>
      <c r="P48">
        <f>SUM($J$3:J48)/M48</f>
        <v>3.4960246656273442</v>
      </c>
    </row>
    <row r="49" spans="1:16" x14ac:dyDescent="0.2">
      <c r="A49">
        <f t="shared" si="0"/>
        <v>47</v>
      </c>
      <c r="B49">
        <v>20000</v>
      </c>
      <c r="C49">
        <f t="shared" si="10"/>
        <v>9416.6666666666661</v>
      </c>
      <c r="D49">
        <f t="shared" si="1"/>
        <v>9298.8123884305478</v>
      </c>
      <c r="E49">
        <f t="shared" si="2"/>
        <v>2.1508122935014495</v>
      </c>
      <c r="F49">
        <f t="shared" si="11"/>
        <v>2.1236822012893675</v>
      </c>
      <c r="G49">
        <f t="shared" si="4"/>
        <v>9578.3655268661532</v>
      </c>
      <c r="H49">
        <f t="shared" si="5"/>
        <v>70.245784484006393</v>
      </c>
      <c r="I49">
        <f t="shared" si="6"/>
        <v>20398.954792684304</v>
      </c>
      <c r="J49">
        <f t="shared" si="7"/>
        <v>398.95479268430427</v>
      </c>
      <c r="K49">
        <f t="shared" si="8"/>
        <v>398.95479268430427</v>
      </c>
      <c r="L49">
        <f>SUMSQ($J$3:J49)/A49</f>
        <v>1694806.9068217478</v>
      </c>
      <c r="M49">
        <f>AVERAGE($K$3:K49)</f>
        <v>939.82138776883949</v>
      </c>
      <c r="N49">
        <f t="shared" si="9"/>
        <v>1.9947739634215214</v>
      </c>
      <c r="O49">
        <f>AVERAGE($N$3:N49)</f>
        <v>17.755641982694051</v>
      </c>
      <c r="P49">
        <f>SUM($J$3:J49)/M49</f>
        <v>3.9642635774626429</v>
      </c>
    </row>
    <row r="50" spans="1:16" x14ac:dyDescent="0.2">
      <c r="A50">
        <f t="shared" si="0"/>
        <v>48</v>
      </c>
      <c r="B50">
        <v>12000</v>
      </c>
      <c r="C50">
        <f t="shared" si="10"/>
        <v>9458.3333333333339</v>
      </c>
      <c r="D50">
        <f t="shared" si="1"/>
        <v>9369.0581729145542</v>
      </c>
      <c r="E50">
        <f t="shared" si="2"/>
        <v>1.2808117719549823</v>
      </c>
      <c r="F50">
        <f t="shared" si="11"/>
        <v>1.0947200649675768</v>
      </c>
      <c r="G50">
        <f t="shared" si="4"/>
        <v>9838.0291593556667</v>
      </c>
      <c r="H50">
        <f t="shared" si="5"/>
        <v>70.245784484006393</v>
      </c>
      <c r="I50">
        <f t="shared" si="6"/>
        <v>10562.528401608142</v>
      </c>
      <c r="J50">
        <f t="shared" si="7"/>
        <v>-1437.4715983918577</v>
      </c>
      <c r="K50">
        <f t="shared" si="8"/>
        <v>1437.4715983918577</v>
      </c>
      <c r="L50">
        <f>SUMSQ($J$3:J50)/A50</f>
        <v>1702546.8586834455</v>
      </c>
      <c r="M50">
        <f>AVERAGE($K$3:K50)</f>
        <v>950.18910049015233</v>
      </c>
      <c r="N50">
        <f t="shared" si="9"/>
        <v>11.978929986598814</v>
      </c>
      <c r="O50">
        <f>AVERAGE($N$3:N50)</f>
        <v>17.635293816108735</v>
      </c>
      <c r="P50">
        <f>SUM($J$3:J50)/M50</f>
        <v>2.408181800107128</v>
      </c>
    </row>
    <row r="51" spans="1:16" x14ac:dyDescent="0.2">
      <c r="A51">
        <f t="shared" si="0"/>
        <v>49</v>
      </c>
      <c r="B51">
        <v>5000</v>
      </c>
      <c r="C51">
        <f t="shared" si="10"/>
        <v>9333.3333333333339</v>
      </c>
      <c r="D51">
        <f t="shared" si="1"/>
        <v>9439.3039573985607</v>
      </c>
      <c r="E51">
        <f t="shared" si="2"/>
        <v>0.52970007349757842</v>
      </c>
      <c r="F51">
        <f t="shared" si="11"/>
        <v>0.42660852675427641</v>
      </c>
      <c r="G51">
        <f t="shared" si="4"/>
        <v>10169.671695141522</v>
      </c>
      <c r="H51">
        <f t="shared" si="5"/>
        <v>70.245784484006393</v>
      </c>
      <c r="I51">
        <f t="shared" si="6"/>
        <v>4226.9545764677541</v>
      </c>
      <c r="J51">
        <f t="shared" si="7"/>
        <v>-773.04542353224588</v>
      </c>
      <c r="K51">
        <f t="shared" si="8"/>
        <v>773.04542353224588</v>
      </c>
      <c r="L51">
        <f>SUMSQ($J$3:J51)/A51</f>
        <v>1679996.9070132556</v>
      </c>
      <c r="M51">
        <f>AVERAGE($K$3:K51)</f>
        <v>946.57392340937884</v>
      </c>
      <c r="N51">
        <f t="shared" si="9"/>
        <v>15.460908470644918</v>
      </c>
      <c r="O51">
        <f>AVERAGE($N$3:N51)</f>
        <v>17.590918604976821</v>
      </c>
      <c r="P51">
        <f>SUM($J$3:J51)/M51</f>
        <v>1.6007018970804758</v>
      </c>
    </row>
    <row r="52" spans="1:16" x14ac:dyDescent="0.2">
      <c r="A52">
        <f t="shared" si="0"/>
        <v>50</v>
      </c>
      <c r="B52">
        <v>2000</v>
      </c>
      <c r="C52">
        <f t="shared" si="10"/>
        <v>9083.3333333333339</v>
      </c>
      <c r="D52">
        <f t="shared" si="1"/>
        <v>9509.5497418825671</v>
      </c>
      <c r="E52">
        <f t="shared" si="2"/>
        <v>0.21031489968357514</v>
      </c>
      <c r="F52">
        <f t="shared" si="11"/>
        <v>0.47454626450507809</v>
      </c>
      <c r="G52">
        <f t="shared" si="4"/>
        <v>9370.7407611659219</v>
      </c>
      <c r="H52">
        <f t="shared" si="5"/>
        <v>70.245784484006393</v>
      </c>
      <c r="I52">
        <f t="shared" si="6"/>
        <v>4859.3145887965484</v>
      </c>
      <c r="J52">
        <f t="shared" si="7"/>
        <v>2859.3145887965484</v>
      </c>
      <c r="K52">
        <f t="shared" si="8"/>
        <v>2859.3145887965484</v>
      </c>
      <c r="L52">
        <f>SUMSQ($J$3:J52)/A52</f>
        <v>1809910.5672270861</v>
      </c>
      <c r="M52">
        <f>AVERAGE($K$3:K52)</f>
        <v>984.82873671712218</v>
      </c>
      <c r="N52">
        <f t="shared" si="9"/>
        <v>142.96572943982741</v>
      </c>
      <c r="O52">
        <f>AVERAGE($N$3:N52)</f>
        <v>20.098414821673831</v>
      </c>
      <c r="P52">
        <f>SUM($J$3:J52)/M52</f>
        <v>4.441886290104633</v>
      </c>
    </row>
    <row r="53" spans="1:16" x14ac:dyDescent="0.2">
      <c r="A53">
        <f t="shared" si="0"/>
        <v>51</v>
      </c>
      <c r="B53">
        <v>3000</v>
      </c>
      <c r="C53">
        <f t="shared" si="10"/>
        <v>9083.3333333333339</v>
      </c>
      <c r="D53">
        <f t="shared" si="1"/>
        <v>9579.7955263665735</v>
      </c>
      <c r="E53">
        <f t="shared" si="2"/>
        <v>0.31315908484091004</v>
      </c>
      <c r="F53">
        <f t="shared" si="11"/>
        <v>0.46262265449894419</v>
      </c>
      <c r="G53">
        <f t="shared" si="4"/>
        <v>9014.543116334964</v>
      </c>
      <c r="H53">
        <f t="shared" si="5"/>
        <v>70.245784484006393</v>
      </c>
      <c r="I53">
        <f t="shared" si="6"/>
        <v>4367.6142568373871</v>
      </c>
      <c r="J53">
        <f t="shared" si="7"/>
        <v>1367.6142568373871</v>
      </c>
      <c r="K53">
        <f t="shared" si="8"/>
        <v>1367.6142568373871</v>
      </c>
      <c r="L53">
        <f>SUMSQ($J$3:J53)/A53</f>
        <v>1811096.0218991996</v>
      </c>
      <c r="M53">
        <f>AVERAGE($K$3:K53)</f>
        <v>992.33433515085289</v>
      </c>
      <c r="N53">
        <f t="shared" si="9"/>
        <v>45.587141894579567</v>
      </c>
      <c r="O53">
        <f>AVERAGE($N$3:N53)</f>
        <v>20.598193783887673</v>
      </c>
      <c r="P53">
        <f>SUM($J$3:J53)/M53</f>
        <v>5.7864686498924094</v>
      </c>
    </row>
    <row r="54" spans="1:16" x14ac:dyDescent="0.2">
      <c r="A54">
        <f t="shared" si="0"/>
        <v>52</v>
      </c>
      <c r="B54">
        <v>2000</v>
      </c>
      <c r="C54">
        <f t="shared" si="10"/>
        <v>9416.6666666666661</v>
      </c>
      <c r="D54">
        <f t="shared" si="1"/>
        <v>9650.04131085058</v>
      </c>
      <c r="E54">
        <f t="shared" si="2"/>
        <v>0.20725299877744408</v>
      </c>
      <c r="F54">
        <f t="shared" si="11"/>
        <v>0.39820025743572629</v>
      </c>
      <c r="G54">
        <f t="shared" si="4"/>
        <v>8498.8059456030678</v>
      </c>
      <c r="H54">
        <f t="shared" si="5"/>
        <v>70.245784484006393</v>
      </c>
      <c r="I54">
        <f t="shared" si="6"/>
        <v>3617.5652790553431</v>
      </c>
      <c r="J54">
        <f t="shared" si="7"/>
        <v>1617.5652790553431</v>
      </c>
      <c r="K54">
        <f t="shared" si="8"/>
        <v>1617.5652790553431</v>
      </c>
      <c r="L54">
        <f>SUMSQ($J$3:J54)/A54</f>
        <v>1826584.8951704726</v>
      </c>
      <c r="M54">
        <f>AVERAGE($K$3:K54)</f>
        <v>1004.3580071490161</v>
      </c>
      <c r="N54">
        <f t="shared" si="9"/>
        <v>80.878263952767156</v>
      </c>
      <c r="O54">
        <f>AVERAGE($N$3:N54)</f>
        <v>21.757425902519969</v>
      </c>
      <c r="P54">
        <f>SUM($J$3:J54)/M54</f>
        <v>7.3277424456532749</v>
      </c>
    </row>
    <row r="55" spans="1:16" x14ac:dyDescent="0.2">
      <c r="A55">
        <f t="shared" si="0"/>
        <v>53</v>
      </c>
      <c r="B55">
        <v>7000</v>
      </c>
      <c r="C55">
        <f t="shared" si="10"/>
        <v>9666.6666666666661</v>
      </c>
      <c r="D55">
        <f t="shared" si="1"/>
        <v>9720.2870953345864</v>
      </c>
      <c r="E55">
        <f t="shared" si="2"/>
        <v>0.72014333849869172</v>
      </c>
      <c r="F55">
        <f t="shared" si="11"/>
        <v>0.62131549910245509</v>
      </c>
      <c r="G55">
        <f t="shared" si="4"/>
        <v>8958.1547437472545</v>
      </c>
      <c r="H55">
        <f t="shared" si="5"/>
        <v>70.245784484006393</v>
      </c>
      <c r="I55">
        <f t="shared" si="6"/>
        <v>5324.0846525138068</v>
      </c>
      <c r="J55">
        <f t="shared" si="7"/>
        <v>-1675.9153474861932</v>
      </c>
      <c r="K55">
        <f t="shared" si="8"/>
        <v>1675.9153474861932</v>
      </c>
      <c r="L55">
        <f>SUMSQ($J$3:J55)/A55</f>
        <v>1845115.2226566859</v>
      </c>
      <c r="M55">
        <f>AVERAGE($K$3:K55)</f>
        <v>1017.0289003629251</v>
      </c>
      <c r="N55">
        <f t="shared" si="9"/>
        <v>23.941647821231332</v>
      </c>
      <c r="O55">
        <f>AVERAGE($N$3:N55)</f>
        <v>21.798637636835277</v>
      </c>
      <c r="P55">
        <f>SUM($J$3:J55)/M55</f>
        <v>5.5885938443864731</v>
      </c>
    </row>
    <row r="56" spans="1:16" x14ac:dyDescent="0.2">
      <c r="A56">
        <f t="shared" si="0"/>
        <v>54</v>
      </c>
      <c r="B56">
        <v>6000</v>
      </c>
      <c r="C56">
        <f t="shared" si="10"/>
        <v>9583.3333333333339</v>
      </c>
      <c r="D56">
        <f t="shared" si="1"/>
        <v>9790.5328798185928</v>
      </c>
      <c r="E56">
        <f t="shared" si="2"/>
        <v>0.61283691844474686</v>
      </c>
      <c r="F56">
        <f t="shared" si="11"/>
        <v>0.83438491783511393</v>
      </c>
      <c r="G56">
        <f t="shared" si="4"/>
        <v>8763.3393721250904</v>
      </c>
      <c r="H56">
        <f t="shared" si="5"/>
        <v>70.245784484006393</v>
      </c>
      <c r="I56">
        <f t="shared" si="6"/>
        <v>7533.16123293074</v>
      </c>
      <c r="J56">
        <f t="shared" si="7"/>
        <v>1533.16123293074</v>
      </c>
      <c r="K56">
        <f t="shared" si="8"/>
        <v>1533.16123293074</v>
      </c>
      <c r="L56">
        <f>SUMSQ($J$3:J56)/A56</f>
        <v>1854475.7438327046</v>
      </c>
      <c r="M56">
        <f>AVERAGE($K$3:K56)</f>
        <v>1026.5869065215884</v>
      </c>
      <c r="N56">
        <f t="shared" si="9"/>
        <v>25.552687215512332</v>
      </c>
      <c r="O56">
        <f>AVERAGE($N$3:N56)</f>
        <v>21.868157073477445</v>
      </c>
      <c r="P56">
        <f>SUM($J$3:J56)/M56</f>
        <v>7.030016298878599</v>
      </c>
    </row>
    <row r="57" spans="1:16" x14ac:dyDescent="0.2">
      <c r="A57">
        <f t="shared" si="0"/>
        <v>55</v>
      </c>
      <c r="B57">
        <v>8000</v>
      </c>
      <c r="D57">
        <f t="shared" si="1"/>
        <v>9860.7786643025993</v>
      </c>
      <c r="E57">
        <f t="shared" si="2"/>
        <v>0.81129495675236285</v>
      </c>
      <c r="F57">
        <f t="shared" si="11"/>
        <v>0.85288239430672408</v>
      </c>
      <c r="G57">
        <f t="shared" si="4"/>
        <v>8912.4008756844141</v>
      </c>
      <c r="H57">
        <f t="shared" si="5"/>
        <v>70.245784484006393</v>
      </c>
      <c r="I57">
        <f t="shared" si="6"/>
        <v>7534.0092586811052</v>
      </c>
      <c r="J57">
        <f t="shared" si="7"/>
        <v>-465.99074131889483</v>
      </c>
      <c r="K57">
        <f t="shared" si="8"/>
        <v>465.99074131889483</v>
      </c>
      <c r="L57">
        <f>SUMSQ($J$3:J57)/A57</f>
        <v>1824706.1370538361</v>
      </c>
      <c r="M57">
        <f>AVERAGE($K$3:K57)</f>
        <v>1016.3942489724485</v>
      </c>
      <c r="N57">
        <f t="shared" si="9"/>
        <v>5.8248842664861851</v>
      </c>
      <c r="O57">
        <f>AVERAGE($N$3:N57)</f>
        <v>21.576461204259424</v>
      </c>
      <c r="P57">
        <f>SUM($J$3:J57)/M57</f>
        <v>6.642040675228408</v>
      </c>
    </row>
    <row r="58" spans="1:16" x14ac:dyDescent="0.2">
      <c r="A58">
        <f t="shared" si="0"/>
        <v>56</v>
      </c>
      <c r="B58">
        <v>10000</v>
      </c>
      <c r="D58">
        <f t="shared" si="1"/>
        <v>9931.0244487866057</v>
      </c>
      <c r="E58">
        <f t="shared" si="2"/>
        <v>1.0069454618271352</v>
      </c>
      <c r="F58">
        <f t="shared" si="11"/>
        <v>1.1511537420723112</v>
      </c>
      <c r="G58">
        <f t="shared" si="4"/>
        <v>8939.9896649431739</v>
      </c>
      <c r="H58">
        <f t="shared" si="5"/>
        <v>70.245784484006393</v>
      </c>
      <c r="I58">
        <f t="shared" si="6"/>
        <v>10340.407316566227</v>
      </c>
      <c r="J58">
        <f t="shared" si="7"/>
        <v>340.40731656622665</v>
      </c>
      <c r="K58">
        <f t="shared" si="8"/>
        <v>340.40731656622665</v>
      </c>
      <c r="L58">
        <f>SUMSQ($J$3:J58)/A58</f>
        <v>1794191.3335559429</v>
      </c>
      <c r="M58">
        <f>AVERAGE($K$3:K58)</f>
        <v>1004.3230537509088</v>
      </c>
      <c r="N58">
        <f t="shared" si="9"/>
        <v>3.4040731656622665</v>
      </c>
      <c r="O58">
        <f>AVERAGE($N$3:N58)</f>
        <v>21.251954274998759</v>
      </c>
      <c r="P58">
        <f>SUM($J$3:J58)/M58</f>
        <v>7.0608149776359168</v>
      </c>
    </row>
    <row r="59" spans="1:16" x14ac:dyDescent="0.2">
      <c r="A59">
        <f t="shared" si="0"/>
        <v>57</v>
      </c>
      <c r="B59">
        <v>20000</v>
      </c>
      <c r="D59">
        <f t="shared" si="1"/>
        <v>10001.270233270612</v>
      </c>
      <c r="E59">
        <f t="shared" si="2"/>
        <v>1.9997459856116302</v>
      </c>
      <c r="F59">
        <f t="shared" si="11"/>
        <v>1.7329999878326596</v>
      </c>
      <c r="G59">
        <f t="shared" si="4"/>
        <v>9375.2596826668487</v>
      </c>
      <c r="H59">
        <f t="shared" si="5"/>
        <v>70.245784484006393</v>
      </c>
      <c r="I59">
        <f t="shared" si="6"/>
        <v>15614.737924226702</v>
      </c>
      <c r="J59">
        <f t="shared" si="7"/>
        <v>-4385.2620757732984</v>
      </c>
      <c r="K59">
        <f t="shared" si="8"/>
        <v>4385.2620757732984</v>
      </c>
      <c r="L59">
        <f>SUMSQ($J$3:J59)/A59</f>
        <v>2100091.8974096198</v>
      </c>
      <c r="M59">
        <f>AVERAGE($K$3:K59)</f>
        <v>1063.6377734355121</v>
      </c>
      <c r="N59">
        <f t="shared" si="9"/>
        <v>21.926310378866493</v>
      </c>
      <c r="O59">
        <f>AVERAGE($N$3:N59)</f>
        <v>21.263785083838545</v>
      </c>
      <c r="P59">
        <f>SUM($J$3:J59)/M59</f>
        <v>2.5441717585824613</v>
      </c>
    </row>
    <row r="60" spans="1:16" x14ac:dyDescent="0.2">
      <c r="A60">
        <f t="shared" si="0"/>
        <v>58</v>
      </c>
      <c r="B60">
        <v>20000</v>
      </c>
      <c r="D60">
        <f t="shared" si="1"/>
        <v>10071.516017754619</v>
      </c>
      <c r="E60">
        <f t="shared" si="2"/>
        <v>1.9857983609163612</v>
      </c>
      <c r="F60">
        <f t="shared" si="11"/>
        <v>1.7780783192862291</v>
      </c>
      <c r="G60">
        <f t="shared" si="4"/>
        <v>9705.5348239520645</v>
      </c>
      <c r="H60">
        <f t="shared" si="5"/>
        <v>70.245784484006393</v>
      </c>
      <c r="I60">
        <f t="shared" si="6"/>
        <v>16794.848485840481</v>
      </c>
      <c r="J60">
        <f t="shared" si="7"/>
        <v>-3205.1515141595191</v>
      </c>
      <c r="K60">
        <f t="shared" si="8"/>
        <v>3205.1515141595191</v>
      </c>
      <c r="L60">
        <f>SUMSQ($J$3:J60)/A60</f>
        <v>2241004.0410528863</v>
      </c>
      <c r="M60">
        <f>AVERAGE($K$3:K60)</f>
        <v>1100.56042413765</v>
      </c>
      <c r="N60">
        <f t="shared" si="9"/>
        <v>16.025757570797598</v>
      </c>
      <c r="O60">
        <f>AVERAGE($N$3:N60)</f>
        <v>21.173474264648185</v>
      </c>
      <c r="P60">
        <f>SUM($J$3:J60)/M60</f>
        <v>-0.45347290223924869</v>
      </c>
    </row>
    <row r="61" spans="1:16" x14ac:dyDescent="0.2">
      <c r="A61">
        <f t="shared" si="0"/>
        <v>59</v>
      </c>
      <c r="B61">
        <v>22000</v>
      </c>
      <c r="D61">
        <f t="shared" si="1"/>
        <v>10141.761802238623</v>
      </c>
      <c r="E61">
        <f t="shared" si="2"/>
        <v>2.1692483445178006</v>
      </c>
      <c r="F61">
        <f t="shared" si="11"/>
        <v>2.1236822012893675</v>
      </c>
      <c r="G61">
        <f t="shared" si="4"/>
        <v>9859.9644419648175</v>
      </c>
      <c r="H61">
        <f t="shared" si="5"/>
        <v>70.245784484006393</v>
      </c>
      <c r="I61">
        <f t="shared" si="6"/>
        <v>20760.651281845428</v>
      </c>
      <c r="J61">
        <f t="shared" si="7"/>
        <v>-1239.3487181545715</v>
      </c>
      <c r="K61">
        <f t="shared" si="8"/>
        <v>1239.3487181545715</v>
      </c>
      <c r="L61">
        <f>SUMSQ($J$3:J61)/A61</f>
        <v>2229054.5699365893</v>
      </c>
      <c r="M61">
        <f>AVERAGE($K$3:K61)</f>
        <v>1102.9127681040386</v>
      </c>
      <c r="N61">
        <f t="shared" si="9"/>
        <v>5.6334032643389618</v>
      </c>
      <c r="O61">
        <f>AVERAGE($N$3:N61)</f>
        <v>20.91008323074464</v>
      </c>
      <c r="P61">
        <f>SUM($J$3:J61)/M61</f>
        <v>-1.5762108283199632</v>
      </c>
    </row>
    <row r="62" spans="1:16" x14ac:dyDescent="0.2">
      <c r="A62">
        <f t="shared" si="0"/>
        <v>60</v>
      </c>
      <c r="B62">
        <v>8000</v>
      </c>
      <c r="D62">
        <f>$G$2+$H$2*A62</f>
        <v>10212.00758672263</v>
      </c>
      <c r="E62">
        <f t="shared" si="2"/>
        <v>0.78339150574088678</v>
      </c>
      <c r="F62">
        <f t="shared" si="11"/>
        <v>1.0947200649675768</v>
      </c>
      <c r="G62">
        <f t="shared" si="4"/>
        <v>9551.9204352317865</v>
      </c>
      <c r="H62">
        <f t="shared" si="5"/>
        <v>70.245784484006393</v>
      </c>
      <c r="I62">
        <f t="shared" si="6"/>
        <v>10870.800384239752</v>
      </c>
      <c r="J62">
        <f t="shared" si="7"/>
        <v>2870.800384239752</v>
      </c>
      <c r="K62">
        <f t="shared" si="8"/>
        <v>2870.800384239752</v>
      </c>
      <c r="L62">
        <f>SUMSQ($J$3:J62)/A62</f>
        <v>2329261.9078734978</v>
      </c>
      <c r="M62">
        <f>AVERAGE($K$3:K62)</f>
        <v>1132.3775617063004</v>
      </c>
      <c r="N62">
        <f t="shared" si="9"/>
        <v>35.885004802996903</v>
      </c>
      <c r="O62">
        <f>AVERAGE($N$3:N62)</f>
        <v>21.159665256948845</v>
      </c>
      <c r="P62">
        <f>SUM($J$3:J62)/M62</f>
        <v>0.99999980108712305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C5404EAFED8C4296397360C637800B" ma:contentTypeVersion="8" ma:contentTypeDescription="Create a new document." ma:contentTypeScope="" ma:versionID="0020cf6d792b976fdec06dff48af97e6">
  <xsd:schema xmlns:xsd="http://www.w3.org/2001/XMLSchema" xmlns:xs="http://www.w3.org/2001/XMLSchema" xmlns:p="http://schemas.microsoft.com/office/2006/metadata/properties" xmlns:ns3="ad244853-32d5-4630-a91a-e84dd93fc985" targetNamespace="http://schemas.microsoft.com/office/2006/metadata/properties" ma:root="true" ma:fieldsID="4383ff153909064602092f33d06420ba" ns3:_="">
    <xsd:import namespace="ad244853-32d5-4630-a91a-e84dd93fc9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44853-32d5-4630-a91a-e84dd93fc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D16834-F7AD-4E1D-A5A4-C3E9960024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C97336-F412-417F-85E9-F23404FAF38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d244853-32d5-4630-a91a-e84dd93fc985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D21060E-1FD9-4A2A-96EF-5D20622272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244853-32d5-4630-a91a-e84dd93fc9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Moving Average</vt:lpstr>
      <vt:lpstr>Exponential Smoothing</vt:lpstr>
      <vt:lpstr>Minimized MSE Exp Smoothing</vt:lpstr>
      <vt:lpstr>Holts model</vt:lpstr>
      <vt:lpstr>Minimized MAD Holt's Model</vt:lpstr>
      <vt:lpstr>Winter's model</vt:lpstr>
      <vt:lpstr>Minmized MAPE Winter's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Asif Raza</dc:creator>
  <cp:lastModifiedBy>Dahal, Arya</cp:lastModifiedBy>
  <dcterms:created xsi:type="dcterms:W3CDTF">2022-11-10T11:57:05Z</dcterms:created>
  <dcterms:modified xsi:type="dcterms:W3CDTF">2023-05-08T04:19:51Z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0x010100B8C5404EAFED8C4296397360C637800B</vt:lpwstr>
  </property>
</Properties>
</file>