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mankumar7/Downloads/"/>
    </mc:Choice>
  </mc:AlternateContent>
  <xr:revisionPtr revIDLastSave="0" documentId="13_ncr:1_{B01ACA8E-4D07-1041-866C-B1628FDAFC5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fo Page" sheetId="2" r:id="rId1"/>
    <sheet name="Question I" sheetId="1" r:id="rId2"/>
    <sheet name="Question II" sheetId="4" r:id="rId3"/>
    <sheet name="Question III" sheetId="5" r:id="rId4"/>
    <sheet name="Question IV" sheetId="6" r:id="rId5"/>
    <sheet name="Question V" sheetId="9" r:id="rId6"/>
    <sheet name="Question VI" sheetId="12" r:id="rId7"/>
  </sheets>
  <definedNames>
    <definedName name="_xlnm._FilterDatabase" localSheetId="1" hidden="1">'Question I'!$A$1:$A$113</definedName>
    <definedName name="_xlnm._FilterDatabase" localSheetId="2" hidden="1">'Question II'!$A$1:$A$24</definedName>
    <definedName name="_xlnm._FilterDatabase" localSheetId="3" hidden="1">'Question III'!$A$1:$A$24</definedName>
    <definedName name="_xlchart.v1.0" hidden="1">'Question I'!$P$2:$P$7</definedName>
    <definedName name="_xlchart.v1.1" hidden="1">'Question I'!$P$8:$P$12</definedName>
    <definedName name="_xlchart.v1.2" hidden="1">'Question I'!$P$18:$P$24</definedName>
    <definedName name="_xlchart.v1.3" hidden="1">'Question I'!$P$13:$P$17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9" l="1"/>
  <c r="A62" i="9"/>
  <c r="B58" i="9"/>
  <c r="B48" i="6"/>
  <c r="F83" i="5"/>
  <c r="F84" i="5"/>
  <c r="F85" i="5"/>
  <c r="F86" i="5"/>
  <c r="F87" i="5"/>
  <c r="F88" i="5"/>
  <c r="F89" i="5"/>
  <c r="F82" i="5"/>
  <c r="F78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64" i="5"/>
  <c r="E83" i="5"/>
  <c r="E84" i="5"/>
  <c r="E85" i="5"/>
  <c r="E86" i="5"/>
  <c r="E87" i="5"/>
  <c r="E88" i="5"/>
  <c r="E89" i="5"/>
  <c r="E82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64" i="5"/>
  <c r="D83" i="5"/>
  <c r="D84" i="5"/>
  <c r="D85" i="5"/>
  <c r="D86" i="5"/>
  <c r="D87" i="5"/>
  <c r="D88" i="5"/>
  <c r="D89" i="5"/>
  <c r="D82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64" i="5"/>
  <c r="C59" i="4"/>
  <c r="D59" i="4" s="1"/>
  <c r="C54" i="4"/>
  <c r="D54" i="4" s="1"/>
  <c r="C52" i="4"/>
  <c r="D52" i="4" s="1"/>
  <c r="C51" i="4"/>
  <c r="D51" i="4" s="1"/>
  <c r="C53" i="4"/>
  <c r="D53" i="4" s="1"/>
  <c r="C65" i="4"/>
  <c r="D65" i="4" s="1"/>
  <c r="C56" i="4"/>
  <c r="D56" i="4" s="1"/>
  <c r="C46" i="4"/>
  <c r="D46" i="4" s="1"/>
  <c r="C61" i="4"/>
  <c r="D61" i="4" s="1"/>
  <c r="C60" i="4"/>
  <c r="D60" i="4" s="1"/>
  <c r="C66" i="4"/>
  <c r="D66" i="4" s="1"/>
  <c r="C67" i="4"/>
  <c r="D67" i="4" s="1"/>
  <c r="C62" i="4"/>
  <c r="D62" i="4" s="1"/>
  <c r="C55" i="4"/>
  <c r="D55" i="4" s="1"/>
  <c r="C58" i="4"/>
  <c r="D58" i="4" s="1"/>
  <c r="C63" i="4"/>
  <c r="D63" i="4" s="1"/>
  <c r="C64" i="4"/>
  <c r="D64" i="4" s="1"/>
  <c r="C50" i="4"/>
  <c r="D50" i="4" s="1"/>
  <c r="C47" i="4"/>
  <c r="D47" i="4" s="1"/>
  <c r="C48" i="4"/>
  <c r="D48" i="4" s="1"/>
  <c r="C49" i="4"/>
  <c r="D49" i="4" s="1"/>
  <c r="C45" i="4"/>
  <c r="D45" i="4" s="1"/>
  <c r="C57" i="4"/>
  <c r="D57" i="4" s="1"/>
  <c r="B40" i="4"/>
  <c r="B39" i="4"/>
  <c r="B37" i="4"/>
  <c r="B38" i="4"/>
  <c r="B31" i="4"/>
  <c r="B36" i="4"/>
  <c r="B35" i="4"/>
  <c r="B34" i="4"/>
  <c r="B33" i="4"/>
  <c r="B32" i="4"/>
  <c r="N62" i="1"/>
  <c r="N61" i="1"/>
  <c r="N60" i="1"/>
  <c r="N59" i="1"/>
  <c r="M63" i="1"/>
  <c r="M62" i="1"/>
  <c r="M61" i="1"/>
  <c r="M60" i="1"/>
  <c r="M59" i="1"/>
  <c r="M37" i="1"/>
  <c r="N36" i="1" s="1"/>
  <c r="M36" i="1"/>
  <c r="M35" i="1"/>
  <c r="M34" i="1"/>
  <c r="M33" i="1"/>
  <c r="G49" i="1"/>
  <c r="G51" i="1"/>
  <c r="G50" i="1"/>
  <c r="G52" i="1"/>
  <c r="G48" i="1"/>
  <c r="G46" i="1"/>
  <c r="G47" i="1" s="1"/>
  <c r="G45" i="1"/>
  <c r="G44" i="1"/>
  <c r="G43" i="1"/>
  <c r="B50" i="1"/>
  <c r="B46" i="1"/>
  <c r="B47" i="1" s="1"/>
  <c r="B45" i="1"/>
  <c r="B44" i="1"/>
  <c r="B43" i="1"/>
  <c r="G33" i="1"/>
  <c r="G38" i="1"/>
  <c r="G34" i="1"/>
  <c r="G32" i="1"/>
  <c r="G31" i="1"/>
  <c r="G36" i="1"/>
  <c r="G40" i="1"/>
  <c r="B52" i="1"/>
  <c r="B48" i="1"/>
  <c r="B49" i="1"/>
  <c r="B51" i="1"/>
  <c r="G39" i="1"/>
  <c r="G37" i="1"/>
  <c r="G35" i="1"/>
  <c r="B31" i="1"/>
  <c r="B32" i="1"/>
  <c r="B33" i="1"/>
  <c r="B34" i="1"/>
  <c r="B35" i="1" s="1"/>
  <c r="B36" i="1"/>
  <c r="B37" i="1"/>
  <c r="B38" i="1"/>
  <c r="B39" i="1"/>
  <c r="B40" i="1"/>
  <c r="N34" i="1" l="1"/>
  <c r="N33" i="1"/>
  <c r="N35" i="1"/>
</calcChain>
</file>

<file path=xl/sharedStrings.xml><?xml version="1.0" encoding="utf-8"?>
<sst xmlns="http://schemas.openxmlformats.org/spreadsheetml/2006/main" count="650" uniqueCount="201">
  <si>
    <t>Make</t>
  </si>
  <si>
    <t>Model</t>
  </si>
  <si>
    <t>Type</t>
  </si>
  <si>
    <t>Drive</t>
  </si>
  <si>
    <t>Length</t>
  </si>
  <si>
    <t>Width</t>
  </si>
  <si>
    <t>Height</t>
  </si>
  <si>
    <t>Weight</t>
  </si>
  <si>
    <t>Acc030</t>
  </si>
  <si>
    <t>Acc060</t>
  </si>
  <si>
    <t>Wheelbase</t>
  </si>
  <si>
    <t>Hatchback</t>
  </si>
  <si>
    <t>Sedan</t>
  </si>
  <si>
    <t>Kia</t>
  </si>
  <si>
    <t>Rio</t>
  </si>
  <si>
    <t>Toyoto</t>
  </si>
  <si>
    <t>Yaris</t>
  </si>
  <si>
    <t>AWD</t>
  </si>
  <si>
    <t>Forte</t>
  </si>
  <si>
    <t>Audi</t>
  </si>
  <si>
    <t>TT</t>
  </si>
  <si>
    <t>BMW</t>
  </si>
  <si>
    <t>3 Series GT</t>
  </si>
  <si>
    <t>Midsized</t>
  </si>
  <si>
    <t>Camry</t>
  </si>
  <si>
    <t>Optima</t>
  </si>
  <si>
    <t>A3</t>
  </si>
  <si>
    <t>A6</t>
  </si>
  <si>
    <t>5 series</t>
  </si>
  <si>
    <t>Large</t>
  </si>
  <si>
    <t>A8</t>
  </si>
  <si>
    <t>7 Series</t>
  </si>
  <si>
    <t>Cadenza</t>
  </si>
  <si>
    <t>FWD</t>
  </si>
  <si>
    <t>A5</t>
  </si>
  <si>
    <t>Sporty</t>
  </si>
  <si>
    <t>Z4</t>
  </si>
  <si>
    <t>RWD</t>
  </si>
  <si>
    <t>Allroad</t>
  </si>
  <si>
    <t>Wagon</t>
  </si>
  <si>
    <t>Soul</t>
  </si>
  <si>
    <t>Venza</t>
  </si>
  <si>
    <t>Small</t>
  </si>
  <si>
    <t>SUV</t>
  </si>
  <si>
    <t>X1</t>
  </si>
  <si>
    <t>4Runner</t>
  </si>
  <si>
    <t>7Pass</t>
  </si>
  <si>
    <t>Sienna</t>
  </si>
  <si>
    <t>Highlander</t>
  </si>
  <si>
    <t>Sequioa</t>
  </si>
  <si>
    <t>LowPrice</t>
  </si>
  <si>
    <t>CityMPG</t>
  </si>
  <si>
    <t>HwyMPG</t>
  </si>
  <si>
    <t>FuelCap</t>
  </si>
  <si>
    <t>QtrMile</t>
  </si>
  <si>
    <t>Size</t>
  </si>
  <si>
    <t>HighPrice</t>
  </si>
  <si>
    <t>PageNum</t>
  </si>
  <si>
    <t>UTurn</t>
  </si>
  <si>
    <t>The data has been sorted and filtered as per the makes assigned</t>
  </si>
  <si>
    <t>I A -&gt; 1</t>
  </si>
  <si>
    <t xml:space="preserve">Mean </t>
  </si>
  <si>
    <t>Median</t>
  </si>
  <si>
    <t>Mode</t>
  </si>
  <si>
    <t>Standard Deviation</t>
  </si>
  <si>
    <t>Variance</t>
  </si>
  <si>
    <t xml:space="preserve">Minimum </t>
  </si>
  <si>
    <t>Q1</t>
  </si>
  <si>
    <t>Maximum</t>
  </si>
  <si>
    <t>Q3</t>
  </si>
  <si>
    <t>Descriptive Statistics for Acc030 for each of the 4 makes (rounded to 3 decimals)</t>
  </si>
  <si>
    <t>5 Number Summary</t>
  </si>
  <si>
    <t>Data has no mode</t>
  </si>
  <si>
    <t>KIA</t>
  </si>
  <si>
    <t>Toyota</t>
  </si>
  <si>
    <t>I A -&gt; 2</t>
  </si>
  <si>
    <t>Box plot for Acc030 for each of the makes</t>
  </si>
  <si>
    <t>Name</t>
  </si>
  <si>
    <t>Stats 401 Final Data Analysis Project</t>
  </si>
  <si>
    <t>Aryaman Kumar</t>
  </si>
  <si>
    <t>I B -&gt; 1</t>
  </si>
  <si>
    <t>Makes</t>
  </si>
  <si>
    <t>Sum of Lowest Prices</t>
  </si>
  <si>
    <t>Proportion</t>
  </si>
  <si>
    <t>Total</t>
  </si>
  <si>
    <t>Pie chart by Lowest Price by Make</t>
  </si>
  <si>
    <t>I B -&gt; 2</t>
  </si>
  <si>
    <t>Sum of Highest Prices</t>
  </si>
  <si>
    <t>Bar Graph by Highest Price by Make</t>
  </si>
  <si>
    <t>II A</t>
  </si>
  <si>
    <t>Descriptive Statistics for Highway Mileage for 4 makes combined</t>
  </si>
  <si>
    <t>Stats</t>
  </si>
  <si>
    <t>Median (Q2)</t>
  </si>
  <si>
    <t>II B</t>
  </si>
  <si>
    <t>III C</t>
  </si>
  <si>
    <t>II C</t>
  </si>
  <si>
    <t>99% Confidence Interval</t>
  </si>
  <si>
    <t>II D</t>
  </si>
  <si>
    <t xml:space="preserve">We are 99% confident that the actual value of the mean highway mileage lies in between 26.207239 and 32.401457 miles per gallon </t>
  </si>
  <si>
    <t>III A</t>
  </si>
  <si>
    <t>Wheelbase &lt;111</t>
  </si>
  <si>
    <t>Uturn</t>
  </si>
  <si>
    <t>Wheelbase &gt;=111</t>
  </si>
  <si>
    <t>Sorted Wheelbases from Smallest to Largest</t>
  </si>
  <si>
    <t>Null Hypothesis</t>
  </si>
  <si>
    <t>Ho: μd = 0</t>
  </si>
  <si>
    <t>Alternate Hypothesis</t>
  </si>
  <si>
    <t>Ha: 𝜇d ≠ 0</t>
  </si>
  <si>
    <t>i</t>
  </si>
  <si>
    <t>(i-0.5)/n</t>
  </si>
  <si>
    <t>Normal Score</t>
  </si>
  <si>
    <t>Not normal distribution as multimodal and n&lt;30</t>
  </si>
  <si>
    <t>The claim states that the mean diameter needed for U turn is unequal for vehicles with wheelbases &lt;111 (𝜇1) and wheelbases&gt;=111(𝜇2)</t>
  </si>
  <si>
    <t>Thus, 𝜇1≠𝜇2. Thus, the alterante to this claim is the mean diameter needed for U turn is equal for both the wheelbases &lt;111 and &gt;=111 i.e.𝜇1=𝜇2</t>
  </si>
  <si>
    <t>Since, the original claim does not have an =, it would be the alternate hypothesis. Here 𝜇d is the difference between the mean diameter of the two samples</t>
  </si>
  <si>
    <t>III B</t>
  </si>
  <si>
    <t>The best test for this would be Student T-distribution as the data is not normally distributed and is multimodal and n&lt;30.</t>
  </si>
  <si>
    <t>Sample 1</t>
  </si>
  <si>
    <t>Plot:</t>
  </si>
  <si>
    <t>Sample 2</t>
  </si>
  <si>
    <t>Z score</t>
  </si>
  <si>
    <t>The two samples are normally distributed as they are multimodal and n&lt;30</t>
  </si>
  <si>
    <t>III D</t>
  </si>
  <si>
    <t>T-test two samples assuming unequal variances</t>
  </si>
  <si>
    <t>IV A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</si>
  <si>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</si>
  <si>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</si>
  <si>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</si>
  <si>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</si>
  <si>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</si>
  <si>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</si>
  <si>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</si>
  <si>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</si>
  <si>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</si>
  <si>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</si>
  <si>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</si>
  <si>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</si>
  <si>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As P(t)=0.035894936&lt;0.01. Reject Ho. There is insufficient evidence to warrant the rejection of the claim that the mean diameter needed for a Uturn is unequal for wheelbases&lt;111 and &gt;=111.</t>
  </si>
  <si>
    <t>IV B</t>
  </si>
  <si>
    <t>The two continuous variables I choose are Acc060 and QtrMIle</t>
  </si>
  <si>
    <t>IV C</t>
  </si>
  <si>
    <t xml:space="preserve">Correlation = </t>
  </si>
  <si>
    <t>Since, correlation coefficient &gt;0.666, this mean sthere is a positive correlation between the two variables.</t>
  </si>
  <si>
    <t>V A</t>
  </si>
  <si>
    <t>The two independent variables that I chose are Acc030 and Acc060</t>
  </si>
  <si>
    <t>V B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</si>
  <si>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</si>
  <si>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</si>
  <si>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</si>
  <si>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</si>
  <si>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</si>
  <si>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</si>
  <si>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</si>
  <si>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</si>
  <si>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</si>
  <si>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</si>
  <si>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</si>
  <si>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</si>
  <si>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</si>
  <si>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</si>
  <si>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</si>
  <si>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</si>
  <si>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</si>
  <si>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</si>
  <si>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</si>
  <si>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</si>
  <si>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X Variable 1</t>
  </si>
  <si>
    <t>Acc060 = 2.87971038x - 0.8219352</t>
  </si>
  <si>
    <t>V C</t>
  </si>
  <si>
    <t>Let chosen value x = Acc30 = 3.5</t>
  </si>
  <si>
    <t xml:space="preserve">Prediction: </t>
  </si>
  <si>
    <t xml:space="preserve">As per the equation Acc060 = 2.87971038x - 0.8219352				</t>
  </si>
  <si>
    <t>V D</t>
  </si>
  <si>
    <t>Correlation</t>
  </si>
  <si>
    <t xml:space="preserve">R^2 = </t>
  </si>
  <si>
    <t>V E(i)</t>
  </si>
  <si>
    <t>Null Hpothesis</t>
  </si>
  <si>
    <t>The coefficient of x in the regression model is equal to zero, implying that x is not useful in predicting Y.</t>
  </si>
  <si>
    <t>Alternative Hypothesis</t>
  </si>
  <si>
    <t>The coefficient of x in the regression model is not equal to zero, implying that x is useful in predicting Y</t>
  </si>
  <si>
    <t>V E(ii)</t>
  </si>
  <si>
    <t>F value</t>
  </si>
  <si>
    <t>From ANOVA done above</t>
  </si>
  <si>
    <t>V F</t>
  </si>
  <si>
    <t>P value</t>
  </si>
  <si>
    <t>V G</t>
  </si>
  <si>
    <t>The F statistic is 409.387, and the p-value is 0.06. Since the p-value is more than our chosen alpha level of 0.05, we fail to reject the null hypothesis and conclude that Acc030 is not statistically significant in predicting Acc060.</t>
  </si>
  <si>
    <t>V1 A</t>
  </si>
  <si>
    <t>The mean city mileage are equal for all car makes, i.e u1 = u2 = u3 = u4</t>
  </si>
  <si>
    <t>The mean city mileage aren't equal for all car makes</t>
  </si>
  <si>
    <t>VI B</t>
  </si>
  <si>
    <t>VI C</t>
  </si>
  <si>
    <t>F statistic</t>
  </si>
  <si>
    <t>Mean mileage per make</t>
  </si>
  <si>
    <t>VI D</t>
  </si>
  <si>
    <t>p-value</t>
  </si>
  <si>
    <t>the p-value is 0.4156, which is more than our alpha level of 0.10. This means that we fail to reject the null hypothesis and conclude that there is a no statistically significant difference in the mean city mileage for at least two of the four makes.</t>
  </si>
  <si>
    <t>Thus, There is a statistically no significant difference in the mean city mileage for at least two of the four makes.</t>
  </si>
  <si>
    <t>School</t>
  </si>
  <si>
    <t>Rutgers New Brunswick</t>
  </si>
  <si>
    <t>Y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</si>
</sst>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mbria Math"/>
      <family val="1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7DEE8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65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4" borderId="1" xfId="0" applyFont="1" applyFill="1" applyBorder="1"/>
    <xf numFmtId="0" fontId="5" fillId="0" borderId="0" xfId="0" applyFont="1"/>
    <xf numFmtId="165" fontId="5" fillId="0" borderId="0" xfId="0" applyNumberFormat="1" applyFont="1"/>
    <xf numFmtId="0" fontId="2" fillId="5" borderId="3" xfId="0" applyFont="1" applyFill="1" applyBorder="1"/>
    <xf numFmtId="165" fontId="5" fillId="5" borderId="4" xfId="0" applyNumberFormat="1" applyFont="1" applyFill="1" applyBorder="1" applyAlignment="1">
      <alignment horizontal="center"/>
    </xf>
    <xf numFmtId="165" fontId="5" fillId="5" borderId="10" xfId="0" applyNumberFormat="1" applyFont="1" applyFill="1" applyBorder="1" applyAlignment="1">
      <alignment horizontal="center"/>
    </xf>
    <xf numFmtId="0" fontId="2" fillId="4" borderId="0" xfId="0" applyFont="1" applyFill="1"/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2" fillId="0" borderId="0" xfId="0" applyFont="1"/>
    <xf numFmtId="0" fontId="5" fillId="4" borderId="1" xfId="0" applyFont="1" applyFill="1" applyBorder="1"/>
    <xf numFmtId="0" fontId="6" fillId="4" borderId="1" xfId="0" applyFont="1" applyFill="1" applyBorder="1"/>
    <xf numFmtId="0" fontId="5" fillId="2" borderId="1" xfId="0" applyFont="1" applyFill="1" applyBorder="1"/>
    <xf numFmtId="0" fontId="0" fillId="3" borderId="0" xfId="0" applyFill="1"/>
    <xf numFmtId="0" fontId="5" fillId="3" borderId="1" xfId="0" applyFont="1" applyFill="1" applyBorder="1"/>
    <xf numFmtId="0" fontId="5" fillId="4" borderId="4" xfId="0" applyFont="1" applyFill="1" applyBorder="1"/>
    <xf numFmtId="0" fontId="5" fillId="4" borderId="3" xfId="0" applyFont="1" applyFill="1" applyBorder="1"/>
    <xf numFmtId="0" fontId="5" fillId="4" borderId="10" xfId="0" applyFont="1" applyFill="1" applyBorder="1"/>
    <xf numFmtId="0" fontId="5" fillId="5" borderId="3" xfId="0" applyFont="1" applyFill="1" applyBorder="1"/>
    <xf numFmtId="0" fontId="5" fillId="5" borderId="10" xfId="0" applyFont="1" applyFill="1" applyBorder="1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Continuous"/>
    </xf>
    <xf numFmtId="0" fontId="5" fillId="0" borderId="11" xfId="0" applyFont="1" applyBorder="1"/>
    <xf numFmtId="0" fontId="8" fillId="0" borderId="12" xfId="0" applyFont="1" applyBorder="1" applyAlignment="1">
      <alignment horizontal="center"/>
    </xf>
    <xf numFmtId="164" fontId="5" fillId="0" borderId="1" xfId="0" applyNumberFormat="1" applyFont="1" applyBorder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 Chart by Lowest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DA-1646-9856-39AA4FAFB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DA-1646-9856-39AA4FAFB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DA-1646-9856-39AA4FAFB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DA-1646-9856-39AA4FAFBA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I'!$L$33:$L$36</c:f>
              <c:strCache>
                <c:ptCount val="4"/>
                <c:pt idx="0">
                  <c:v>Audi</c:v>
                </c:pt>
                <c:pt idx="1">
                  <c:v>BMW</c:v>
                </c:pt>
                <c:pt idx="2">
                  <c:v>KIA</c:v>
                </c:pt>
                <c:pt idx="3">
                  <c:v>Toyoto</c:v>
                </c:pt>
              </c:strCache>
            </c:strRef>
          </c:cat>
          <c:val>
            <c:numRef>
              <c:f>'Question I'!$M$33:$M$36</c:f>
              <c:numCache>
                <c:formatCode>0.000</c:formatCode>
                <c:ptCount val="4"/>
                <c:pt idx="0">
                  <c:v>276.25</c:v>
                </c:pt>
                <c:pt idx="1">
                  <c:v>237.05</c:v>
                </c:pt>
                <c:pt idx="2">
                  <c:v>100.76</c:v>
                </c:pt>
                <c:pt idx="3">
                  <c:v>202.75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B-CF4E-8EC8-E65B0DA8F4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Graph by Highest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I'!$L$59:$L$62</c:f>
              <c:strCache>
                <c:ptCount val="4"/>
                <c:pt idx="0">
                  <c:v>Audi</c:v>
                </c:pt>
                <c:pt idx="1">
                  <c:v>BMW</c:v>
                </c:pt>
                <c:pt idx="2">
                  <c:v>KIA</c:v>
                </c:pt>
                <c:pt idx="3">
                  <c:v>Toyoto</c:v>
                </c:pt>
              </c:strCache>
            </c:strRef>
          </c:cat>
          <c:val>
            <c:numRef>
              <c:f>'Question I'!$M$59:$M$62</c:f>
              <c:numCache>
                <c:formatCode>0.000</c:formatCode>
                <c:ptCount val="4"/>
                <c:pt idx="0">
                  <c:v>423.2</c:v>
                </c:pt>
                <c:pt idx="1">
                  <c:v>401.7</c:v>
                </c:pt>
                <c:pt idx="2">
                  <c:v>155.18</c:v>
                </c:pt>
                <c:pt idx="3">
                  <c:v>293.26900000000001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3-D94D-B364-93616173CE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928608"/>
        <c:axId val="904446224"/>
      </c:barChart>
      <c:catAx>
        <c:axId val="9039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46224"/>
        <c:crosses val="autoZero"/>
        <c:auto val="1"/>
        <c:lblAlgn val="ctr"/>
        <c:lblOffset val="100"/>
        <c:noMultiLvlLbl val="0"/>
      </c:catAx>
      <c:valAx>
        <c:axId val="9044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II'!$D$44</c:f>
              <c:strCache>
                <c:ptCount val="1"/>
                <c:pt idx="0">
                  <c:v>Normal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II'!$A$45:$A$67</c:f>
              <c:numCache>
                <c:formatCode>General</c:formatCode>
                <c:ptCount val="23"/>
                <c:pt idx="0">
                  <c:v>18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</c:numCache>
            </c:numRef>
          </c:xVal>
          <c:yVal>
            <c:numRef>
              <c:f>'Question II'!$D$45:$D$67</c:f>
              <c:numCache>
                <c:formatCode>General</c:formatCode>
                <c:ptCount val="23"/>
                <c:pt idx="0">
                  <c:v>-2.0190862005831423</c:v>
                </c:pt>
                <c:pt idx="1">
                  <c:v>-1.5123895860676801</c:v>
                </c:pt>
                <c:pt idx="2">
                  <c:v>-1.2334945619686917</c:v>
                </c:pt>
                <c:pt idx="3">
                  <c:v>-1.0271542729149992</c:v>
                </c:pt>
                <c:pt idx="4">
                  <c:v>-0.85725432022117776</c:v>
                </c:pt>
                <c:pt idx="5">
                  <c:v>-0.70910250340902359</c:v>
                </c:pt>
                <c:pt idx="6">
                  <c:v>-0.5751092812784383</c:v>
                </c:pt>
                <c:pt idx="7">
                  <c:v>-0.4507442126153593</c:v>
                </c:pt>
                <c:pt idx="8">
                  <c:v>-0.33300509819729662</c:v>
                </c:pt>
                <c:pt idx="9">
                  <c:v>-0.21972291581857983</c:v>
                </c:pt>
                <c:pt idx="10">
                  <c:v>-0.10920048169143172</c:v>
                </c:pt>
                <c:pt idx="11">
                  <c:v>0</c:v>
                </c:pt>
                <c:pt idx="12">
                  <c:v>0.10920048169143155</c:v>
                </c:pt>
                <c:pt idx="13">
                  <c:v>0.21972291581858003</c:v>
                </c:pt>
                <c:pt idx="14">
                  <c:v>0.33300509819729662</c:v>
                </c:pt>
                <c:pt idx="15">
                  <c:v>0.4507442126153593</c:v>
                </c:pt>
                <c:pt idx="16">
                  <c:v>0.57510928127843797</c:v>
                </c:pt>
                <c:pt idx="17">
                  <c:v>0.70910250340902437</c:v>
                </c:pt>
                <c:pt idx="18">
                  <c:v>0.85725432022117776</c:v>
                </c:pt>
                <c:pt idx="19">
                  <c:v>1.0271542729149992</c:v>
                </c:pt>
                <c:pt idx="20">
                  <c:v>1.233494561968691</c:v>
                </c:pt>
                <c:pt idx="21">
                  <c:v>1.5123895860676808</c:v>
                </c:pt>
                <c:pt idx="22">
                  <c:v>2.0190862005831423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C-2C42-B822-9FB6205E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57392"/>
        <c:axId val="951445744"/>
      </c:scatterChart>
      <c:valAx>
        <c:axId val="8455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45744"/>
        <c:crosses val="autoZero"/>
        <c:crossBetween val="midCat"/>
      </c:valAx>
      <c:valAx>
        <c:axId val="95144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Wheelbase</a:t>
            </a:r>
            <a:r>
              <a:rPr lang="en-US" baseline="0"/>
              <a:t> &lt;111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III'!$F$63</c:f>
              <c:strCache>
                <c:ptCount val="1"/>
                <c:pt idx="0">
                  <c:v>Z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III'!$B$64:$B$78</c:f>
              <c:numCache>
                <c:formatCode>General</c:formatCode>
                <c:ptCount val="15"/>
                <c:pt idx="0">
                  <c:v>36</c:v>
                </c:pt>
                <c:pt idx="1">
                  <c:v>36</c:v>
                </c:pt>
                <c:pt idx="2">
                  <c:v>34</c:v>
                </c:pt>
                <c:pt idx="3">
                  <c:v>37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38</c:v>
                </c:pt>
                <c:pt idx="8">
                  <c:v>39</c:v>
                </c:pt>
                <c:pt idx="9">
                  <c:v>38</c:v>
                </c:pt>
                <c:pt idx="10">
                  <c:v>42</c:v>
                </c:pt>
                <c:pt idx="11">
                  <c:v>39</c:v>
                </c:pt>
                <c:pt idx="12">
                  <c:v>38</c:v>
                </c:pt>
                <c:pt idx="13">
                  <c:v>45</c:v>
                </c:pt>
                <c:pt idx="14">
                  <c:v>40</c:v>
                </c:pt>
              </c:numCache>
            </c:numRef>
          </c:xVal>
          <c:yVal>
            <c:numRef>
              <c:f>'Question III'!$F$64:$F$78</c:f>
              <c:numCache>
                <c:formatCode>General</c:formatCode>
                <c:ptCount val="15"/>
                <c:pt idx="0">
                  <c:v>-1.8627318674216511</c:v>
                </c:pt>
                <c:pt idx="1">
                  <c:v>-1.8627318674216511</c:v>
                </c:pt>
                <c:pt idx="2">
                  <c:v>-2.3109913382574181</c:v>
                </c:pt>
                <c:pt idx="3">
                  <c:v>-1.3180108973035372</c:v>
                </c:pt>
                <c:pt idx="4">
                  <c:v>-1.8627318674216511</c:v>
                </c:pt>
                <c:pt idx="5">
                  <c:v>-1.3180108973035372</c:v>
                </c:pt>
                <c:pt idx="6">
                  <c:v>-0.70764350875288007</c:v>
                </c:pt>
                <c:pt idx="7">
                  <c:v>-1.1011455083738533</c:v>
                </c:pt>
                <c:pt idx="8">
                  <c:v>-0.84908619169171662</c:v>
                </c:pt>
                <c:pt idx="9">
                  <c:v>-1.1011455083738533</c:v>
                </c:pt>
                <c:pt idx="10">
                  <c:v>-0.57913216225555586</c:v>
                </c:pt>
                <c:pt idx="11">
                  <c:v>-0.84908619169171662</c:v>
                </c:pt>
                <c:pt idx="12">
                  <c:v>-1.1011455083738533</c:v>
                </c:pt>
                <c:pt idx="13">
                  <c:v>-0.51841798843925346</c:v>
                </c:pt>
                <c:pt idx="14">
                  <c:v>-0.70764350875288007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8-B24D-B557-2EA01739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44544"/>
        <c:axId val="944826960"/>
      </c:scatterChart>
      <c:valAx>
        <c:axId val="9452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26960"/>
        <c:crosses val="autoZero"/>
        <c:crossBetween val="midCat"/>
      </c:valAx>
      <c:valAx>
        <c:axId val="9448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Wheelbase</a:t>
            </a:r>
            <a:r>
              <a:rPr lang="en-US" baseline="0"/>
              <a:t> &gt;=111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III'!$F$81</c:f>
              <c:strCache>
                <c:ptCount val="1"/>
                <c:pt idx="0">
                  <c:v>Z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III'!$B$82:$B$89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42</c:v>
                </c:pt>
              </c:numCache>
            </c:numRef>
          </c:xVal>
          <c:yVal>
            <c:numRef>
              <c:f>'Question III'!$F$82:$F$89</c:f>
              <c:numCache>
                <c:formatCode>General</c:formatCode>
                <c:ptCount val="8"/>
                <c:pt idx="0">
                  <c:v>-2.3109913382574181</c:v>
                </c:pt>
                <c:pt idx="1">
                  <c:v>-2.3109913382574181</c:v>
                </c:pt>
                <c:pt idx="2">
                  <c:v>-1.3180108973035372</c:v>
                </c:pt>
                <c:pt idx="3">
                  <c:v>-1.6249807216131986</c:v>
                </c:pt>
                <c:pt idx="4">
                  <c:v>-1.6249807216131986</c:v>
                </c:pt>
                <c:pt idx="5">
                  <c:v>-1.2025082629254475</c:v>
                </c:pt>
                <c:pt idx="6">
                  <c:v>-1.0099901692495805</c:v>
                </c:pt>
                <c:pt idx="7">
                  <c:v>-1.2025082629254475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3-EB4B-8D61-79802930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57728"/>
        <c:axId val="951117392"/>
      </c:scatterChart>
      <c:valAx>
        <c:axId val="9106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17392"/>
        <c:crosses val="autoZero"/>
        <c:crossBetween val="midCat"/>
      </c:valAx>
      <c:valAx>
        <c:axId val="9511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Acc030</a:t>
            </a:r>
            <a:r>
              <a:rPr lang="en-GB" baseline="0"/>
              <a:t> vs </a:t>
            </a:r>
            <a:r>
              <a:rPr lang="en-GB"/>
              <a:t>Acc060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IV'!$B$4</c:f>
              <c:strCache>
                <c:ptCount val="1"/>
                <c:pt idx="0">
                  <c:v>Acc060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4978127734034E-2"/>
                  <c:y val="-0.14005759696704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IV'!$A$5:$A$27</c:f>
              <c:numCache>
                <c:formatCode>0.0</c:formatCode>
                <c:ptCount val="23"/>
                <c:pt idx="0">
                  <c:v>2.5</c:v>
                </c:pt>
                <c:pt idx="1">
                  <c:v>3.2</c:v>
                </c:pt>
                <c:pt idx="2">
                  <c:v>2.1</c:v>
                </c:pt>
                <c:pt idx="3">
                  <c:v>2.2000000000000002</c:v>
                </c:pt>
                <c:pt idx="4">
                  <c:v>2.9</c:v>
                </c:pt>
                <c:pt idx="5">
                  <c:v>3.2</c:v>
                </c:pt>
                <c:pt idx="6">
                  <c:v>2.6</c:v>
                </c:pt>
                <c:pt idx="7">
                  <c:v>2.5</c:v>
                </c:pt>
                <c:pt idx="8">
                  <c:v>2.2999999999999998</c:v>
                </c:pt>
                <c:pt idx="9">
                  <c:v>2.4</c:v>
                </c:pt>
                <c:pt idx="10">
                  <c:v>2.7</c:v>
                </c:pt>
                <c:pt idx="11">
                  <c:v>3.5</c:v>
                </c:pt>
                <c:pt idx="12">
                  <c:v>3.6</c:v>
                </c:pt>
                <c:pt idx="13">
                  <c:v>3.4</c:v>
                </c:pt>
                <c:pt idx="14">
                  <c:v>3</c:v>
                </c:pt>
                <c:pt idx="15">
                  <c:v>3.3</c:v>
                </c:pt>
                <c:pt idx="16">
                  <c:v>3.9</c:v>
                </c:pt>
                <c:pt idx="17">
                  <c:v>3.3</c:v>
                </c:pt>
                <c:pt idx="18">
                  <c:v>2.6</c:v>
                </c:pt>
                <c:pt idx="19">
                  <c:v>3</c:v>
                </c:pt>
                <c:pt idx="20">
                  <c:v>3.5</c:v>
                </c:pt>
                <c:pt idx="21">
                  <c:v>2.9</c:v>
                </c:pt>
                <c:pt idx="22">
                  <c:v>2.7</c:v>
                </c:pt>
              </c:numCache>
            </c:numRef>
          </c:xVal>
          <c:yVal>
            <c:numRef>
              <c:f>'Question IV'!$B$5:$B$27</c:f>
              <c:numCache>
                <c:formatCode>0.0</c:formatCode>
                <c:ptCount val="23"/>
                <c:pt idx="0">
                  <c:v>6.7</c:v>
                </c:pt>
                <c:pt idx="1">
                  <c:v>8.3000000000000007</c:v>
                </c:pt>
                <c:pt idx="2">
                  <c:v>5.7</c:v>
                </c:pt>
                <c:pt idx="3">
                  <c:v>5.5</c:v>
                </c:pt>
                <c:pt idx="4">
                  <c:v>8</c:v>
                </c:pt>
                <c:pt idx="5">
                  <c:v>8.1</c:v>
                </c:pt>
                <c:pt idx="6">
                  <c:v>6.3</c:v>
                </c:pt>
                <c:pt idx="7">
                  <c:v>6.1</c:v>
                </c:pt>
                <c:pt idx="8">
                  <c:v>5.7</c:v>
                </c:pt>
                <c:pt idx="9">
                  <c:v>6.1</c:v>
                </c:pt>
                <c:pt idx="10">
                  <c:v>6.8</c:v>
                </c:pt>
                <c:pt idx="11">
                  <c:v>9.5</c:v>
                </c:pt>
                <c:pt idx="12">
                  <c:v>10.1</c:v>
                </c:pt>
                <c:pt idx="13">
                  <c:v>8.6</c:v>
                </c:pt>
                <c:pt idx="14">
                  <c:v>7.2</c:v>
                </c:pt>
                <c:pt idx="15">
                  <c:v>8.8000000000000007</c:v>
                </c:pt>
                <c:pt idx="16">
                  <c:v>10.8</c:v>
                </c:pt>
                <c:pt idx="17">
                  <c:v>8.6</c:v>
                </c:pt>
                <c:pt idx="18">
                  <c:v>6.9</c:v>
                </c:pt>
                <c:pt idx="19">
                  <c:v>7.7</c:v>
                </c:pt>
                <c:pt idx="20">
                  <c:v>8.8000000000000007</c:v>
                </c:pt>
                <c:pt idx="21">
                  <c:v>7.5</c:v>
                </c:pt>
                <c:pt idx="22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0-B049-9EB7-041A0F7A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95280"/>
        <c:axId val="947496016"/>
      </c:scatterChart>
      <c:valAx>
        <c:axId val="9472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96016"/>
        <c:crosses val="autoZero"/>
        <c:crossBetween val="midCat"/>
      </c:valAx>
      <c:valAx>
        <c:axId val="9474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Audi -&gt;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Audi -&gt; Box Plot</a:t>
          </a:r>
        </a:p>
      </cx:txPr>
    </cx:title>
    <cx:plotArea>
      <cx:plotAreaRegion>
        <cx:series layoutId="boxWhisker" uniqueId="{0842601F-E7B4-A744-BF1C-4163DE6E265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BMW -&gt;Box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BMW -&gt;Box Plot</a:t>
          </a:r>
        </a:p>
      </cx:txPr>
    </cx:title>
    <cx:plotArea>
      <cx:plotAreaRegion>
        <cx:series layoutId="boxWhisker" uniqueId="{93DC64B5-4D3B-4745-A223-115E5104DD5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KIA -&gt;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KIA -&gt; Box Plot</a:t>
          </a:r>
        </a:p>
      </cx:txPr>
    </cx:title>
    <cx:plotArea>
      <cx:plotAreaRegion>
        <cx:series layoutId="boxWhisker" uniqueId="{7DCC57FA-6608-7B46-A7C3-7B6E7AC1B70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Toyota -&gt;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Toyota -&gt; Box Plot</a:t>
          </a:r>
        </a:p>
      </cx:txPr>
    </cx:title>
    <cx:plotArea>
      <cx:plotAreaRegion>
        <cx:series layoutId="boxWhisker" uniqueId="{E975FBFD-0D71-374F-99F0-9CAE0F71C35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262759</xdr:colOff>
      <xdr:row>56</xdr:row>
      <xdr:rowOff>128314</xdr:rowOff>
    </xdr:from>
    <xdr:to>
      <xdr:col>4</xdr:col>
      <xdr:colOff>0</xdr:colOff>
      <xdr:row>73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5843461-9860-59F4-25FE-5FA059DAF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759" y="10796314"/>
              <a:ext cx="3598041" cy="3110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719302</xdr:colOff>
      <xdr:row>56</xdr:row>
      <xdr:rowOff>106417</xdr:rowOff>
    </xdr:from>
    <xdr:to>
      <xdr:col>9</xdr:col>
      <xdr:colOff>10948</xdr:colOff>
      <xdr:row>73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100850EB-5BC1-C808-36A7-F325C69B2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0102" y="10774417"/>
              <a:ext cx="3431846" cy="3132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160939</xdr:colOff>
      <xdr:row>75</xdr:row>
      <xdr:rowOff>95469</xdr:rowOff>
    </xdr:from>
    <xdr:to>
      <xdr:col>4</xdr:col>
      <xdr:colOff>21897</xdr:colOff>
      <xdr:row>91</xdr:row>
      <xdr:rowOff>9769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2F2A4FE-9053-3E8A-DF87-66168ACC2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39" y="14382969"/>
              <a:ext cx="3721758" cy="29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730251</xdr:colOff>
      <xdr:row>75</xdr:row>
      <xdr:rowOff>106417</xdr:rowOff>
    </xdr:from>
    <xdr:to>
      <xdr:col>9</xdr:col>
      <xdr:colOff>10948</xdr:colOff>
      <xdr:row>91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EE65D314-DF27-E9D7-F0EC-EDBDFBCF7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1" y="14393917"/>
              <a:ext cx="3420897" cy="2941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410308</xdr:colOff>
      <xdr:row>37</xdr:row>
      <xdr:rowOff>181708</xdr:rowOff>
    </xdr:from>
    <xdr:to>
      <xdr:col>14</xdr:col>
      <xdr:colOff>29308</xdr:colOff>
      <xdr:row>51</xdr:row>
      <xdr:rowOff>189524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E6832-6376-46C9-4633-4C51428E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9769</xdr:colOff>
      <xdr:row>63</xdr:row>
      <xdr:rowOff>191477</xdr:rowOff>
    </xdr:from>
    <xdr:to>
      <xdr:col>14</xdr:col>
      <xdr:colOff>19538</xdr:colOff>
      <xdr:row>78</xdr:row>
      <xdr:rowOff>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7D062-E25A-6F9B-7FE4-8F24D8CBE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29</xdr:row>
      <xdr:rowOff>11545</xdr:rowOff>
    </xdr:from>
    <xdr:to>
      <xdr:col>17</xdr:col>
      <xdr:colOff>244764</xdr:colOff>
      <xdr:row>38</xdr:row>
      <xdr:rowOff>99290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C8FFFA-42C2-4071-9F03-BE6443CBC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9637" y="5703454"/>
          <a:ext cx="5232400" cy="1854200"/>
        </a:xfrm>
        <a:prstGeom prst="rect">
          <a:avLst/>
        </a:prstGeom>
      </xdr:spPr>
    </xdr:pic>
    <xdr:clientData/>
  </xdr:twoCellAnchor>
  <xdr:twoCellAnchor>
    <xdr:from>
      <xdr:col>5</xdr:col>
      <xdr:colOff>17317</xdr:colOff>
      <xdr:row>43</xdr:row>
      <xdr:rowOff>152400</xdr:rowOff>
    </xdr:from>
    <xdr:to>
      <xdr:col>10</xdr:col>
      <xdr:colOff>432954</xdr:colOff>
      <xdr:row>57</xdr:row>
      <xdr:rowOff>147782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C68D8D-07FE-E622-59AB-DFBB7D406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790863</xdr:colOff>
      <xdr:row>63</xdr:row>
      <xdr:rowOff>71581</xdr:rowOff>
    </xdr:from>
    <xdr:to>
      <xdr:col>11</xdr:col>
      <xdr:colOff>779318</xdr:colOff>
      <xdr:row>77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EE0A7-54B7-0461-AE2E-04014283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5773</xdr:colOff>
      <xdr:row>81</xdr:row>
      <xdr:rowOff>163945</xdr:rowOff>
    </xdr:from>
    <xdr:to>
      <xdr:col>11</xdr:col>
      <xdr:colOff>825500</xdr:colOff>
      <xdr:row>95</xdr:row>
      <xdr:rowOff>159327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714B8E-9518-4DDF-179D-117C2641C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29</xdr:row>
      <xdr:rowOff>0</xdr:rowOff>
    </xdr:from>
    <xdr:to>
      <xdr:col>5</xdr:col>
      <xdr:colOff>457200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60317-DCD5-9074-CA26-BEF764E3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558800</xdr:colOff>
      <xdr:row>43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C23CA9-809C-57F9-C612-E6EF4758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0"/>
          <a:ext cx="4686300" cy="445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10" zoomScaleNormal="110" workbookViewId="0">
      <selection activeCell="F12" sqref="F12"/>
    </sheetView>
  </sheetViews>
  <sheetFormatPr baseColWidth="10" defaultColWidth="8.83203125" defaultRowHeight="15" x14ac:dyDescent="0.2"/>
  <cols>
    <col min="2" max="2" width="10.1640625" bestFit="1" customWidth="1"/>
  </cols>
  <sheetData>
    <row r="1" spans="1:7" ht="19" x14ac:dyDescent="0.25">
      <c r="A1" s="44" t="s">
        <v>78</v>
      </c>
      <c r="B1" s="44"/>
      <c r="C1" s="44"/>
      <c r="D1" s="44"/>
      <c r="E1" s="44"/>
      <c r="F1" s="44"/>
      <c r="G1" s="44"/>
    </row>
    <row r="3" spans="1:7" x14ac:dyDescent="0.2">
      <c r="A3" s="5" t="s">
        <v>77</v>
      </c>
      <c r="B3" s="45" t="s">
        <v>79</v>
      </c>
      <c r="C3" s="45"/>
    </row>
    <row r="4" spans="1:7" x14ac:dyDescent="0.2">
      <c r="A4" s="5" t="s">
        <v>198</v>
      </c>
      <c r="B4" s="45" t="s">
        <v>199</v>
      </c>
      <c r="C4" s="45"/>
    </row>
    <row r="5" spans="1:7" x14ac:dyDescent="0.2">
      <c r="A5" s="5"/>
    </row>
  </sheetData>
  <mergeCells count="3">
    <mergeCell ref="A1:G1"/>
    <mergeCell ref="B4:C4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topLeftCell="A36" zoomScale="130" zoomScaleNormal="130" workbookViewId="0">
      <selection activeCell="M87" sqref="M87"/>
    </sheetView>
  </sheetViews>
  <sheetFormatPr baseColWidth="10" defaultColWidth="8.83203125" defaultRowHeight="15" x14ac:dyDescent="0.2"/>
  <cols>
    <col min="1" max="1" width="16.33203125" customWidth="1"/>
    <col min="2" max="2" width="14.33203125" customWidth="1"/>
    <col min="3" max="3" width="10.5" customWidth="1"/>
    <col min="4" max="4" width="9.5" style="3" customWidth="1"/>
    <col min="5" max="5" width="9.6640625" style="3" customWidth="1"/>
    <col min="6" max="6" width="16.5" style="2" customWidth="1"/>
    <col min="7" max="7" width="8.1640625" customWidth="1"/>
    <col min="8" max="8" width="10.5" customWidth="1"/>
    <col min="9" max="9" width="9.5" style="1" customWidth="1"/>
    <col min="10" max="10" width="6.1640625" customWidth="1"/>
    <col min="11" max="11" width="5.5" customWidth="1"/>
    <col min="12" max="12" width="16.33203125" customWidth="1"/>
    <col min="13" max="13" width="19.6640625" customWidth="1"/>
    <col min="14" max="14" width="13" customWidth="1"/>
    <col min="15" max="15" width="7" customWidth="1"/>
    <col min="16" max="16" width="5.83203125" style="1" customWidth="1"/>
    <col min="17" max="17" width="6.5" style="1" customWidth="1"/>
    <col min="18" max="18" width="7.33203125" style="1" customWidth="1"/>
    <col min="20" max="20" width="11.6640625" customWidth="1"/>
  </cols>
  <sheetData>
    <row r="1" spans="1:20" x14ac:dyDescent="0.2">
      <c r="A1" t="s">
        <v>0</v>
      </c>
      <c r="B1" t="s">
        <v>1</v>
      </c>
      <c r="C1" t="s">
        <v>2</v>
      </c>
      <c r="D1" s="3" t="s">
        <v>50</v>
      </c>
      <c r="E1" s="3" t="s">
        <v>56</v>
      </c>
      <c r="F1" s="2" t="s">
        <v>3</v>
      </c>
      <c r="G1" t="s">
        <v>51</v>
      </c>
      <c r="H1" t="s">
        <v>52</v>
      </c>
      <c r="I1" s="1" t="s">
        <v>53</v>
      </c>
      <c r="J1" t="s">
        <v>4</v>
      </c>
      <c r="K1" t="s">
        <v>5</v>
      </c>
      <c r="L1" t="s">
        <v>10</v>
      </c>
      <c r="M1" t="s">
        <v>6</v>
      </c>
      <c r="N1" t="s">
        <v>58</v>
      </c>
      <c r="O1" t="s">
        <v>7</v>
      </c>
      <c r="P1" s="1" t="s">
        <v>8</v>
      </c>
      <c r="Q1" s="1" t="s">
        <v>9</v>
      </c>
      <c r="R1" s="1" t="s">
        <v>54</v>
      </c>
      <c r="S1" t="s">
        <v>57</v>
      </c>
      <c r="T1" t="s">
        <v>55</v>
      </c>
    </row>
    <row r="2" spans="1:20" x14ac:dyDescent="0.2">
      <c r="A2" t="s">
        <v>19</v>
      </c>
      <c r="B2" t="s">
        <v>20</v>
      </c>
      <c r="C2" t="s">
        <v>12</v>
      </c>
      <c r="D2" s="3">
        <v>40.35</v>
      </c>
      <c r="E2" s="3">
        <v>51.7</v>
      </c>
      <c r="F2" s="2" t="s">
        <v>33</v>
      </c>
      <c r="G2">
        <v>23</v>
      </c>
      <c r="H2">
        <v>31</v>
      </c>
      <c r="I2" s="1">
        <v>14.5</v>
      </c>
      <c r="J2">
        <v>165</v>
      </c>
      <c r="K2">
        <v>73</v>
      </c>
      <c r="L2">
        <v>97</v>
      </c>
      <c r="M2">
        <v>54</v>
      </c>
      <c r="N2">
        <v>36</v>
      </c>
      <c r="O2">
        <v>3305</v>
      </c>
      <c r="P2" s="1">
        <v>2.5</v>
      </c>
      <c r="Q2" s="1">
        <v>6.7</v>
      </c>
      <c r="R2" s="1">
        <v>15.2</v>
      </c>
      <c r="S2">
        <v>105</v>
      </c>
      <c r="T2" t="s">
        <v>42</v>
      </c>
    </row>
    <row r="3" spans="1:20" x14ac:dyDescent="0.2">
      <c r="A3" t="s">
        <v>19</v>
      </c>
      <c r="B3" t="s">
        <v>26</v>
      </c>
      <c r="C3" t="s">
        <v>12</v>
      </c>
      <c r="D3" s="3">
        <v>29.9</v>
      </c>
      <c r="E3" s="3">
        <v>41.1</v>
      </c>
      <c r="F3" s="2" t="s">
        <v>33</v>
      </c>
      <c r="G3">
        <v>23</v>
      </c>
      <c r="H3">
        <v>33</v>
      </c>
      <c r="I3" s="1">
        <v>13.2</v>
      </c>
      <c r="J3">
        <v>175</v>
      </c>
      <c r="K3">
        <v>70</v>
      </c>
      <c r="L3">
        <v>104</v>
      </c>
      <c r="M3">
        <v>56</v>
      </c>
      <c r="N3">
        <v>37</v>
      </c>
      <c r="O3">
        <v>3135</v>
      </c>
      <c r="P3" s="1">
        <v>3.2</v>
      </c>
      <c r="Q3" s="1">
        <v>8.3000000000000007</v>
      </c>
      <c r="R3" s="1">
        <v>16.399999999999999</v>
      </c>
      <c r="S3">
        <v>100</v>
      </c>
      <c r="T3" t="s">
        <v>42</v>
      </c>
    </row>
    <row r="4" spans="1:20" x14ac:dyDescent="0.2">
      <c r="A4" t="s">
        <v>19</v>
      </c>
      <c r="B4" t="s">
        <v>27</v>
      </c>
      <c r="C4" t="s">
        <v>12</v>
      </c>
      <c r="D4" s="3">
        <v>46.2</v>
      </c>
      <c r="E4" s="3">
        <v>70.900000000000006</v>
      </c>
      <c r="F4" s="2" t="s">
        <v>17</v>
      </c>
      <c r="G4">
        <v>19</v>
      </c>
      <c r="H4">
        <v>28</v>
      </c>
      <c r="I4" s="1">
        <v>19.8</v>
      </c>
      <c r="J4">
        <v>194</v>
      </c>
      <c r="K4">
        <v>74</v>
      </c>
      <c r="L4">
        <v>115</v>
      </c>
      <c r="M4">
        <v>58</v>
      </c>
      <c r="N4">
        <v>41</v>
      </c>
      <c r="O4">
        <v>4075</v>
      </c>
      <c r="P4" s="1">
        <v>2.1</v>
      </c>
      <c r="Q4" s="1">
        <v>5.7</v>
      </c>
      <c r="R4" s="1">
        <v>14.2</v>
      </c>
      <c r="S4">
        <v>102</v>
      </c>
      <c r="T4" t="s">
        <v>23</v>
      </c>
    </row>
    <row r="5" spans="1:20" x14ac:dyDescent="0.2">
      <c r="A5" t="s">
        <v>19</v>
      </c>
      <c r="B5" t="s">
        <v>30</v>
      </c>
      <c r="C5" t="s">
        <v>12</v>
      </c>
      <c r="D5" s="3">
        <v>77.400000000000006</v>
      </c>
      <c r="E5" s="3">
        <v>137.9</v>
      </c>
      <c r="F5" s="2" t="s">
        <v>17</v>
      </c>
      <c r="G5">
        <v>17</v>
      </c>
      <c r="H5">
        <v>27</v>
      </c>
      <c r="I5" s="1">
        <v>23.8</v>
      </c>
      <c r="J5">
        <v>207</v>
      </c>
      <c r="K5">
        <v>77</v>
      </c>
      <c r="L5">
        <v>123</v>
      </c>
      <c r="M5">
        <v>58</v>
      </c>
      <c r="N5">
        <v>43</v>
      </c>
      <c r="O5">
        <v>4420</v>
      </c>
      <c r="P5" s="1">
        <v>2.2000000000000002</v>
      </c>
      <c r="Q5" s="1">
        <v>5.5</v>
      </c>
      <c r="R5" s="1">
        <v>14</v>
      </c>
      <c r="S5">
        <v>103</v>
      </c>
      <c r="T5" t="s">
        <v>29</v>
      </c>
    </row>
    <row r="6" spans="1:20" x14ac:dyDescent="0.2">
      <c r="A6" t="s">
        <v>19</v>
      </c>
      <c r="B6" t="s">
        <v>34</v>
      </c>
      <c r="C6" t="s">
        <v>35</v>
      </c>
      <c r="D6" s="3">
        <v>40</v>
      </c>
      <c r="E6" s="3">
        <v>79.2</v>
      </c>
      <c r="F6" s="2" t="s">
        <v>33</v>
      </c>
      <c r="G6">
        <v>20</v>
      </c>
      <c r="H6">
        <v>26</v>
      </c>
      <c r="I6" s="1">
        <v>17.7</v>
      </c>
      <c r="J6">
        <v>182</v>
      </c>
      <c r="K6">
        <v>73</v>
      </c>
      <c r="L6">
        <v>108</v>
      </c>
      <c r="M6">
        <v>54</v>
      </c>
      <c r="N6">
        <v>39</v>
      </c>
      <c r="O6">
        <v>4050</v>
      </c>
      <c r="P6" s="1">
        <v>2.9</v>
      </c>
      <c r="Q6" s="1">
        <v>8</v>
      </c>
      <c r="R6" s="1">
        <v>16.2</v>
      </c>
      <c r="S6">
        <v>101</v>
      </c>
      <c r="T6" t="s">
        <v>42</v>
      </c>
    </row>
    <row r="7" spans="1:20" x14ac:dyDescent="0.2">
      <c r="A7" t="s">
        <v>19</v>
      </c>
      <c r="B7" t="s">
        <v>38</v>
      </c>
      <c r="C7" t="s">
        <v>39</v>
      </c>
      <c r="D7" s="3">
        <v>42.4</v>
      </c>
      <c r="E7" s="3">
        <v>42.4</v>
      </c>
      <c r="F7" s="2" t="s">
        <v>17</v>
      </c>
      <c r="G7">
        <v>20</v>
      </c>
      <c r="H7">
        <v>27</v>
      </c>
      <c r="I7" s="1">
        <v>16.100000000000001</v>
      </c>
      <c r="J7">
        <v>186</v>
      </c>
      <c r="K7">
        <v>71</v>
      </c>
      <c r="L7">
        <v>110</v>
      </c>
      <c r="M7">
        <v>58</v>
      </c>
      <c r="N7">
        <v>39</v>
      </c>
      <c r="O7">
        <v>3875</v>
      </c>
      <c r="P7" s="1">
        <v>3.2</v>
      </c>
      <c r="Q7" s="1">
        <v>8.1</v>
      </c>
      <c r="R7" s="1">
        <v>16.3</v>
      </c>
      <c r="S7">
        <v>103</v>
      </c>
      <c r="T7" t="s">
        <v>42</v>
      </c>
    </row>
    <row r="8" spans="1:20" x14ac:dyDescent="0.2">
      <c r="A8" t="s">
        <v>21</v>
      </c>
      <c r="B8" t="s">
        <v>22</v>
      </c>
      <c r="C8" t="s">
        <v>12</v>
      </c>
      <c r="D8" s="3">
        <v>32.950000000000003</v>
      </c>
      <c r="E8" s="3">
        <v>62</v>
      </c>
      <c r="F8" s="2" t="s">
        <v>17</v>
      </c>
      <c r="G8">
        <v>24</v>
      </c>
      <c r="H8">
        <v>36</v>
      </c>
      <c r="I8" s="1">
        <v>15.8</v>
      </c>
      <c r="J8">
        <v>183</v>
      </c>
      <c r="K8">
        <v>71</v>
      </c>
      <c r="L8">
        <v>111</v>
      </c>
      <c r="M8">
        <v>56</v>
      </c>
      <c r="N8">
        <v>38</v>
      </c>
      <c r="O8">
        <v>3485</v>
      </c>
      <c r="P8" s="1">
        <v>2.6</v>
      </c>
      <c r="Q8" s="1">
        <v>6.3</v>
      </c>
      <c r="R8" s="1">
        <v>14.9</v>
      </c>
      <c r="S8">
        <v>106</v>
      </c>
      <c r="T8" t="s">
        <v>42</v>
      </c>
    </row>
    <row r="9" spans="1:20" x14ac:dyDescent="0.2">
      <c r="A9" t="s">
        <v>21</v>
      </c>
      <c r="B9" t="s">
        <v>28</v>
      </c>
      <c r="C9" t="s">
        <v>12</v>
      </c>
      <c r="D9" s="3">
        <v>49.95</v>
      </c>
      <c r="E9" s="3">
        <v>93.6</v>
      </c>
      <c r="F9" s="2" t="s">
        <v>17</v>
      </c>
      <c r="G9">
        <v>20</v>
      </c>
      <c r="H9">
        <v>29</v>
      </c>
      <c r="I9" s="1">
        <v>18.5</v>
      </c>
      <c r="J9">
        <v>193</v>
      </c>
      <c r="K9">
        <v>73</v>
      </c>
      <c r="L9">
        <v>117</v>
      </c>
      <c r="M9">
        <v>57</v>
      </c>
      <c r="N9">
        <v>40</v>
      </c>
      <c r="O9">
        <v>4035</v>
      </c>
      <c r="P9" s="1">
        <v>2.5</v>
      </c>
      <c r="Q9" s="1">
        <v>6.1</v>
      </c>
      <c r="R9" s="1">
        <v>14.5</v>
      </c>
      <c r="S9">
        <v>107</v>
      </c>
      <c r="T9" t="s">
        <v>23</v>
      </c>
    </row>
    <row r="10" spans="1:20" x14ac:dyDescent="0.2">
      <c r="A10" t="s">
        <v>21</v>
      </c>
      <c r="B10" t="s">
        <v>31</v>
      </c>
      <c r="C10" t="s">
        <v>12</v>
      </c>
      <c r="D10" s="3">
        <v>74</v>
      </c>
      <c r="E10" s="3">
        <v>141.19999999999999</v>
      </c>
      <c r="F10" s="2" t="s">
        <v>17</v>
      </c>
      <c r="G10">
        <v>14</v>
      </c>
      <c r="H10">
        <v>22</v>
      </c>
      <c r="I10" s="1">
        <v>21.7</v>
      </c>
      <c r="J10">
        <v>205</v>
      </c>
      <c r="K10">
        <v>75</v>
      </c>
      <c r="L10">
        <v>126</v>
      </c>
      <c r="M10">
        <v>58</v>
      </c>
      <c r="N10">
        <v>42</v>
      </c>
      <c r="O10">
        <v>4600</v>
      </c>
      <c r="P10" s="1">
        <v>2.2999999999999998</v>
      </c>
      <c r="Q10" s="1">
        <v>5.7</v>
      </c>
      <c r="R10" s="1">
        <v>14.1</v>
      </c>
      <c r="S10">
        <v>108</v>
      </c>
      <c r="T10" t="s">
        <v>29</v>
      </c>
    </row>
    <row r="11" spans="1:20" x14ac:dyDescent="0.2">
      <c r="A11" t="s">
        <v>21</v>
      </c>
      <c r="B11" t="s">
        <v>36</v>
      </c>
      <c r="C11" t="s">
        <v>35</v>
      </c>
      <c r="D11" s="3">
        <v>48.95</v>
      </c>
      <c r="E11" s="3">
        <v>65.8</v>
      </c>
      <c r="F11" s="2" t="s">
        <v>37</v>
      </c>
      <c r="G11">
        <v>22</v>
      </c>
      <c r="H11">
        <v>34</v>
      </c>
      <c r="I11" s="1">
        <v>14.5</v>
      </c>
      <c r="J11">
        <v>167</v>
      </c>
      <c r="K11">
        <v>71</v>
      </c>
      <c r="L11">
        <v>96</v>
      </c>
      <c r="M11">
        <v>51</v>
      </c>
      <c r="N11">
        <v>36</v>
      </c>
      <c r="O11">
        <v>3240</v>
      </c>
      <c r="P11" s="1">
        <v>2.4</v>
      </c>
      <c r="Q11" s="1">
        <v>6.1</v>
      </c>
      <c r="R11" s="1">
        <v>14.7</v>
      </c>
      <c r="S11">
        <v>111</v>
      </c>
      <c r="T11" t="s">
        <v>42</v>
      </c>
    </row>
    <row r="12" spans="1:20" x14ac:dyDescent="0.2">
      <c r="A12" t="s">
        <v>21</v>
      </c>
      <c r="B12" t="s">
        <v>44</v>
      </c>
      <c r="C12" t="s">
        <v>43</v>
      </c>
      <c r="D12" s="3">
        <v>31.2</v>
      </c>
      <c r="E12" s="3">
        <v>39.1</v>
      </c>
      <c r="F12" s="2" t="s">
        <v>37</v>
      </c>
      <c r="G12">
        <v>22</v>
      </c>
      <c r="H12">
        <v>33</v>
      </c>
      <c r="I12" s="1">
        <v>16.600000000000001</v>
      </c>
      <c r="J12">
        <v>175</v>
      </c>
      <c r="K12">
        <v>71</v>
      </c>
      <c r="L12">
        <v>104</v>
      </c>
      <c r="M12">
        <v>61</v>
      </c>
      <c r="N12">
        <v>40</v>
      </c>
      <c r="O12">
        <v>3780</v>
      </c>
      <c r="P12" s="1">
        <v>2.7</v>
      </c>
      <c r="Q12" s="1">
        <v>6.8</v>
      </c>
      <c r="R12" s="1">
        <v>15.3</v>
      </c>
      <c r="S12">
        <v>109</v>
      </c>
      <c r="T12" t="s">
        <v>42</v>
      </c>
    </row>
    <row r="13" spans="1:20" x14ac:dyDescent="0.2">
      <c r="A13" t="s">
        <v>13</v>
      </c>
      <c r="B13" t="s">
        <v>14</v>
      </c>
      <c r="C13" t="s">
        <v>12</v>
      </c>
      <c r="D13" s="3">
        <v>13.99</v>
      </c>
      <c r="E13" s="3">
        <v>18.29</v>
      </c>
      <c r="F13" s="2" t="s">
        <v>33</v>
      </c>
      <c r="G13">
        <v>28</v>
      </c>
      <c r="H13">
        <v>36</v>
      </c>
      <c r="I13" s="1">
        <v>11.3</v>
      </c>
      <c r="J13">
        <v>172</v>
      </c>
      <c r="K13">
        <v>68</v>
      </c>
      <c r="L13">
        <v>101</v>
      </c>
      <c r="M13">
        <v>57</v>
      </c>
      <c r="N13">
        <v>37</v>
      </c>
      <c r="O13">
        <v>2575</v>
      </c>
      <c r="P13" s="1">
        <v>3.5</v>
      </c>
      <c r="Q13" s="1">
        <v>9.5</v>
      </c>
      <c r="R13" s="1">
        <v>17.3</v>
      </c>
      <c r="S13">
        <v>163</v>
      </c>
      <c r="T13" t="s">
        <v>42</v>
      </c>
    </row>
    <row r="14" spans="1:20" x14ac:dyDescent="0.2">
      <c r="A14" t="s">
        <v>13</v>
      </c>
      <c r="B14" t="s">
        <v>18</v>
      </c>
      <c r="C14" t="s">
        <v>11</v>
      </c>
      <c r="D14" s="3">
        <v>15.89</v>
      </c>
      <c r="E14" s="3">
        <v>21.89</v>
      </c>
      <c r="F14" s="2" t="s">
        <v>33</v>
      </c>
      <c r="G14">
        <v>25</v>
      </c>
      <c r="H14">
        <v>36</v>
      </c>
      <c r="I14" s="1">
        <v>13.2</v>
      </c>
      <c r="J14">
        <v>180</v>
      </c>
      <c r="K14">
        <v>70</v>
      </c>
      <c r="L14">
        <v>106</v>
      </c>
      <c r="M14">
        <v>57</v>
      </c>
      <c r="N14">
        <v>38</v>
      </c>
      <c r="O14">
        <v>2815</v>
      </c>
      <c r="P14" s="1">
        <v>3.6</v>
      </c>
      <c r="Q14" s="1">
        <v>10.1</v>
      </c>
      <c r="R14" s="1">
        <v>17.600000000000001</v>
      </c>
      <c r="S14">
        <v>162</v>
      </c>
      <c r="T14" t="s">
        <v>42</v>
      </c>
    </row>
    <row r="15" spans="1:20" x14ac:dyDescent="0.2">
      <c r="A15" t="s">
        <v>13</v>
      </c>
      <c r="B15" t="s">
        <v>25</v>
      </c>
      <c r="C15" t="s">
        <v>12</v>
      </c>
      <c r="D15" s="3">
        <v>21.69</v>
      </c>
      <c r="E15" s="3">
        <v>35.5</v>
      </c>
      <c r="F15" s="2" t="s">
        <v>33</v>
      </c>
      <c r="G15">
        <v>24</v>
      </c>
      <c r="H15">
        <v>34</v>
      </c>
      <c r="I15" s="1">
        <v>18.5</v>
      </c>
      <c r="J15">
        <v>191</v>
      </c>
      <c r="K15">
        <v>72</v>
      </c>
      <c r="L15">
        <v>110</v>
      </c>
      <c r="M15">
        <v>57</v>
      </c>
      <c r="N15">
        <v>38</v>
      </c>
      <c r="O15">
        <v>3260</v>
      </c>
      <c r="P15" s="1">
        <v>3.4</v>
      </c>
      <c r="Q15" s="1">
        <v>8.6</v>
      </c>
      <c r="R15" s="1">
        <v>16.8</v>
      </c>
      <c r="S15">
        <v>163</v>
      </c>
      <c r="T15" t="s">
        <v>23</v>
      </c>
    </row>
    <row r="16" spans="1:20" x14ac:dyDescent="0.2">
      <c r="A16" t="s">
        <v>13</v>
      </c>
      <c r="B16" t="s">
        <v>32</v>
      </c>
      <c r="C16" t="s">
        <v>12</v>
      </c>
      <c r="D16" s="3">
        <v>34</v>
      </c>
      <c r="E16" s="3">
        <v>43.8</v>
      </c>
      <c r="F16" s="2" t="s">
        <v>33</v>
      </c>
      <c r="G16">
        <v>19</v>
      </c>
      <c r="H16">
        <v>28</v>
      </c>
      <c r="I16" s="1">
        <v>18.5</v>
      </c>
      <c r="J16">
        <v>196</v>
      </c>
      <c r="K16">
        <v>73</v>
      </c>
      <c r="L16">
        <v>112</v>
      </c>
      <c r="M16">
        <v>58</v>
      </c>
      <c r="N16">
        <v>38</v>
      </c>
      <c r="O16">
        <v>3765</v>
      </c>
      <c r="P16" s="1">
        <v>3</v>
      </c>
      <c r="Q16" s="1">
        <v>7.2</v>
      </c>
      <c r="R16" s="1">
        <v>15.7</v>
      </c>
      <c r="S16">
        <v>161</v>
      </c>
      <c r="T16" t="s">
        <v>23</v>
      </c>
    </row>
    <row r="17" spans="1:20" x14ac:dyDescent="0.2">
      <c r="A17" t="s">
        <v>13</v>
      </c>
      <c r="B17" t="s">
        <v>40</v>
      </c>
      <c r="C17" t="s">
        <v>39</v>
      </c>
      <c r="D17" s="3">
        <v>15.19</v>
      </c>
      <c r="E17" s="3">
        <v>35.700000000000003</v>
      </c>
      <c r="F17" s="2" t="s">
        <v>33</v>
      </c>
      <c r="G17">
        <v>23</v>
      </c>
      <c r="H17">
        <v>31</v>
      </c>
      <c r="I17" s="1">
        <v>14.3</v>
      </c>
      <c r="J17">
        <v>163</v>
      </c>
      <c r="K17">
        <v>71</v>
      </c>
      <c r="L17">
        <v>101</v>
      </c>
      <c r="M17">
        <v>63</v>
      </c>
      <c r="N17">
        <v>36</v>
      </c>
      <c r="O17">
        <v>3055</v>
      </c>
      <c r="P17" s="1">
        <v>3.3</v>
      </c>
      <c r="Q17" s="1">
        <v>8.8000000000000007</v>
      </c>
      <c r="R17" s="1">
        <v>16.899999999999999</v>
      </c>
      <c r="S17">
        <v>165</v>
      </c>
      <c r="T17" t="s">
        <v>42</v>
      </c>
    </row>
    <row r="18" spans="1:20" x14ac:dyDescent="0.2">
      <c r="A18" t="s">
        <v>15</v>
      </c>
      <c r="B18" t="s">
        <v>16</v>
      </c>
      <c r="C18" t="s">
        <v>11</v>
      </c>
      <c r="D18" s="3">
        <v>14.845000000000001</v>
      </c>
      <c r="E18" s="3">
        <v>17.629000000000001</v>
      </c>
      <c r="F18" s="2" t="s">
        <v>33</v>
      </c>
      <c r="G18">
        <v>30</v>
      </c>
      <c r="H18">
        <v>35</v>
      </c>
      <c r="I18" s="1">
        <v>11.1</v>
      </c>
      <c r="J18">
        <v>154</v>
      </c>
      <c r="K18">
        <v>67</v>
      </c>
      <c r="L18">
        <v>99</v>
      </c>
      <c r="M18">
        <v>59</v>
      </c>
      <c r="N18">
        <v>34</v>
      </c>
      <c r="O18">
        <v>2385</v>
      </c>
      <c r="P18" s="1">
        <v>3.9</v>
      </c>
      <c r="Q18" s="1">
        <v>10.8</v>
      </c>
      <c r="R18" s="1">
        <v>18.3</v>
      </c>
      <c r="S18">
        <v>216</v>
      </c>
      <c r="T18" t="s">
        <v>42</v>
      </c>
    </row>
    <row r="19" spans="1:20" x14ac:dyDescent="0.2">
      <c r="A19" t="s">
        <v>15</v>
      </c>
      <c r="B19" t="s">
        <v>24</v>
      </c>
      <c r="C19" t="s">
        <v>12</v>
      </c>
      <c r="D19" s="3">
        <v>22.97</v>
      </c>
      <c r="E19" s="3">
        <v>31.37</v>
      </c>
      <c r="F19" s="2" t="s">
        <v>33</v>
      </c>
      <c r="G19">
        <v>26</v>
      </c>
      <c r="H19">
        <v>35</v>
      </c>
      <c r="I19" s="1">
        <v>17</v>
      </c>
      <c r="J19">
        <v>189</v>
      </c>
      <c r="K19">
        <v>72</v>
      </c>
      <c r="L19">
        <v>109</v>
      </c>
      <c r="M19">
        <v>58</v>
      </c>
      <c r="N19">
        <v>38</v>
      </c>
      <c r="O19">
        <v>3155</v>
      </c>
      <c r="P19" s="1">
        <v>3.3</v>
      </c>
      <c r="Q19" s="1">
        <v>8.6</v>
      </c>
      <c r="R19" s="1">
        <v>16.7</v>
      </c>
      <c r="S19">
        <v>210</v>
      </c>
      <c r="T19" t="s">
        <v>23</v>
      </c>
    </row>
    <row r="20" spans="1:20" x14ac:dyDescent="0.2">
      <c r="A20" t="s">
        <v>15</v>
      </c>
      <c r="B20" t="s">
        <v>41</v>
      </c>
      <c r="C20" t="s">
        <v>39</v>
      </c>
      <c r="D20" s="3">
        <v>29.065000000000001</v>
      </c>
      <c r="E20" s="3">
        <v>39.94</v>
      </c>
      <c r="F20" s="2" t="s">
        <v>33</v>
      </c>
      <c r="G20">
        <v>18</v>
      </c>
      <c r="H20">
        <v>25</v>
      </c>
      <c r="I20" s="1">
        <v>17.7</v>
      </c>
      <c r="J20">
        <v>189</v>
      </c>
      <c r="K20">
        <v>75</v>
      </c>
      <c r="L20">
        <v>109</v>
      </c>
      <c r="M20">
        <v>63</v>
      </c>
      <c r="N20">
        <v>42</v>
      </c>
      <c r="O20">
        <v>4125</v>
      </c>
      <c r="P20" s="1">
        <v>2.6</v>
      </c>
      <c r="Q20" s="1">
        <v>6.9</v>
      </c>
      <c r="R20" s="1">
        <v>15.3</v>
      </c>
      <c r="S20">
        <v>216</v>
      </c>
      <c r="T20" t="s">
        <v>23</v>
      </c>
    </row>
    <row r="21" spans="1:20" x14ac:dyDescent="0.2">
      <c r="A21" t="s">
        <v>15</v>
      </c>
      <c r="B21" t="s">
        <v>45</v>
      </c>
      <c r="C21" t="s">
        <v>43</v>
      </c>
      <c r="D21" s="3">
        <v>33.21</v>
      </c>
      <c r="E21" s="3">
        <v>43.62</v>
      </c>
      <c r="F21" s="2" t="s">
        <v>37</v>
      </c>
      <c r="G21">
        <v>17</v>
      </c>
      <c r="H21">
        <v>22</v>
      </c>
      <c r="I21" s="1">
        <v>23</v>
      </c>
      <c r="J21">
        <v>190</v>
      </c>
      <c r="K21">
        <v>76</v>
      </c>
      <c r="L21">
        <v>110</v>
      </c>
      <c r="M21">
        <v>72</v>
      </c>
      <c r="N21">
        <v>45</v>
      </c>
      <c r="O21">
        <v>4665</v>
      </c>
      <c r="P21" s="1">
        <v>3</v>
      </c>
      <c r="Q21" s="1">
        <v>7.7</v>
      </c>
      <c r="R21" s="1">
        <v>16.100000000000001</v>
      </c>
      <c r="S21">
        <v>209</v>
      </c>
      <c r="T21" t="s">
        <v>23</v>
      </c>
    </row>
    <row r="22" spans="1:20" x14ac:dyDescent="0.2">
      <c r="A22" t="s">
        <v>15</v>
      </c>
      <c r="B22" t="s">
        <v>47</v>
      </c>
      <c r="C22" t="s">
        <v>46</v>
      </c>
      <c r="D22" s="3">
        <v>28.6</v>
      </c>
      <c r="E22" s="3">
        <v>46.15</v>
      </c>
      <c r="F22" s="2" t="s">
        <v>33</v>
      </c>
      <c r="G22">
        <v>18</v>
      </c>
      <c r="H22">
        <v>24</v>
      </c>
      <c r="I22" s="1">
        <v>20.9</v>
      </c>
      <c r="J22">
        <v>200</v>
      </c>
      <c r="K22">
        <v>78</v>
      </c>
      <c r="L22">
        <v>119</v>
      </c>
      <c r="M22">
        <v>69</v>
      </c>
      <c r="N22">
        <v>40</v>
      </c>
      <c r="O22">
        <v>4445</v>
      </c>
      <c r="P22" s="1">
        <v>3.5</v>
      </c>
      <c r="Q22" s="1">
        <v>8.8000000000000007</v>
      </c>
      <c r="R22" s="1">
        <v>16.8</v>
      </c>
      <c r="S22">
        <v>214</v>
      </c>
      <c r="T22" t="s">
        <v>29</v>
      </c>
    </row>
    <row r="23" spans="1:20" x14ac:dyDescent="0.2">
      <c r="A23" t="s">
        <v>15</v>
      </c>
      <c r="B23" t="s">
        <v>48</v>
      </c>
      <c r="C23" t="s">
        <v>46</v>
      </c>
      <c r="D23" s="3">
        <v>29.664999999999999</v>
      </c>
      <c r="E23" s="3">
        <v>50.24</v>
      </c>
      <c r="F23" s="2" t="s">
        <v>33</v>
      </c>
      <c r="G23">
        <v>18</v>
      </c>
      <c r="H23">
        <v>24</v>
      </c>
      <c r="I23" s="1">
        <v>19.2</v>
      </c>
      <c r="J23">
        <v>191</v>
      </c>
      <c r="K23">
        <v>76</v>
      </c>
      <c r="L23">
        <v>110</v>
      </c>
      <c r="M23">
        <v>68</v>
      </c>
      <c r="N23">
        <v>40</v>
      </c>
      <c r="O23">
        <v>4490</v>
      </c>
      <c r="P23" s="1">
        <v>2.9</v>
      </c>
      <c r="Q23" s="1">
        <v>7.5</v>
      </c>
      <c r="R23" s="1">
        <v>15.9</v>
      </c>
      <c r="S23">
        <v>211</v>
      </c>
      <c r="T23" t="s">
        <v>23</v>
      </c>
    </row>
    <row r="24" spans="1:20" x14ac:dyDescent="0.2">
      <c r="A24" t="s">
        <v>15</v>
      </c>
      <c r="B24" t="s">
        <v>49</v>
      </c>
      <c r="C24" t="s">
        <v>46</v>
      </c>
      <c r="D24" s="3">
        <v>44.395000000000003</v>
      </c>
      <c r="E24" s="3">
        <v>64.319999999999993</v>
      </c>
      <c r="F24" s="2" t="s">
        <v>37</v>
      </c>
      <c r="G24">
        <v>12</v>
      </c>
      <c r="H24">
        <v>18</v>
      </c>
      <c r="I24" s="1">
        <v>26.4</v>
      </c>
      <c r="J24">
        <v>205</v>
      </c>
      <c r="K24">
        <v>80</v>
      </c>
      <c r="L24">
        <v>122</v>
      </c>
      <c r="M24">
        <v>75</v>
      </c>
      <c r="N24">
        <v>42</v>
      </c>
      <c r="O24">
        <v>6025</v>
      </c>
      <c r="P24" s="1">
        <v>2.7</v>
      </c>
      <c r="Q24" s="1">
        <v>7.1</v>
      </c>
      <c r="R24" s="1">
        <v>15.6</v>
      </c>
      <c r="S24">
        <v>214</v>
      </c>
      <c r="T24" t="s">
        <v>29</v>
      </c>
    </row>
    <row r="26" spans="1:20" x14ac:dyDescent="0.2">
      <c r="A26" s="50" t="s">
        <v>59</v>
      </c>
      <c r="B26" s="50"/>
      <c r="C26" s="50"/>
      <c r="D26" s="50"/>
      <c r="E26" s="50"/>
      <c r="F26" s="50"/>
      <c r="G26" s="50"/>
      <c r="H26" s="50"/>
      <c r="I26" s="50"/>
      <c r="J26" s="50"/>
    </row>
    <row r="28" spans="1:20" x14ac:dyDescent="0.2">
      <c r="A28" s="5" t="s">
        <v>60</v>
      </c>
      <c r="B28" s="50" t="s">
        <v>70</v>
      </c>
      <c r="C28" s="50"/>
      <c r="D28" s="50"/>
      <c r="E28" s="50"/>
      <c r="F28" s="50"/>
      <c r="G28" s="50"/>
      <c r="H28" s="50"/>
      <c r="I28" s="50"/>
      <c r="J28" s="50"/>
      <c r="L28" s="5" t="s">
        <v>80</v>
      </c>
    </row>
    <row r="29" spans="1:20" x14ac:dyDescent="0.2">
      <c r="P29"/>
      <c r="Q29"/>
      <c r="R29"/>
    </row>
    <row r="30" spans="1:20" x14ac:dyDescent="0.2">
      <c r="A30" s="11" t="s">
        <v>19</v>
      </c>
      <c r="F30" s="10" t="s">
        <v>21</v>
      </c>
      <c r="L30" s="48" t="s">
        <v>85</v>
      </c>
      <c r="M30" s="48"/>
      <c r="P30"/>
      <c r="Q30"/>
      <c r="R30"/>
    </row>
    <row r="31" spans="1:20" x14ac:dyDescent="0.2">
      <c r="A31" s="12" t="s">
        <v>61</v>
      </c>
      <c r="B31" s="8">
        <f>AVERAGE(P2:P7)</f>
        <v>2.6833333333333336</v>
      </c>
      <c r="C31" s="49"/>
      <c r="D31" s="49"/>
      <c r="F31" s="9" t="s">
        <v>61</v>
      </c>
      <c r="G31" s="6">
        <f>AVERAGE(P8:P12)</f>
        <v>2.5</v>
      </c>
      <c r="H31" s="49"/>
      <c r="I31" s="49"/>
      <c r="P31"/>
      <c r="Q31"/>
      <c r="R31"/>
    </row>
    <row r="32" spans="1:20" x14ac:dyDescent="0.2">
      <c r="A32" s="12" t="s">
        <v>62</v>
      </c>
      <c r="B32" s="8">
        <f>MEDIAN(P2:P7)</f>
        <v>2.7</v>
      </c>
      <c r="C32" s="49"/>
      <c r="D32" s="49"/>
      <c r="F32" s="9" t="s">
        <v>62</v>
      </c>
      <c r="G32" s="6">
        <f>MEDIAN(P8:P12)</f>
        <v>2.5</v>
      </c>
      <c r="H32" s="49"/>
      <c r="I32" s="49"/>
      <c r="L32" s="17" t="s">
        <v>81</v>
      </c>
      <c r="M32" s="17" t="s">
        <v>82</v>
      </c>
      <c r="N32" s="17" t="s">
        <v>83</v>
      </c>
      <c r="P32"/>
      <c r="Q32"/>
      <c r="R32"/>
    </row>
    <row r="33" spans="1:18" x14ac:dyDescent="0.2">
      <c r="A33" s="12" t="s">
        <v>63</v>
      </c>
      <c r="B33" s="8">
        <f>MODE(P2:P7)</f>
        <v>3.2</v>
      </c>
      <c r="C33" s="49"/>
      <c r="D33" s="49"/>
      <c r="F33" s="9" t="s">
        <v>63</v>
      </c>
      <c r="G33" s="7" t="e">
        <f>MODE(P8:P12)</f>
        <v>#N/A</v>
      </c>
      <c r="H33" s="46" t="s">
        <v>72</v>
      </c>
      <c r="I33" s="46"/>
      <c r="L33" s="7" t="s">
        <v>19</v>
      </c>
      <c r="M33" s="6">
        <f>SUM(D2:D7)</f>
        <v>276.25</v>
      </c>
      <c r="N33" s="7">
        <f>M33/M37</f>
        <v>0.33820594752757682</v>
      </c>
      <c r="P33"/>
      <c r="Q33"/>
      <c r="R33"/>
    </row>
    <row r="34" spans="1:18" x14ac:dyDescent="0.2">
      <c r="A34" s="12" t="s">
        <v>64</v>
      </c>
      <c r="B34" s="8">
        <f>STDEV(P2:P7)</f>
        <v>0.48751068364361672</v>
      </c>
      <c r="C34" s="49"/>
      <c r="D34" s="49"/>
      <c r="F34" s="9" t="s">
        <v>64</v>
      </c>
      <c r="G34" s="6">
        <f>STDEV(P8:P12)</f>
        <v>0.15811388300841911</v>
      </c>
      <c r="H34" s="49"/>
      <c r="I34" s="49"/>
      <c r="L34" s="7" t="s">
        <v>21</v>
      </c>
      <c r="M34" s="6">
        <f>SUM(D8:D12)</f>
        <v>237.05</v>
      </c>
      <c r="N34" s="7">
        <f>M34/M37</f>
        <v>0.29021437053904831</v>
      </c>
      <c r="P34"/>
      <c r="Q34"/>
      <c r="R34"/>
    </row>
    <row r="35" spans="1:18" x14ac:dyDescent="0.2">
      <c r="A35" s="12" t="s">
        <v>65</v>
      </c>
      <c r="B35" s="8">
        <f>B34*B34</f>
        <v>0.23766666666666653</v>
      </c>
      <c r="C35" s="49"/>
      <c r="D35" s="49"/>
      <c r="F35" s="9" t="s">
        <v>65</v>
      </c>
      <c r="G35" s="6">
        <f>G34*G34</f>
        <v>2.5000000000000046E-2</v>
      </c>
      <c r="H35" s="49"/>
      <c r="I35" s="49"/>
      <c r="L35" s="7" t="s">
        <v>73</v>
      </c>
      <c r="M35" s="6">
        <f>SUM(D13:D17)</f>
        <v>100.76</v>
      </c>
      <c r="N35" s="7">
        <f>M35/M37</f>
        <v>0.1233579412592892</v>
      </c>
      <c r="P35"/>
      <c r="Q35"/>
      <c r="R35"/>
    </row>
    <row r="36" spans="1:18" x14ac:dyDescent="0.2">
      <c r="A36" s="12" t="s">
        <v>66</v>
      </c>
      <c r="B36" s="8">
        <f>MIN(P2:P7)</f>
        <v>2.1</v>
      </c>
      <c r="C36" s="47" t="s">
        <v>71</v>
      </c>
      <c r="D36" s="47"/>
      <c r="F36" s="9" t="s">
        <v>66</v>
      </c>
      <c r="G36" s="6">
        <f>MIN(P8:P12)</f>
        <v>2.2999999999999998</v>
      </c>
      <c r="H36" s="47" t="s">
        <v>71</v>
      </c>
      <c r="I36" s="47"/>
      <c r="L36" s="7" t="s">
        <v>15</v>
      </c>
      <c r="M36" s="6">
        <f>SUM(D18:D24)</f>
        <v>202.75</v>
      </c>
      <c r="N36" s="7">
        <f>M36/M37</f>
        <v>0.24822174067408578</v>
      </c>
      <c r="P36"/>
      <c r="Q36"/>
      <c r="R36"/>
    </row>
    <row r="37" spans="1:18" x14ac:dyDescent="0.2">
      <c r="A37" s="12" t="s">
        <v>67</v>
      </c>
      <c r="B37" s="8">
        <f>QUARTILE(P2:P7,1)</f>
        <v>2.2750000000000004</v>
      </c>
      <c r="C37" s="47"/>
      <c r="D37" s="47"/>
      <c r="F37" s="9" t="s">
        <v>67</v>
      </c>
      <c r="G37" s="6">
        <f>QUARTILE(P8:P12,1)</f>
        <v>2.4</v>
      </c>
      <c r="H37" s="47"/>
      <c r="I37" s="47"/>
      <c r="L37" s="7" t="s">
        <v>84</v>
      </c>
      <c r="M37" s="6">
        <f>SUM(M33:M36)</f>
        <v>816.81</v>
      </c>
      <c r="N37" s="7"/>
      <c r="P37"/>
      <c r="Q37"/>
      <c r="R37"/>
    </row>
    <row r="38" spans="1:18" x14ac:dyDescent="0.2">
      <c r="A38" s="12" t="s">
        <v>62</v>
      </c>
      <c r="B38" s="8">
        <f>MEDIAN(P2:P7)</f>
        <v>2.7</v>
      </c>
      <c r="C38" s="47"/>
      <c r="D38" s="47"/>
      <c r="F38" s="9" t="s">
        <v>62</v>
      </c>
      <c r="G38" s="6">
        <f>MEDIAN(P8:P12)</f>
        <v>2.5</v>
      </c>
      <c r="H38" s="47"/>
      <c r="I38" s="47"/>
      <c r="P38"/>
      <c r="Q38"/>
      <c r="R38"/>
    </row>
    <row r="39" spans="1:18" x14ac:dyDescent="0.2">
      <c r="A39" s="12" t="s">
        <v>69</v>
      </c>
      <c r="B39" s="8">
        <f>QUARTILE(P2:P7,3)</f>
        <v>3.125</v>
      </c>
      <c r="C39" s="47"/>
      <c r="D39" s="47"/>
      <c r="F39" s="9" t="s">
        <v>69</v>
      </c>
      <c r="G39" s="6">
        <f>QUARTILE(P8:P12,3)</f>
        <v>2.6</v>
      </c>
      <c r="H39" s="47"/>
      <c r="I39" s="47"/>
      <c r="P39"/>
      <c r="Q39"/>
      <c r="R39"/>
    </row>
    <row r="40" spans="1:18" x14ac:dyDescent="0.2">
      <c r="A40" s="12" t="s">
        <v>68</v>
      </c>
      <c r="B40" s="8">
        <f>MAX(P2:P7)</f>
        <v>3.2</v>
      </c>
      <c r="C40" s="47"/>
      <c r="D40" s="47"/>
      <c r="F40" s="9" t="s">
        <v>68</v>
      </c>
      <c r="G40" s="6">
        <f>MAX(P8:P12)</f>
        <v>2.7</v>
      </c>
      <c r="H40" s="47"/>
      <c r="I40" s="47"/>
      <c r="P40"/>
      <c r="Q40"/>
      <c r="R40"/>
    </row>
    <row r="41" spans="1:18" x14ac:dyDescent="0.2">
      <c r="P41"/>
      <c r="Q41"/>
      <c r="R41"/>
    </row>
    <row r="42" spans="1:18" x14ac:dyDescent="0.2">
      <c r="A42" s="11" t="s">
        <v>73</v>
      </c>
      <c r="F42" s="11" t="s">
        <v>15</v>
      </c>
      <c r="I42" s="3"/>
      <c r="P42"/>
      <c r="Q42"/>
      <c r="R42"/>
    </row>
    <row r="43" spans="1:18" x14ac:dyDescent="0.2">
      <c r="A43" s="12" t="s">
        <v>61</v>
      </c>
      <c r="B43" s="13">
        <f>AVERAGE(P13:P17)</f>
        <v>3.3600000000000003</v>
      </c>
      <c r="C43" s="49"/>
      <c r="D43" s="49"/>
      <c r="F43" s="12" t="s">
        <v>61</v>
      </c>
      <c r="G43" s="6">
        <f>AVERAGE(P18:P24)</f>
        <v>3.1285714285714277</v>
      </c>
      <c r="H43" s="49"/>
      <c r="I43" s="49"/>
    </row>
    <row r="44" spans="1:18" x14ac:dyDescent="0.2">
      <c r="A44" s="12" t="s">
        <v>62</v>
      </c>
      <c r="B44" s="13">
        <f>MEDIAN(P13:P17)</f>
        <v>3.4</v>
      </c>
      <c r="C44" s="49"/>
      <c r="D44" s="49"/>
      <c r="F44" s="12" t="s">
        <v>62</v>
      </c>
      <c r="G44" s="6">
        <f>MEDIAN(P18:P24)</f>
        <v>3</v>
      </c>
      <c r="H44" s="49"/>
      <c r="I44" s="49"/>
    </row>
    <row r="45" spans="1:18" x14ac:dyDescent="0.2">
      <c r="A45" s="12" t="s">
        <v>63</v>
      </c>
      <c r="B45" s="7" t="e">
        <f>MODE(P13:P17)</f>
        <v>#N/A</v>
      </c>
      <c r="C45" s="46" t="s">
        <v>72</v>
      </c>
      <c r="D45" s="46"/>
      <c r="F45" s="12" t="s">
        <v>63</v>
      </c>
      <c r="G45" s="6" t="e">
        <f>MODE(P18:P24)</f>
        <v>#N/A</v>
      </c>
      <c r="H45" s="46" t="s">
        <v>72</v>
      </c>
      <c r="I45" s="46"/>
    </row>
    <row r="46" spans="1:18" x14ac:dyDescent="0.2">
      <c r="A46" s="12" t="s">
        <v>64</v>
      </c>
      <c r="B46" s="7">
        <f>STDEV(P13:P17)</f>
        <v>0.23021728866442678</v>
      </c>
      <c r="C46" s="49"/>
      <c r="D46" s="49"/>
      <c r="F46" s="12" t="s">
        <v>64</v>
      </c>
      <c r="G46" s="6">
        <f>STDEV(P18:P24)</f>
        <v>0.46445052020025934</v>
      </c>
      <c r="H46" s="49"/>
      <c r="I46" s="49"/>
    </row>
    <row r="47" spans="1:18" x14ac:dyDescent="0.2">
      <c r="A47" s="12" t="s">
        <v>65</v>
      </c>
      <c r="B47" s="7">
        <f>B46*B46</f>
        <v>5.3000000000000005E-2</v>
      </c>
      <c r="C47" s="49"/>
      <c r="D47" s="49"/>
      <c r="F47" s="12" t="s">
        <v>65</v>
      </c>
      <c r="G47" s="6">
        <f>G46*G46</f>
        <v>0.21571428571429152</v>
      </c>
      <c r="H47" s="49"/>
      <c r="I47" s="49"/>
    </row>
    <row r="48" spans="1:18" x14ac:dyDescent="0.2">
      <c r="A48" s="12" t="s">
        <v>66</v>
      </c>
      <c r="B48" s="13">
        <f>MIN(P13:P17)</f>
        <v>3</v>
      </c>
      <c r="C48" s="47" t="s">
        <v>71</v>
      </c>
      <c r="D48" s="47"/>
      <c r="F48" s="12" t="s">
        <v>66</v>
      </c>
      <c r="G48" s="6">
        <f>MIN(P18:P24)</f>
        <v>2.6</v>
      </c>
      <c r="H48" s="47" t="s">
        <v>71</v>
      </c>
      <c r="I48" s="47"/>
    </row>
    <row r="49" spans="1:14" x14ac:dyDescent="0.2">
      <c r="A49" s="12" t="s">
        <v>67</v>
      </c>
      <c r="B49" s="7">
        <f>QUARTILE(P13:P17,1)</f>
        <v>3.3</v>
      </c>
      <c r="C49" s="47"/>
      <c r="D49" s="47"/>
      <c r="F49" s="12" t="s">
        <v>67</v>
      </c>
      <c r="G49" s="6">
        <f>QUARTILE(P18:P24,1)</f>
        <v>2.8</v>
      </c>
      <c r="H49" s="47"/>
      <c r="I49" s="47"/>
    </row>
    <row r="50" spans="1:14" x14ac:dyDescent="0.2">
      <c r="A50" s="12" t="s">
        <v>62</v>
      </c>
      <c r="B50" s="13">
        <f>MEDIAN(P13:P17)</f>
        <v>3.4</v>
      </c>
      <c r="C50" s="47"/>
      <c r="D50" s="47"/>
      <c r="F50" s="12" t="s">
        <v>62</v>
      </c>
      <c r="G50" s="6">
        <f>MEDIAN(P18:P24)</f>
        <v>3</v>
      </c>
      <c r="H50" s="47"/>
      <c r="I50" s="47"/>
    </row>
    <row r="51" spans="1:14" x14ac:dyDescent="0.2">
      <c r="A51" s="12" t="s">
        <v>69</v>
      </c>
      <c r="B51" s="7">
        <f>QUARTILE(P13:P17,3)</f>
        <v>3.5</v>
      </c>
      <c r="C51" s="47"/>
      <c r="D51" s="47"/>
      <c r="F51" s="12" t="s">
        <v>69</v>
      </c>
      <c r="G51" s="6">
        <f>QUARTILE(P18:P24,3)</f>
        <v>3.4</v>
      </c>
      <c r="H51" s="47"/>
      <c r="I51" s="47"/>
    </row>
    <row r="52" spans="1:14" x14ac:dyDescent="0.2">
      <c r="A52" s="12" t="s">
        <v>68</v>
      </c>
      <c r="B52" s="13">
        <f>MAX(P13:P17)</f>
        <v>3.6</v>
      </c>
      <c r="C52" s="47"/>
      <c r="D52" s="47"/>
      <c r="F52" s="12" t="s">
        <v>68</v>
      </c>
      <c r="G52" s="6">
        <f>MAX(P18:P24)</f>
        <v>3.9</v>
      </c>
      <c r="H52" s="47"/>
      <c r="I52" s="47"/>
    </row>
    <row r="54" spans="1:14" x14ac:dyDescent="0.2">
      <c r="A54" s="5" t="s">
        <v>75</v>
      </c>
      <c r="B54" s="48" t="s">
        <v>76</v>
      </c>
      <c r="C54" s="48"/>
      <c r="D54" s="48"/>
      <c r="E54" s="48"/>
      <c r="F54" s="48"/>
      <c r="G54" s="48"/>
      <c r="H54" s="48"/>
      <c r="I54" s="48"/>
      <c r="J54" s="48"/>
      <c r="L54" s="5" t="s">
        <v>86</v>
      </c>
    </row>
    <row r="56" spans="1:14" x14ac:dyDescent="0.2">
      <c r="A56" s="14" t="s">
        <v>19</v>
      </c>
      <c r="F56" s="15" t="s">
        <v>21</v>
      </c>
      <c r="L56" s="48" t="s">
        <v>88</v>
      </c>
      <c r="M56" s="48"/>
    </row>
    <row r="58" spans="1:14" x14ac:dyDescent="0.2">
      <c r="L58" s="17" t="s">
        <v>81</v>
      </c>
      <c r="M58" s="17" t="s">
        <v>87</v>
      </c>
      <c r="N58" s="17" t="s">
        <v>83</v>
      </c>
    </row>
    <row r="59" spans="1:14" x14ac:dyDescent="0.2">
      <c r="L59" s="7" t="s">
        <v>19</v>
      </c>
      <c r="M59" s="6">
        <f>SUM(E2:E7)</f>
        <v>423.2</v>
      </c>
      <c r="N59" s="7">
        <f>M59/M63</f>
        <v>0.33235193179560357</v>
      </c>
    </row>
    <row r="60" spans="1:14" x14ac:dyDescent="0.2">
      <c r="L60" s="7" t="s">
        <v>21</v>
      </c>
      <c r="M60" s="6">
        <f>SUM(E8:E12)</f>
        <v>401.7</v>
      </c>
      <c r="N60" s="7">
        <f>M60/M63</f>
        <v>0.31546732278424849</v>
      </c>
    </row>
    <row r="61" spans="1:14" x14ac:dyDescent="0.2">
      <c r="L61" s="7" t="s">
        <v>73</v>
      </c>
      <c r="M61" s="6">
        <f>SUM(E13:E17)</f>
        <v>155.18</v>
      </c>
      <c r="N61" s="7">
        <f>M61/M63</f>
        <v>0.12186761052939926</v>
      </c>
    </row>
    <row r="62" spans="1:14" x14ac:dyDescent="0.2">
      <c r="L62" s="7" t="s">
        <v>15</v>
      </c>
      <c r="M62" s="6">
        <f>SUM(E18:E24)</f>
        <v>293.26900000000001</v>
      </c>
      <c r="N62" s="7">
        <f>M62/M63</f>
        <v>0.23031313489074876</v>
      </c>
    </row>
    <row r="63" spans="1:14" x14ac:dyDescent="0.2">
      <c r="L63" s="7" t="s">
        <v>84</v>
      </c>
      <c r="M63" s="6">
        <f>SUM(M59:M62)</f>
        <v>1273.3489999999999</v>
      </c>
      <c r="N63" s="7"/>
    </row>
    <row r="71" spans="1:9" x14ac:dyDescent="0.2">
      <c r="D71"/>
      <c r="I71"/>
    </row>
    <row r="72" spans="1:9" x14ac:dyDescent="0.2">
      <c r="D72"/>
      <c r="I72"/>
    </row>
    <row r="73" spans="1:9" x14ac:dyDescent="0.2">
      <c r="D73"/>
      <c r="I73"/>
    </row>
    <row r="75" spans="1:9" x14ac:dyDescent="0.2">
      <c r="A75" s="14" t="s">
        <v>73</v>
      </c>
      <c r="F75" s="15" t="s">
        <v>74</v>
      </c>
    </row>
    <row r="83" spans="2:9" x14ac:dyDescent="0.2">
      <c r="B83" s="4"/>
    </row>
    <row r="89" spans="2:9" x14ac:dyDescent="0.2">
      <c r="D89"/>
      <c r="I89"/>
    </row>
    <row r="90" spans="2:9" x14ac:dyDescent="0.2">
      <c r="D90"/>
      <c r="I90"/>
    </row>
    <row r="91" spans="2:9" x14ac:dyDescent="0.2">
      <c r="D91"/>
      <c r="I91"/>
    </row>
    <row r="94" spans="2:9" x14ac:dyDescent="0.2">
      <c r="B94" s="4"/>
    </row>
  </sheetData>
  <autoFilter ref="A1:A113" xr:uid="{00000000-0001-0000-0000-000000000000}"/>
  <sortState xmlns:xlrd2="http://schemas.microsoft.com/office/spreadsheetml/2017/richdata2" ref="A2:T113">
    <sortCondition ref="A2:A113"/>
  </sortState>
  <mergeCells count="19">
    <mergeCell ref="L30:M30"/>
    <mergeCell ref="L56:M56"/>
    <mergeCell ref="A26:J26"/>
    <mergeCell ref="C45:D45"/>
    <mergeCell ref="C43:D44"/>
    <mergeCell ref="B28:J28"/>
    <mergeCell ref="C36:D40"/>
    <mergeCell ref="C31:D35"/>
    <mergeCell ref="H31:I32"/>
    <mergeCell ref="H34:I35"/>
    <mergeCell ref="H43:I44"/>
    <mergeCell ref="H45:I45"/>
    <mergeCell ref="H33:I33"/>
    <mergeCell ref="H36:I40"/>
    <mergeCell ref="B54:J54"/>
    <mergeCell ref="C46:D47"/>
    <mergeCell ref="C48:D52"/>
    <mergeCell ref="H46:I47"/>
    <mergeCell ref="H48:I52"/>
  </mergeCells>
  <pageMargins left="0.7" right="0.7" top="0.75" bottom="0.75" header="0.3" footer="0.3"/>
  <pageSetup orientation="portrait" verticalDpi="0" r:id="rId1"/>
  <ignoredErrors>
    <ignoredError sqref="B3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6A5D-86DC-7A4D-82B1-57FC2C55897A}">
  <dimension ref="A1:U67"/>
  <sheetViews>
    <sheetView topLeftCell="A58" zoomScale="110" zoomScaleNormal="110" workbookViewId="0">
      <selection activeCell="H36" sqref="H36"/>
    </sheetView>
  </sheetViews>
  <sheetFormatPr baseColWidth="10" defaultRowHeight="15" x14ac:dyDescent="0.2"/>
  <cols>
    <col min="1" max="1" width="16.33203125" customWidth="1"/>
    <col min="4" max="4" width="11.5" customWidth="1"/>
  </cols>
  <sheetData>
    <row r="1" spans="1:20" x14ac:dyDescent="0.2">
      <c r="A1" t="s">
        <v>0</v>
      </c>
      <c r="B1" t="s">
        <v>1</v>
      </c>
      <c r="C1" t="s">
        <v>2</v>
      </c>
      <c r="D1" s="3" t="s">
        <v>50</v>
      </c>
      <c r="E1" s="3" t="s">
        <v>56</v>
      </c>
      <c r="F1" s="2" t="s">
        <v>3</v>
      </c>
      <c r="G1" t="s">
        <v>51</v>
      </c>
      <c r="H1" t="s">
        <v>52</v>
      </c>
      <c r="I1" s="1" t="s">
        <v>53</v>
      </c>
      <c r="J1" t="s">
        <v>4</v>
      </c>
      <c r="K1" t="s">
        <v>5</v>
      </c>
      <c r="L1" t="s">
        <v>10</v>
      </c>
      <c r="M1" t="s">
        <v>6</v>
      </c>
      <c r="N1" t="s">
        <v>58</v>
      </c>
      <c r="O1" t="s">
        <v>7</v>
      </c>
      <c r="P1" s="1" t="s">
        <v>8</v>
      </c>
      <c r="Q1" s="1" t="s">
        <v>9</v>
      </c>
      <c r="R1" s="1" t="s">
        <v>54</v>
      </c>
      <c r="S1" t="s">
        <v>57</v>
      </c>
      <c r="T1" t="s">
        <v>55</v>
      </c>
    </row>
    <row r="2" spans="1:20" x14ac:dyDescent="0.2">
      <c r="A2" t="s">
        <v>19</v>
      </c>
      <c r="B2" t="s">
        <v>20</v>
      </c>
      <c r="C2" t="s">
        <v>12</v>
      </c>
      <c r="D2" s="3">
        <v>40.35</v>
      </c>
      <c r="E2" s="3">
        <v>51.7</v>
      </c>
      <c r="F2" s="2" t="s">
        <v>33</v>
      </c>
      <c r="G2">
        <v>23</v>
      </c>
      <c r="H2">
        <v>31</v>
      </c>
      <c r="I2" s="1">
        <v>14.5</v>
      </c>
      <c r="J2">
        <v>165</v>
      </c>
      <c r="K2">
        <v>73</v>
      </c>
      <c r="L2">
        <v>97</v>
      </c>
      <c r="M2">
        <v>54</v>
      </c>
      <c r="N2">
        <v>36</v>
      </c>
      <c r="O2">
        <v>3305</v>
      </c>
      <c r="P2" s="1">
        <v>2.5</v>
      </c>
      <c r="Q2" s="1">
        <v>6.7</v>
      </c>
      <c r="R2" s="1">
        <v>15.2</v>
      </c>
      <c r="S2">
        <v>105</v>
      </c>
      <c r="T2" t="s">
        <v>42</v>
      </c>
    </row>
    <row r="3" spans="1:20" x14ac:dyDescent="0.2">
      <c r="A3" t="s">
        <v>19</v>
      </c>
      <c r="B3" t="s">
        <v>26</v>
      </c>
      <c r="C3" t="s">
        <v>12</v>
      </c>
      <c r="D3" s="3">
        <v>29.9</v>
      </c>
      <c r="E3" s="3">
        <v>41.1</v>
      </c>
      <c r="F3" s="2" t="s">
        <v>33</v>
      </c>
      <c r="G3">
        <v>23</v>
      </c>
      <c r="H3">
        <v>33</v>
      </c>
      <c r="I3" s="1">
        <v>13.2</v>
      </c>
      <c r="J3">
        <v>175</v>
      </c>
      <c r="K3">
        <v>70</v>
      </c>
      <c r="L3">
        <v>104</v>
      </c>
      <c r="M3">
        <v>56</v>
      </c>
      <c r="N3">
        <v>37</v>
      </c>
      <c r="O3">
        <v>3135</v>
      </c>
      <c r="P3" s="1">
        <v>3.2</v>
      </c>
      <c r="Q3" s="1">
        <v>8.3000000000000007</v>
      </c>
      <c r="R3" s="1">
        <v>16.399999999999999</v>
      </c>
      <c r="S3">
        <v>100</v>
      </c>
      <c r="T3" t="s">
        <v>42</v>
      </c>
    </row>
    <row r="4" spans="1:20" x14ac:dyDescent="0.2">
      <c r="A4" t="s">
        <v>19</v>
      </c>
      <c r="B4" t="s">
        <v>27</v>
      </c>
      <c r="C4" t="s">
        <v>12</v>
      </c>
      <c r="D4" s="3">
        <v>46.2</v>
      </c>
      <c r="E4" s="3">
        <v>70.900000000000006</v>
      </c>
      <c r="F4" s="2" t="s">
        <v>17</v>
      </c>
      <c r="G4">
        <v>19</v>
      </c>
      <c r="H4">
        <v>28</v>
      </c>
      <c r="I4" s="1">
        <v>19.8</v>
      </c>
      <c r="J4">
        <v>194</v>
      </c>
      <c r="K4">
        <v>74</v>
      </c>
      <c r="L4">
        <v>115</v>
      </c>
      <c r="M4">
        <v>58</v>
      </c>
      <c r="N4">
        <v>41</v>
      </c>
      <c r="O4">
        <v>4075</v>
      </c>
      <c r="P4" s="1">
        <v>2.1</v>
      </c>
      <c r="Q4" s="1">
        <v>5.7</v>
      </c>
      <c r="R4" s="1">
        <v>14.2</v>
      </c>
      <c r="S4">
        <v>102</v>
      </c>
      <c r="T4" t="s">
        <v>23</v>
      </c>
    </row>
    <row r="5" spans="1:20" x14ac:dyDescent="0.2">
      <c r="A5" t="s">
        <v>19</v>
      </c>
      <c r="B5" t="s">
        <v>30</v>
      </c>
      <c r="C5" t="s">
        <v>12</v>
      </c>
      <c r="D5" s="3">
        <v>77.400000000000006</v>
      </c>
      <c r="E5" s="3">
        <v>137.9</v>
      </c>
      <c r="F5" s="2" t="s">
        <v>17</v>
      </c>
      <c r="G5">
        <v>17</v>
      </c>
      <c r="H5">
        <v>27</v>
      </c>
      <c r="I5" s="1">
        <v>23.8</v>
      </c>
      <c r="J5">
        <v>207</v>
      </c>
      <c r="K5">
        <v>77</v>
      </c>
      <c r="L5">
        <v>123</v>
      </c>
      <c r="M5">
        <v>58</v>
      </c>
      <c r="N5">
        <v>43</v>
      </c>
      <c r="O5">
        <v>4420</v>
      </c>
      <c r="P5" s="1">
        <v>2.2000000000000002</v>
      </c>
      <c r="Q5" s="1">
        <v>5.5</v>
      </c>
      <c r="R5" s="1">
        <v>14</v>
      </c>
      <c r="S5">
        <v>103</v>
      </c>
      <c r="T5" t="s">
        <v>29</v>
      </c>
    </row>
    <row r="6" spans="1:20" x14ac:dyDescent="0.2">
      <c r="A6" t="s">
        <v>19</v>
      </c>
      <c r="B6" t="s">
        <v>34</v>
      </c>
      <c r="C6" t="s">
        <v>35</v>
      </c>
      <c r="D6" s="3">
        <v>40</v>
      </c>
      <c r="E6" s="3">
        <v>79.2</v>
      </c>
      <c r="F6" s="2" t="s">
        <v>33</v>
      </c>
      <c r="G6">
        <v>20</v>
      </c>
      <c r="H6">
        <v>26</v>
      </c>
      <c r="I6" s="1">
        <v>17.7</v>
      </c>
      <c r="J6">
        <v>182</v>
      </c>
      <c r="K6">
        <v>73</v>
      </c>
      <c r="L6">
        <v>108</v>
      </c>
      <c r="M6">
        <v>54</v>
      </c>
      <c r="N6">
        <v>39</v>
      </c>
      <c r="O6">
        <v>4050</v>
      </c>
      <c r="P6" s="1">
        <v>2.9</v>
      </c>
      <c r="Q6" s="1">
        <v>8</v>
      </c>
      <c r="R6" s="1">
        <v>16.2</v>
      </c>
      <c r="S6">
        <v>101</v>
      </c>
      <c r="T6" t="s">
        <v>42</v>
      </c>
    </row>
    <row r="7" spans="1:20" x14ac:dyDescent="0.2">
      <c r="A7" t="s">
        <v>19</v>
      </c>
      <c r="B7" t="s">
        <v>38</v>
      </c>
      <c r="C7" t="s">
        <v>39</v>
      </c>
      <c r="D7" s="3">
        <v>42.4</v>
      </c>
      <c r="E7" s="3">
        <v>42.4</v>
      </c>
      <c r="F7" s="2" t="s">
        <v>17</v>
      </c>
      <c r="G7">
        <v>20</v>
      </c>
      <c r="H7">
        <v>27</v>
      </c>
      <c r="I7" s="1">
        <v>16.100000000000001</v>
      </c>
      <c r="J7">
        <v>186</v>
      </c>
      <c r="K7">
        <v>71</v>
      </c>
      <c r="L7">
        <v>110</v>
      </c>
      <c r="M7">
        <v>58</v>
      </c>
      <c r="N7">
        <v>39</v>
      </c>
      <c r="O7">
        <v>3875</v>
      </c>
      <c r="P7" s="1">
        <v>3.2</v>
      </c>
      <c r="Q7" s="1">
        <v>8.1</v>
      </c>
      <c r="R7" s="1">
        <v>16.3</v>
      </c>
      <c r="S7">
        <v>103</v>
      </c>
      <c r="T7" t="s">
        <v>42</v>
      </c>
    </row>
    <row r="8" spans="1:20" x14ac:dyDescent="0.2">
      <c r="A8" t="s">
        <v>21</v>
      </c>
      <c r="B8" t="s">
        <v>22</v>
      </c>
      <c r="C8" t="s">
        <v>12</v>
      </c>
      <c r="D8" s="3">
        <v>32.950000000000003</v>
      </c>
      <c r="E8" s="3">
        <v>62</v>
      </c>
      <c r="F8" s="2" t="s">
        <v>17</v>
      </c>
      <c r="G8">
        <v>24</v>
      </c>
      <c r="H8">
        <v>36</v>
      </c>
      <c r="I8" s="1">
        <v>15.8</v>
      </c>
      <c r="J8">
        <v>183</v>
      </c>
      <c r="K8">
        <v>71</v>
      </c>
      <c r="L8">
        <v>111</v>
      </c>
      <c r="M8">
        <v>56</v>
      </c>
      <c r="N8">
        <v>38</v>
      </c>
      <c r="O8">
        <v>3485</v>
      </c>
      <c r="P8" s="1">
        <v>2.6</v>
      </c>
      <c r="Q8" s="1">
        <v>6.3</v>
      </c>
      <c r="R8" s="1">
        <v>14.9</v>
      </c>
      <c r="S8">
        <v>106</v>
      </c>
      <c r="T8" t="s">
        <v>42</v>
      </c>
    </row>
    <row r="9" spans="1:20" x14ac:dyDescent="0.2">
      <c r="A9" t="s">
        <v>21</v>
      </c>
      <c r="B9" t="s">
        <v>28</v>
      </c>
      <c r="C9" t="s">
        <v>12</v>
      </c>
      <c r="D9" s="3">
        <v>49.95</v>
      </c>
      <c r="E9" s="3">
        <v>93.6</v>
      </c>
      <c r="F9" s="2" t="s">
        <v>17</v>
      </c>
      <c r="G9">
        <v>20</v>
      </c>
      <c r="H9">
        <v>29</v>
      </c>
      <c r="I9" s="1">
        <v>18.5</v>
      </c>
      <c r="J9">
        <v>193</v>
      </c>
      <c r="K9">
        <v>73</v>
      </c>
      <c r="L9">
        <v>117</v>
      </c>
      <c r="M9">
        <v>57</v>
      </c>
      <c r="N9">
        <v>40</v>
      </c>
      <c r="O9">
        <v>4035</v>
      </c>
      <c r="P9" s="1">
        <v>2.5</v>
      </c>
      <c r="Q9" s="1">
        <v>6.1</v>
      </c>
      <c r="R9" s="1">
        <v>14.5</v>
      </c>
      <c r="S9">
        <v>107</v>
      </c>
      <c r="T9" t="s">
        <v>23</v>
      </c>
    </row>
    <row r="10" spans="1:20" x14ac:dyDescent="0.2">
      <c r="A10" t="s">
        <v>21</v>
      </c>
      <c r="B10" t="s">
        <v>31</v>
      </c>
      <c r="C10" t="s">
        <v>12</v>
      </c>
      <c r="D10" s="3">
        <v>74</v>
      </c>
      <c r="E10" s="3">
        <v>141.19999999999999</v>
      </c>
      <c r="F10" s="2" t="s">
        <v>17</v>
      </c>
      <c r="G10">
        <v>14</v>
      </c>
      <c r="H10">
        <v>22</v>
      </c>
      <c r="I10" s="1">
        <v>21.7</v>
      </c>
      <c r="J10">
        <v>205</v>
      </c>
      <c r="K10">
        <v>75</v>
      </c>
      <c r="L10">
        <v>126</v>
      </c>
      <c r="M10">
        <v>58</v>
      </c>
      <c r="N10">
        <v>42</v>
      </c>
      <c r="O10">
        <v>4600</v>
      </c>
      <c r="P10" s="1">
        <v>2.2999999999999998</v>
      </c>
      <c r="Q10" s="1">
        <v>5.7</v>
      </c>
      <c r="R10" s="1">
        <v>14.1</v>
      </c>
      <c r="S10">
        <v>108</v>
      </c>
      <c r="T10" t="s">
        <v>29</v>
      </c>
    </row>
    <row r="11" spans="1:20" x14ac:dyDescent="0.2">
      <c r="A11" t="s">
        <v>21</v>
      </c>
      <c r="B11" t="s">
        <v>36</v>
      </c>
      <c r="C11" t="s">
        <v>35</v>
      </c>
      <c r="D11" s="3">
        <v>48.95</v>
      </c>
      <c r="E11" s="3">
        <v>65.8</v>
      </c>
      <c r="F11" s="2" t="s">
        <v>37</v>
      </c>
      <c r="G11">
        <v>22</v>
      </c>
      <c r="H11">
        <v>34</v>
      </c>
      <c r="I11" s="1">
        <v>14.5</v>
      </c>
      <c r="J11">
        <v>167</v>
      </c>
      <c r="K11">
        <v>71</v>
      </c>
      <c r="L11">
        <v>96</v>
      </c>
      <c r="M11">
        <v>51</v>
      </c>
      <c r="N11">
        <v>36</v>
      </c>
      <c r="O11">
        <v>3240</v>
      </c>
      <c r="P11" s="1">
        <v>2.4</v>
      </c>
      <c r="Q11" s="1">
        <v>6.1</v>
      </c>
      <c r="R11" s="1">
        <v>14.7</v>
      </c>
      <c r="S11">
        <v>111</v>
      </c>
      <c r="T11" t="s">
        <v>42</v>
      </c>
    </row>
    <row r="12" spans="1:20" x14ac:dyDescent="0.2">
      <c r="A12" t="s">
        <v>21</v>
      </c>
      <c r="B12" t="s">
        <v>44</v>
      </c>
      <c r="C12" t="s">
        <v>43</v>
      </c>
      <c r="D12" s="3">
        <v>31.2</v>
      </c>
      <c r="E12" s="3">
        <v>39.1</v>
      </c>
      <c r="F12" s="2" t="s">
        <v>37</v>
      </c>
      <c r="G12">
        <v>22</v>
      </c>
      <c r="H12">
        <v>33</v>
      </c>
      <c r="I12" s="1">
        <v>16.600000000000001</v>
      </c>
      <c r="J12">
        <v>175</v>
      </c>
      <c r="K12">
        <v>71</v>
      </c>
      <c r="L12">
        <v>104</v>
      </c>
      <c r="M12">
        <v>61</v>
      </c>
      <c r="N12">
        <v>40</v>
      </c>
      <c r="O12">
        <v>3780</v>
      </c>
      <c r="P12" s="1">
        <v>2.7</v>
      </c>
      <c r="Q12" s="1">
        <v>6.8</v>
      </c>
      <c r="R12" s="1">
        <v>15.3</v>
      </c>
      <c r="S12">
        <v>109</v>
      </c>
      <c r="T12" t="s">
        <v>42</v>
      </c>
    </row>
    <row r="13" spans="1:20" x14ac:dyDescent="0.2">
      <c r="A13" t="s">
        <v>13</v>
      </c>
      <c r="B13" t="s">
        <v>14</v>
      </c>
      <c r="C13" t="s">
        <v>12</v>
      </c>
      <c r="D13" s="3">
        <v>13.99</v>
      </c>
      <c r="E13" s="3">
        <v>18.29</v>
      </c>
      <c r="F13" s="2" t="s">
        <v>33</v>
      </c>
      <c r="G13">
        <v>28</v>
      </c>
      <c r="H13">
        <v>36</v>
      </c>
      <c r="I13" s="1">
        <v>11.3</v>
      </c>
      <c r="J13">
        <v>172</v>
      </c>
      <c r="K13">
        <v>68</v>
      </c>
      <c r="L13">
        <v>101</v>
      </c>
      <c r="M13">
        <v>57</v>
      </c>
      <c r="N13">
        <v>37</v>
      </c>
      <c r="O13">
        <v>2575</v>
      </c>
      <c r="P13" s="1">
        <v>3.5</v>
      </c>
      <c r="Q13" s="1">
        <v>9.5</v>
      </c>
      <c r="R13" s="1">
        <v>17.3</v>
      </c>
      <c r="S13">
        <v>163</v>
      </c>
      <c r="T13" t="s">
        <v>42</v>
      </c>
    </row>
    <row r="14" spans="1:20" x14ac:dyDescent="0.2">
      <c r="A14" t="s">
        <v>13</v>
      </c>
      <c r="B14" t="s">
        <v>18</v>
      </c>
      <c r="C14" t="s">
        <v>11</v>
      </c>
      <c r="D14" s="3">
        <v>15.89</v>
      </c>
      <c r="E14" s="3">
        <v>21.89</v>
      </c>
      <c r="F14" s="2" t="s">
        <v>33</v>
      </c>
      <c r="G14">
        <v>25</v>
      </c>
      <c r="H14">
        <v>36</v>
      </c>
      <c r="I14" s="1">
        <v>13.2</v>
      </c>
      <c r="J14">
        <v>180</v>
      </c>
      <c r="K14">
        <v>70</v>
      </c>
      <c r="L14">
        <v>106</v>
      </c>
      <c r="M14">
        <v>57</v>
      </c>
      <c r="N14">
        <v>38</v>
      </c>
      <c r="O14">
        <v>2815</v>
      </c>
      <c r="P14" s="1">
        <v>3.6</v>
      </c>
      <c r="Q14" s="1">
        <v>10.1</v>
      </c>
      <c r="R14" s="1">
        <v>17.600000000000001</v>
      </c>
      <c r="S14">
        <v>162</v>
      </c>
      <c r="T14" t="s">
        <v>42</v>
      </c>
    </row>
    <row r="15" spans="1:20" x14ac:dyDescent="0.2">
      <c r="A15" t="s">
        <v>13</v>
      </c>
      <c r="B15" t="s">
        <v>25</v>
      </c>
      <c r="C15" t="s">
        <v>12</v>
      </c>
      <c r="D15" s="3">
        <v>21.69</v>
      </c>
      <c r="E15" s="3">
        <v>35.5</v>
      </c>
      <c r="F15" s="2" t="s">
        <v>33</v>
      </c>
      <c r="G15">
        <v>24</v>
      </c>
      <c r="H15">
        <v>34</v>
      </c>
      <c r="I15" s="1">
        <v>18.5</v>
      </c>
      <c r="J15">
        <v>191</v>
      </c>
      <c r="K15">
        <v>72</v>
      </c>
      <c r="L15">
        <v>110</v>
      </c>
      <c r="M15">
        <v>57</v>
      </c>
      <c r="N15">
        <v>38</v>
      </c>
      <c r="O15">
        <v>3260</v>
      </c>
      <c r="P15" s="1">
        <v>3.4</v>
      </c>
      <c r="Q15" s="1">
        <v>8.6</v>
      </c>
      <c r="R15" s="1">
        <v>16.8</v>
      </c>
      <c r="S15">
        <v>163</v>
      </c>
      <c r="T15" t="s">
        <v>23</v>
      </c>
    </row>
    <row r="16" spans="1:20" x14ac:dyDescent="0.2">
      <c r="A16" t="s">
        <v>13</v>
      </c>
      <c r="B16" t="s">
        <v>32</v>
      </c>
      <c r="C16" t="s">
        <v>12</v>
      </c>
      <c r="D16" s="3">
        <v>34</v>
      </c>
      <c r="E16" s="3">
        <v>43.8</v>
      </c>
      <c r="F16" s="2" t="s">
        <v>33</v>
      </c>
      <c r="G16">
        <v>19</v>
      </c>
      <c r="H16">
        <v>28</v>
      </c>
      <c r="I16" s="1">
        <v>18.5</v>
      </c>
      <c r="J16">
        <v>196</v>
      </c>
      <c r="K16">
        <v>73</v>
      </c>
      <c r="L16">
        <v>112</v>
      </c>
      <c r="M16">
        <v>58</v>
      </c>
      <c r="N16">
        <v>38</v>
      </c>
      <c r="O16">
        <v>3765</v>
      </c>
      <c r="P16" s="1">
        <v>3</v>
      </c>
      <c r="Q16" s="1">
        <v>7.2</v>
      </c>
      <c r="R16" s="1">
        <v>15.7</v>
      </c>
      <c r="S16">
        <v>161</v>
      </c>
      <c r="T16" t="s">
        <v>23</v>
      </c>
    </row>
    <row r="17" spans="1:20" x14ac:dyDescent="0.2">
      <c r="A17" t="s">
        <v>13</v>
      </c>
      <c r="B17" t="s">
        <v>40</v>
      </c>
      <c r="C17" t="s">
        <v>39</v>
      </c>
      <c r="D17" s="3">
        <v>15.19</v>
      </c>
      <c r="E17" s="3">
        <v>35.700000000000003</v>
      </c>
      <c r="F17" s="2" t="s">
        <v>33</v>
      </c>
      <c r="G17">
        <v>23</v>
      </c>
      <c r="H17">
        <v>31</v>
      </c>
      <c r="I17" s="1">
        <v>14.3</v>
      </c>
      <c r="J17">
        <v>163</v>
      </c>
      <c r="K17">
        <v>71</v>
      </c>
      <c r="L17">
        <v>101</v>
      </c>
      <c r="M17">
        <v>63</v>
      </c>
      <c r="N17">
        <v>36</v>
      </c>
      <c r="O17">
        <v>3055</v>
      </c>
      <c r="P17" s="1">
        <v>3.3</v>
      </c>
      <c r="Q17" s="1">
        <v>8.8000000000000007</v>
      </c>
      <c r="R17" s="1">
        <v>16.899999999999999</v>
      </c>
      <c r="S17">
        <v>165</v>
      </c>
      <c r="T17" t="s">
        <v>42</v>
      </c>
    </row>
    <row r="18" spans="1:20" x14ac:dyDescent="0.2">
      <c r="A18" t="s">
        <v>15</v>
      </c>
      <c r="B18" t="s">
        <v>16</v>
      </c>
      <c r="C18" t="s">
        <v>11</v>
      </c>
      <c r="D18" s="3">
        <v>14.845000000000001</v>
      </c>
      <c r="E18" s="3">
        <v>17.629000000000001</v>
      </c>
      <c r="F18" s="2" t="s">
        <v>33</v>
      </c>
      <c r="G18">
        <v>30</v>
      </c>
      <c r="H18">
        <v>35</v>
      </c>
      <c r="I18" s="1">
        <v>11.1</v>
      </c>
      <c r="J18">
        <v>154</v>
      </c>
      <c r="K18">
        <v>67</v>
      </c>
      <c r="L18">
        <v>99</v>
      </c>
      <c r="M18">
        <v>59</v>
      </c>
      <c r="N18">
        <v>34</v>
      </c>
      <c r="O18">
        <v>2385</v>
      </c>
      <c r="P18" s="1">
        <v>3.9</v>
      </c>
      <c r="Q18" s="1">
        <v>10.8</v>
      </c>
      <c r="R18" s="1">
        <v>18.3</v>
      </c>
      <c r="S18">
        <v>216</v>
      </c>
      <c r="T18" t="s">
        <v>42</v>
      </c>
    </row>
    <row r="19" spans="1:20" x14ac:dyDescent="0.2">
      <c r="A19" t="s">
        <v>15</v>
      </c>
      <c r="B19" t="s">
        <v>24</v>
      </c>
      <c r="C19" t="s">
        <v>12</v>
      </c>
      <c r="D19" s="3">
        <v>22.97</v>
      </c>
      <c r="E19" s="3">
        <v>31.37</v>
      </c>
      <c r="F19" s="2" t="s">
        <v>33</v>
      </c>
      <c r="G19">
        <v>26</v>
      </c>
      <c r="H19">
        <v>35</v>
      </c>
      <c r="I19" s="1">
        <v>17</v>
      </c>
      <c r="J19">
        <v>189</v>
      </c>
      <c r="K19">
        <v>72</v>
      </c>
      <c r="L19">
        <v>109</v>
      </c>
      <c r="M19">
        <v>58</v>
      </c>
      <c r="N19">
        <v>38</v>
      </c>
      <c r="O19">
        <v>3155</v>
      </c>
      <c r="P19" s="1">
        <v>3.3</v>
      </c>
      <c r="Q19" s="1">
        <v>8.6</v>
      </c>
      <c r="R19" s="1">
        <v>16.7</v>
      </c>
      <c r="S19">
        <v>210</v>
      </c>
      <c r="T19" t="s">
        <v>23</v>
      </c>
    </row>
    <row r="20" spans="1:20" x14ac:dyDescent="0.2">
      <c r="A20" t="s">
        <v>15</v>
      </c>
      <c r="B20" t="s">
        <v>41</v>
      </c>
      <c r="C20" t="s">
        <v>39</v>
      </c>
      <c r="D20" s="3">
        <v>29.065000000000001</v>
      </c>
      <c r="E20" s="3">
        <v>39.94</v>
      </c>
      <c r="F20" s="2" t="s">
        <v>33</v>
      </c>
      <c r="G20">
        <v>18</v>
      </c>
      <c r="H20">
        <v>25</v>
      </c>
      <c r="I20" s="1">
        <v>17.7</v>
      </c>
      <c r="J20">
        <v>189</v>
      </c>
      <c r="K20">
        <v>75</v>
      </c>
      <c r="L20">
        <v>109</v>
      </c>
      <c r="M20">
        <v>63</v>
      </c>
      <c r="N20">
        <v>42</v>
      </c>
      <c r="O20">
        <v>4125</v>
      </c>
      <c r="P20" s="1">
        <v>2.6</v>
      </c>
      <c r="Q20" s="1">
        <v>6.9</v>
      </c>
      <c r="R20" s="1">
        <v>15.3</v>
      </c>
      <c r="S20">
        <v>216</v>
      </c>
      <c r="T20" t="s">
        <v>23</v>
      </c>
    </row>
    <row r="21" spans="1:20" x14ac:dyDescent="0.2">
      <c r="A21" t="s">
        <v>15</v>
      </c>
      <c r="B21" t="s">
        <v>45</v>
      </c>
      <c r="C21" t="s">
        <v>43</v>
      </c>
      <c r="D21" s="3">
        <v>33.21</v>
      </c>
      <c r="E21" s="3">
        <v>43.62</v>
      </c>
      <c r="F21" s="2" t="s">
        <v>37</v>
      </c>
      <c r="G21">
        <v>17</v>
      </c>
      <c r="H21">
        <v>22</v>
      </c>
      <c r="I21" s="1">
        <v>23</v>
      </c>
      <c r="J21">
        <v>190</v>
      </c>
      <c r="K21">
        <v>76</v>
      </c>
      <c r="L21">
        <v>110</v>
      </c>
      <c r="M21">
        <v>72</v>
      </c>
      <c r="N21">
        <v>45</v>
      </c>
      <c r="O21">
        <v>4665</v>
      </c>
      <c r="P21" s="1">
        <v>3</v>
      </c>
      <c r="Q21" s="1">
        <v>7.7</v>
      </c>
      <c r="R21" s="1">
        <v>16.100000000000001</v>
      </c>
      <c r="S21">
        <v>209</v>
      </c>
      <c r="T21" t="s">
        <v>23</v>
      </c>
    </row>
    <row r="22" spans="1:20" x14ac:dyDescent="0.2">
      <c r="A22" t="s">
        <v>15</v>
      </c>
      <c r="B22" t="s">
        <v>47</v>
      </c>
      <c r="C22" t="s">
        <v>46</v>
      </c>
      <c r="D22" s="3">
        <v>28.6</v>
      </c>
      <c r="E22" s="3">
        <v>46.15</v>
      </c>
      <c r="F22" s="2" t="s">
        <v>33</v>
      </c>
      <c r="G22">
        <v>18</v>
      </c>
      <c r="H22">
        <v>24</v>
      </c>
      <c r="I22" s="1">
        <v>20.9</v>
      </c>
      <c r="J22">
        <v>200</v>
      </c>
      <c r="K22">
        <v>78</v>
      </c>
      <c r="L22">
        <v>119</v>
      </c>
      <c r="M22">
        <v>69</v>
      </c>
      <c r="N22">
        <v>40</v>
      </c>
      <c r="O22">
        <v>4445</v>
      </c>
      <c r="P22" s="1">
        <v>3.5</v>
      </c>
      <c r="Q22" s="1">
        <v>8.8000000000000007</v>
      </c>
      <c r="R22" s="1">
        <v>16.8</v>
      </c>
      <c r="S22">
        <v>214</v>
      </c>
      <c r="T22" t="s">
        <v>29</v>
      </c>
    </row>
    <row r="23" spans="1:20" x14ac:dyDescent="0.2">
      <c r="A23" t="s">
        <v>15</v>
      </c>
      <c r="B23" t="s">
        <v>48</v>
      </c>
      <c r="C23" t="s">
        <v>46</v>
      </c>
      <c r="D23" s="3">
        <v>29.664999999999999</v>
      </c>
      <c r="E23" s="3">
        <v>50.24</v>
      </c>
      <c r="F23" s="2" t="s">
        <v>33</v>
      </c>
      <c r="G23">
        <v>18</v>
      </c>
      <c r="H23">
        <v>24</v>
      </c>
      <c r="I23" s="1">
        <v>19.2</v>
      </c>
      <c r="J23">
        <v>191</v>
      </c>
      <c r="K23">
        <v>76</v>
      </c>
      <c r="L23">
        <v>110</v>
      </c>
      <c r="M23">
        <v>68</v>
      </c>
      <c r="N23">
        <v>40</v>
      </c>
      <c r="O23">
        <v>4490</v>
      </c>
      <c r="P23" s="1">
        <v>2.9</v>
      </c>
      <c r="Q23" s="1">
        <v>7.5</v>
      </c>
      <c r="R23" s="1">
        <v>15.9</v>
      </c>
      <c r="S23">
        <v>211</v>
      </c>
      <c r="T23" t="s">
        <v>23</v>
      </c>
    </row>
    <row r="24" spans="1:20" x14ac:dyDescent="0.2">
      <c r="A24" t="s">
        <v>15</v>
      </c>
      <c r="B24" t="s">
        <v>49</v>
      </c>
      <c r="C24" t="s">
        <v>46</v>
      </c>
      <c r="D24" s="3">
        <v>44.395000000000003</v>
      </c>
      <c r="E24" s="3">
        <v>64.319999999999993</v>
      </c>
      <c r="F24" s="2" t="s">
        <v>37</v>
      </c>
      <c r="G24">
        <v>12</v>
      </c>
      <c r="H24">
        <v>18</v>
      </c>
      <c r="I24" s="1">
        <v>26.4</v>
      </c>
      <c r="J24">
        <v>205</v>
      </c>
      <c r="K24">
        <v>80</v>
      </c>
      <c r="L24">
        <v>122</v>
      </c>
      <c r="M24">
        <v>75</v>
      </c>
      <c r="N24">
        <v>42</v>
      </c>
      <c r="O24">
        <v>6025</v>
      </c>
      <c r="P24" s="1">
        <v>2.7</v>
      </c>
      <c r="Q24" s="1">
        <v>7.1</v>
      </c>
      <c r="R24" s="1">
        <v>15.6</v>
      </c>
      <c r="S24">
        <v>214</v>
      </c>
      <c r="T24" t="s">
        <v>29</v>
      </c>
    </row>
    <row r="26" spans="1:20" x14ac:dyDescent="0.2">
      <c r="A26" s="50" t="s">
        <v>59</v>
      </c>
      <c r="B26" s="50"/>
      <c r="C26" s="50"/>
      <c r="D26" s="50"/>
      <c r="E26" s="50"/>
      <c r="F26" s="50"/>
      <c r="G26" s="50"/>
      <c r="H26" s="50"/>
      <c r="I26" s="50"/>
      <c r="J26" s="50"/>
    </row>
    <row r="28" spans="1:20" x14ac:dyDescent="0.2">
      <c r="A28" s="5" t="s">
        <v>89</v>
      </c>
      <c r="C28" s="48" t="s">
        <v>90</v>
      </c>
      <c r="D28" s="48"/>
      <c r="E28" s="48"/>
      <c r="F28" s="48"/>
      <c r="G28" s="48"/>
      <c r="H28" s="48"/>
      <c r="I28" s="48"/>
      <c r="J28" s="48"/>
      <c r="L28" s="5" t="s">
        <v>95</v>
      </c>
      <c r="M28" s="48" t="s">
        <v>96</v>
      </c>
      <c r="N28" s="48"/>
      <c r="O28" s="48"/>
      <c r="P28" s="48"/>
    </row>
    <row r="30" spans="1:20" x14ac:dyDescent="0.2">
      <c r="A30" s="18" t="s">
        <v>91</v>
      </c>
      <c r="B30" s="19"/>
      <c r="C30" s="19"/>
      <c r="D30" s="20"/>
    </row>
    <row r="31" spans="1:20" x14ac:dyDescent="0.2">
      <c r="A31" s="21" t="s">
        <v>61</v>
      </c>
      <c r="B31" s="22">
        <f>AVERAGE(H2:H24)</f>
        <v>29.304347826086957</v>
      </c>
      <c r="C31" s="52"/>
      <c r="D31" s="53"/>
    </row>
    <row r="32" spans="1:20" x14ac:dyDescent="0.2">
      <c r="A32" s="21" t="s">
        <v>62</v>
      </c>
      <c r="B32" s="23">
        <f>MEDIAN(H2:H24)</f>
        <v>29</v>
      </c>
      <c r="C32" s="54"/>
      <c r="D32" s="55"/>
    </row>
    <row r="33" spans="1:21" x14ac:dyDescent="0.2">
      <c r="A33" s="21" t="s">
        <v>63</v>
      </c>
      <c r="B33" s="23">
        <f>MODE(H2:H24)</f>
        <v>36</v>
      </c>
      <c r="C33" s="54"/>
      <c r="D33" s="55"/>
    </row>
    <row r="34" spans="1:21" x14ac:dyDescent="0.2">
      <c r="A34" s="21" t="s">
        <v>64</v>
      </c>
      <c r="B34" s="23">
        <f>STDEV(H2:H24)</f>
        <v>5.2694210705705009</v>
      </c>
      <c r="C34" s="54"/>
      <c r="D34" s="55"/>
    </row>
    <row r="35" spans="1:21" x14ac:dyDescent="0.2">
      <c r="A35" s="21" t="s">
        <v>65</v>
      </c>
      <c r="B35" s="23">
        <f>B34*B34</f>
        <v>27.766798418972364</v>
      </c>
      <c r="C35" s="56"/>
      <c r="D35" s="57"/>
    </row>
    <row r="36" spans="1:21" x14ac:dyDescent="0.2">
      <c r="A36" s="21" t="s">
        <v>66</v>
      </c>
      <c r="B36" s="23">
        <f>MIN(H2:H24)</f>
        <v>18</v>
      </c>
      <c r="C36" s="58" t="s">
        <v>71</v>
      </c>
      <c r="D36" s="59"/>
    </row>
    <row r="37" spans="1:21" x14ac:dyDescent="0.2">
      <c r="A37" s="21" t="s">
        <v>67</v>
      </c>
      <c r="B37" s="23">
        <f>QUARTILE(H2:H24,1)</f>
        <v>25.5</v>
      </c>
      <c r="C37" s="60"/>
      <c r="D37" s="61"/>
    </row>
    <row r="38" spans="1:21" x14ac:dyDescent="0.2">
      <c r="A38" s="21" t="s">
        <v>92</v>
      </c>
      <c r="B38" s="23">
        <f>MEDIAN(H2:H24)</f>
        <v>29</v>
      </c>
      <c r="C38" s="60"/>
      <c r="D38" s="61"/>
    </row>
    <row r="39" spans="1:21" x14ac:dyDescent="0.2">
      <c r="A39" s="21" t="s">
        <v>69</v>
      </c>
      <c r="B39" s="23">
        <f>QUARTILE(H2:H24,3)</f>
        <v>34</v>
      </c>
      <c r="C39" s="60"/>
      <c r="D39" s="61"/>
    </row>
    <row r="40" spans="1:21" x14ac:dyDescent="0.2">
      <c r="A40" s="21" t="s">
        <v>68</v>
      </c>
      <c r="B40" s="23">
        <f>MAX(H2:H24)</f>
        <v>36</v>
      </c>
      <c r="C40" s="62"/>
      <c r="D40" s="63"/>
      <c r="L40" s="5" t="s">
        <v>97</v>
      </c>
    </row>
    <row r="41" spans="1:21" x14ac:dyDescent="0.2">
      <c r="L41" s="51" t="s">
        <v>98</v>
      </c>
      <c r="M41" s="51"/>
      <c r="N41" s="51"/>
      <c r="O41" s="51"/>
      <c r="P41" s="51"/>
      <c r="Q41" s="51"/>
      <c r="R41" s="51"/>
      <c r="S41" s="51"/>
      <c r="T41" s="51"/>
      <c r="U41" s="51"/>
    </row>
    <row r="42" spans="1:21" x14ac:dyDescent="0.2">
      <c r="A42" s="24" t="s">
        <v>93</v>
      </c>
    </row>
    <row r="44" spans="1:21" x14ac:dyDescent="0.2">
      <c r="A44" s="16" t="s">
        <v>52</v>
      </c>
      <c r="B44" s="16" t="s">
        <v>108</v>
      </c>
      <c r="C44" s="16" t="s">
        <v>109</v>
      </c>
      <c r="D44" s="16" t="s">
        <v>110</v>
      </c>
    </row>
    <row r="45" spans="1:21" x14ac:dyDescent="0.2">
      <c r="A45">
        <v>18</v>
      </c>
      <c r="B45">
        <v>1</v>
      </c>
      <c r="C45">
        <f t="shared" ref="C45:C67" si="0">(B45-0.5)/23</f>
        <v>2.1739130434782608E-2</v>
      </c>
      <c r="D45">
        <f t="shared" ref="D45:D67" si="1">_xlfn.NORM.S.INV(C45)</f>
        <v>-2.0190862005831423</v>
      </c>
    </row>
    <row r="46" spans="1:21" x14ac:dyDescent="0.2">
      <c r="A46">
        <v>22</v>
      </c>
      <c r="B46">
        <v>2</v>
      </c>
      <c r="C46">
        <f t="shared" si="0"/>
        <v>6.5217391304347824E-2</v>
      </c>
      <c r="D46">
        <f t="shared" si="1"/>
        <v>-1.5123895860676801</v>
      </c>
    </row>
    <row r="47" spans="1:21" x14ac:dyDescent="0.2">
      <c r="A47">
        <v>22</v>
      </c>
      <c r="B47">
        <v>3</v>
      </c>
      <c r="C47">
        <f t="shared" si="0"/>
        <v>0.10869565217391304</v>
      </c>
      <c r="D47">
        <f t="shared" si="1"/>
        <v>-1.2334945619686917</v>
      </c>
    </row>
    <row r="48" spans="1:21" x14ac:dyDescent="0.2">
      <c r="A48">
        <v>24</v>
      </c>
      <c r="B48">
        <v>4</v>
      </c>
      <c r="C48">
        <f t="shared" si="0"/>
        <v>0.15217391304347827</v>
      </c>
      <c r="D48">
        <f t="shared" si="1"/>
        <v>-1.0271542729149992</v>
      </c>
    </row>
    <row r="49" spans="1:9" x14ac:dyDescent="0.2">
      <c r="A49">
        <v>24</v>
      </c>
      <c r="B49">
        <v>5</v>
      </c>
      <c r="C49">
        <f t="shared" si="0"/>
        <v>0.19565217391304349</v>
      </c>
      <c r="D49">
        <f t="shared" si="1"/>
        <v>-0.85725432022117776</v>
      </c>
    </row>
    <row r="50" spans="1:9" x14ac:dyDescent="0.2">
      <c r="A50">
        <v>25</v>
      </c>
      <c r="B50">
        <v>6</v>
      </c>
      <c r="C50">
        <f t="shared" si="0"/>
        <v>0.2391304347826087</v>
      </c>
      <c r="D50">
        <f t="shared" si="1"/>
        <v>-0.70910250340902359</v>
      </c>
    </row>
    <row r="51" spans="1:9" x14ac:dyDescent="0.2">
      <c r="A51">
        <v>26</v>
      </c>
      <c r="B51">
        <v>7</v>
      </c>
      <c r="C51">
        <f t="shared" si="0"/>
        <v>0.28260869565217389</v>
      </c>
      <c r="D51">
        <f t="shared" si="1"/>
        <v>-0.5751092812784383</v>
      </c>
    </row>
    <row r="52" spans="1:9" x14ac:dyDescent="0.2">
      <c r="A52">
        <v>27</v>
      </c>
      <c r="B52">
        <v>8</v>
      </c>
      <c r="C52">
        <f t="shared" si="0"/>
        <v>0.32608695652173914</v>
      </c>
      <c r="D52">
        <f t="shared" si="1"/>
        <v>-0.4507442126153593</v>
      </c>
    </row>
    <row r="53" spans="1:9" x14ac:dyDescent="0.2">
      <c r="A53">
        <v>27</v>
      </c>
      <c r="B53">
        <v>9</v>
      </c>
      <c r="C53">
        <f t="shared" si="0"/>
        <v>0.36956521739130432</v>
      </c>
      <c r="D53">
        <f t="shared" si="1"/>
        <v>-0.33300509819729662</v>
      </c>
    </row>
    <row r="54" spans="1:9" x14ac:dyDescent="0.2">
      <c r="A54">
        <v>28</v>
      </c>
      <c r="B54">
        <v>10</v>
      </c>
      <c r="C54">
        <f t="shared" si="0"/>
        <v>0.41304347826086957</v>
      </c>
      <c r="D54">
        <f t="shared" si="1"/>
        <v>-0.21972291581857983</v>
      </c>
    </row>
    <row r="55" spans="1:9" x14ac:dyDescent="0.2">
      <c r="A55">
        <v>28</v>
      </c>
      <c r="B55">
        <v>11</v>
      </c>
      <c r="C55">
        <f t="shared" si="0"/>
        <v>0.45652173913043476</v>
      </c>
      <c r="D55">
        <f t="shared" si="1"/>
        <v>-0.10920048169143172</v>
      </c>
    </row>
    <row r="56" spans="1:9" x14ac:dyDescent="0.2">
      <c r="A56">
        <v>29</v>
      </c>
      <c r="B56">
        <v>12</v>
      </c>
      <c r="C56">
        <f t="shared" si="0"/>
        <v>0.5</v>
      </c>
      <c r="D56">
        <f t="shared" si="1"/>
        <v>0</v>
      </c>
    </row>
    <row r="57" spans="1:9" x14ac:dyDescent="0.2">
      <c r="A57">
        <v>31</v>
      </c>
      <c r="B57">
        <v>13</v>
      </c>
      <c r="C57">
        <f t="shared" si="0"/>
        <v>0.54347826086956519</v>
      </c>
      <c r="D57">
        <f t="shared" si="1"/>
        <v>0.10920048169143155</v>
      </c>
    </row>
    <row r="58" spans="1:9" x14ac:dyDescent="0.2">
      <c r="A58">
        <v>31</v>
      </c>
      <c r="B58">
        <v>14</v>
      </c>
      <c r="C58">
        <f t="shared" si="0"/>
        <v>0.58695652173913049</v>
      </c>
      <c r="D58">
        <f t="shared" si="1"/>
        <v>0.21972291581858003</v>
      </c>
    </row>
    <row r="59" spans="1:9" x14ac:dyDescent="0.2">
      <c r="A59">
        <v>33</v>
      </c>
      <c r="B59">
        <v>15</v>
      </c>
      <c r="C59">
        <f t="shared" si="0"/>
        <v>0.63043478260869568</v>
      </c>
      <c r="D59">
        <f t="shared" si="1"/>
        <v>0.33300509819729662</v>
      </c>
    </row>
    <row r="60" spans="1:9" x14ac:dyDescent="0.2">
      <c r="A60">
        <v>33</v>
      </c>
      <c r="B60">
        <v>16</v>
      </c>
      <c r="C60">
        <f t="shared" si="0"/>
        <v>0.67391304347826086</v>
      </c>
      <c r="D60">
        <f t="shared" si="1"/>
        <v>0.4507442126153593</v>
      </c>
      <c r="F60" s="48" t="s">
        <v>111</v>
      </c>
      <c r="G60" s="48"/>
      <c r="H60" s="48"/>
      <c r="I60" s="48"/>
    </row>
    <row r="61" spans="1:9" x14ac:dyDescent="0.2">
      <c r="A61">
        <v>34</v>
      </c>
      <c r="B61">
        <v>17</v>
      </c>
      <c r="C61">
        <f t="shared" si="0"/>
        <v>0.71739130434782605</v>
      </c>
      <c r="D61">
        <f t="shared" si="1"/>
        <v>0.57510928127843797</v>
      </c>
    </row>
    <row r="62" spans="1:9" x14ac:dyDescent="0.2">
      <c r="A62">
        <v>34</v>
      </c>
      <c r="B62">
        <v>18</v>
      </c>
      <c r="C62">
        <f t="shared" si="0"/>
        <v>0.76086956521739135</v>
      </c>
      <c r="D62">
        <f t="shared" si="1"/>
        <v>0.70910250340902437</v>
      </c>
    </row>
    <row r="63" spans="1:9" x14ac:dyDescent="0.2">
      <c r="A63">
        <v>35</v>
      </c>
      <c r="B63">
        <v>19</v>
      </c>
      <c r="C63">
        <f t="shared" si="0"/>
        <v>0.80434782608695654</v>
      </c>
      <c r="D63">
        <f t="shared" si="1"/>
        <v>0.85725432022117776</v>
      </c>
    </row>
    <row r="64" spans="1:9" x14ac:dyDescent="0.2">
      <c r="A64">
        <v>35</v>
      </c>
      <c r="B64">
        <v>20</v>
      </c>
      <c r="C64">
        <f t="shared" si="0"/>
        <v>0.84782608695652173</v>
      </c>
      <c r="D64">
        <f t="shared" si="1"/>
        <v>1.0271542729149992</v>
      </c>
    </row>
    <row r="65" spans="1:4" x14ac:dyDescent="0.2">
      <c r="A65">
        <v>36</v>
      </c>
      <c r="B65">
        <v>21</v>
      </c>
      <c r="C65">
        <f t="shared" si="0"/>
        <v>0.89130434782608692</v>
      </c>
      <c r="D65">
        <f t="shared" si="1"/>
        <v>1.233494561968691</v>
      </c>
    </row>
    <row r="66" spans="1:4" x14ac:dyDescent="0.2">
      <c r="A66">
        <v>36</v>
      </c>
      <c r="B66">
        <v>22</v>
      </c>
      <c r="C66">
        <f t="shared" si="0"/>
        <v>0.93478260869565222</v>
      </c>
      <c r="D66">
        <f t="shared" si="1"/>
        <v>1.5123895860676808</v>
      </c>
    </row>
    <row r="67" spans="1:4" x14ac:dyDescent="0.2">
      <c r="A67">
        <v>36</v>
      </c>
      <c r="B67">
        <v>23</v>
      </c>
      <c r="C67">
        <f t="shared" si="0"/>
        <v>0.97826086956521741</v>
      </c>
      <c r="D67">
        <f t="shared" si="1"/>
        <v>2.0190862005831423</v>
      </c>
    </row>
  </sheetData>
  <autoFilter ref="A1:A24" xr:uid="{0C106A5D-86DC-7A4D-82B1-57FC2C55897A}"/>
  <sortState xmlns:xlrd2="http://schemas.microsoft.com/office/spreadsheetml/2017/richdata2" ref="A45:D67">
    <sortCondition ref="A45:A67"/>
  </sortState>
  <mergeCells count="7">
    <mergeCell ref="L41:U41"/>
    <mergeCell ref="F60:I60"/>
    <mergeCell ref="A26:J26"/>
    <mergeCell ref="C28:J28"/>
    <mergeCell ref="C31:D35"/>
    <mergeCell ref="C36:D40"/>
    <mergeCell ref="M28:P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839D-851D-C549-BACC-4B159B703BDE}">
  <dimension ref="A1:T114"/>
  <sheetViews>
    <sheetView topLeftCell="A82" zoomScale="110" zoomScaleNormal="110" workbookViewId="0">
      <selection activeCell="E104" sqref="E104"/>
    </sheetView>
  </sheetViews>
  <sheetFormatPr baseColWidth="10" defaultRowHeight="15" x14ac:dyDescent="0.2"/>
  <cols>
    <col min="1" max="1" width="16.1640625" customWidth="1"/>
    <col min="4" max="4" width="15" customWidth="1"/>
    <col min="9" max="9" width="16.5" customWidth="1"/>
  </cols>
  <sheetData>
    <row r="1" spans="1:20" x14ac:dyDescent="0.2">
      <c r="A1" s="19" t="s">
        <v>0</v>
      </c>
      <c r="B1" s="19" t="s">
        <v>1</v>
      </c>
      <c r="C1" s="19" t="s">
        <v>2</v>
      </c>
      <c r="D1" s="20" t="s">
        <v>50</v>
      </c>
      <c r="E1" s="20" t="s">
        <v>56</v>
      </c>
      <c r="F1" s="25" t="s">
        <v>3</v>
      </c>
      <c r="G1" s="19" t="s">
        <v>51</v>
      </c>
      <c r="H1" s="19" t="s">
        <v>52</v>
      </c>
      <c r="I1" s="26" t="s">
        <v>53</v>
      </c>
      <c r="J1" s="19" t="s">
        <v>4</v>
      </c>
      <c r="K1" s="19" t="s">
        <v>5</v>
      </c>
      <c r="L1" s="19" t="s">
        <v>10</v>
      </c>
      <c r="M1" s="19" t="s">
        <v>6</v>
      </c>
      <c r="N1" s="19" t="s">
        <v>58</v>
      </c>
      <c r="O1" s="19" t="s">
        <v>7</v>
      </c>
      <c r="P1" s="26" t="s">
        <v>8</v>
      </c>
      <c r="Q1" s="26" t="s">
        <v>9</v>
      </c>
      <c r="R1" s="26" t="s">
        <v>54</v>
      </c>
      <c r="S1" s="19" t="s">
        <v>57</v>
      </c>
      <c r="T1" s="19" t="s">
        <v>55</v>
      </c>
    </row>
    <row r="2" spans="1:20" x14ac:dyDescent="0.2">
      <c r="A2" s="19" t="s">
        <v>19</v>
      </c>
      <c r="B2" s="19" t="s">
        <v>20</v>
      </c>
      <c r="C2" s="19" t="s">
        <v>12</v>
      </c>
      <c r="D2" s="20">
        <v>40.35</v>
      </c>
      <c r="E2" s="20">
        <v>51.7</v>
      </c>
      <c r="F2" s="25" t="s">
        <v>33</v>
      </c>
      <c r="G2" s="19">
        <v>23</v>
      </c>
      <c r="H2" s="19">
        <v>31</v>
      </c>
      <c r="I2" s="26">
        <v>14.5</v>
      </c>
      <c r="J2" s="19">
        <v>165</v>
      </c>
      <c r="K2" s="19">
        <v>73</v>
      </c>
      <c r="L2" s="19">
        <v>96</v>
      </c>
      <c r="M2" s="19">
        <v>54</v>
      </c>
      <c r="N2" s="19">
        <v>36</v>
      </c>
      <c r="O2" s="19">
        <v>3305</v>
      </c>
      <c r="P2" s="26">
        <v>2.5</v>
      </c>
      <c r="Q2" s="26">
        <v>6.7</v>
      </c>
      <c r="R2" s="26">
        <v>15.2</v>
      </c>
      <c r="S2" s="19">
        <v>105</v>
      </c>
      <c r="T2" s="19" t="s">
        <v>42</v>
      </c>
    </row>
    <row r="3" spans="1:20" x14ac:dyDescent="0.2">
      <c r="A3" s="19" t="s">
        <v>19</v>
      </c>
      <c r="B3" s="19" t="s">
        <v>26</v>
      </c>
      <c r="C3" s="19" t="s">
        <v>12</v>
      </c>
      <c r="D3" s="20">
        <v>29.9</v>
      </c>
      <c r="E3" s="20">
        <v>41.1</v>
      </c>
      <c r="F3" s="25" t="s">
        <v>33</v>
      </c>
      <c r="G3" s="19">
        <v>23</v>
      </c>
      <c r="H3" s="19">
        <v>33</v>
      </c>
      <c r="I3" s="26">
        <v>13.2</v>
      </c>
      <c r="J3" s="19">
        <v>175</v>
      </c>
      <c r="K3" s="19">
        <v>70</v>
      </c>
      <c r="L3" s="19">
        <v>97</v>
      </c>
      <c r="M3" s="19">
        <v>56</v>
      </c>
      <c r="N3" s="19">
        <v>37</v>
      </c>
      <c r="O3" s="19">
        <v>3135</v>
      </c>
      <c r="P3" s="26">
        <v>3.2</v>
      </c>
      <c r="Q3" s="26">
        <v>8.3000000000000007</v>
      </c>
      <c r="R3" s="26">
        <v>16.399999999999999</v>
      </c>
      <c r="S3" s="19">
        <v>100</v>
      </c>
      <c r="T3" s="19" t="s">
        <v>42</v>
      </c>
    </row>
    <row r="4" spans="1:20" x14ac:dyDescent="0.2">
      <c r="A4" s="19" t="s">
        <v>19</v>
      </c>
      <c r="B4" s="19" t="s">
        <v>27</v>
      </c>
      <c r="C4" s="19" t="s">
        <v>12</v>
      </c>
      <c r="D4" s="20">
        <v>46.2</v>
      </c>
      <c r="E4" s="20">
        <v>70.900000000000006</v>
      </c>
      <c r="F4" s="25" t="s">
        <v>17</v>
      </c>
      <c r="G4" s="19">
        <v>19</v>
      </c>
      <c r="H4" s="19">
        <v>28</v>
      </c>
      <c r="I4" s="26">
        <v>19.8</v>
      </c>
      <c r="J4" s="19">
        <v>194</v>
      </c>
      <c r="K4" s="19">
        <v>74</v>
      </c>
      <c r="L4" s="19">
        <v>99</v>
      </c>
      <c r="M4" s="19">
        <v>58</v>
      </c>
      <c r="N4" s="19">
        <v>41</v>
      </c>
      <c r="O4" s="19">
        <v>4075</v>
      </c>
      <c r="P4" s="26">
        <v>2.1</v>
      </c>
      <c r="Q4" s="26">
        <v>5.7</v>
      </c>
      <c r="R4" s="26">
        <v>14.2</v>
      </c>
      <c r="S4" s="19">
        <v>102</v>
      </c>
      <c r="T4" s="19" t="s">
        <v>23</v>
      </c>
    </row>
    <row r="5" spans="1:20" x14ac:dyDescent="0.2">
      <c r="A5" s="19" t="s">
        <v>19</v>
      </c>
      <c r="B5" s="19" t="s">
        <v>30</v>
      </c>
      <c r="C5" s="19" t="s">
        <v>12</v>
      </c>
      <c r="D5" s="20">
        <v>77.400000000000006</v>
      </c>
      <c r="E5" s="20">
        <v>137.9</v>
      </c>
      <c r="F5" s="25" t="s">
        <v>17</v>
      </c>
      <c r="G5" s="19">
        <v>17</v>
      </c>
      <c r="H5" s="19">
        <v>27</v>
      </c>
      <c r="I5" s="26">
        <v>23.8</v>
      </c>
      <c r="J5" s="19">
        <v>207</v>
      </c>
      <c r="K5" s="19">
        <v>77</v>
      </c>
      <c r="L5" s="19">
        <v>101</v>
      </c>
      <c r="M5" s="19">
        <v>58</v>
      </c>
      <c r="N5" s="19">
        <v>43</v>
      </c>
      <c r="O5" s="19">
        <v>4420</v>
      </c>
      <c r="P5" s="26">
        <v>2.2000000000000002</v>
      </c>
      <c r="Q5" s="26">
        <v>5.5</v>
      </c>
      <c r="R5" s="26">
        <v>14</v>
      </c>
      <c r="S5" s="19">
        <v>103</v>
      </c>
      <c r="T5" s="19" t="s">
        <v>29</v>
      </c>
    </row>
    <row r="6" spans="1:20" x14ac:dyDescent="0.2">
      <c r="A6" s="19" t="s">
        <v>19</v>
      </c>
      <c r="B6" s="19" t="s">
        <v>34</v>
      </c>
      <c r="C6" s="19" t="s">
        <v>35</v>
      </c>
      <c r="D6" s="20">
        <v>40</v>
      </c>
      <c r="E6" s="20">
        <v>79.2</v>
      </c>
      <c r="F6" s="25" t="s">
        <v>33</v>
      </c>
      <c r="G6" s="19">
        <v>20</v>
      </c>
      <c r="H6" s="19">
        <v>26</v>
      </c>
      <c r="I6" s="26">
        <v>17.7</v>
      </c>
      <c r="J6" s="19">
        <v>182</v>
      </c>
      <c r="K6" s="19">
        <v>73</v>
      </c>
      <c r="L6" s="19">
        <v>101</v>
      </c>
      <c r="M6" s="19">
        <v>54</v>
      </c>
      <c r="N6" s="19">
        <v>39</v>
      </c>
      <c r="O6" s="19">
        <v>4050</v>
      </c>
      <c r="P6" s="26">
        <v>2.9</v>
      </c>
      <c r="Q6" s="26">
        <v>8</v>
      </c>
      <c r="R6" s="26">
        <v>16.2</v>
      </c>
      <c r="S6" s="19">
        <v>101</v>
      </c>
      <c r="T6" s="19" t="s">
        <v>42</v>
      </c>
    </row>
    <row r="7" spans="1:20" x14ac:dyDescent="0.2">
      <c r="A7" s="19" t="s">
        <v>19</v>
      </c>
      <c r="B7" s="19" t="s">
        <v>38</v>
      </c>
      <c r="C7" s="19" t="s">
        <v>39</v>
      </c>
      <c r="D7" s="20">
        <v>42.4</v>
      </c>
      <c r="E7" s="20">
        <v>42.4</v>
      </c>
      <c r="F7" s="25" t="s">
        <v>17</v>
      </c>
      <c r="G7" s="19">
        <v>20</v>
      </c>
      <c r="H7" s="19">
        <v>27</v>
      </c>
      <c r="I7" s="26">
        <v>16.100000000000001</v>
      </c>
      <c r="J7" s="19">
        <v>186</v>
      </c>
      <c r="K7" s="19">
        <v>71</v>
      </c>
      <c r="L7" s="19">
        <v>104</v>
      </c>
      <c r="M7" s="19">
        <v>58</v>
      </c>
      <c r="N7" s="19">
        <v>39</v>
      </c>
      <c r="O7" s="19">
        <v>3875</v>
      </c>
      <c r="P7" s="26">
        <v>3.2</v>
      </c>
      <c r="Q7" s="26">
        <v>8.1</v>
      </c>
      <c r="R7" s="26">
        <v>16.3</v>
      </c>
      <c r="S7" s="19">
        <v>103</v>
      </c>
      <c r="T7" s="19" t="s">
        <v>42</v>
      </c>
    </row>
    <row r="8" spans="1:20" x14ac:dyDescent="0.2">
      <c r="A8" s="19" t="s">
        <v>21</v>
      </c>
      <c r="B8" s="19" t="s">
        <v>22</v>
      </c>
      <c r="C8" s="19" t="s">
        <v>12</v>
      </c>
      <c r="D8" s="20">
        <v>32.950000000000003</v>
      </c>
      <c r="E8" s="20">
        <v>62</v>
      </c>
      <c r="F8" s="25" t="s">
        <v>17</v>
      </c>
      <c r="G8" s="19">
        <v>24</v>
      </c>
      <c r="H8" s="19">
        <v>36</v>
      </c>
      <c r="I8" s="26">
        <v>15.8</v>
      </c>
      <c r="J8" s="19">
        <v>183</v>
      </c>
      <c r="K8" s="19">
        <v>71</v>
      </c>
      <c r="L8" s="19">
        <v>104</v>
      </c>
      <c r="M8" s="19">
        <v>56</v>
      </c>
      <c r="N8" s="19">
        <v>38</v>
      </c>
      <c r="O8" s="19">
        <v>3485</v>
      </c>
      <c r="P8" s="26">
        <v>2.6</v>
      </c>
      <c r="Q8" s="26">
        <v>6.3</v>
      </c>
      <c r="R8" s="26">
        <v>14.9</v>
      </c>
      <c r="S8" s="19">
        <v>106</v>
      </c>
      <c r="T8" s="19" t="s">
        <v>42</v>
      </c>
    </row>
    <row r="9" spans="1:20" x14ac:dyDescent="0.2">
      <c r="A9" s="19" t="s">
        <v>21</v>
      </c>
      <c r="B9" s="19" t="s">
        <v>28</v>
      </c>
      <c r="C9" s="19" t="s">
        <v>12</v>
      </c>
      <c r="D9" s="20">
        <v>49.95</v>
      </c>
      <c r="E9" s="20">
        <v>93.6</v>
      </c>
      <c r="F9" s="25" t="s">
        <v>17</v>
      </c>
      <c r="G9" s="19">
        <v>20</v>
      </c>
      <c r="H9" s="19">
        <v>29</v>
      </c>
      <c r="I9" s="26">
        <v>18.5</v>
      </c>
      <c r="J9" s="19">
        <v>193</v>
      </c>
      <c r="K9" s="19">
        <v>73</v>
      </c>
      <c r="L9" s="19">
        <v>106</v>
      </c>
      <c r="M9" s="19">
        <v>57</v>
      </c>
      <c r="N9" s="19">
        <v>40</v>
      </c>
      <c r="O9" s="19">
        <v>4035</v>
      </c>
      <c r="P9" s="26">
        <v>2.5</v>
      </c>
      <c r="Q9" s="26">
        <v>6.1</v>
      </c>
      <c r="R9" s="26">
        <v>14.5</v>
      </c>
      <c r="S9" s="19">
        <v>107</v>
      </c>
      <c r="T9" s="19" t="s">
        <v>23</v>
      </c>
    </row>
    <row r="10" spans="1:20" x14ac:dyDescent="0.2">
      <c r="A10" s="19" t="s">
        <v>21</v>
      </c>
      <c r="B10" s="19" t="s">
        <v>31</v>
      </c>
      <c r="C10" s="19" t="s">
        <v>12</v>
      </c>
      <c r="D10" s="20">
        <v>74</v>
      </c>
      <c r="E10" s="20">
        <v>141.19999999999999</v>
      </c>
      <c r="F10" s="25" t="s">
        <v>17</v>
      </c>
      <c r="G10" s="19">
        <v>14</v>
      </c>
      <c r="H10" s="19">
        <v>22</v>
      </c>
      <c r="I10" s="26">
        <v>21.7</v>
      </c>
      <c r="J10" s="19">
        <v>205</v>
      </c>
      <c r="K10" s="19">
        <v>75</v>
      </c>
      <c r="L10" s="19">
        <v>108</v>
      </c>
      <c r="M10" s="19">
        <v>58</v>
      </c>
      <c r="N10" s="19">
        <v>42</v>
      </c>
      <c r="O10" s="19">
        <v>4600</v>
      </c>
      <c r="P10" s="26">
        <v>2.2999999999999998</v>
      </c>
      <c r="Q10" s="26">
        <v>5.7</v>
      </c>
      <c r="R10" s="26">
        <v>14.1</v>
      </c>
      <c r="S10" s="19">
        <v>108</v>
      </c>
      <c r="T10" s="19" t="s">
        <v>29</v>
      </c>
    </row>
    <row r="11" spans="1:20" x14ac:dyDescent="0.2">
      <c r="A11" s="19" t="s">
        <v>21</v>
      </c>
      <c r="B11" s="19" t="s">
        <v>36</v>
      </c>
      <c r="C11" s="19" t="s">
        <v>35</v>
      </c>
      <c r="D11" s="20">
        <v>48.95</v>
      </c>
      <c r="E11" s="20">
        <v>65.8</v>
      </c>
      <c r="F11" s="25" t="s">
        <v>37</v>
      </c>
      <c r="G11" s="19">
        <v>22</v>
      </c>
      <c r="H11" s="19">
        <v>34</v>
      </c>
      <c r="I11" s="26">
        <v>14.5</v>
      </c>
      <c r="J11" s="19">
        <v>167</v>
      </c>
      <c r="K11" s="19">
        <v>71</v>
      </c>
      <c r="L11" s="19">
        <v>109</v>
      </c>
      <c r="M11" s="19">
        <v>51</v>
      </c>
      <c r="N11" s="19">
        <v>36</v>
      </c>
      <c r="O11" s="19">
        <v>3240</v>
      </c>
      <c r="P11" s="26">
        <v>2.4</v>
      </c>
      <c r="Q11" s="26">
        <v>6.1</v>
      </c>
      <c r="R11" s="26">
        <v>14.7</v>
      </c>
      <c r="S11" s="19">
        <v>111</v>
      </c>
      <c r="T11" s="19" t="s">
        <v>42</v>
      </c>
    </row>
    <row r="12" spans="1:20" x14ac:dyDescent="0.2">
      <c r="A12" s="19" t="s">
        <v>21</v>
      </c>
      <c r="B12" s="19" t="s">
        <v>44</v>
      </c>
      <c r="C12" s="19" t="s">
        <v>43</v>
      </c>
      <c r="D12" s="20">
        <v>31.2</v>
      </c>
      <c r="E12" s="20">
        <v>39.1</v>
      </c>
      <c r="F12" s="25" t="s">
        <v>37</v>
      </c>
      <c r="G12" s="19">
        <v>22</v>
      </c>
      <c r="H12" s="19">
        <v>33</v>
      </c>
      <c r="I12" s="26">
        <v>16.600000000000001</v>
      </c>
      <c r="J12" s="19">
        <v>175</v>
      </c>
      <c r="K12" s="19">
        <v>71</v>
      </c>
      <c r="L12" s="19">
        <v>109</v>
      </c>
      <c r="M12" s="19">
        <v>61</v>
      </c>
      <c r="N12" s="19">
        <v>40</v>
      </c>
      <c r="O12" s="19">
        <v>3780</v>
      </c>
      <c r="P12" s="26">
        <v>2.7</v>
      </c>
      <c r="Q12" s="26">
        <v>6.8</v>
      </c>
      <c r="R12" s="26">
        <v>15.3</v>
      </c>
      <c r="S12" s="19">
        <v>109</v>
      </c>
      <c r="T12" s="19" t="s">
        <v>42</v>
      </c>
    </row>
    <row r="13" spans="1:20" x14ac:dyDescent="0.2">
      <c r="A13" s="19" t="s">
        <v>13</v>
      </c>
      <c r="B13" s="19" t="s">
        <v>14</v>
      </c>
      <c r="C13" s="19" t="s">
        <v>12</v>
      </c>
      <c r="D13" s="20">
        <v>13.99</v>
      </c>
      <c r="E13" s="20">
        <v>18.29</v>
      </c>
      <c r="F13" s="25" t="s">
        <v>33</v>
      </c>
      <c r="G13" s="19">
        <v>28</v>
      </c>
      <c r="H13" s="19">
        <v>36</v>
      </c>
      <c r="I13" s="26">
        <v>11.3</v>
      </c>
      <c r="J13" s="19">
        <v>172</v>
      </c>
      <c r="K13" s="19">
        <v>68</v>
      </c>
      <c r="L13" s="19">
        <v>110</v>
      </c>
      <c r="M13" s="19">
        <v>57</v>
      </c>
      <c r="N13" s="19">
        <v>37</v>
      </c>
      <c r="O13" s="19">
        <v>2575</v>
      </c>
      <c r="P13" s="26">
        <v>3.5</v>
      </c>
      <c r="Q13" s="26">
        <v>9.5</v>
      </c>
      <c r="R13" s="26">
        <v>17.3</v>
      </c>
      <c r="S13" s="19">
        <v>163</v>
      </c>
      <c r="T13" s="19" t="s">
        <v>42</v>
      </c>
    </row>
    <row r="14" spans="1:20" x14ac:dyDescent="0.2">
      <c r="A14" s="19" t="s">
        <v>13</v>
      </c>
      <c r="B14" s="19" t="s">
        <v>18</v>
      </c>
      <c r="C14" s="19" t="s">
        <v>11</v>
      </c>
      <c r="D14" s="20">
        <v>15.89</v>
      </c>
      <c r="E14" s="20">
        <v>21.89</v>
      </c>
      <c r="F14" s="25" t="s">
        <v>33</v>
      </c>
      <c r="G14" s="19">
        <v>25</v>
      </c>
      <c r="H14" s="19">
        <v>36</v>
      </c>
      <c r="I14" s="26">
        <v>13.2</v>
      </c>
      <c r="J14" s="19">
        <v>180</v>
      </c>
      <c r="K14" s="19">
        <v>70</v>
      </c>
      <c r="L14" s="19">
        <v>110</v>
      </c>
      <c r="M14" s="19">
        <v>57</v>
      </c>
      <c r="N14" s="19">
        <v>38</v>
      </c>
      <c r="O14" s="19">
        <v>2815</v>
      </c>
      <c r="P14" s="26">
        <v>3.6</v>
      </c>
      <c r="Q14" s="26">
        <v>10.1</v>
      </c>
      <c r="R14" s="26">
        <v>17.600000000000001</v>
      </c>
      <c r="S14" s="19">
        <v>162</v>
      </c>
      <c r="T14" s="19" t="s">
        <v>42</v>
      </c>
    </row>
    <row r="15" spans="1:20" x14ac:dyDescent="0.2">
      <c r="A15" s="19" t="s">
        <v>13</v>
      </c>
      <c r="B15" s="19" t="s">
        <v>25</v>
      </c>
      <c r="C15" s="19" t="s">
        <v>12</v>
      </c>
      <c r="D15" s="20">
        <v>21.69</v>
      </c>
      <c r="E15" s="20">
        <v>35.5</v>
      </c>
      <c r="F15" s="25" t="s">
        <v>33</v>
      </c>
      <c r="G15" s="19">
        <v>24</v>
      </c>
      <c r="H15" s="19">
        <v>34</v>
      </c>
      <c r="I15" s="26">
        <v>18.5</v>
      </c>
      <c r="J15" s="19">
        <v>191</v>
      </c>
      <c r="K15" s="19">
        <v>72</v>
      </c>
      <c r="L15" s="19">
        <v>110</v>
      </c>
      <c r="M15" s="19">
        <v>57</v>
      </c>
      <c r="N15" s="19">
        <v>38</v>
      </c>
      <c r="O15" s="19">
        <v>3260</v>
      </c>
      <c r="P15" s="26">
        <v>3.4</v>
      </c>
      <c r="Q15" s="26">
        <v>8.6</v>
      </c>
      <c r="R15" s="26">
        <v>16.8</v>
      </c>
      <c r="S15" s="19">
        <v>163</v>
      </c>
      <c r="T15" s="19" t="s">
        <v>23</v>
      </c>
    </row>
    <row r="16" spans="1:20" x14ac:dyDescent="0.2">
      <c r="A16" s="19" t="s">
        <v>13</v>
      </c>
      <c r="B16" s="19" t="s">
        <v>32</v>
      </c>
      <c r="C16" s="19" t="s">
        <v>12</v>
      </c>
      <c r="D16" s="20">
        <v>34</v>
      </c>
      <c r="E16" s="20">
        <v>43.8</v>
      </c>
      <c r="F16" s="25" t="s">
        <v>33</v>
      </c>
      <c r="G16" s="19">
        <v>19</v>
      </c>
      <c r="H16" s="19">
        <v>28</v>
      </c>
      <c r="I16" s="26">
        <v>18.5</v>
      </c>
      <c r="J16" s="19">
        <v>196</v>
      </c>
      <c r="K16" s="19">
        <v>73</v>
      </c>
      <c r="L16" s="19">
        <v>110</v>
      </c>
      <c r="M16" s="19">
        <v>58</v>
      </c>
      <c r="N16" s="19">
        <v>38</v>
      </c>
      <c r="O16" s="19">
        <v>3765</v>
      </c>
      <c r="P16" s="26">
        <v>3</v>
      </c>
      <c r="Q16" s="26">
        <v>7.2</v>
      </c>
      <c r="R16" s="26">
        <v>15.7</v>
      </c>
      <c r="S16" s="19">
        <v>161</v>
      </c>
      <c r="T16" s="19" t="s">
        <v>23</v>
      </c>
    </row>
    <row r="17" spans="1:20" x14ac:dyDescent="0.2">
      <c r="A17" s="19" t="s">
        <v>13</v>
      </c>
      <c r="B17" s="19" t="s">
        <v>40</v>
      </c>
      <c r="C17" s="19" t="s">
        <v>39</v>
      </c>
      <c r="D17" s="20">
        <v>15.19</v>
      </c>
      <c r="E17" s="20">
        <v>35.700000000000003</v>
      </c>
      <c r="F17" s="25" t="s">
        <v>33</v>
      </c>
      <c r="G17" s="19">
        <v>23</v>
      </c>
      <c r="H17" s="19">
        <v>31</v>
      </c>
      <c r="I17" s="26">
        <v>14.3</v>
      </c>
      <c r="J17" s="19">
        <v>163</v>
      </c>
      <c r="K17" s="19">
        <v>71</v>
      </c>
      <c r="L17" s="19">
        <v>111</v>
      </c>
      <c r="M17" s="19">
        <v>63</v>
      </c>
      <c r="N17" s="19">
        <v>36</v>
      </c>
      <c r="O17" s="19">
        <v>3055</v>
      </c>
      <c r="P17" s="26">
        <v>3.3</v>
      </c>
      <c r="Q17" s="26">
        <v>8.8000000000000007</v>
      </c>
      <c r="R17" s="26">
        <v>16.899999999999999</v>
      </c>
      <c r="S17" s="19">
        <v>165</v>
      </c>
      <c r="T17" s="19" t="s">
        <v>42</v>
      </c>
    </row>
    <row r="18" spans="1:20" x14ac:dyDescent="0.2">
      <c r="A18" s="19" t="s">
        <v>15</v>
      </c>
      <c r="B18" s="19" t="s">
        <v>16</v>
      </c>
      <c r="C18" s="19" t="s">
        <v>11</v>
      </c>
      <c r="D18" s="20">
        <v>14.845000000000001</v>
      </c>
      <c r="E18" s="20">
        <v>17.629000000000001</v>
      </c>
      <c r="F18" s="25" t="s">
        <v>33</v>
      </c>
      <c r="G18" s="19">
        <v>30</v>
      </c>
      <c r="H18" s="19">
        <v>35</v>
      </c>
      <c r="I18" s="26">
        <v>11.1</v>
      </c>
      <c r="J18" s="19">
        <v>154</v>
      </c>
      <c r="K18" s="19">
        <v>67</v>
      </c>
      <c r="L18" s="19">
        <v>112</v>
      </c>
      <c r="M18" s="19">
        <v>59</v>
      </c>
      <c r="N18" s="19">
        <v>34</v>
      </c>
      <c r="O18" s="19">
        <v>2385</v>
      </c>
      <c r="P18" s="26">
        <v>3.9</v>
      </c>
      <c r="Q18" s="26">
        <v>10.8</v>
      </c>
      <c r="R18" s="26">
        <v>18.3</v>
      </c>
      <c r="S18" s="19">
        <v>216</v>
      </c>
      <c r="T18" s="19" t="s">
        <v>42</v>
      </c>
    </row>
    <row r="19" spans="1:20" x14ac:dyDescent="0.2">
      <c r="A19" s="19" t="s">
        <v>15</v>
      </c>
      <c r="B19" s="19" t="s">
        <v>24</v>
      </c>
      <c r="C19" s="19" t="s">
        <v>12</v>
      </c>
      <c r="D19" s="20">
        <v>22.97</v>
      </c>
      <c r="E19" s="20">
        <v>31.37</v>
      </c>
      <c r="F19" s="25" t="s">
        <v>33</v>
      </c>
      <c r="G19" s="19">
        <v>26</v>
      </c>
      <c r="H19" s="19">
        <v>35</v>
      </c>
      <c r="I19" s="26">
        <v>17</v>
      </c>
      <c r="J19" s="19">
        <v>189</v>
      </c>
      <c r="K19" s="19">
        <v>72</v>
      </c>
      <c r="L19" s="19">
        <v>115</v>
      </c>
      <c r="M19" s="19">
        <v>58</v>
      </c>
      <c r="N19" s="19">
        <v>38</v>
      </c>
      <c r="O19" s="19">
        <v>3155</v>
      </c>
      <c r="P19" s="26">
        <v>3.3</v>
      </c>
      <c r="Q19" s="26">
        <v>8.6</v>
      </c>
      <c r="R19" s="26">
        <v>16.7</v>
      </c>
      <c r="S19" s="19">
        <v>210</v>
      </c>
      <c r="T19" s="19" t="s">
        <v>23</v>
      </c>
    </row>
    <row r="20" spans="1:20" x14ac:dyDescent="0.2">
      <c r="A20" s="19" t="s">
        <v>15</v>
      </c>
      <c r="B20" s="19" t="s">
        <v>41</v>
      </c>
      <c r="C20" s="19" t="s">
        <v>39</v>
      </c>
      <c r="D20" s="20">
        <v>29.065000000000001</v>
      </c>
      <c r="E20" s="20">
        <v>39.94</v>
      </c>
      <c r="F20" s="25" t="s">
        <v>33</v>
      </c>
      <c r="G20" s="19">
        <v>18</v>
      </c>
      <c r="H20" s="19">
        <v>25</v>
      </c>
      <c r="I20" s="26">
        <v>17.7</v>
      </c>
      <c r="J20" s="19">
        <v>189</v>
      </c>
      <c r="K20" s="19">
        <v>75</v>
      </c>
      <c r="L20" s="19">
        <v>117</v>
      </c>
      <c r="M20" s="19">
        <v>63</v>
      </c>
      <c r="N20" s="19">
        <v>42</v>
      </c>
      <c r="O20" s="19">
        <v>4125</v>
      </c>
      <c r="P20" s="26">
        <v>2.6</v>
      </c>
      <c r="Q20" s="26">
        <v>6.9</v>
      </c>
      <c r="R20" s="26">
        <v>15.3</v>
      </c>
      <c r="S20" s="19">
        <v>216</v>
      </c>
      <c r="T20" s="19" t="s">
        <v>23</v>
      </c>
    </row>
    <row r="21" spans="1:20" x14ac:dyDescent="0.2">
      <c r="A21" s="19" t="s">
        <v>15</v>
      </c>
      <c r="B21" s="19" t="s">
        <v>45</v>
      </c>
      <c r="C21" s="19" t="s">
        <v>43</v>
      </c>
      <c r="D21" s="20">
        <v>33.21</v>
      </c>
      <c r="E21" s="20">
        <v>43.62</v>
      </c>
      <c r="F21" s="25" t="s">
        <v>37</v>
      </c>
      <c r="G21" s="19">
        <v>17</v>
      </c>
      <c r="H21" s="19">
        <v>22</v>
      </c>
      <c r="I21" s="26">
        <v>23</v>
      </c>
      <c r="J21" s="19">
        <v>190</v>
      </c>
      <c r="K21" s="19">
        <v>76</v>
      </c>
      <c r="L21" s="19">
        <v>119</v>
      </c>
      <c r="M21" s="19">
        <v>72</v>
      </c>
      <c r="N21" s="19">
        <v>45</v>
      </c>
      <c r="O21" s="19">
        <v>4665</v>
      </c>
      <c r="P21" s="26">
        <v>3</v>
      </c>
      <c r="Q21" s="26">
        <v>7.7</v>
      </c>
      <c r="R21" s="26">
        <v>16.100000000000001</v>
      </c>
      <c r="S21" s="19">
        <v>209</v>
      </c>
      <c r="T21" s="19" t="s">
        <v>23</v>
      </c>
    </row>
    <row r="22" spans="1:20" x14ac:dyDescent="0.2">
      <c r="A22" s="19" t="s">
        <v>15</v>
      </c>
      <c r="B22" s="19" t="s">
        <v>47</v>
      </c>
      <c r="C22" s="19" t="s">
        <v>46</v>
      </c>
      <c r="D22" s="20">
        <v>28.6</v>
      </c>
      <c r="E22" s="20">
        <v>46.15</v>
      </c>
      <c r="F22" s="25" t="s">
        <v>33</v>
      </c>
      <c r="G22" s="19">
        <v>18</v>
      </c>
      <c r="H22" s="19">
        <v>24</v>
      </c>
      <c r="I22" s="26">
        <v>20.9</v>
      </c>
      <c r="J22" s="19">
        <v>200</v>
      </c>
      <c r="K22" s="19">
        <v>78</v>
      </c>
      <c r="L22" s="19">
        <v>122</v>
      </c>
      <c r="M22" s="19">
        <v>69</v>
      </c>
      <c r="N22" s="19">
        <v>40</v>
      </c>
      <c r="O22" s="19">
        <v>4445</v>
      </c>
      <c r="P22" s="26">
        <v>3.5</v>
      </c>
      <c r="Q22" s="26">
        <v>8.8000000000000007</v>
      </c>
      <c r="R22" s="26">
        <v>16.8</v>
      </c>
      <c r="S22" s="19">
        <v>214</v>
      </c>
      <c r="T22" s="19" t="s">
        <v>29</v>
      </c>
    </row>
    <row r="23" spans="1:20" x14ac:dyDescent="0.2">
      <c r="A23" s="19" t="s">
        <v>15</v>
      </c>
      <c r="B23" s="19" t="s">
        <v>48</v>
      </c>
      <c r="C23" s="19" t="s">
        <v>46</v>
      </c>
      <c r="D23" s="20">
        <v>29.664999999999999</v>
      </c>
      <c r="E23" s="20">
        <v>50.24</v>
      </c>
      <c r="F23" s="25" t="s">
        <v>33</v>
      </c>
      <c r="G23" s="19">
        <v>18</v>
      </c>
      <c r="H23" s="19">
        <v>24</v>
      </c>
      <c r="I23" s="26">
        <v>19.2</v>
      </c>
      <c r="J23" s="19">
        <v>191</v>
      </c>
      <c r="K23" s="19">
        <v>76</v>
      </c>
      <c r="L23" s="19">
        <v>123</v>
      </c>
      <c r="M23" s="19">
        <v>68</v>
      </c>
      <c r="N23" s="19">
        <v>40</v>
      </c>
      <c r="O23" s="19">
        <v>4490</v>
      </c>
      <c r="P23" s="26">
        <v>2.9</v>
      </c>
      <c r="Q23" s="26">
        <v>7.5</v>
      </c>
      <c r="R23" s="26">
        <v>15.9</v>
      </c>
      <c r="S23" s="19">
        <v>211</v>
      </c>
      <c r="T23" s="19" t="s">
        <v>23</v>
      </c>
    </row>
    <row r="24" spans="1:20" x14ac:dyDescent="0.2">
      <c r="A24" s="19" t="s">
        <v>15</v>
      </c>
      <c r="B24" s="19" t="s">
        <v>49</v>
      </c>
      <c r="C24" s="19" t="s">
        <v>46</v>
      </c>
      <c r="D24" s="20">
        <v>44.395000000000003</v>
      </c>
      <c r="E24" s="20">
        <v>64.319999999999993</v>
      </c>
      <c r="F24" s="25" t="s">
        <v>37</v>
      </c>
      <c r="G24" s="19">
        <v>12</v>
      </c>
      <c r="H24" s="19">
        <v>18</v>
      </c>
      <c r="I24" s="26">
        <v>26.4</v>
      </c>
      <c r="J24" s="19">
        <v>205</v>
      </c>
      <c r="K24" s="19">
        <v>80</v>
      </c>
      <c r="L24" s="19">
        <v>126</v>
      </c>
      <c r="M24" s="19">
        <v>75</v>
      </c>
      <c r="N24" s="19">
        <v>42</v>
      </c>
      <c r="O24" s="19">
        <v>6025</v>
      </c>
      <c r="P24" s="26">
        <v>2.7</v>
      </c>
      <c r="Q24" s="26">
        <v>7.1</v>
      </c>
      <c r="R24" s="26">
        <v>15.6</v>
      </c>
      <c r="S24" s="19">
        <v>214</v>
      </c>
      <c r="T24" s="19" t="s">
        <v>29</v>
      </c>
    </row>
    <row r="26" spans="1:20" x14ac:dyDescent="0.2">
      <c r="A26" s="27" t="s">
        <v>99</v>
      </c>
      <c r="I26" s="48" t="s">
        <v>103</v>
      </c>
      <c r="J26" s="48"/>
      <c r="K26" s="48"/>
      <c r="L26" s="48"/>
    </row>
    <row r="28" spans="1:20" x14ac:dyDescent="0.2">
      <c r="A28" s="17" t="s">
        <v>100</v>
      </c>
      <c r="B28" s="17"/>
    </row>
    <row r="29" spans="1:20" x14ac:dyDescent="0.2">
      <c r="A29" s="17" t="s">
        <v>10</v>
      </c>
      <c r="B29" s="17" t="s">
        <v>101</v>
      </c>
      <c r="D29" s="17" t="s">
        <v>102</v>
      </c>
      <c r="E29" s="17" t="s">
        <v>101</v>
      </c>
      <c r="G29" s="17" t="s">
        <v>10</v>
      </c>
      <c r="H29" s="30" t="s">
        <v>58</v>
      </c>
      <c r="I29" s="28" t="s">
        <v>104</v>
      </c>
      <c r="J29" s="29" t="s">
        <v>105</v>
      </c>
    </row>
    <row r="30" spans="1:20" x14ac:dyDescent="0.2">
      <c r="A30" s="32">
        <v>96</v>
      </c>
      <c r="B30" s="32">
        <v>36</v>
      </c>
      <c r="D30" s="32">
        <v>111</v>
      </c>
      <c r="E30" s="32">
        <v>38</v>
      </c>
      <c r="G30" s="7">
        <v>96</v>
      </c>
      <c r="H30" s="32">
        <v>36</v>
      </c>
      <c r="I30" s="33" t="s">
        <v>106</v>
      </c>
      <c r="J30" s="29" t="s">
        <v>107</v>
      </c>
    </row>
    <row r="31" spans="1:20" x14ac:dyDescent="0.2">
      <c r="A31" s="32">
        <v>97</v>
      </c>
      <c r="B31" s="32">
        <v>36</v>
      </c>
      <c r="D31" s="32">
        <v>112</v>
      </c>
      <c r="E31" s="32">
        <v>38</v>
      </c>
      <c r="G31" s="7">
        <v>97</v>
      </c>
      <c r="H31" s="32">
        <v>36</v>
      </c>
    </row>
    <row r="32" spans="1:20" x14ac:dyDescent="0.2">
      <c r="A32" s="32">
        <v>99</v>
      </c>
      <c r="B32" s="32">
        <v>34</v>
      </c>
      <c r="D32" s="32">
        <v>115</v>
      </c>
      <c r="E32" s="32">
        <v>41</v>
      </c>
      <c r="G32" s="7">
        <v>99</v>
      </c>
      <c r="H32" s="32">
        <v>34</v>
      </c>
      <c r="I32" s="16" t="s">
        <v>112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">
      <c r="A33" s="32">
        <v>101</v>
      </c>
      <c r="B33" s="32">
        <v>37</v>
      </c>
      <c r="D33" s="32">
        <v>117</v>
      </c>
      <c r="E33" s="32">
        <v>40</v>
      </c>
      <c r="G33" s="7">
        <v>101</v>
      </c>
      <c r="H33" s="32">
        <v>37</v>
      </c>
      <c r="I33" s="16" t="s">
        <v>113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32">
        <v>101</v>
      </c>
      <c r="B34" s="32">
        <v>36</v>
      </c>
      <c r="D34" s="32">
        <v>119</v>
      </c>
      <c r="E34" s="32">
        <v>40</v>
      </c>
      <c r="G34" s="7">
        <v>101</v>
      </c>
      <c r="H34" s="32">
        <v>36</v>
      </c>
      <c r="I34" s="16" t="s">
        <v>114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2">
      <c r="A35" s="32">
        <v>104</v>
      </c>
      <c r="B35" s="32">
        <v>37</v>
      </c>
      <c r="D35" s="32">
        <v>122</v>
      </c>
      <c r="E35" s="32">
        <v>42</v>
      </c>
      <c r="G35" s="7">
        <v>104</v>
      </c>
      <c r="H35" s="32">
        <v>37</v>
      </c>
    </row>
    <row r="36" spans="1:19" x14ac:dyDescent="0.2">
      <c r="A36" s="32">
        <v>104</v>
      </c>
      <c r="B36" s="32">
        <v>40</v>
      </c>
      <c r="D36" s="32">
        <v>123</v>
      </c>
      <c r="E36" s="32">
        <v>43</v>
      </c>
      <c r="G36" s="7">
        <v>104</v>
      </c>
      <c r="H36" s="32">
        <v>40</v>
      </c>
    </row>
    <row r="37" spans="1:19" x14ac:dyDescent="0.2">
      <c r="A37" s="32">
        <v>106</v>
      </c>
      <c r="B37" s="32">
        <v>38</v>
      </c>
      <c r="D37" s="32">
        <v>126</v>
      </c>
      <c r="E37" s="32">
        <v>42</v>
      </c>
      <c r="G37" s="7">
        <v>106</v>
      </c>
      <c r="H37" s="32">
        <v>38</v>
      </c>
    </row>
    <row r="38" spans="1:19" x14ac:dyDescent="0.2">
      <c r="A38" s="32">
        <v>108</v>
      </c>
      <c r="B38" s="32">
        <v>39</v>
      </c>
      <c r="G38" s="7">
        <v>108</v>
      </c>
      <c r="H38" s="32">
        <v>39</v>
      </c>
    </row>
    <row r="39" spans="1:19" x14ac:dyDescent="0.2">
      <c r="A39" s="32">
        <v>109</v>
      </c>
      <c r="B39" s="32">
        <v>38</v>
      </c>
      <c r="G39" s="7">
        <v>109</v>
      </c>
      <c r="H39" s="32">
        <v>38</v>
      </c>
    </row>
    <row r="40" spans="1:19" x14ac:dyDescent="0.2">
      <c r="A40" s="32">
        <v>109</v>
      </c>
      <c r="B40" s="32">
        <v>42</v>
      </c>
      <c r="G40" s="7">
        <v>109</v>
      </c>
      <c r="H40" s="32">
        <v>42</v>
      </c>
    </row>
    <row r="41" spans="1:19" x14ac:dyDescent="0.2">
      <c r="A41" s="32">
        <v>110</v>
      </c>
      <c r="B41" s="32">
        <v>39</v>
      </c>
      <c r="G41" s="7">
        <v>110</v>
      </c>
      <c r="H41" s="32">
        <v>39</v>
      </c>
    </row>
    <row r="42" spans="1:19" x14ac:dyDescent="0.2">
      <c r="A42" s="32">
        <v>110</v>
      </c>
      <c r="B42" s="32">
        <v>38</v>
      </c>
      <c r="G42" s="7">
        <v>110</v>
      </c>
      <c r="H42" s="32">
        <v>38</v>
      </c>
    </row>
    <row r="43" spans="1:19" x14ac:dyDescent="0.2">
      <c r="A43" s="32">
        <v>110</v>
      </c>
      <c r="B43" s="32">
        <v>45</v>
      </c>
      <c r="G43" s="7">
        <v>110</v>
      </c>
      <c r="H43" s="32">
        <v>45</v>
      </c>
    </row>
    <row r="44" spans="1:19" x14ac:dyDescent="0.2">
      <c r="A44" s="32">
        <v>110</v>
      </c>
      <c r="B44" s="32">
        <v>40</v>
      </c>
      <c r="G44" s="7">
        <v>110</v>
      </c>
      <c r="H44" s="32">
        <v>40</v>
      </c>
    </row>
    <row r="45" spans="1:19" x14ac:dyDescent="0.2">
      <c r="G45" s="7">
        <v>111</v>
      </c>
      <c r="H45" s="32">
        <v>38</v>
      </c>
    </row>
    <row r="46" spans="1:19" x14ac:dyDescent="0.2">
      <c r="G46" s="7">
        <v>112</v>
      </c>
      <c r="H46" s="32">
        <v>38</v>
      </c>
    </row>
    <row r="47" spans="1:19" x14ac:dyDescent="0.2">
      <c r="G47" s="7">
        <v>115</v>
      </c>
      <c r="H47" s="32">
        <v>41</v>
      </c>
    </row>
    <row r="48" spans="1:19" x14ac:dyDescent="0.2">
      <c r="G48" s="7">
        <v>117</v>
      </c>
      <c r="H48" s="32">
        <v>40</v>
      </c>
    </row>
    <row r="49" spans="1:8" x14ac:dyDescent="0.2">
      <c r="G49" s="7">
        <v>119</v>
      </c>
      <c r="H49" s="32">
        <v>40</v>
      </c>
    </row>
    <row r="50" spans="1:8" x14ac:dyDescent="0.2">
      <c r="G50" s="7">
        <v>122</v>
      </c>
      <c r="H50" s="32">
        <v>42</v>
      </c>
    </row>
    <row r="51" spans="1:8" x14ac:dyDescent="0.2">
      <c r="G51" s="7">
        <v>123</v>
      </c>
      <c r="H51" s="32">
        <v>43</v>
      </c>
    </row>
    <row r="52" spans="1:8" x14ac:dyDescent="0.2">
      <c r="G52" s="7">
        <v>126</v>
      </c>
      <c r="H52" s="32">
        <v>42</v>
      </c>
    </row>
    <row r="56" spans="1:8" x14ac:dyDescent="0.2">
      <c r="A56" s="5" t="s">
        <v>115</v>
      </c>
    </row>
    <row r="57" spans="1:8" x14ac:dyDescent="0.2">
      <c r="A57" s="48" t="s">
        <v>116</v>
      </c>
      <c r="B57" s="48"/>
      <c r="C57" s="48"/>
      <c r="D57" s="48"/>
      <c r="E57" s="48"/>
      <c r="F57" s="48"/>
      <c r="G57" s="48"/>
      <c r="H57" s="48"/>
    </row>
    <row r="59" spans="1:8" x14ac:dyDescent="0.2">
      <c r="A59" s="5" t="s">
        <v>94</v>
      </c>
    </row>
    <row r="61" spans="1:8" x14ac:dyDescent="0.2">
      <c r="A61" t="s">
        <v>117</v>
      </c>
    </row>
    <row r="62" spans="1:8" x14ac:dyDescent="0.2">
      <c r="A62" s="28" t="s">
        <v>100</v>
      </c>
      <c r="B62" s="33"/>
      <c r="C62" s="17"/>
      <c r="D62" s="17"/>
      <c r="E62" s="17"/>
      <c r="F62" s="17"/>
      <c r="H62" s="17" t="s">
        <v>118</v>
      </c>
    </row>
    <row r="63" spans="1:8" x14ac:dyDescent="0.2">
      <c r="A63" s="34" t="s">
        <v>10</v>
      </c>
      <c r="B63" s="35" t="s">
        <v>101</v>
      </c>
      <c r="C63" s="17" t="s">
        <v>108</v>
      </c>
      <c r="D63" s="17" t="s">
        <v>109</v>
      </c>
      <c r="E63" s="17" t="s">
        <v>110</v>
      </c>
      <c r="F63" s="17" t="s">
        <v>120</v>
      </c>
    </row>
    <row r="64" spans="1:8" x14ac:dyDescent="0.2">
      <c r="A64" s="36">
        <v>96</v>
      </c>
      <c r="B64" s="37">
        <v>36</v>
      </c>
      <c r="C64" s="7">
        <v>1</v>
      </c>
      <c r="D64" s="7">
        <f>(C64-0.5)/16</f>
        <v>3.125E-2</v>
      </c>
      <c r="E64" s="7">
        <f>_xlfn.NORM.S.INV(D64)</f>
        <v>-1.8627318674216511</v>
      </c>
      <c r="F64" s="7">
        <f>_xlfn.NORM.S.INV((RANK(B64,$B$64:$B$78,1)-0.5)/COUNT(B:B))</f>
        <v>-1.8627318674216511</v>
      </c>
    </row>
    <row r="65" spans="1:6" x14ac:dyDescent="0.2">
      <c r="A65" s="36">
        <v>97</v>
      </c>
      <c r="B65" s="37">
        <v>36</v>
      </c>
      <c r="C65" s="7">
        <v>2</v>
      </c>
      <c r="D65" s="7">
        <f t="shared" ref="D65:D78" si="0">(C65-0.5)/16</f>
        <v>9.375E-2</v>
      </c>
      <c r="E65" s="7">
        <f t="shared" ref="E65:E78" si="1">_xlfn.NORM.S.INV(D65)</f>
        <v>-1.3180108973035372</v>
      </c>
      <c r="F65" s="7">
        <f t="shared" ref="F65:F77" si="2">_xlfn.NORM.S.INV((RANK(B65,$B$64:$B$78,1)-0.5)/COUNT(B:B))</f>
        <v>-1.8627318674216511</v>
      </c>
    </row>
    <row r="66" spans="1:6" x14ac:dyDescent="0.2">
      <c r="A66" s="36">
        <v>99</v>
      </c>
      <c r="B66" s="37">
        <v>34</v>
      </c>
      <c r="C66" s="7">
        <v>3</v>
      </c>
      <c r="D66" s="7">
        <f t="shared" si="0"/>
        <v>0.15625</v>
      </c>
      <c r="E66" s="7">
        <f t="shared" si="1"/>
        <v>-1.0099901692495805</v>
      </c>
      <c r="F66" s="7">
        <f t="shared" si="2"/>
        <v>-2.3109913382574181</v>
      </c>
    </row>
    <row r="67" spans="1:6" x14ac:dyDescent="0.2">
      <c r="A67" s="36">
        <v>101</v>
      </c>
      <c r="B67" s="37">
        <v>37</v>
      </c>
      <c r="C67" s="7">
        <v>4</v>
      </c>
      <c r="D67" s="7">
        <f t="shared" si="0"/>
        <v>0.21875</v>
      </c>
      <c r="E67" s="7">
        <f t="shared" si="1"/>
        <v>-0.77642176114792794</v>
      </c>
      <c r="F67" s="7">
        <f t="shared" si="2"/>
        <v>-1.3180108973035372</v>
      </c>
    </row>
    <row r="68" spans="1:6" x14ac:dyDescent="0.2">
      <c r="A68" s="36">
        <v>101</v>
      </c>
      <c r="B68" s="37">
        <v>36</v>
      </c>
      <c r="C68" s="7">
        <v>5</v>
      </c>
      <c r="D68" s="7">
        <f t="shared" si="0"/>
        <v>0.28125</v>
      </c>
      <c r="E68" s="7">
        <f t="shared" si="1"/>
        <v>-0.57913216225555586</v>
      </c>
      <c r="F68" s="7">
        <f t="shared" si="2"/>
        <v>-1.8627318674216511</v>
      </c>
    </row>
    <row r="69" spans="1:6" x14ac:dyDescent="0.2">
      <c r="A69" s="36">
        <v>104</v>
      </c>
      <c r="B69" s="37">
        <v>37</v>
      </c>
      <c r="C69" s="7">
        <v>6</v>
      </c>
      <c r="D69" s="7">
        <f t="shared" si="0"/>
        <v>0.34375</v>
      </c>
      <c r="E69" s="7">
        <f t="shared" si="1"/>
        <v>-0.40225006532172536</v>
      </c>
      <c r="F69" s="7">
        <f t="shared" si="2"/>
        <v>-1.3180108973035372</v>
      </c>
    </row>
    <row r="70" spans="1:6" x14ac:dyDescent="0.2">
      <c r="A70" s="36">
        <v>104</v>
      </c>
      <c r="B70" s="37">
        <v>40</v>
      </c>
      <c r="C70" s="7">
        <v>7</v>
      </c>
      <c r="D70" s="7">
        <f t="shared" si="0"/>
        <v>0.40625</v>
      </c>
      <c r="E70" s="7">
        <f t="shared" si="1"/>
        <v>-0.23720210932878771</v>
      </c>
      <c r="F70" s="7">
        <f t="shared" si="2"/>
        <v>-0.70764350875288007</v>
      </c>
    </row>
    <row r="71" spans="1:6" x14ac:dyDescent="0.2">
      <c r="A71" s="36">
        <v>106</v>
      </c>
      <c r="B71" s="37">
        <v>38</v>
      </c>
      <c r="C71" s="7">
        <v>8</v>
      </c>
      <c r="D71" s="7">
        <f t="shared" si="0"/>
        <v>0.46875</v>
      </c>
      <c r="E71" s="7">
        <f t="shared" si="1"/>
        <v>-7.8412412733112211E-2</v>
      </c>
      <c r="F71" s="7">
        <f t="shared" si="2"/>
        <v>-1.1011455083738533</v>
      </c>
    </row>
    <row r="72" spans="1:6" x14ac:dyDescent="0.2">
      <c r="A72" s="36">
        <v>108</v>
      </c>
      <c r="B72" s="37">
        <v>39</v>
      </c>
      <c r="C72" s="7">
        <v>9</v>
      </c>
      <c r="D72" s="7">
        <f t="shared" si="0"/>
        <v>0.53125</v>
      </c>
      <c r="E72" s="7">
        <f t="shared" si="1"/>
        <v>7.8412412733112211E-2</v>
      </c>
      <c r="F72" s="7">
        <f t="shared" si="2"/>
        <v>-0.84908619169171662</v>
      </c>
    </row>
    <row r="73" spans="1:6" x14ac:dyDescent="0.2">
      <c r="A73" s="36">
        <v>109</v>
      </c>
      <c r="B73" s="37">
        <v>38</v>
      </c>
      <c r="C73" s="7">
        <v>10</v>
      </c>
      <c r="D73" s="7">
        <f t="shared" si="0"/>
        <v>0.59375</v>
      </c>
      <c r="E73" s="7">
        <f t="shared" si="1"/>
        <v>0.23720210932878771</v>
      </c>
      <c r="F73" s="7">
        <f t="shared" si="2"/>
        <v>-1.1011455083738533</v>
      </c>
    </row>
    <row r="74" spans="1:6" x14ac:dyDescent="0.2">
      <c r="A74" s="36">
        <v>109</v>
      </c>
      <c r="B74" s="37">
        <v>42</v>
      </c>
      <c r="C74" s="7">
        <v>11</v>
      </c>
      <c r="D74" s="7">
        <f t="shared" si="0"/>
        <v>0.65625</v>
      </c>
      <c r="E74" s="7">
        <f t="shared" si="1"/>
        <v>0.40225006532172536</v>
      </c>
      <c r="F74" s="7">
        <f t="shared" si="2"/>
        <v>-0.57913216225555586</v>
      </c>
    </row>
    <row r="75" spans="1:6" x14ac:dyDescent="0.2">
      <c r="A75" s="36">
        <v>110</v>
      </c>
      <c r="B75" s="37">
        <v>39</v>
      </c>
      <c r="C75" s="7">
        <v>12</v>
      </c>
      <c r="D75" s="7">
        <f t="shared" si="0"/>
        <v>0.71875</v>
      </c>
      <c r="E75" s="7">
        <f t="shared" si="1"/>
        <v>0.57913216225555586</v>
      </c>
      <c r="F75" s="7">
        <f t="shared" si="2"/>
        <v>-0.84908619169171662</v>
      </c>
    </row>
    <row r="76" spans="1:6" x14ac:dyDescent="0.2">
      <c r="A76" s="36">
        <v>110</v>
      </c>
      <c r="B76" s="37">
        <v>38</v>
      </c>
      <c r="C76" s="7">
        <v>13</v>
      </c>
      <c r="D76" s="7">
        <f t="shared" si="0"/>
        <v>0.78125</v>
      </c>
      <c r="E76" s="7">
        <f t="shared" si="1"/>
        <v>0.77642176114792794</v>
      </c>
      <c r="F76" s="7">
        <f t="shared" si="2"/>
        <v>-1.1011455083738533</v>
      </c>
    </row>
    <row r="77" spans="1:6" x14ac:dyDescent="0.2">
      <c r="A77" s="36">
        <v>110</v>
      </c>
      <c r="B77" s="37">
        <v>45</v>
      </c>
      <c r="C77" s="7">
        <v>14</v>
      </c>
      <c r="D77" s="7">
        <f t="shared" si="0"/>
        <v>0.84375</v>
      </c>
      <c r="E77" s="7">
        <f t="shared" si="1"/>
        <v>1.0099901692495805</v>
      </c>
      <c r="F77" s="7">
        <f t="shared" si="2"/>
        <v>-0.51841798843925346</v>
      </c>
    </row>
    <row r="78" spans="1:6" x14ac:dyDescent="0.2">
      <c r="A78" s="36">
        <v>110</v>
      </c>
      <c r="B78" s="37">
        <v>40</v>
      </c>
      <c r="C78" s="7">
        <v>15</v>
      </c>
      <c r="D78" s="7">
        <f t="shared" si="0"/>
        <v>0.90625</v>
      </c>
      <c r="E78" s="7">
        <f t="shared" si="1"/>
        <v>1.3180108973035372</v>
      </c>
      <c r="F78" s="7">
        <f>_xlfn.NORM.S.INV((RANK(B78,$B$64:$B$78,1)-0.5)/COUNT(B:B))</f>
        <v>-0.70764350875288007</v>
      </c>
    </row>
    <row r="80" spans="1:6" x14ac:dyDescent="0.2">
      <c r="A80" t="s">
        <v>119</v>
      </c>
    </row>
    <row r="81" spans="1:8" x14ac:dyDescent="0.2">
      <c r="A81" s="28" t="s">
        <v>102</v>
      </c>
      <c r="B81" s="33" t="s">
        <v>101</v>
      </c>
      <c r="C81" s="17" t="s">
        <v>108</v>
      </c>
      <c r="D81" s="17" t="s">
        <v>109</v>
      </c>
      <c r="E81" s="17" t="s">
        <v>110</v>
      </c>
      <c r="F81" s="17" t="s">
        <v>120</v>
      </c>
      <c r="H81" s="17" t="s">
        <v>118</v>
      </c>
    </row>
    <row r="82" spans="1:8" x14ac:dyDescent="0.2">
      <c r="A82" s="36">
        <v>111</v>
      </c>
      <c r="B82" s="37">
        <v>38</v>
      </c>
      <c r="C82" s="7">
        <v>1</v>
      </c>
      <c r="D82" s="7">
        <f>(C82-0.5)/8</f>
        <v>6.25E-2</v>
      </c>
      <c r="E82" s="7">
        <f>_xlfn.NORM.S.INV(D82)</f>
        <v>-1.5341205443525459</v>
      </c>
      <c r="F82" s="7">
        <f>_xlfn.NORM.S.INV((RANK(B82,$B$82:$B$89,1)-0.5)/COUNT(B:B))</f>
        <v>-2.3109913382574181</v>
      </c>
    </row>
    <row r="83" spans="1:8" x14ac:dyDescent="0.2">
      <c r="A83" s="36">
        <v>112</v>
      </c>
      <c r="B83" s="37">
        <v>38</v>
      </c>
      <c r="C83" s="7">
        <v>2</v>
      </c>
      <c r="D83" s="7">
        <f t="shared" ref="D83:D89" si="3">(C83-0.5)/8</f>
        <v>0.1875</v>
      </c>
      <c r="E83" s="7">
        <f t="shared" ref="E83:E89" si="4">_xlfn.NORM.S.INV(D83)</f>
        <v>-0.88714655901887607</v>
      </c>
      <c r="F83" s="7">
        <f t="shared" ref="F83:F89" si="5">_xlfn.NORM.S.INV((RANK(B83,$B$82:$B$89,1)-0.5)/COUNT(B:B))</f>
        <v>-2.3109913382574181</v>
      </c>
    </row>
    <row r="84" spans="1:8" x14ac:dyDescent="0.2">
      <c r="A84" s="36">
        <v>115</v>
      </c>
      <c r="B84" s="37">
        <v>41</v>
      </c>
      <c r="C84" s="7">
        <v>3</v>
      </c>
      <c r="D84" s="7">
        <f t="shared" si="3"/>
        <v>0.3125</v>
      </c>
      <c r="E84" s="7">
        <f t="shared" si="4"/>
        <v>-0.48877641111466941</v>
      </c>
      <c r="F84" s="7">
        <f t="shared" si="5"/>
        <v>-1.3180108973035372</v>
      </c>
    </row>
    <row r="85" spans="1:8" x14ac:dyDescent="0.2">
      <c r="A85" s="36">
        <v>117</v>
      </c>
      <c r="B85" s="37">
        <v>40</v>
      </c>
      <c r="C85" s="7">
        <v>4</v>
      </c>
      <c r="D85" s="7">
        <f t="shared" si="3"/>
        <v>0.4375</v>
      </c>
      <c r="E85" s="7">
        <f t="shared" si="4"/>
        <v>-0.1573106846101707</v>
      </c>
      <c r="F85" s="7">
        <f t="shared" si="5"/>
        <v>-1.6249807216131986</v>
      </c>
    </row>
    <row r="86" spans="1:8" x14ac:dyDescent="0.2">
      <c r="A86" s="36">
        <v>119</v>
      </c>
      <c r="B86" s="37">
        <v>40</v>
      </c>
      <c r="C86" s="7">
        <v>5</v>
      </c>
      <c r="D86" s="7">
        <f t="shared" si="3"/>
        <v>0.5625</v>
      </c>
      <c r="E86" s="7">
        <f t="shared" si="4"/>
        <v>0.1573106846101707</v>
      </c>
      <c r="F86" s="7">
        <f t="shared" si="5"/>
        <v>-1.6249807216131986</v>
      </c>
    </row>
    <row r="87" spans="1:8" x14ac:dyDescent="0.2">
      <c r="A87" s="36">
        <v>122</v>
      </c>
      <c r="B87" s="37">
        <v>42</v>
      </c>
      <c r="C87" s="7">
        <v>6</v>
      </c>
      <c r="D87" s="7">
        <f t="shared" si="3"/>
        <v>0.6875</v>
      </c>
      <c r="E87" s="7">
        <f t="shared" si="4"/>
        <v>0.48877641111466941</v>
      </c>
      <c r="F87" s="7">
        <f t="shared" si="5"/>
        <v>-1.2025082629254475</v>
      </c>
    </row>
    <row r="88" spans="1:8" x14ac:dyDescent="0.2">
      <c r="A88" s="36">
        <v>123</v>
      </c>
      <c r="B88" s="37">
        <v>43</v>
      </c>
      <c r="C88" s="7">
        <v>7</v>
      </c>
      <c r="D88" s="7">
        <f t="shared" si="3"/>
        <v>0.8125</v>
      </c>
      <c r="E88" s="7">
        <f t="shared" si="4"/>
        <v>0.88714655901887607</v>
      </c>
      <c r="F88" s="7">
        <f t="shared" si="5"/>
        <v>-1.0099901692495805</v>
      </c>
    </row>
    <row r="89" spans="1:8" x14ac:dyDescent="0.2">
      <c r="A89" s="36">
        <v>126</v>
      </c>
      <c r="B89" s="37">
        <v>42</v>
      </c>
      <c r="C89" s="7">
        <v>8</v>
      </c>
      <c r="D89" s="7">
        <f t="shared" si="3"/>
        <v>0.9375</v>
      </c>
      <c r="E89" s="7">
        <f t="shared" si="4"/>
        <v>1.5341205443525465</v>
      </c>
      <c r="F89" s="7">
        <f t="shared" si="5"/>
        <v>-1.2025082629254475</v>
      </c>
    </row>
    <row r="94" spans="1:8" x14ac:dyDescent="0.2">
      <c r="B94" s="48" t="s">
        <v>121</v>
      </c>
      <c r="C94" s="48"/>
      <c r="D94" s="48"/>
      <c r="E94" s="48"/>
      <c r="F94" s="48"/>
    </row>
    <row r="96" spans="1:8" x14ac:dyDescent="0.2">
      <c r="A96" s="5" t="s">
        <v>122</v>
      </c>
    </row>
    <row r="98" spans="1:5" x14ac:dyDescent="0.2">
      <c r="A98" s="48" t="s">
        <v>123</v>
      </c>
      <c r="B98" s="48"/>
      <c r="C98" s="48"/>
      <c r="D98" s="48"/>
      <c r="E98" s="48"/>
    </row>
    <row r="100" spans="1:5" x14ac:dyDescent="0.2">
      <c r="A100" s="48" t="s">
        <v>125</v>
      </c>
      <c r="B100" s="48"/>
      <c r="C100" s="48"/>
    </row>
    <row r="101" spans="1:5" ht="16" thickBot="1" x14ac:dyDescent="0.25"/>
    <row r="102" spans="1:5" x14ac:dyDescent="0.2">
      <c r="A102" s="39"/>
      <c r="B102" s="39" t="s">
        <v>126</v>
      </c>
      <c r="C102" s="39" t="s">
        <v>127</v>
      </c>
    </row>
    <row r="103" spans="1:5" x14ac:dyDescent="0.2">
      <c r="A103" t="s">
        <v>128</v>
      </c>
      <c r="B103">
        <v>38.333333333333336</v>
      </c>
      <c r="C103">
        <v>40.5</v>
      </c>
    </row>
    <row r="104" spans="1:5" x14ac:dyDescent="0.2">
      <c r="A104" t="s">
        <v>65</v>
      </c>
      <c r="B104">
        <v>7.3809523809523814</v>
      </c>
      <c r="C104">
        <v>3.4285714285714284</v>
      </c>
    </row>
    <row r="105" spans="1:5" x14ac:dyDescent="0.2">
      <c r="A105" t="s">
        <v>129</v>
      </c>
      <c r="B105">
        <v>15</v>
      </c>
      <c r="C105">
        <v>8</v>
      </c>
    </row>
    <row r="106" spans="1:5" x14ac:dyDescent="0.2">
      <c r="A106" t="s">
        <v>130</v>
      </c>
      <c r="B106">
        <v>0</v>
      </c>
    </row>
    <row r="107" spans="1:5" x14ac:dyDescent="0.2">
      <c r="A107" t="s">
        <v>131</v>
      </c>
      <c r="B107">
        <v>19</v>
      </c>
    </row>
    <row r="108" spans="1:5" x14ac:dyDescent="0.2">
      <c r="A108" t="s">
        <v>132</v>
      </c>
      <c r="B108">
        <v>-2.2581270847838639</v>
      </c>
    </row>
    <row r="109" spans="1:5" x14ac:dyDescent="0.2">
      <c r="A109" t="s">
        <v>133</v>
      </c>
      <c r="B109">
        <v>1.7947468232625979E-2</v>
      </c>
    </row>
    <row r="110" spans="1:5" x14ac:dyDescent="0.2">
      <c r="A110" t="s">
        <v>134</v>
      </c>
      <c r="B110">
        <v>1.7291328115213698</v>
      </c>
    </row>
    <row r="111" spans="1:5" x14ac:dyDescent="0.2">
      <c r="A111" t="s">
        <v>135</v>
      </c>
      <c r="B111" s="31">
        <v>3.5894936465251957E-2</v>
      </c>
    </row>
    <row r="112" spans="1:5" ht="16" thickBot="1" x14ac:dyDescent="0.25">
      <c r="A112" s="38" t="s">
        <v>136</v>
      </c>
      <c r="B112" s="38">
        <v>2.0930240544083096</v>
      </c>
      <c r="C112" s="38"/>
    </row>
    <row r="114" spans="1:12" x14ac:dyDescent="0.2">
      <c r="A114" s="48" t="s">
        <v>137</v>
      </c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</row>
  </sheetData>
  <autoFilter ref="A1:A24" xr:uid="{93DB839D-851D-C549-BACC-4B159B703BDE}"/>
  <sortState xmlns:xlrd2="http://schemas.microsoft.com/office/spreadsheetml/2017/richdata2" ref="G30:H52">
    <sortCondition ref="G30:G52"/>
  </sortState>
  <mergeCells count="6">
    <mergeCell ref="I26:L26"/>
    <mergeCell ref="A57:H57"/>
    <mergeCell ref="B94:F94"/>
    <mergeCell ref="A98:E98"/>
    <mergeCell ref="A114:L114"/>
    <mergeCell ref="A100:C100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49D2-E636-B940-8F2F-DC2EFB48726B}">
  <dimension ref="A1:H50"/>
  <sheetViews>
    <sheetView workbookViewId="0">
      <selection activeCell="A50" sqref="A50:H50"/>
    </sheetView>
  </sheetViews>
  <sheetFormatPr baseColWidth="10" defaultRowHeight="15" x14ac:dyDescent="0.2"/>
  <cols>
    <col min="1" max="1" width="11.1640625" customWidth="1"/>
  </cols>
  <sheetData>
    <row r="1" spans="1:8" x14ac:dyDescent="0.2">
      <c r="A1" s="5" t="s">
        <v>124</v>
      </c>
    </row>
    <row r="3" spans="1:8" x14ac:dyDescent="0.2">
      <c r="A3" s="48" t="s">
        <v>139</v>
      </c>
      <c r="B3" s="48"/>
      <c r="C3" s="48"/>
      <c r="D3" s="48"/>
      <c r="E3" s="48"/>
      <c r="F3" s="48"/>
      <c r="G3" s="48"/>
      <c r="H3" s="48"/>
    </row>
    <row r="4" spans="1:8" x14ac:dyDescent="0.2">
      <c r="A4" s="43" t="s">
        <v>8</v>
      </c>
      <c r="B4" s="43" t="s">
        <v>9</v>
      </c>
    </row>
    <row r="5" spans="1:8" x14ac:dyDescent="0.2">
      <c r="A5" s="43">
        <v>2.5</v>
      </c>
      <c r="B5" s="43">
        <v>6.7</v>
      </c>
    </row>
    <row r="6" spans="1:8" x14ac:dyDescent="0.2">
      <c r="A6" s="43">
        <v>3.2</v>
      </c>
      <c r="B6" s="43">
        <v>8.3000000000000007</v>
      </c>
    </row>
    <row r="7" spans="1:8" x14ac:dyDescent="0.2">
      <c r="A7" s="43">
        <v>2.1</v>
      </c>
      <c r="B7" s="43">
        <v>5.7</v>
      </c>
    </row>
    <row r="8" spans="1:8" x14ac:dyDescent="0.2">
      <c r="A8" s="43">
        <v>2.2000000000000002</v>
      </c>
      <c r="B8" s="43">
        <v>5.5</v>
      </c>
    </row>
    <row r="9" spans="1:8" x14ac:dyDescent="0.2">
      <c r="A9" s="43">
        <v>2.9</v>
      </c>
      <c r="B9" s="43">
        <v>8</v>
      </c>
    </row>
    <row r="10" spans="1:8" x14ac:dyDescent="0.2">
      <c r="A10" s="43">
        <v>3.2</v>
      </c>
      <c r="B10" s="43">
        <v>8.1</v>
      </c>
    </row>
    <row r="11" spans="1:8" x14ac:dyDescent="0.2">
      <c r="A11" s="43">
        <v>2.6</v>
      </c>
      <c r="B11" s="43">
        <v>6.3</v>
      </c>
    </row>
    <row r="12" spans="1:8" x14ac:dyDescent="0.2">
      <c r="A12" s="43">
        <v>2.5</v>
      </c>
      <c r="B12" s="43">
        <v>6.1</v>
      </c>
    </row>
    <row r="13" spans="1:8" x14ac:dyDescent="0.2">
      <c r="A13" s="43">
        <v>2.2999999999999998</v>
      </c>
      <c r="B13" s="43">
        <v>5.7</v>
      </c>
    </row>
    <row r="14" spans="1:8" x14ac:dyDescent="0.2">
      <c r="A14" s="43">
        <v>2.4</v>
      </c>
      <c r="B14" s="43">
        <v>6.1</v>
      </c>
    </row>
    <row r="15" spans="1:8" x14ac:dyDescent="0.2">
      <c r="A15" s="43">
        <v>2.7</v>
      </c>
      <c r="B15" s="43">
        <v>6.8</v>
      </c>
    </row>
    <row r="16" spans="1:8" x14ac:dyDescent="0.2">
      <c r="A16" s="43">
        <v>3.5</v>
      </c>
      <c r="B16" s="43">
        <v>9.5</v>
      </c>
    </row>
    <row r="17" spans="1:2" x14ac:dyDescent="0.2">
      <c r="A17" s="43">
        <v>3.6</v>
      </c>
      <c r="B17" s="43">
        <v>10.1</v>
      </c>
    </row>
    <row r="18" spans="1:2" x14ac:dyDescent="0.2">
      <c r="A18" s="43">
        <v>3.4</v>
      </c>
      <c r="B18" s="43">
        <v>8.6</v>
      </c>
    </row>
    <row r="19" spans="1:2" x14ac:dyDescent="0.2">
      <c r="A19" s="43">
        <v>3</v>
      </c>
      <c r="B19" s="43">
        <v>7.2</v>
      </c>
    </row>
    <row r="20" spans="1:2" x14ac:dyDescent="0.2">
      <c r="A20" s="43">
        <v>3.3</v>
      </c>
      <c r="B20" s="43">
        <v>8.8000000000000007</v>
      </c>
    </row>
    <row r="21" spans="1:2" x14ac:dyDescent="0.2">
      <c r="A21" s="43">
        <v>3.9</v>
      </c>
      <c r="B21" s="43">
        <v>10.8</v>
      </c>
    </row>
    <row r="22" spans="1:2" x14ac:dyDescent="0.2">
      <c r="A22" s="43">
        <v>3.3</v>
      </c>
      <c r="B22" s="43">
        <v>8.6</v>
      </c>
    </row>
    <row r="23" spans="1:2" x14ac:dyDescent="0.2">
      <c r="A23" s="43">
        <v>2.6</v>
      </c>
      <c r="B23" s="43">
        <v>6.9</v>
      </c>
    </row>
    <row r="24" spans="1:2" x14ac:dyDescent="0.2">
      <c r="A24" s="43">
        <v>3</v>
      </c>
      <c r="B24" s="43">
        <v>7.7</v>
      </c>
    </row>
    <row r="25" spans="1:2" x14ac:dyDescent="0.2">
      <c r="A25" s="43">
        <v>3.5</v>
      </c>
      <c r="B25" s="43">
        <v>8.8000000000000007</v>
      </c>
    </row>
    <row r="26" spans="1:2" x14ac:dyDescent="0.2">
      <c r="A26" s="43">
        <v>2.9</v>
      </c>
      <c r="B26" s="43">
        <v>7.5</v>
      </c>
    </row>
    <row r="27" spans="1:2" x14ac:dyDescent="0.2">
      <c r="A27" s="43">
        <v>2.7</v>
      </c>
      <c r="B27" s="43">
        <v>7.1</v>
      </c>
    </row>
    <row r="29" spans="1:2" x14ac:dyDescent="0.2">
      <c r="A29" s="5" t="s">
        <v>138</v>
      </c>
    </row>
    <row r="46" spans="1:2" x14ac:dyDescent="0.2">
      <c r="A46" s="5" t="s">
        <v>140</v>
      </c>
    </row>
    <row r="48" spans="1:2" x14ac:dyDescent="0.2">
      <c r="A48" s="17" t="s">
        <v>141</v>
      </c>
      <c r="B48" s="7">
        <f>CORREL(A5:A27,B5:B27)</f>
        <v>0.97529826926835483</v>
      </c>
    </row>
    <row r="50" spans="1:8" x14ac:dyDescent="0.2">
      <c r="A50" s="48" t="s">
        <v>142</v>
      </c>
      <c r="B50" s="48"/>
      <c r="C50" s="48"/>
      <c r="D50" s="48"/>
      <c r="E50" s="48"/>
      <c r="F50" s="48"/>
      <c r="G50" s="48"/>
      <c r="H50" s="48"/>
    </row>
  </sheetData>
  <mergeCells count="2">
    <mergeCell ref="A3:H3"/>
    <mergeCell ref="A50:H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EA5-9C93-5E48-BC30-ABFDB1988039}">
  <dimension ref="A1:P84"/>
  <sheetViews>
    <sheetView topLeftCell="A46" workbookViewId="0">
      <selection activeCell="E63" sqref="E63"/>
    </sheetView>
  </sheetViews>
  <sheetFormatPr baseColWidth="10" defaultRowHeight="15" x14ac:dyDescent="0.2"/>
  <sheetData>
    <row r="1" spans="1:5" x14ac:dyDescent="0.2">
      <c r="A1" s="5" t="s">
        <v>143</v>
      </c>
    </row>
    <row r="3" spans="1:5" x14ac:dyDescent="0.2">
      <c r="A3" s="45" t="s">
        <v>144</v>
      </c>
      <c r="B3" s="45"/>
      <c r="C3" s="45"/>
      <c r="D3" s="45"/>
      <c r="E3" s="45"/>
    </row>
    <row r="5" spans="1:5" x14ac:dyDescent="0.2">
      <c r="A5" s="26" t="s">
        <v>8</v>
      </c>
      <c r="B5" s="26" t="s">
        <v>9</v>
      </c>
    </row>
    <row r="6" spans="1:5" x14ac:dyDescent="0.2">
      <c r="A6" s="26">
        <v>2.5</v>
      </c>
      <c r="B6" s="26">
        <v>6.7</v>
      </c>
    </row>
    <row r="7" spans="1:5" x14ac:dyDescent="0.2">
      <c r="A7" s="26">
        <v>3.2</v>
      </c>
      <c r="B7" s="26">
        <v>8.3000000000000007</v>
      </c>
    </row>
    <row r="8" spans="1:5" x14ac:dyDescent="0.2">
      <c r="A8" s="26">
        <v>2.1</v>
      </c>
      <c r="B8" s="26">
        <v>5.7</v>
      </c>
    </row>
    <row r="9" spans="1:5" x14ac:dyDescent="0.2">
      <c r="A9" s="26">
        <v>2.2000000000000002</v>
      </c>
      <c r="B9" s="26">
        <v>5.5</v>
      </c>
    </row>
    <row r="10" spans="1:5" x14ac:dyDescent="0.2">
      <c r="A10" s="26">
        <v>2.9</v>
      </c>
      <c r="B10" s="26">
        <v>8</v>
      </c>
    </row>
    <row r="11" spans="1:5" x14ac:dyDescent="0.2">
      <c r="A11" s="26">
        <v>3.2</v>
      </c>
      <c r="B11" s="26">
        <v>8.1</v>
      </c>
    </row>
    <row r="12" spans="1:5" x14ac:dyDescent="0.2">
      <c r="A12" s="26">
        <v>2.6</v>
      </c>
      <c r="B12" s="26">
        <v>6.3</v>
      </c>
    </row>
    <row r="13" spans="1:5" x14ac:dyDescent="0.2">
      <c r="A13" s="26">
        <v>2.5</v>
      </c>
      <c r="B13" s="26">
        <v>6.1</v>
      </c>
    </row>
    <row r="14" spans="1:5" x14ac:dyDescent="0.2">
      <c r="A14" s="26">
        <v>2.2999999999999998</v>
      </c>
      <c r="B14" s="26">
        <v>5.7</v>
      </c>
    </row>
    <row r="15" spans="1:5" x14ac:dyDescent="0.2">
      <c r="A15" s="26">
        <v>2.4</v>
      </c>
      <c r="B15" s="26">
        <v>6.1</v>
      </c>
    </row>
    <row r="16" spans="1:5" x14ac:dyDescent="0.2">
      <c r="A16" s="26">
        <v>2.7</v>
      </c>
      <c r="B16" s="26">
        <v>6.8</v>
      </c>
    </row>
    <row r="17" spans="1:9" x14ac:dyDescent="0.2">
      <c r="A17" s="26">
        <v>3.5</v>
      </c>
      <c r="B17" s="26">
        <v>9.5</v>
      </c>
    </row>
    <row r="18" spans="1:9" x14ac:dyDescent="0.2">
      <c r="A18" s="26">
        <v>3.6</v>
      </c>
      <c r="B18" s="26">
        <v>10.1</v>
      </c>
    </row>
    <row r="19" spans="1:9" x14ac:dyDescent="0.2">
      <c r="A19" s="26">
        <v>3.4</v>
      </c>
      <c r="B19" s="26">
        <v>8.6</v>
      </c>
    </row>
    <row r="20" spans="1:9" x14ac:dyDescent="0.2">
      <c r="A20" s="26">
        <v>3</v>
      </c>
      <c r="B20" s="26">
        <v>7.2</v>
      </c>
    </row>
    <row r="21" spans="1:9" x14ac:dyDescent="0.2">
      <c r="A21" s="26">
        <v>3.3</v>
      </c>
      <c r="B21" s="26">
        <v>8.8000000000000007</v>
      </c>
    </row>
    <row r="22" spans="1:9" x14ac:dyDescent="0.2">
      <c r="A22" s="26">
        <v>3.9</v>
      </c>
      <c r="B22" s="26">
        <v>10.8</v>
      </c>
    </row>
    <row r="23" spans="1:9" x14ac:dyDescent="0.2">
      <c r="A23" s="26">
        <v>3.3</v>
      </c>
      <c r="B23" s="26">
        <v>8.6</v>
      </c>
    </row>
    <row r="24" spans="1:9" x14ac:dyDescent="0.2">
      <c r="A24" s="26">
        <v>2.6</v>
      </c>
      <c r="B24" s="26">
        <v>6.9</v>
      </c>
    </row>
    <row r="25" spans="1:9" x14ac:dyDescent="0.2">
      <c r="A25" s="26">
        <v>3</v>
      </c>
      <c r="B25" s="26">
        <v>7.7</v>
      </c>
    </row>
    <row r="26" spans="1:9" x14ac:dyDescent="0.2">
      <c r="A26" s="26">
        <v>3.5</v>
      </c>
      <c r="B26" s="26">
        <v>8.8000000000000007</v>
      </c>
    </row>
    <row r="27" spans="1:9" x14ac:dyDescent="0.2">
      <c r="A27" s="26">
        <v>2.9</v>
      </c>
      <c r="B27" s="26">
        <v>7.5</v>
      </c>
    </row>
    <row r="28" spans="1:9" x14ac:dyDescent="0.2">
      <c r="A28" s="26">
        <v>2.7</v>
      </c>
      <c r="B28" s="26">
        <v>7.1</v>
      </c>
    </row>
    <row r="30" spans="1:9" x14ac:dyDescent="0.2">
      <c r="A30" s="5" t="s">
        <v>145</v>
      </c>
    </row>
    <row r="32" spans="1:9" x14ac:dyDescent="0.2">
      <c r="A32" s="19" t="s">
        <v>146</v>
      </c>
      <c r="B32" s="19"/>
      <c r="C32" s="19"/>
      <c r="D32" s="19"/>
      <c r="E32" s="19"/>
      <c r="F32" s="19"/>
      <c r="G32" s="19"/>
      <c r="H32" s="19"/>
      <c r="I32" s="19"/>
    </row>
    <row r="33" spans="1:9" ht="16" thickBot="1" x14ac:dyDescent="0.25">
      <c r="A33" s="19"/>
      <c r="B33" s="19"/>
      <c r="C33" s="19"/>
      <c r="D33" s="19"/>
      <c r="E33" s="19"/>
      <c r="F33" s="19"/>
      <c r="G33" s="19"/>
      <c r="H33" s="19"/>
      <c r="I33" s="19"/>
    </row>
    <row r="34" spans="1:9" x14ac:dyDescent="0.2">
      <c r="A34" s="40" t="s">
        <v>147</v>
      </c>
      <c r="B34" s="40"/>
      <c r="C34" s="19"/>
      <c r="D34" s="19"/>
      <c r="E34" s="19"/>
      <c r="F34" s="19"/>
      <c r="G34" s="19"/>
      <c r="H34" s="19"/>
      <c r="I34" s="19"/>
    </row>
    <row r="35" spans="1:9" x14ac:dyDescent="0.2">
      <c r="A35" s="19" t="s">
        <v>148</v>
      </c>
      <c r="B35" s="19">
        <v>0.97529827000000002</v>
      </c>
      <c r="C35" s="19"/>
      <c r="D35" s="19"/>
      <c r="E35" s="19"/>
      <c r="F35" s="19"/>
      <c r="G35" s="19"/>
      <c r="H35" s="19"/>
      <c r="I35" s="19"/>
    </row>
    <row r="36" spans="1:9" x14ac:dyDescent="0.2">
      <c r="A36" s="19" t="s">
        <v>149</v>
      </c>
      <c r="B36" s="19">
        <v>0.95120671000000001</v>
      </c>
      <c r="C36" s="19"/>
      <c r="D36" s="19"/>
      <c r="E36" s="19"/>
      <c r="F36" s="19"/>
      <c r="G36" s="19"/>
      <c r="H36" s="19"/>
      <c r="I36" s="19"/>
    </row>
    <row r="37" spans="1:9" x14ac:dyDescent="0.2">
      <c r="A37" s="19" t="s">
        <v>150</v>
      </c>
      <c r="B37" s="19">
        <v>0.94888322000000003</v>
      </c>
      <c r="C37" s="19"/>
      <c r="D37" s="19"/>
      <c r="E37" s="19"/>
      <c r="F37" s="19"/>
      <c r="G37" s="19"/>
      <c r="H37" s="19"/>
      <c r="I37" s="19"/>
    </row>
    <row r="38" spans="1:9" x14ac:dyDescent="0.2">
      <c r="A38" s="19" t="s">
        <v>151</v>
      </c>
      <c r="B38" s="19">
        <v>0.32717299</v>
      </c>
      <c r="C38" s="19"/>
      <c r="D38" s="19"/>
      <c r="E38" s="19"/>
      <c r="F38" s="19"/>
      <c r="G38" s="19"/>
      <c r="H38" s="19"/>
      <c r="I38" s="19"/>
    </row>
    <row r="39" spans="1:9" ht="16" thickBot="1" x14ac:dyDescent="0.25">
      <c r="A39" s="41" t="s">
        <v>129</v>
      </c>
      <c r="B39" s="41">
        <v>23</v>
      </c>
      <c r="C39" s="19"/>
      <c r="D39" s="19"/>
      <c r="E39" s="19"/>
      <c r="F39" s="19"/>
      <c r="G39" s="19"/>
      <c r="H39" s="19"/>
      <c r="I39" s="19"/>
    </row>
    <row r="40" spans="1:9" x14ac:dyDescent="0.2">
      <c r="A40" s="19"/>
      <c r="B40" s="19"/>
      <c r="C40" s="19"/>
      <c r="D40" s="19"/>
      <c r="E40" s="19"/>
      <c r="F40" s="19"/>
      <c r="G40" s="19"/>
      <c r="H40" s="19"/>
      <c r="I40" s="19"/>
    </row>
    <row r="41" spans="1:9" ht="16" thickBot="1" x14ac:dyDescent="0.25">
      <c r="A41" s="19" t="s">
        <v>152</v>
      </c>
      <c r="B41" s="19"/>
      <c r="C41" s="19"/>
      <c r="D41" s="19"/>
      <c r="E41" s="19"/>
      <c r="F41" s="19"/>
      <c r="G41" s="19"/>
      <c r="H41" s="19"/>
      <c r="I41" s="19"/>
    </row>
    <row r="42" spans="1:9" x14ac:dyDescent="0.2">
      <c r="A42" s="42"/>
      <c r="B42" s="42" t="s">
        <v>131</v>
      </c>
      <c r="C42" s="42" t="s">
        <v>156</v>
      </c>
      <c r="D42" s="42" t="s">
        <v>157</v>
      </c>
      <c r="E42" s="42" t="s">
        <v>158</v>
      </c>
      <c r="F42" s="42" t="s">
        <v>159</v>
      </c>
      <c r="G42" s="19"/>
      <c r="H42" s="19"/>
      <c r="I42" s="19"/>
    </row>
    <row r="43" spans="1:9" x14ac:dyDescent="0.2">
      <c r="A43" s="19" t="s">
        <v>153</v>
      </c>
      <c r="B43" s="19">
        <v>1</v>
      </c>
      <c r="C43" s="19">
        <v>43.821679699999997</v>
      </c>
      <c r="D43" s="19">
        <v>43.821679699999997</v>
      </c>
      <c r="E43" s="19">
        <v>409.38708300000002</v>
      </c>
      <c r="F43" s="19">
        <v>2.9739999999999998E-15</v>
      </c>
      <c r="G43" s="19"/>
      <c r="H43" s="19"/>
      <c r="I43" s="19"/>
    </row>
    <row r="44" spans="1:9" x14ac:dyDescent="0.2">
      <c r="A44" s="19" t="s">
        <v>154</v>
      </c>
      <c r="B44" s="19">
        <v>21</v>
      </c>
      <c r="C44" s="19">
        <v>2.2478854699999999</v>
      </c>
      <c r="D44" s="19">
        <v>0.10704217000000001</v>
      </c>
      <c r="E44" s="19"/>
      <c r="F44" s="19"/>
      <c r="G44" s="19"/>
      <c r="H44" s="19"/>
      <c r="I44" s="19"/>
    </row>
    <row r="45" spans="1:9" ht="16" thickBot="1" x14ac:dyDescent="0.25">
      <c r="A45" s="41" t="s">
        <v>84</v>
      </c>
      <c r="B45" s="41">
        <v>22</v>
      </c>
      <c r="C45" s="41">
        <v>46.0695652</v>
      </c>
      <c r="D45" s="41"/>
      <c r="E45" s="41"/>
      <c r="F45" s="41"/>
      <c r="G45" s="19"/>
      <c r="H45" s="19"/>
      <c r="I45" s="19"/>
    </row>
    <row r="46" spans="1:9" ht="16" thickBot="1" x14ac:dyDescent="0.25">
      <c r="A46" s="19"/>
      <c r="B46" s="19"/>
      <c r="C46" s="19"/>
      <c r="D46" s="19"/>
      <c r="E46" s="19"/>
      <c r="F46" s="19"/>
      <c r="G46" s="19"/>
      <c r="H46" s="19"/>
      <c r="I46" s="19"/>
    </row>
    <row r="47" spans="1:9" x14ac:dyDescent="0.2">
      <c r="A47" s="42"/>
      <c r="B47" s="42" t="s">
        <v>160</v>
      </c>
      <c r="C47" s="42" t="s">
        <v>151</v>
      </c>
      <c r="D47" s="42" t="s">
        <v>132</v>
      </c>
      <c r="E47" s="42" t="s">
        <v>161</v>
      </c>
      <c r="F47" s="42" t="s">
        <v>162</v>
      </c>
      <c r="G47" s="42" t="s">
        <v>163</v>
      </c>
      <c r="H47" s="42" t="s">
        <v>164</v>
      </c>
      <c r="I47" s="42" t="s">
        <v>165</v>
      </c>
    </row>
    <row r="48" spans="1:9" x14ac:dyDescent="0.2">
      <c r="A48" s="19" t="s">
        <v>155</v>
      </c>
      <c r="B48" s="19">
        <v>-0.82193519999999998</v>
      </c>
      <c r="C48" s="19">
        <v>0.42200650000000001</v>
      </c>
      <c r="D48" s="19">
        <v>-1.9476837</v>
      </c>
      <c r="E48" s="19">
        <v>6.4946110000000001E-2</v>
      </c>
      <c r="F48" s="19">
        <v>-1.6995457</v>
      </c>
      <c r="G48" s="19">
        <v>5.56754E-2</v>
      </c>
      <c r="H48" s="19">
        <v>-1.6995457</v>
      </c>
      <c r="I48" s="19">
        <v>5.56754E-2</v>
      </c>
    </row>
    <row r="49" spans="1:9" ht="16" thickBot="1" x14ac:dyDescent="0.25">
      <c r="A49" s="41" t="s">
        <v>166</v>
      </c>
      <c r="B49" s="41">
        <v>2.8797103800000001</v>
      </c>
      <c r="C49" s="41">
        <v>0.14232518</v>
      </c>
      <c r="D49" s="41">
        <v>20.233316200000001</v>
      </c>
      <c r="E49" s="41">
        <v>2.9739999999999998E-15</v>
      </c>
      <c r="F49" s="41">
        <v>2.5837289700000001</v>
      </c>
      <c r="G49" s="41">
        <v>3.1756918000000001</v>
      </c>
      <c r="H49" s="41">
        <v>2.5837289700000001</v>
      </c>
      <c r="I49" s="41">
        <v>3.1756918000000001</v>
      </c>
    </row>
    <row r="50" spans="1:9" x14ac:dyDescent="0.2">
      <c r="A50" s="19"/>
      <c r="B50" s="19"/>
      <c r="C50" s="19"/>
      <c r="D50" s="19"/>
      <c r="E50" s="19"/>
      <c r="F50" s="19"/>
      <c r="G50" s="19"/>
      <c r="H50" s="19"/>
      <c r="I50" s="19"/>
    </row>
    <row r="52" spans="1:9" x14ac:dyDescent="0.2">
      <c r="A52" s="48" t="s">
        <v>167</v>
      </c>
      <c r="B52" s="48"/>
      <c r="C52" s="48"/>
      <c r="D52" s="48"/>
      <c r="E52" s="48"/>
    </row>
    <row r="54" spans="1:9" x14ac:dyDescent="0.2">
      <c r="A54" s="5" t="s">
        <v>168</v>
      </c>
    </row>
    <row r="56" spans="1:9" x14ac:dyDescent="0.2">
      <c r="A56" s="19" t="s">
        <v>169</v>
      </c>
    </row>
    <row r="57" spans="1:9" x14ac:dyDescent="0.2">
      <c r="A57" s="45" t="s">
        <v>171</v>
      </c>
      <c r="B57" s="45"/>
      <c r="C57" s="45"/>
      <c r="D57" s="45"/>
    </row>
    <row r="58" spans="1:9" x14ac:dyDescent="0.2">
      <c r="A58" s="31" t="s">
        <v>170</v>
      </c>
      <c r="B58" s="31">
        <f>2.87971038*(3.5)-0.8219352</f>
        <v>9.2570511300000007</v>
      </c>
      <c r="C58" t="s">
        <v>200</v>
      </c>
    </row>
    <row r="60" spans="1:9" x14ac:dyDescent="0.2">
      <c r="A60" s="5" t="s">
        <v>172</v>
      </c>
    </row>
    <row r="62" spans="1:9" x14ac:dyDescent="0.2">
      <c r="A62">
        <f>CORREL(A6:A28,B6:B28)</f>
        <v>0.97529826926835483</v>
      </c>
      <c r="B62" s="16" t="s">
        <v>173</v>
      </c>
    </row>
    <row r="64" spans="1:9" x14ac:dyDescent="0.2">
      <c r="A64" s="16" t="s">
        <v>174</v>
      </c>
      <c r="B64">
        <f>A62*A62</f>
        <v>0.9512067140378484</v>
      </c>
    </row>
    <row r="67" spans="1:8" x14ac:dyDescent="0.2">
      <c r="A67" s="5" t="s">
        <v>175</v>
      </c>
    </row>
    <row r="68" spans="1:8" x14ac:dyDescent="0.2">
      <c r="A68" s="64" t="s">
        <v>176</v>
      </c>
      <c r="B68" s="64"/>
    </row>
    <row r="69" spans="1:8" x14ac:dyDescent="0.2">
      <c r="A69" s="65" t="s">
        <v>177</v>
      </c>
      <c r="B69" s="65"/>
      <c r="C69" s="65"/>
      <c r="D69" s="65"/>
      <c r="E69" s="65"/>
      <c r="F69" s="65"/>
      <c r="G69" s="65"/>
      <c r="H69" s="65"/>
    </row>
    <row r="70" spans="1:8" x14ac:dyDescent="0.2">
      <c r="A70" s="48" t="s">
        <v>178</v>
      </c>
      <c r="B70" s="48"/>
    </row>
    <row r="71" spans="1:8" x14ac:dyDescent="0.2">
      <c r="A71" s="65" t="s">
        <v>179</v>
      </c>
      <c r="B71" s="65"/>
      <c r="C71" s="65"/>
      <c r="D71" s="65"/>
      <c r="E71" s="65"/>
      <c r="F71" s="65"/>
      <c r="G71" s="65"/>
      <c r="H71" s="65"/>
    </row>
    <row r="73" spans="1:8" x14ac:dyDescent="0.2">
      <c r="A73" s="5" t="s">
        <v>180</v>
      </c>
    </row>
    <row r="76" spans="1:8" x14ac:dyDescent="0.2">
      <c r="A76" t="s">
        <v>181</v>
      </c>
      <c r="B76">
        <v>409.387</v>
      </c>
      <c r="C76" t="s">
        <v>182</v>
      </c>
    </row>
    <row r="78" spans="1:8" x14ac:dyDescent="0.2">
      <c r="A78" s="5" t="s">
        <v>183</v>
      </c>
    </row>
    <row r="80" spans="1:8" x14ac:dyDescent="0.2">
      <c r="A80" t="s">
        <v>184</v>
      </c>
      <c r="B80" s="19">
        <v>6.4946110000000001E-2</v>
      </c>
      <c r="C80" t="s">
        <v>182</v>
      </c>
    </row>
    <row r="82" spans="1:16" x14ac:dyDescent="0.2">
      <c r="A82" s="5" t="s">
        <v>185</v>
      </c>
    </row>
    <row r="84" spans="1:16" x14ac:dyDescent="0.2">
      <c r="A84" s="48" t="s">
        <v>186</v>
      </c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</row>
  </sheetData>
  <mergeCells count="8">
    <mergeCell ref="A84:P84"/>
    <mergeCell ref="A3:E3"/>
    <mergeCell ref="A52:E52"/>
    <mergeCell ref="A57:D57"/>
    <mergeCell ref="A68:B68"/>
    <mergeCell ref="A70:B70"/>
    <mergeCell ref="A69:H69"/>
    <mergeCell ref="A71:H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3467-3294-7C4B-A475-933918EDD4FD}">
  <dimension ref="A1:Q61"/>
  <sheetViews>
    <sheetView workbookViewId="0">
      <selection activeCell="F59" sqref="F59"/>
    </sheetView>
  </sheetViews>
  <sheetFormatPr baseColWidth="10" defaultRowHeight="15" x14ac:dyDescent="0.2"/>
  <sheetData>
    <row r="1" spans="1:5" x14ac:dyDescent="0.2">
      <c r="A1" s="5" t="s">
        <v>187</v>
      </c>
    </row>
    <row r="3" spans="1:5" x14ac:dyDescent="0.2">
      <c r="A3" s="48" t="s">
        <v>104</v>
      </c>
      <c r="B3" s="48"/>
    </row>
    <row r="4" spans="1:5" x14ac:dyDescent="0.2">
      <c r="A4" s="31" t="s">
        <v>188</v>
      </c>
      <c r="B4" s="31"/>
      <c r="C4" s="31"/>
      <c r="D4" s="31"/>
      <c r="E4" s="31"/>
    </row>
    <row r="6" spans="1:5" x14ac:dyDescent="0.2">
      <c r="A6" s="16" t="s">
        <v>178</v>
      </c>
      <c r="B6" s="16"/>
    </row>
    <row r="7" spans="1:5" x14ac:dyDescent="0.2">
      <c r="A7" s="65" t="s">
        <v>189</v>
      </c>
      <c r="B7" s="65"/>
      <c r="C7" s="65"/>
      <c r="D7" s="65"/>
      <c r="E7" s="65"/>
    </row>
    <row r="10" spans="1:5" x14ac:dyDescent="0.2">
      <c r="A10" s="5" t="s">
        <v>190</v>
      </c>
    </row>
    <row r="12" spans="1:5" x14ac:dyDescent="0.2">
      <c r="A12" s="17" t="s">
        <v>19</v>
      </c>
      <c r="B12" s="17" t="s">
        <v>21</v>
      </c>
      <c r="C12" s="17" t="s">
        <v>73</v>
      </c>
      <c r="D12" s="17" t="s">
        <v>15</v>
      </c>
    </row>
    <row r="13" spans="1:5" x14ac:dyDescent="0.2">
      <c r="A13" s="7">
        <v>23</v>
      </c>
      <c r="B13" s="7">
        <v>24</v>
      </c>
      <c r="C13" s="7">
        <v>28</v>
      </c>
      <c r="D13" s="7">
        <v>30</v>
      </c>
    </row>
    <row r="14" spans="1:5" x14ac:dyDescent="0.2">
      <c r="A14" s="7">
        <v>19</v>
      </c>
      <c r="B14" s="7">
        <v>20</v>
      </c>
      <c r="C14" s="7">
        <v>25</v>
      </c>
      <c r="D14" s="7">
        <v>26</v>
      </c>
    </row>
    <row r="15" spans="1:5" x14ac:dyDescent="0.2">
      <c r="A15" s="7">
        <v>17</v>
      </c>
      <c r="B15" s="7">
        <v>14</v>
      </c>
      <c r="C15" s="7">
        <v>24</v>
      </c>
      <c r="D15" s="7">
        <v>18</v>
      </c>
    </row>
    <row r="16" spans="1:5" x14ac:dyDescent="0.2">
      <c r="A16" s="7">
        <v>20</v>
      </c>
      <c r="B16" s="7">
        <v>22</v>
      </c>
      <c r="C16" s="7">
        <v>19</v>
      </c>
      <c r="D16" s="7">
        <v>17</v>
      </c>
    </row>
    <row r="17" spans="1:8" x14ac:dyDescent="0.2">
      <c r="A17" s="7">
        <v>20</v>
      </c>
      <c r="B17" s="7">
        <v>22</v>
      </c>
      <c r="C17" s="7">
        <v>23</v>
      </c>
      <c r="D17" s="7">
        <v>18</v>
      </c>
    </row>
    <row r="18" spans="1:8" x14ac:dyDescent="0.2">
      <c r="A18" s="7"/>
      <c r="B18" s="7"/>
      <c r="C18" s="7"/>
      <c r="D18" s="7">
        <v>18</v>
      </c>
    </row>
    <row r="19" spans="1:8" x14ac:dyDescent="0.2">
      <c r="A19" s="7"/>
      <c r="B19" s="7"/>
      <c r="C19" s="7"/>
      <c r="D19" s="7">
        <v>12</v>
      </c>
    </row>
    <row r="25" spans="1:8" x14ac:dyDescent="0.2">
      <c r="G25" s="64" t="s">
        <v>193</v>
      </c>
      <c r="H25" s="64"/>
    </row>
    <row r="26" spans="1:8" x14ac:dyDescent="0.2">
      <c r="G26" s="7"/>
      <c r="H26" s="7"/>
    </row>
    <row r="27" spans="1:8" x14ac:dyDescent="0.2">
      <c r="G27" s="7" t="s">
        <v>19</v>
      </c>
      <c r="H27" s="7">
        <v>19.8</v>
      </c>
    </row>
    <row r="28" spans="1:8" x14ac:dyDescent="0.2">
      <c r="G28" s="7" t="s">
        <v>21</v>
      </c>
      <c r="H28" s="7">
        <v>20.399999999999999</v>
      </c>
    </row>
    <row r="29" spans="1:8" x14ac:dyDescent="0.2">
      <c r="G29" s="7" t="s">
        <v>73</v>
      </c>
      <c r="H29" s="7">
        <v>23.8</v>
      </c>
    </row>
    <row r="30" spans="1:8" x14ac:dyDescent="0.2">
      <c r="G30" s="7" t="s">
        <v>15</v>
      </c>
      <c r="H30" s="7">
        <v>19.856999999999999</v>
      </c>
    </row>
    <row r="45" spans="1:2" x14ac:dyDescent="0.2">
      <c r="A45" s="5" t="s">
        <v>191</v>
      </c>
    </row>
    <row r="47" spans="1:2" x14ac:dyDescent="0.2">
      <c r="A47" s="31" t="s">
        <v>192</v>
      </c>
      <c r="B47">
        <v>0.999</v>
      </c>
    </row>
    <row r="49" spans="1:17" x14ac:dyDescent="0.2">
      <c r="A49" s="5" t="s">
        <v>194</v>
      </c>
    </row>
    <row r="51" spans="1:17" x14ac:dyDescent="0.2">
      <c r="A51" s="31" t="s">
        <v>195</v>
      </c>
    </row>
    <row r="52" spans="1:17" x14ac:dyDescent="0.2">
      <c r="A52">
        <v>0.41560000000000002</v>
      </c>
    </row>
    <row r="56" spans="1:17" x14ac:dyDescent="0.2">
      <c r="A56" s="65" t="s">
        <v>196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61" spans="1:17" x14ac:dyDescent="0.2">
      <c r="A61" s="65" t="s">
        <v>197</v>
      </c>
      <c r="B61" s="65"/>
      <c r="C61" s="65"/>
      <c r="D61" s="65"/>
      <c r="E61" s="65"/>
      <c r="F61" s="65"/>
      <c r="G61" s="65"/>
      <c r="H61" s="65"/>
      <c r="I61" s="65"/>
    </row>
  </sheetData>
  <mergeCells count="5">
    <mergeCell ref="A56:Q56"/>
    <mergeCell ref="A61:I61"/>
    <mergeCell ref="A3:B3"/>
    <mergeCell ref="A7:E7"/>
    <mergeCell ref="G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 Page</vt:lpstr>
      <vt:lpstr>Question I</vt:lpstr>
      <vt:lpstr>Question II</vt:lpstr>
      <vt:lpstr>Question III</vt:lpstr>
      <vt:lpstr>Question IV</vt:lpstr>
      <vt:lpstr>Question V</vt:lpstr>
      <vt:lpstr>Question 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Aryaman Kumar</cp:lastModifiedBy>
  <dcterms:created xsi:type="dcterms:W3CDTF">2015-06-08T19:37:01Z</dcterms:created>
  <dcterms:modified xsi:type="dcterms:W3CDTF">2024-01-08T11:41:35Z</dcterms:modified>
</cp:coreProperties>
</file>