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5"/>
  <workbookPr defaultThemeVersion="166925"/>
  <xr:revisionPtr revIDLastSave="0" documentId="8_{00458CB7-9416-4D74-BCC8-6AB9ED08D8B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merican Options" sheetId="1" r:id="rId1"/>
    <sheet name="Fixed-Rate Derivatives" sheetId="2" r:id="rId2"/>
    <sheet name="Black-Derman-Toy Model" sheetId="3" r:id="rId3"/>
    <sheet name="Defaultable Bond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2" l="1"/>
  <c r="C60" i="2"/>
  <c r="C61" i="2"/>
  <c r="B61" i="2"/>
  <c r="K61" i="2"/>
  <c r="K59" i="2"/>
  <c r="K60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G57" i="2"/>
  <c r="F57" i="2" s="1"/>
  <c r="B58" i="2"/>
  <c r="C58" i="2"/>
  <c r="D58" i="2"/>
  <c r="G58" i="2"/>
  <c r="F58" i="2" s="1"/>
  <c r="E58" i="2" s="1"/>
  <c r="B59" i="2"/>
  <c r="B60" i="2"/>
  <c r="B52" i="2"/>
  <c r="C52" i="2"/>
  <c r="D52" i="2"/>
  <c r="E52" i="2"/>
  <c r="F52" i="2"/>
  <c r="G52" i="2"/>
  <c r="H52" i="2"/>
  <c r="I52" i="2"/>
  <c r="J52" i="2"/>
  <c r="B53" i="2"/>
  <c r="C53" i="2"/>
  <c r="D53" i="2"/>
  <c r="E53" i="2"/>
  <c r="F53" i="2"/>
  <c r="G53" i="2"/>
  <c r="H53" i="2"/>
  <c r="I53" i="2"/>
  <c r="J53" i="2"/>
  <c r="B54" i="2"/>
  <c r="C54" i="2"/>
  <c r="D54" i="2"/>
  <c r="E54" i="2"/>
  <c r="F54" i="2"/>
  <c r="G54" i="2"/>
  <c r="H54" i="2"/>
  <c r="J54" i="2"/>
  <c r="I54" i="2" s="1"/>
  <c r="J55" i="2"/>
  <c r="I55" i="2" s="1"/>
  <c r="H55" i="2" s="1"/>
  <c r="J56" i="2"/>
  <c r="I56" i="2" s="1"/>
  <c r="H56" i="2" s="1"/>
  <c r="J57" i="2"/>
  <c r="I57" i="2" s="1"/>
  <c r="H57" i="2" s="1"/>
  <c r="J58" i="2"/>
  <c r="I58" i="2" s="1"/>
  <c r="H58" i="2" s="1"/>
  <c r="J59" i="2"/>
  <c r="I59" i="2" s="1"/>
  <c r="H59" i="2" s="1"/>
  <c r="J60" i="2"/>
  <c r="I60" i="2" s="1"/>
  <c r="H60" i="2" s="1"/>
  <c r="J61" i="2"/>
  <c r="I61" i="2" s="1"/>
  <c r="H61" i="2" s="1"/>
  <c r="L51" i="2"/>
  <c r="K52" i="2"/>
  <c r="K51" i="2"/>
  <c r="K53" i="2"/>
  <c r="K54" i="2"/>
  <c r="K55" i="2"/>
  <c r="K56" i="2"/>
  <c r="K57" i="2"/>
  <c r="K58" i="2"/>
  <c r="L41" i="4"/>
  <c r="L42" i="4"/>
  <c r="L43" i="4"/>
  <c r="L44" i="4"/>
  <c r="L45" i="4"/>
  <c r="L46" i="4"/>
  <c r="L47" i="4"/>
  <c r="L48" i="4"/>
  <c r="L49" i="4"/>
  <c r="L50" i="4"/>
  <c r="L40" i="4"/>
  <c r="J41" i="4"/>
  <c r="I41" i="4"/>
  <c r="H41" i="4"/>
  <c r="G41" i="4"/>
  <c r="F41" i="4"/>
  <c r="E41" i="4"/>
  <c r="D41" i="4"/>
  <c r="C41" i="4"/>
  <c r="B41" i="4"/>
  <c r="L26" i="4"/>
  <c r="B27" i="4"/>
  <c r="C27" i="4"/>
  <c r="D27" i="4"/>
  <c r="E27" i="4"/>
  <c r="F27" i="4"/>
  <c r="G27" i="4"/>
  <c r="H27" i="4"/>
  <c r="I27" i="4"/>
  <c r="J27" i="4"/>
  <c r="K27" i="4"/>
  <c r="K41" i="4" s="1"/>
  <c r="L27" i="4"/>
  <c r="B28" i="4"/>
  <c r="C28" i="4"/>
  <c r="D28" i="4"/>
  <c r="E28" i="4"/>
  <c r="F28" i="4"/>
  <c r="G28" i="4"/>
  <c r="H28" i="4"/>
  <c r="I28" i="4"/>
  <c r="J28" i="4"/>
  <c r="K28" i="4"/>
  <c r="K42" i="4" s="1"/>
  <c r="L28" i="4"/>
  <c r="B29" i="4"/>
  <c r="C29" i="4"/>
  <c r="D29" i="4"/>
  <c r="E29" i="4"/>
  <c r="F29" i="4"/>
  <c r="G29" i="4"/>
  <c r="H29" i="4"/>
  <c r="I29" i="4"/>
  <c r="J29" i="4"/>
  <c r="K29" i="4"/>
  <c r="K43" i="4" s="1"/>
  <c r="L29" i="4"/>
  <c r="B30" i="4"/>
  <c r="C30" i="4"/>
  <c r="D30" i="4"/>
  <c r="E30" i="4"/>
  <c r="F30" i="4"/>
  <c r="G30" i="4"/>
  <c r="H30" i="4"/>
  <c r="I30" i="4"/>
  <c r="J30" i="4"/>
  <c r="K30" i="4"/>
  <c r="K44" i="4" s="1"/>
  <c r="L30" i="4"/>
  <c r="B31" i="4"/>
  <c r="C31" i="4"/>
  <c r="D31" i="4"/>
  <c r="E31" i="4"/>
  <c r="F31" i="4"/>
  <c r="G31" i="4"/>
  <c r="H31" i="4"/>
  <c r="I31" i="4"/>
  <c r="J31" i="4"/>
  <c r="K31" i="4"/>
  <c r="K45" i="4" s="1"/>
  <c r="L31" i="4"/>
  <c r="B32" i="4"/>
  <c r="C32" i="4"/>
  <c r="D32" i="4"/>
  <c r="E32" i="4"/>
  <c r="F32" i="4"/>
  <c r="G32" i="4"/>
  <c r="H32" i="4"/>
  <c r="I32" i="4"/>
  <c r="J32" i="4"/>
  <c r="K32" i="4"/>
  <c r="K46" i="4" s="1"/>
  <c r="L32" i="4"/>
  <c r="B33" i="4"/>
  <c r="C33" i="4"/>
  <c r="D33" i="4"/>
  <c r="E33" i="4"/>
  <c r="F33" i="4"/>
  <c r="G33" i="4"/>
  <c r="H33" i="4"/>
  <c r="I33" i="4"/>
  <c r="J33" i="4"/>
  <c r="K33" i="4"/>
  <c r="K47" i="4" s="1"/>
  <c r="L33" i="4"/>
  <c r="B34" i="4"/>
  <c r="C34" i="4"/>
  <c r="D34" i="4"/>
  <c r="E34" i="4"/>
  <c r="F34" i="4"/>
  <c r="G34" i="4"/>
  <c r="H34" i="4"/>
  <c r="I34" i="4"/>
  <c r="J34" i="4"/>
  <c r="K34" i="4"/>
  <c r="K48" i="4" s="1"/>
  <c r="L34" i="4"/>
  <c r="B35" i="4"/>
  <c r="C35" i="4"/>
  <c r="D35" i="4"/>
  <c r="E35" i="4"/>
  <c r="F35" i="4"/>
  <c r="G35" i="4"/>
  <c r="H35" i="4"/>
  <c r="I35" i="4"/>
  <c r="J35" i="4"/>
  <c r="K35" i="4"/>
  <c r="K49" i="4" s="1"/>
  <c r="L35" i="4"/>
  <c r="C36" i="4"/>
  <c r="D36" i="4"/>
  <c r="E36" i="4"/>
  <c r="F36" i="4"/>
  <c r="G36" i="4"/>
  <c r="H36" i="4"/>
  <c r="I36" i="4"/>
  <c r="J36" i="4"/>
  <c r="K36" i="4"/>
  <c r="K50" i="4" s="1"/>
  <c r="L36" i="4"/>
  <c r="B36" i="4"/>
  <c r="J17" i="4"/>
  <c r="B22" i="4"/>
  <c r="C22" i="4" s="1"/>
  <c r="D22" i="4" s="1"/>
  <c r="E22" i="4" s="1"/>
  <c r="F22" i="4" s="1"/>
  <c r="G22" i="4" s="1"/>
  <c r="H22" i="4" s="1"/>
  <c r="I22" i="4" s="1"/>
  <c r="J22" i="4" s="1"/>
  <c r="K22" i="4" s="1"/>
  <c r="L22" i="4" s="1"/>
  <c r="C21" i="4"/>
  <c r="D21" i="4" s="1"/>
  <c r="E21" i="4" s="1"/>
  <c r="F21" i="4" s="1"/>
  <c r="G21" i="4" s="1"/>
  <c r="H21" i="4" s="1"/>
  <c r="I21" i="4" s="1"/>
  <c r="J21" i="4" s="1"/>
  <c r="K21" i="4" s="1"/>
  <c r="L21" i="4" s="1"/>
  <c r="D20" i="4"/>
  <c r="E20" i="4" s="1"/>
  <c r="F20" i="4" s="1"/>
  <c r="G20" i="4" s="1"/>
  <c r="H20" i="4" s="1"/>
  <c r="I20" i="4" s="1"/>
  <c r="J20" i="4" s="1"/>
  <c r="K20" i="4" s="1"/>
  <c r="L20" i="4" s="1"/>
  <c r="E19" i="4"/>
  <c r="F19" i="4" s="1"/>
  <c r="G19" i="4" s="1"/>
  <c r="H19" i="4" s="1"/>
  <c r="I19" i="4" s="1"/>
  <c r="J19" i="4" s="1"/>
  <c r="K19" i="4" s="1"/>
  <c r="L19" i="4" s="1"/>
  <c r="F18" i="4"/>
  <c r="G18" i="4" s="1"/>
  <c r="H18" i="4" s="1"/>
  <c r="I18" i="4" s="1"/>
  <c r="J18" i="4" s="1"/>
  <c r="K18" i="4" s="1"/>
  <c r="L18" i="4" s="1"/>
  <c r="G17" i="4"/>
  <c r="H17" i="4" s="1"/>
  <c r="I17" i="4" s="1"/>
  <c r="K17" i="4" s="1"/>
  <c r="L17" i="4" s="1"/>
  <c r="H16" i="4"/>
  <c r="I16" i="4" s="1"/>
  <c r="J16" i="4" s="1"/>
  <c r="K16" i="4" s="1"/>
  <c r="L16" i="4" s="1"/>
  <c r="I15" i="4"/>
  <c r="J15" i="4" s="1"/>
  <c r="K15" i="4" s="1"/>
  <c r="L15" i="4" s="1"/>
  <c r="J14" i="4"/>
  <c r="K14" i="4" s="1"/>
  <c r="L14" i="4" s="1"/>
  <c r="K13" i="4"/>
  <c r="L13" i="4" s="1"/>
  <c r="L12" i="4"/>
  <c r="F55" i="3"/>
  <c r="G55" i="3"/>
  <c r="H55" i="3"/>
  <c r="I55" i="3"/>
  <c r="F56" i="3"/>
  <c r="G56" i="3"/>
  <c r="H56" i="3"/>
  <c r="F57" i="3"/>
  <c r="G57" i="3"/>
  <c r="F58" i="3"/>
  <c r="J54" i="3"/>
  <c r="D27" i="3"/>
  <c r="E27" i="3"/>
  <c r="F27" i="3"/>
  <c r="G27" i="3"/>
  <c r="H27" i="3"/>
  <c r="I27" i="3"/>
  <c r="J27" i="3"/>
  <c r="D28" i="3"/>
  <c r="E28" i="3"/>
  <c r="F28" i="3"/>
  <c r="G28" i="3"/>
  <c r="H28" i="3"/>
  <c r="I28" i="3"/>
  <c r="D29" i="3"/>
  <c r="E29" i="3"/>
  <c r="F29" i="3"/>
  <c r="G29" i="3"/>
  <c r="H29" i="3"/>
  <c r="D30" i="3"/>
  <c r="E30" i="3"/>
  <c r="F30" i="3"/>
  <c r="G30" i="3"/>
  <c r="D31" i="3"/>
  <c r="E31" i="3"/>
  <c r="F31" i="3"/>
  <c r="D32" i="3"/>
  <c r="E32" i="3"/>
  <c r="D33" i="3"/>
  <c r="C27" i="3"/>
  <c r="C28" i="3"/>
  <c r="C29" i="3"/>
  <c r="C30" i="3"/>
  <c r="C31" i="3"/>
  <c r="C32" i="3"/>
  <c r="C33" i="3"/>
  <c r="C34" i="3"/>
  <c r="D13" i="3"/>
  <c r="E13" i="3"/>
  <c r="F13" i="3"/>
  <c r="G13" i="3"/>
  <c r="H13" i="3"/>
  <c r="I13" i="3"/>
  <c r="J13" i="3"/>
  <c r="K13" i="3"/>
  <c r="K54" i="3" s="1"/>
  <c r="D14" i="3"/>
  <c r="E14" i="3"/>
  <c r="F14" i="3"/>
  <c r="G14" i="3"/>
  <c r="H14" i="3"/>
  <c r="I14" i="3"/>
  <c r="J14" i="3"/>
  <c r="K14" i="3"/>
  <c r="K55" i="3" s="1"/>
  <c r="D15" i="3"/>
  <c r="E15" i="3"/>
  <c r="F15" i="3"/>
  <c r="G15" i="3"/>
  <c r="H15" i="3"/>
  <c r="I15" i="3"/>
  <c r="J15" i="3"/>
  <c r="K15" i="3"/>
  <c r="K56" i="3" s="1"/>
  <c r="D16" i="3"/>
  <c r="E16" i="3"/>
  <c r="F16" i="3"/>
  <c r="G16" i="3"/>
  <c r="H16" i="3"/>
  <c r="I16" i="3"/>
  <c r="J16" i="3"/>
  <c r="K16" i="3"/>
  <c r="K57" i="3" s="1"/>
  <c r="D17" i="3"/>
  <c r="E17" i="3"/>
  <c r="F17" i="3"/>
  <c r="G17" i="3"/>
  <c r="H17" i="3"/>
  <c r="I17" i="3"/>
  <c r="J17" i="3"/>
  <c r="K17" i="3"/>
  <c r="K58" i="3" s="1"/>
  <c r="D18" i="3"/>
  <c r="E18" i="3"/>
  <c r="F18" i="3"/>
  <c r="G18" i="3"/>
  <c r="H18" i="3"/>
  <c r="I18" i="3"/>
  <c r="J18" i="3"/>
  <c r="K18" i="3"/>
  <c r="K59" i="3" s="1"/>
  <c r="D19" i="3"/>
  <c r="E19" i="3"/>
  <c r="F19" i="3"/>
  <c r="G19" i="3"/>
  <c r="H19" i="3"/>
  <c r="I19" i="3"/>
  <c r="J19" i="3"/>
  <c r="K19" i="3"/>
  <c r="K60" i="3" s="1"/>
  <c r="D20" i="3"/>
  <c r="E20" i="3"/>
  <c r="F20" i="3"/>
  <c r="G20" i="3"/>
  <c r="H20" i="3"/>
  <c r="I20" i="3"/>
  <c r="J20" i="3"/>
  <c r="K20" i="3"/>
  <c r="K61" i="3" s="1"/>
  <c r="D21" i="3"/>
  <c r="E21" i="3"/>
  <c r="F21" i="3"/>
  <c r="G21" i="3"/>
  <c r="H21" i="3"/>
  <c r="I21" i="3"/>
  <c r="J21" i="3"/>
  <c r="K21" i="3"/>
  <c r="K62" i="3" s="1"/>
  <c r="D22" i="3"/>
  <c r="E22" i="3"/>
  <c r="F22" i="3"/>
  <c r="G22" i="3"/>
  <c r="H22" i="3"/>
  <c r="I22" i="3"/>
  <c r="J22" i="3"/>
  <c r="K22" i="3"/>
  <c r="K63" i="3" s="1"/>
  <c r="C13" i="3"/>
  <c r="C14" i="3"/>
  <c r="C15" i="3"/>
  <c r="C16" i="3"/>
  <c r="C17" i="3"/>
  <c r="C18" i="3"/>
  <c r="C19" i="3"/>
  <c r="C20" i="3"/>
  <c r="C21" i="3"/>
  <c r="C22" i="3"/>
  <c r="B22" i="3"/>
  <c r="L27" i="2"/>
  <c r="L28" i="2"/>
  <c r="L29" i="2"/>
  <c r="L30" i="2"/>
  <c r="L31" i="2"/>
  <c r="L32" i="2"/>
  <c r="L33" i="2"/>
  <c r="L34" i="2"/>
  <c r="L35" i="2"/>
  <c r="L36" i="2"/>
  <c r="L26" i="2"/>
  <c r="B22" i="2"/>
  <c r="B27" i="1"/>
  <c r="T47" i="1" s="1"/>
  <c r="F5" i="1"/>
  <c r="F4" i="1"/>
  <c r="F2" i="1"/>
  <c r="F3" i="1" s="1"/>
  <c r="J63" i="3" l="1"/>
  <c r="G59" i="2"/>
  <c r="F59" i="2" s="1"/>
  <c r="E59" i="2" s="1"/>
  <c r="D59" i="2" s="1"/>
  <c r="G60" i="2"/>
  <c r="F60" i="2" s="1"/>
  <c r="E60" i="2" s="1"/>
  <c r="D60" i="2" s="1"/>
  <c r="G61" i="2"/>
  <c r="F61" i="2" s="1"/>
  <c r="E61" i="2" s="1"/>
  <c r="D61" i="2" s="1"/>
  <c r="C65" i="2" s="1"/>
  <c r="J50" i="4"/>
  <c r="J49" i="4"/>
  <c r="J48" i="4"/>
  <c r="J47" i="4"/>
  <c r="J46" i="4"/>
  <c r="J45" i="4"/>
  <c r="J44" i="4"/>
  <c r="J42" i="4"/>
  <c r="J43" i="4"/>
  <c r="I43" i="4" s="1"/>
  <c r="J62" i="3"/>
  <c r="J61" i="3"/>
  <c r="J60" i="3"/>
  <c r="J59" i="3"/>
  <c r="J58" i="3"/>
  <c r="J57" i="3"/>
  <c r="J56" i="3"/>
  <c r="J55" i="3"/>
  <c r="C35" i="3"/>
  <c r="C36" i="3"/>
  <c r="D36" i="3" s="1"/>
  <c r="C39" i="3"/>
  <c r="C40" i="3" s="1"/>
  <c r="C41" i="3" s="1"/>
  <c r="C21" i="2"/>
  <c r="C22" i="2"/>
  <c r="D22" i="2" s="1"/>
  <c r="C27" i="1"/>
  <c r="C26" i="1"/>
  <c r="U46" i="1" s="1"/>
  <c r="J2" i="1"/>
  <c r="I44" i="4" l="1"/>
  <c r="H44" i="4" s="1"/>
  <c r="I45" i="4"/>
  <c r="H45" i="4" s="1"/>
  <c r="G45" i="4" s="1"/>
  <c r="I46" i="4"/>
  <c r="H46" i="4" s="1"/>
  <c r="G46" i="4" s="1"/>
  <c r="F46" i="4" s="1"/>
  <c r="I47" i="4"/>
  <c r="H47" i="4" s="1"/>
  <c r="G47" i="4" s="1"/>
  <c r="F47" i="4" s="1"/>
  <c r="E47" i="4" s="1"/>
  <c r="I48" i="4"/>
  <c r="H48" i="4" s="1"/>
  <c r="G48" i="4" s="1"/>
  <c r="F48" i="4" s="1"/>
  <c r="E48" i="4" s="1"/>
  <c r="D48" i="4" s="1"/>
  <c r="I49" i="4"/>
  <c r="H49" i="4" s="1"/>
  <c r="G49" i="4" s="1"/>
  <c r="F49" i="4" s="1"/>
  <c r="E49" i="4" s="1"/>
  <c r="D49" i="4" s="1"/>
  <c r="C49" i="4" s="1"/>
  <c r="I50" i="4"/>
  <c r="H50" i="4" s="1"/>
  <c r="G50" i="4" s="1"/>
  <c r="F50" i="4" s="1"/>
  <c r="E50" i="4" s="1"/>
  <c r="D50" i="4" s="1"/>
  <c r="C50" i="4" s="1"/>
  <c r="B50" i="4" s="1"/>
  <c r="I4" i="4" s="1"/>
  <c r="I56" i="3"/>
  <c r="I57" i="3"/>
  <c r="H57" i="3" s="1"/>
  <c r="I58" i="3"/>
  <c r="H58" i="3" s="1"/>
  <c r="G58" i="3" s="1"/>
  <c r="I59" i="3"/>
  <c r="H59" i="3" s="1"/>
  <c r="G59" i="3" s="1"/>
  <c r="F59" i="3" s="1"/>
  <c r="I60" i="3"/>
  <c r="H60" i="3" s="1"/>
  <c r="G60" i="3" s="1"/>
  <c r="F60" i="3" s="1"/>
  <c r="I61" i="3"/>
  <c r="H61" i="3" s="1"/>
  <c r="G61" i="3" s="1"/>
  <c r="F61" i="3" s="1"/>
  <c r="I62" i="3"/>
  <c r="H62" i="3" s="1"/>
  <c r="G62" i="3" s="1"/>
  <c r="F62" i="3" s="1"/>
  <c r="I63" i="3"/>
  <c r="H63" i="3" s="1"/>
  <c r="G63" i="3" s="1"/>
  <c r="F63" i="3" s="1"/>
  <c r="E36" i="3"/>
  <c r="F36" i="3" s="1"/>
  <c r="G36" i="3" s="1"/>
  <c r="H36" i="3" s="1"/>
  <c r="I36" i="3" s="1"/>
  <c r="J36" i="3" s="1"/>
  <c r="K36" i="3" s="1"/>
  <c r="L36" i="3" s="1"/>
  <c r="D34" i="3"/>
  <c r="D35" i="3"/>
  <c r="E22" i="2"/>
  <c r="D21" i="2"/>
  <c r="D20" i="2"/>
  <c r="D27" i="1"/>
  <c r="U47" i="1"/>
  <c r="J3" i="1"/>
  <c r="D25" i="1"/>
  <c r="V45" i="1" s="1"/>
  <c r="D26" i="1"/>
  <c r="E63" i="3" l="1"/>
  <c r="E62" i="3"/>
  <c r="D63" i="3" s="1"/>
  <c r="E61" i="3"/>
  <c r="D62" i="3" s="1"/>
  <c r="C63" i="3" s="1"/>
  <c r="E60" i="3"/>
  <c r="D61" i="3" s="1"/>
  <c r="C62" i="3" s="1"/>
  <c r="B63" i="3" s="1"/>
  <c r="E46" i="3" s="1"/>
  <c r="E34" i="3"/>
  <c r="E35" i="3"/>
  <c r="F35" i="3" s="1"/>
  <c r="G35" i="3" s="1"/>
  <c r="H35" i="3" s="1"/>
  <c r="I35" i="3" s="1"/>
  <c r="J35" i="3" s="1"/>
  <c r="K35" i="3" s="1"/>
  <c r="L35" i="3" s="1"/>
  <c r="E33" i="3"/>
  <c r="D39" i="3"/>
  <c r="D40" i="3" s="1"/>
  <c r="D41" i="3" s="1"/>
  <c r="F22" i="2"/>
  <c r="R30" i="2"/>
  <c r="E21" i="2"/>
  <c r="R29" i="2" s="1"/>
  <c r="Q30" i="2" s="1"/>
  <c r="E20" i="2"/>
  <c r="R28" i="2" s="1"/>
  <c r="Q29" i="2" s="1"/>
  <c r="E19" i="2"/>
  <c r="R27" i="2" s="1"/>
  <c r="Q28" i="2" s="1"/>
  <c r="E26" i="1"/>
  <c r="V46" i="1"/>
  <c r="E27" i="1"/>
  <c r="V47" i="1"/>
  <c r="E25" i="1"/>
  <c r="E24" i="1"/>
  <c r="W44" i="1" s="1"/>
  <c r="E39" i="3" l="1"/>
  <c r="E40" i="3" s="1"/>
  <c r="E41" i="3" s="1"/>
  <c r="F32" i="3"/>
  <c r="F33" i="3"/>
  <c r="F34" i="3"/>
  <c r="G34" i="3" s="1"/>
  <c r="H34" i="3" s="1"/>
  <c r="I34" i="3" s="1"/>
  <c r="J34" i="3" s="1"/>
  <c r="K34" i="3" s="1"/>
  <c r="L34" i="3" s="1"/>
  <c r="G22" i="2"/>
  <c r="P29" i="2"/>
  <c r="P30" i="2"/>
  <c r="O30" i="2" s="1"/>
  <c r="F20" i="2"/>
  <c r="F21" i="2"/>
  <c r="F19" i="2"/>
  <c r="F18" i="2"/>
  <c r="F25" i="1"/>
  <c r="W45" i="1"/>
  <c r="F27" i="1"/>
  <c r="W47" i="1"/>
  <c r="F26" i="1"/>
  <c r="W46" i="1"/>
  <c r="F23" i="1"/>
  <c r="X43" i="1" s="1"/>
  <c r="F24" i="1"/>
  <c r="G33" i="3" l="1"/>
  <c r="H33" i="3" s="1"/>
  <c r="I33" i="3" s="1"/>
  <c r="J33" i="3" s="1"/>
  <c r="K33" i="3" s="1"/>
  <c r="L33" i="3" s="1"/>
  <c r="F39" i="3"/>
  <c r="F40" i="3" s="1"/>
  <c r="F41" i="3" s="1"/>
  <c r="G31" i="3"/>
  <c r="G32" i="3"/>
  <c r="H32" i="3" s="1"/>
  <c r="I32" i="3" s="1"/>
  <c r="J32" i="3" s="1"/>
  <c r="K32" i="3" s="1"/>
  <c r="L32" i="3" s="1"/>
  <c r="H22" i="2"/>
  <c r="I22" i="2" s="1"/>
  <c r="J22" i="2" s="1"/>
  <c r="K22" i="2" s="1"/>
  <c r="G19" i="2"/>
  <c r="G21" i="2"/>
  <c r="G20" i="2"/>
  <c r="G18" i="2"/>
  <c r="G17" i="2"/>
  <c r="G24" i="1"/>
  <c r="X44" i="1"/>
  <c r="G26" i="1"/>
  <c r="X46" i="1"/>
  <c r="G27" i="1"/>
  <c r="X47" i="1"/>
  <c r="G25" i="1"/>
  <c r="X45" i="1"/>
  <c r="G22" i="1"/>
  <c r="Y42" i="1" s="1"/>
  <c r="G23" i="1"/>
  <c r="G39" i="3" l="1"/>
  <c r="G40" i="3" s="1"/>
  <c r="G41" i="3" s="1"/>
  <c r="H30" i="3"/>
  <c r="H31" i="3"/>
  <c r="I31" i="3" s="1"/>
  <c r="J31" i="3" s="1"/>
  <c r="K31" i="3" s="1"/>
  <c r="L31" i="3" s="1"/>
  <c r="L22" i="2"/>
  <c r="L61" i="2" s="1"/>
  <c r="K36" i="2"/>
  <c r="H18" i="2"/>
  <c r="H20" i="2"/>
  <c r="H21" i="2"/>
  <c r="H19" i="2"/>
  <c r="H17" i="2"/>
  <c r="H16" i="2"/>
  <c r="H23" i="1"/>
  <c r="Y43" i="1"/>
  <c r="H25" i="1"/>
  <c r="Y45" i="1"/>
  <c r="H27" i="1"/>
  <c r="Y47" i="1"/>
  <c r="H26" i="1"/>
  <c r="Y46" i="1"/>
  <c r="H24" i="1"/>
  <c r="Y44" i="1"/>
  <c r="H21" i="1"/>
  <c r="Z41" i="1" s="1"/>
  <c r="H22" i="1"/>
  <c r="H39" i="3" l="1"/>
  <c r="H40" i="3" s="1"/>
  <c r="H41" i="3" s="1"/>
  <c r="I29" i="3"/>
  <c r="I30" i="3"/>
  <c r="J30" i="3" s="1"/>
  <c r="K30" i="3" s="1"/>
  <c r="L30" i="3" s="1"/>
  <c r="I17" i="2"/>
  <c r="I19" i="2"/>
  <c r="I21" i="2"/>
  <c r="I20" i="2"/>
  <c r="I18" i="2"/>
  <c r="I16" i="2"/>
  <c r="I15" i="2"/>
  <c r="I22" i="1"/>
  <c r="Z42" i="1"/>
  <c r="I24" i="1"/>
  <c r="Z44" i="1"/>
  <c r="I26" i="1"/>
  <c r="Z46" i="1"/>
  <c r="I27" i="1"/>
  <c r="Z47" i="1"/>
  <c r="I25" i="1"/>
  <c r="Z45" i="1"/>
  <c r="I23" i="1"/>
  <c r="Z43" i="1"/>
  <c r="I20" i="1"/>
  <c r="AA40" i="1" s="1"/>
  <c r="I21" i="1"/>
  <c r="I39" i="3" l="1"/>
  <c r="I40" i="3" s="1"/>
  <c r="I41" i="3" s="1"/>
  <c r="J28" i="3"/>
  <c r="J29" i="3"/>
  <c r="K29" i="3" s="1"/>
  <c r="L29" i="3" s="1"/>
  <c r="J16" i="2"/>
  <c r="J18" i="2"/>
  <c r="J20" i="2"/>
  <c r="J21" i="2"/>
  <c r="J19" i="2"/>
  <c r="J17" i="2"/>
  <c r="J15" i="2"/>
  <c r="J14" i="2"/>
  <c r="J21" i="1"/>
  <c r="AA41" i="1"/>
  <c r="J23" i="1"/>
  <c r="AA43" i="1"/>
  <c r="J25" i="1"/>
  <c r="AA45" i="1"/>
  <c r="J27" i="1"/>
  <c r="AA47" i="1"/>
  <c r="J26" i="1"/>
  <c r="AA46" i="1"/>
  <c r="J24" i="1"/>
  <c r="AA44" i="1"/>
  <c r="J22" i="1"/>
  <c r="AA42" i="1"/>
  <c r="J19" i="1"/>
  <c r="AB39" i="1" s="1"/>
  <c r="J20" i="1"/>
  <c r="J39" i="3" l="1"/>
  <c r="J40" i="3" s="1"/>
  <c r="J41" i="3" s="1"/>
  <c r="K27" i="3"/>
  <c r="K28" i="3"/>
  <c r="L28" i="3" s="1"/>
  <c r="K15" i="2"/>
  <c r="K17" i="2"/>
  <c r="K19" i="2"/>
  <c r="K21" i="2"/>
  <c r="K20" i="2"/>
  <c r="K18" i="2"/>
  <c r="K16" i="2"/>
  <c r="K14" i="2"/>
  <c r="K13" i="2"/>
  <c r="K27" i="2" s="1"/>
  <c r="K20" i="1"/>
  <c r="AB40" i="1"/>
  <c r="K22" i="1"/>
  <c r="AB42" i="1"/>
  <c r="K24" i="1"/>
  <c r="AB44" i="1"/>
  <c r="K26" i="1"/>
  <c r="AB46" i="1"/>
  <c r="K27" i="1"/>
  <c r="AB47" i="1"/>
  <c r="K25" i="1"/>
  <c r="AB45" i="1"/>
  <c r="K23" i="1"/>
  <c r="AB43" i="1"/>
  <c r="K21" i="1"/>
  <c r="AB41" i="1"/>
  <c r="K18" i="1"/>
  <c r="AC38" i="1" s="1"/>
  <c r="K19" i="1"/>
  <c r="K39" i="3" l="1"/>
  <c r="K40" i="3" s="1"/>
  <c r="K41" i="3" s="1"/>
  <c r="L26" i="3"/>
  <c r="L27" i="3"/>
  <c r="L14" i="2"/>
  <c r="L53" i="2" s="1"/>
  <c r="K28" i="2"/>
  <c r="L16" i="2"/>
  <c r="L55" i="2" s="1"/>
  <c r="K30" i="2"/>
  <c r="L18" i="2"/>
  <c r="L57" i="2" s="1"/>
  <c r="K32" i="2"/>
  <c r="L20" i="2"/>
  <c r="L59" i="2" s="1"/>
  <c r="K34" i="2"/>
  <c r="L21" i="2"/>
  <c r="L60" i="2" s="1"/>
  <c r="K35" i="2"/>
  <c r="L19" i="2"/>
  <c r="L58" i="2" s="1"/>
  <c r="K33" i="2"/>
  <c r="J34" i="2" s="1"/>
  <c r="L17" i="2"/>
  <c r="L56" i="2" s="1"/>
  <c r="K31" i="2"/>
  <c r="J32" i="2" s="1"/>
  <c r="L15" i="2"/>
  <c r="L54" i="2" s="1"/>
  <c r="K29" i="2"/>
  <c r="J30" i="2" s="1"/>
  <c r="L13" i="2"/>
  <c r="L52" i="2" s="1"/>
  <c r="L12" i="2"/>
  <c r="L19" i="1"/>
  <c r="AC39" i="1"/>
  <c r="L21" i="1"/>
  <c r="AC41" i="1"/>
  <c r="L23" i="1"/>
  <c r="AC43" i="1"/>
  <c r="L25" i="1"/>
  <c r="AC45" i="1"/>
  <c r="L27" i="1"/>
  <c r="AC47" i="1"/>
  <c r="L26" i="1"/>
  <c r="AC46" i="1"/>
  <c r="L24" i="1"/>
  <c r="AC44" i="1"/>
  <c r="L22" i="1"/>
  <c r="AC42" i="1"/>
  <c r="L20" i="1"/>
  <c r="AC40" i="1"/>
  <c r="L17" i="1"/>
  <c r="AD37" i="1" s="1"/>
  <c r="L18" i="1"/>
  <c r="L39" i="3" l="1"/>
  <c r="L40" i="3" s="1"/>
  <c r="L41" i="3" s="1"/>
  <c r="C43" i="3" s="1"/>
  <c r="J36" i="2"/>
  <c r="J35" i="2"/>
  <c r="J33" i="2"/>
  <c r="J31" i="2"/>
  <c r="J29" i="2"/>
  <c r="I30" i="2" s="1"/>
  <c r="J28" i="2"/>
  <c r="I29" i="2" s="1"/>
  <c r="H30" i="2" s="1"/>
  <c r="O40" i="2" s="1"/>
  <c r="M18" i="1"/>
  <c r="AD38" i="1"/>
  <c r="M20" i="1"/>
  <c r="AD40" i="1"/>
  <c r="M22" i="1"/>
  <c r="AD42" i="1"/>
  <c r="M24" i="1"/>
  <c r="AD44" i="1"/>
  <c r="M26" i="1"/>
  <c r="AD46" i="1"/>
  <c r="M27" i="1"/>
  <c r="AD47" i="1"/>
  <c r="M25" i="1"/>
  <c r="AD45" i="1"/>
  <c r="M23" i="1"/>
  <c r="AD43" i="1"/>
  <c r="M21" i="1"/>
  <c r="AD41" i="1"/>
  <c r="M19" i="1"/>
  <c r="AD39" i="1"/>
  <c r="M16" i="1"/>
  <c r="AE36" i="1" s="1"/>
  <c r="M17" i="1"/>
  <c r="I32" i="2" l="1"/>
  <c r="I31" i="2"/>
  <c r="I34" i="2"/>
  <c r="I33" i="2"/>
  <c r="H34" i="2" s="1"/>
  <c r="O44" i="2" s="1"/>
  <c r="I35" i="2"/>
  <c r="I36" i="2"/>
  <c r="N17" i="1"/>
  <c r="AE37" i="1"/>
  <c r="N19" i="1"/>
  <c r="AE39" i="1"/>
  <c r="N21" i="1"/>
  <c r="AE41" i="1"/>
  <c r="N23" i="1"/>
  <c r="AE43" i="1"/>
  <c r="N25" i="1"/>
  <c r="AE45" i="1"/>
  <c r="N27" i="1"/>
  <c r="AE47" i="1"/>
  <c r="N26" i="1"/>
  <c r="AE46" i="1"/>
  <c r="N24" i="1"/>
  <c r="AE44" i="1"/>
  <c r="N22" i="1"/>
  <c r="AE42" i="1"/>
  <c r="N20" i="1"/>
  <c r="AE40" i="1"/>
  <c r="N18" i="1"/>
  <c r="AE38" i="1"/>
  <c r="N15" i="1"/>
  <c r="AF35" i="1" s="1"/>
  <c r="N16" i="1"/>
  <c r="H36" i="2" l="1"/>
  <c r="O46" i="2" s="1"/>
  <c r="H35" i="2"/>
  <c r="O45" i="2" s="1"/>
  <c r="H32" i="2"/>
  <c r="O42" i="2" s="1"/>
  <c r="H31" i="2"/>
  <c r="O41" i="2" s="1"/>
  <c r="H33" i="2"/>
  <c r="O16" i="1"/>
  <c r="AF36" i="1"/>
  <c r="O18" i="1"/>
  <c r="AF38" i="1"/>
  <c r="O20" i="1"/>
  <c r="AF40" i="1"/>
  <c r="O22" i="1"/>
  <c r="AF42" i="1"/>
  <c r="O24" i="1"/>
  <c r="AF44" i="1"/>
  <c r="O26" i="1"/>
  <c r="AF46" i="1"/>
  <c r="O27" i="1"/>
  <c r="AF47" i="1"/>
  <c r="O25" i="1"/>
  <c r="AF45" i="1"/>
  <c r="O23" i="1"/>
  <c r="AF43" i="1"/>
  <c r="O21" i="1"/>
  <c r="AF41" i="1"/>
  <c r="O19" i="1"/>
  <c r="AF39" i="1"/>
  <c r="O17" i="1"/>
  <c r="AF37" i="1"/>
  <c r="O14" i="1"/>
  <c r="AG34" i="1" s="1"/>
  <c r="O15" i="1"/>
  <c r="G34" i="2" l="1"/>
  <c r="O43" i="2"/>
  <c r="N44" i="2" s="1"/>
  <c r="N42" i="2"/>
  <c r="N41" i="2"/>
  <c r="M42" i="2" s="1"/>
  <c r="N43" i="2"/>
  <c r="M44" i="2" s="1"/>
  <c r="N46" i="2"/>
  <c r="N45" i="2"/>
  <c r="M46" i="2" s="1"/>
  <c r="G32" i="2"/>
  <c r="G31" i="2"/>
  <c r="F32" i="2" s="1"/>
  <c r="F40" i="2" s="1"/>
  <c r="G33" i="2"/>
  <c r="F34" i="2" s="1"/>
  <c r="F42" i="2" s="1"/>
  <c r="G36" i="2"/>
  <c r="G35" i="2"/>
  <c r="F35" i="2" s="1"/>
  <c r="F43" i="2" s="1"/>
  <c r="P15" i="1"/>
  <c r="AG35" i="1"/>
  <c r="P17" i="1"/>
  <c r="AG37" i="1"/>
  <c r="P19" i="1"/>
  <c r="AG39" i="1"/>
  <c r="P21" i="1"/>
  <c r="AG41" i="1"/>
  <c r="P23" i="1"/>
  <c r="AG43" i="1"/>
  <c r="P25" i="1"/>
  <c r="AG45" i="1"/>
  <c r="P27" i="1"/>
  <c r="AG47" i="1"/>
  <c r="P26" i="1"/>
  <c r="AG46" i="1"/>
  <c r="P24" i="1"/>
  <c r="AG44" i="1"/>
  <c r="P22" i="1"/>
  <c r="AG42" i="1"/>
  <c r="P20" i="1"/>
  <c r="AG40" i="1"/>
  <c r="P18" i="1"/>
  <c r="AG38" i="1"/>
  <c r="P16" i="1"/>
  <c r="AG36" i="1"/>
  <c r="P13" i="1"/>
  <c r="P14" i="1"/>
  <c r="M43" i="2" l="1"/>
  <c r="M45" i="2"/>
  <c r="E43" i="2"/>
  <c r="F36" i="2"/>
  <c r="E35" i="2"/>
  <c r="F33" i="2"/>
  <c r="F41" i="2" s="1"/>
  <c r="AH34" i="1"/>
  <c r="Q14" i="1"/>
  <c r="AH33" i="1"/>
  <c r="Q13" i="1"/>
  <c r="Q12" i="1"/>
  <c r="AH36" i="1"/>
  <c r="Q16" i="1"/>
  <c r="AH38" i="1"/>
  <c r="Q18" i="1"/>
  <c r="AH40" i="1"/>
  <c r="Q20" i="1"/>
  <c r="AH42" i="1"/>
  <c r="Q22" i="1"/>
  <c r="AH44" i="1"/>
  <c r="Q24" i="1"/>
  <c r="AH46" i="1"/>
  <c r="Q26" i="1"/>
  <c r="AH47" i="1"/>
  <c r="Q27" i="1"/>
  <c r="AH45" i="1"/>
  <c r="Q25" i="1"/>
  <c r="AH43" i="1"/>
  <c r="Q23" i="1"/>
  <c r="AH41" i="1"/>
  <c r="Q21" i="1"/>
  <c r="AH39" i="1"/>
  <c r="Q19" i="1"/>
  <c r="AH37" i="1"/>
  <c r="Q17" i="1"/>
  <c r="AH35" i="1"/>
  <c r="Q15" i="1"/>
  <c r="L45" i="2" l="1"/>
  <c r="L46" i="2"/>
  <c r="K46" i="2" s="1"/>
  <c r="L43" i="2"/>
  <c r="L44" i="2"/>
  <c r="K44" i="2" s="1"/>
  <c r="E42" i="2"/>
  <c r="D43" i="2" s="1"/>
  <c r="E41" i="2"/>
  <c r="D42" i="2" s="1"/>
  <c r="F44" i="2"/>
  <c r="E44" i="2" s="1"/>
  <c r="D44" i="2"/>
  <c r="C44" i="2" s="1"/>
  <c r="E34" i="2"/>
  <c r="D35" i="2" s="1"/>
  <c r="E33" i="2"/>
  <c r="D34" i="2" s="1"/>
  <c r="C35" i="2" s="1"/>
  <c r="E36" i="2"/>
  <c r="AI35" i="1"/>
  <c r="R15" i="1"/>
  <c r="Q35" i="1" s="1"/>
  <c r="AI37" i="1"/>
  <c r="R17" i="1"/>
  <c r="Q37" i="1" s="1"/>
  <c r="AI39" i="1"/>
  <c r="R19" i="1"/>
  <c r="Q39" i="1" s="1"/>
  <c r="AI41" i="1"/>
  <c r="R21" i="1"/>
  <c r="Q41" i="1" s="1"/>
  <c r="AI43" i="1"/>
  <c r="R23" i="1"/>
  <c r="Q43" i="1" s="1"/>
  <c r="AI45" i="1"/>
  <c r="R25" i="1"/>
  <c r="Q45" i="1" s="1"/>
  <c r="AI47" i="1"/>
  <c r="R27" i="1"/>
  <c r="Q47" i="1" s="1"/>
  <c r="AI46" i="1"/>
  <c r="R26" i="1"/>
  <c r="Q46" i="1" s="1"/>
  <c r="P47" i="1" s="1"/>
  <c r="AI44" i="1"/>
  <c r="R24" i="1"/>
  <c r="Q44" i="1" s="1"/>
  <c r="P45" i="1" s="1"/>
  <c r="AI42" i="1"/>
  <c r="R22" i="1"/>
  <c r="Q42" i="1" s="1"/>
  <c r="P43" i="1" s="1"/>
  <c r="AI40" i="1"/>
  <c r="R20" i="1"/>
  <c r="Q40" i="1" s="1"/>
  <c r="P41" i="1" s="1"/>
  <c r="AI38" i="1"/>
  <c r="R18" i="1"/>
  <c r="Q38" i="1" s="1"/>
  <c r="P39" i="1" s="1"/>
  <c r="AI36" i="1"/>
  <c r="R16" i="1"/>
  <c r="Q36" i="1" s="1"/>
  <c r="P37" i="1" s="1"/>
  <c r="AI32" i="1"/>
  <c r="R12" i="1"/>
  <c r="Q32" i="1" s="1"/>
  <c r="AI33" i="1"/>
  <c r="R13" i="1"/>
  <c r="Q33" i="1" s="1"/>
  <c r="AI34" i="1"/>
  <c r="R14" i="1"/>
  <c r="Q34" i="1" s="1"/>
  <c r="P35" i="1" s="1"/>
  <c r="K45" i="2" l="1"/>
  <c r="C43" i="2"/>
  <c r="B44" i="2" s="1"/>
  <c r="H5" i="2" s="1"/>
  <c r="D36" i="2"/>
  <c r="C36" i="2" s="1"/>
  <c r="B36" i="2" s="1"/>
  <c r="H2" i="2" s="1"/>
  <c r="P34" i="1"/>
  <c r="O35" i="1" s="1"/>
  <c r="P33" i="1"/>
  <c r="O34" i="1" s="1"/>
  <c r="N35" i="1" s="1"/>
  <c r="P46" i="1"/>
  <c r="P44" i="1"/>
  <c r="P42" i="1"/>
  <c r="P40" i="1"/>
  <c r="P38" i="1"/>
  <c r="P36" i="1"/>
  <c r="J45" i="2" l="1"/>
  <c r="J46" i="2"/>
  <c r="I46" i="2" s="1"/>
  <c r="M5" i="2" s="1"/>
  <c r="F4" i="2"/>
  <c r="O37" i="1"/>
  <c r="O36" i="1"/>
  <c r="N37" i="1" s="1"/>
  <c r="O39" i="1"/>
  <c r="O38" i="1"/>
  <c r="N39" i="1" s="1"/>
  <c r="O41" i="1"/>
  <c r="O40" i="1"/>
  <c r="N41" i="1" s="1"/>
  <c r="O43" i="1"/>
  <c r="O42" i="1"/>
  <c r="N43" i="1" s="1"/>
  <c r="O45" i="1"/>
  <c r="O44" i="1"/>
  <c r="N45" i="1" s="1"/>
  <c r="O47" i="1"/>
  <c r="O46" i="1"/>
  <c r="N47" i="1" s="1"/>
  <c r="N36" i="1"/>
  <c r="M37" i="1" l="1"/>
  <c r="M36" i="1"/>
  <c r="L37" i="1" s="1"/>
  <c r="N46" i="1"/>
  <c r="N44" i="1"/>
  <c r="N42" i="1"/>
  <c r="N40" i="1"/>
  <c r="N38" i="1"/>
  <c r="M39" i="1" l="1"/>
  <c r="M38" i="1"/>
  <c r="L39" i="1" s="1"/>
  <c r="M41" i="1"/>
  <c r="M40" i="1"/>
  <c r="L41" i="1" s="1"/>
  <c r="M43" i="1"/>
  <c r="M42" i="1"/>
  <c r="L43" i="1" s="1"/>
  <c r="M45" i="1"/>
  <c r="M44" i="1"/>
  <c r="L45" i="1" s="1"/>
  <c r="M47" i="1"/>
  <c r="M46" i="1"/>
  <c r="L47" i="1" s="1"/>
  <c r="L38" i="1"/>
  <c r="K38" i="1" s="1"/>
  <c r="K39" i="1" l="1"/>
  <c r="J39" i="1"/>
  <c r="L46" i="1"/>
  <c r="L44" i="1"/>
  <c r="L42" i="1"/>
  <c r="L40" i="1"/>
  <c r="K41" i="1" l="1"/>
  <c r="K40" i="1"/>
  <c r="J41" i="1" s="1"/>
  <c r="K43" i="1"/>
  <c r="K42" i="1"/>
  <c r="J43" i="1" s="1"/>
  <c r="K45" i="1"/>
  <c r="K44" i="1"/>
  <c r="J45" i="1" s="1"/>
  <c r="K47" i="1"/>
  <c r="K46" i="1"/>
  <c r="J47" i="1" s="1"/>
  <c r="J40" i="1"/>
  <c r="I41" i="1" l="1"/>
  <c r="I40" i="1"/>
  <c r="H41" i="1" s="1"/>
  <c r="J46" i="1"/>
  <c r="J44" i="1"/>
  <c r="J42" i="1"/>
  <c r="I43" i="1" l="1"/>
  <c r="I42" i="1"/>
  <c r="H43" i="1" s="1"/>
  <c r="I45" i="1"/>
  <c r="I44" i="1"/>
  <c r="H45" i="1" s="1"/>
  <c r="I47" i="1"/>
  <c r="I46" i="1"/>
  <c r="H47" i="1" s="1"/>
  <c r="H42" i="1"/>
  <c r="G43" i="1" l="1"/>
  <c r="G42" i="1"/>
  <c r="F43" i="1" s="1"/>
  <c r="H46" i="1"/>
  <c r="H44" i="1"/>
  <c r="G45" i="1" l="1"/>
  <c r="G44" i="1"/>
  <c r="F45" i="1" s="1"/>
  <c r="G47" i="1"/>
  <c r="G46" i="1"/>
  <c r="F47" i="1" s="1"/>
  <c r="F44" i="1"/>
  <c r="E45" i="1" l="1"/>
  <c r="E44" i="1"/>
  <c r="D45" i="1" s="1"/>
  <c r="F46" i="1"/>
  <c r="E47" i="1" l="1"/>
  <c r="E46" i="1"/>
  <c r="D47" i="1" s="1"/>
  <c r="D46" i="1"/>
  <c r="C47" i="1" l="1"/>
  <c r="C46" i="1"/>
  <c r="B47" i="1" s="1"/>
  <c r="L2" i="1" s="1"/>
</calcChain>
</file>

<file path=xl/sharedStrings.xml><?xml version="1.0" encoding="utf-8"?>
<sst xmlns="http://schemas.openxmlformats.org/spreadsheetml/2006/main" count="117" uniqueCount="61">
  <si>
    <t>Parameters</t>
  </si>
  <si>
    <t>Binomial Model Calibration</t>
  </si>
  <si>
    <t>Risk-Netural Probabilities</t>
  </si>
  <si>
    <t>Option Price:</t>
  </si>
  <si>
    <t>T</t>
  </si>
  <si>
    <t>u</t>
  </si>
  <si>
    <t>q</t>
  </si>
  <si>
    <t>S0</t>
  </si>
  <si>
    <t>d</t>
  </si>
  <si>
    <t>1-q</t>
  </si>
  <si>
    <t>r</t>
  </si>
  <si>
    <t>R</t>
  </si>
  <si>
    <t>sigma</t>
  </si>
  <si>
    <t>R-c</t>
  </si>
  <si>
    <t>div yield</t>
  </si>
  <si>
    <t>n</t>
  </si>
  <si>
    <t>Strike K</t>
  </si>
  <si>
    <t>Type</t>
  </si>
  <si>
    <t>t =</t>
  </si>
  <si>
    <t>Payoff</t>
  </si>
  <si>
    <t>Stock Price Lattice</t>
  </si>
  <si>
    <t>Option Price Lattice</t>
  </si>
  <si>
    <t>Payoff Lattice</t>
  </si>
  <si>
    <t>Rate Parameters</t>
  </si>
  <si>
    <t>Zero-Coupon Bond Price</t>
  </si>
  <si>
    <t>Forward on ZCB</t>
  </si>
  <si>
    <t>Option Parameters</t>
  </si>
  <si>
    <t>r(0,0)</t>
  </si>
  <si>
    <t>Face Value</t>
  </si>
  <si>
    <t>Strike</t>
  </si>
  <si>
    <t>Expiry</t>
  </si>
  <si>
    <t>Price</t>
  </si>
  <si>
    <t>Future on ZCB</t>
  </si>
  <si>
    <t>Call/Put</t>
  </si>
  <si>
    <t>Short Rate Lattice</t>
  </si>
  <si>
    <t>ZCB Lattice</t>
  </si>
  <si>
    <t>$1 ZCB, t=4</t>
  </si>
  <si>
    <t>Futures Lattice</t>
  </si>
  <si>
    <t>Option on ZCB</t>
  </si>
  <si>
    <t>Forward Swap</t>
  </si>
  <si>
    <t>Fixed rate</t>
  </si>
  <si>
    <t>Year</t>
  </si>
  <si>
    <t>Market Spot Rates</t>
  </si>
  <si>
    <t>a</t>
  </si>
  <si>
    <t>b</t>
  </si>
  <si>
    <t>Elementary Prices</t>
  </si>
  <si>
    <t>ZCB Prices</t>
  </si>
  <si>
    <t>Model Spot Rates</t>
  </si>
  <si>
    <t>Squared Differences</t>
  </si>
  <si>
    <t>Objective Function:</t>
  </si>
  <si>
    <t>Payer Swaption</t>
  </si>
  <si>
    <t>Swaption Price</t>
  </si>
  <si>
    <t>Fixed Rate</t>
  </si>
  <si>
    <t>Option Expiry</t>
  </si>
  <si>
    <t>Swap Maturity</t>
  </si>
  <si>
    <t>Option Stike</t>
  </si>
  <si>
    <t>Notional Principal</t>
  </si>
  <si>
    <t>Swaption Lattice</t>
  </si>
  <si>
    <t>Hazard Parameters</t>
  </si>
  <si>
    <t>Hazard Rates</t>
  </si>
  <si>
    <t>Zero Coupon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</si>
</sst>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0"/>
    <numFmt numFmtId="165" formatCode="&quot;$&quot;#,##0.00"/>
  </numFmts>
  <fonts count="1"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top"/>
    </xf>
    <xf numFmtId="165" fontId="0" fillId="7" borderId="0" xfId="0" applyNumberFormat="1" applyFill="1"/>
    <xf numFmtId="164" fontId="0" fillId="4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10" fontId="0" fillId="6" borderId="0" xfId="0" applyNumberFormat="1" applyFill="1"/>
    <xf numFmtId="0" fontId="0" fillId="17" borderId="0" xfId="0" applyFill="1"/>
    <xf numFmtId="10" fontId="0" fillId="7" borderId="0" xfId="0" applyNumberFormat="1" applyFill="1"/>
    <xf numFmtId="0" fontId="0" fillId="12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165" fontId="0" fillId="8" borderId="0" xfId="0" applyNumberFormat="1" applyFill="1" applyAlignment="1">
      <alignment horizontal="center" vertical="center"/>
    </xf>
    <xf numFmtId="165" fontId="0" fillId="16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C0D7F51-6E14-4A26-8B7F-5E83FAF73FD0}">
  <we:reference id="WA104100404" version="3.0.0.1" store="en-GB" storeType="omex"/>
  <we:alternateReferences>
    <we:reference id="WA104100404" version="3.0.0.1" store="en-GB" storeType="omex"/>
  </we:alternateReferences>
  <we:properties>
    <we:property name="UniqueID" value="&quot;20237171692264061972&quot;"/>
    <we:property name="eiRY" value="&quot;&quot;"/>
    <we:property name="RilePwNCPTZbDA==" value="&quot;chR1&quot;"/>
    <we:property name="RilePwNCPT1QDA==" value="&quot;BA==&quot;"/>
    <we:property name="dypTKg0QJjZHBlMWeDNfShULXS0DXEMcVwE=" value="&quot;dnIB&quot;"/>
    <we:property name="dypTKg0QJjZHBlMWeDNfShULXS0DXEMeVBN/ETY=" value="&quot;Bw==&quot;"/>
    <we:property name="dypTKg0QJjZHBlMWeDNfShULXS0DXEMFVBlbGToLVUA=" value="&quot;dnUIBVU=&quot;"/>
    <we:property name="dypTKg0dJjZHBlMWdTNfShULXS0DXEMcVwE=" value="&quot;dnIB&quot;"/>
    <we:property name="dypTKg0dJjZHBlMWdTNfShULXS0DXEMeVBN/ETY=" value="&quot;Bw==&quot;"/>
    <we:property name="dypTKg0dJjZHBlMWdTNfShULXS0DXEMFVBlbGToLVUA=" value="&quot;dnUIBVU=&quot;"/>
    <we:property name="dypTKg0dJjZHBlMWdTNfShULXS0DXEMFVBlbGToLVUAE" value="&quot;&quot;"/>
  </we:properties>
  <we:bindings>
    <we:binding id="refEdit" type="matrix" appref="{30A969FD-44CB-47CD-8856-A9B532D8539D}"/>
    <we:binding id="Worker" type="matrix" appref="{ED07C423-7F8F-42D9-8A08-9AF2C4E20BE3}"/>
    <we:binding id="Obj" type="matrix" appref="{055C1E41-69A1-41A7-A1E8-5CA8CAEB7906}"/>
    <we:binding id="Var$C$3:$L$3" type="matrix" appref="{4E09AE47-3A7D-473E-A6BA-A1ABBAD75896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8"/>
  <sheetViews>
    <sheetView tabSelected="1" workbookViewId="0">
      <selection activeCell="B6" sqref="B6"/>
    </sheetView>
  </sheetViews>
  <sheetFormatPr defaultRowHeight="15"/>
  <sheetData>
    <row r="1" spans="1:18">
      <c r="A1" s="22" t="s">
        <v>0</v>
      </c>
      <c r="B1" s="22"/>
      <c r="D1" s="23" t="s">
        <v>1</v>
      </c>
      <c r="E1" s="23"/>
      <c r="F1" s="23"/>
      <c r="H1" s="24" t="s">
        <v>2</v>
      </c>
      <c r="I1" s="24"/>
      <c r="J1" s="24"/>
      <c r="L1" s="18" t="s">
        <v>3</v>
      </c>
      <c r="M1" s="18"/>
    </row>
    <row r="2" spans="1:18">
      <c r="A2" s="9" t="s">
        <v>4</v>
      </c>
      <c r="B2" s="6">
        <v>1</v>
      </c>
      <c r="D2" s="21" t="s">
        <v>5</v>
      </c>
      <c r="E2" s="21"/>
      <c r="F2" s="7">
        <f>EXP(B5*SQRT(B2/B7))</f>
        <v>1.2615977847657633</v>
      </c>
      <c r="H2" s="21" t="s">
        <v>6</v>
      </c>
      <c r="I2" s="21"/>
      <c r="J2" s="8">
        <f>(F5-F3)/(F2-F3)</f>
        <v>0.44871471183199135</v>
      </c>
      <c r="L2" s="19">
        <f>B47</f>
        <v>34.017136280097532</v>
      </c>
      <c r="M2" s="19"/>
    </row>
    <row r="3" spans="1:18">
      <c r="A3" s="9" t="s">
        <v>7</v>
      </c>
      <c r="B3" s="6">
        <v>100</v>
      </c>
      <c r="D3" s="21" t="s">
        <v>8</v>
      </c>
      <c r="E3" s="21"/>
      <c r="F3" s="7">
        <f>1/F2</f>
        <v>0.79264565305626833</v>
      </c>
      <c r="H3" s="21" t="s">
        <v>9</v>
      </c>
      <c r="I3" s="21"/>
      <c r="J3" s="8">
        <f>1-J2</f>
        <v>0.55128528816800859</v>
      </c>
    </row>
    <row r="4" spans="1:18">
      <c r="A4" s="9" t="s">
        <v>10</v>
      </c>
      <c r="B4" s="6">
        <v>0.08</v>
      </c>
      <c r="D4" s="21" t="s">
        <v>11</v>
      </c>
      <c r="E4" s="21"/>
      <c r="F4" s="7">
        <f>EXP(B4*(B2/B7))</f>
        <v>1.0053475808732542</v>
      </c>
    </row>
    <row r="5" spans="1:18">
      <c r="A5" s="9" t="s">
        <v>12</v>
      </c>
      <c r="B5" s="6">
        <v>0.9</v>
      </c>
      <c r="D5" s="21" t="s">
        <v>13</v>
      </c>
      <c r="E5" s="21"/>
      <c r="F5" s="7">
        <f>EXP((B4-B6)*(B2/B7))</f>
        <v>1.0030713736992924</v>
      </c>
    </row>
    <row r="6" spans="1:18">
      <c r="A6" s="9" t="s">
        <v>14</v>
      </c>
      <c r="B6" s="6">
        <v>3.4000000000000002E-2</v>
      </c>
    </row>
    <row r="7" spans="1:18">
      <c r="A7" s="9" t="s">
        <v>15</v>
      </c>
      <c r="B7" s="6">
        <v>15</v>
      </c>
    </row>
    <row r="8" spans="1:18">
      <c r="A8" s="9" t="s">
        <v>16</v>
      </c>
      <c r="B8" s="6">
        <v>105</v>
      </c>
    </row>
    <row r="9" spans="1:18">
      <c r="A9" s="4" t="s">
        <v>17</v>
      </c>
      <c r="B9" s="6">
        <v>1</v>
      </c>
    </row>
    <row r="11" spans="1:18">
      <c r="A11" s="2" t="s">
        <v>18</v>
      </c>
      <c r="B11" s="2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10" t="s">
        <v>19</v>
      </c>
    </row>
    <row r="12" spans="1:18">
      <c r="A12" s="1"/>
      <c r="B12" s="20" t="s">
        <v>20</v>
      </c>
      <c r="C12" s="20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3">
        <f>P13*F2</f>
        <v>3264.478150605119</v>
      </c>
      <c r="R12" s="8">
        <f>MAX($B$9*(Q12-$B$8),0)</f>
        <v>3159.478150605119</v>
      </c>
    </row>
    <row r="13" spans="1:18">
      <c r="A13" s="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3">
        <f>O14*F2</f>
        <v>2587.5744155743137</v>
      </c>
      <c r="Q13" s="3">
        <f>P13*$F$3</f>
        <v>2051.0296124645938</v>
      </c>
      <c r="R13" s="8">
        <f t="shared" ref="R13:R27" si="0">MAX($B$9*(Q13-$B$8),0)</f>
        <v>1946.0296124645938</v>
      </c>
    </row>
    <row r="14" spans="1:18">
      <c r="A14" s="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3">
        <f>N15*F2</f>
        <v>2051.0296124645938</v>
      </c>
      <c r="P14" s="3">
        <f>O14*$F$3</f>
        <v>1625.7397066097428</v>
      </c>
      <c r="Q14" s="3">
        <f t="shared" ref="Q14:Q27" si="1">P14*$F$3</f>
        <v>1288.6355114451858</v>
      </c>
      <c r="R14" s="8">
        <f t="shared" si="0"/>
        <v>1183.6355114451858</v>
      </c>
    </row>
    <row r="15" spans="1:18">
      <c r="A15" s="1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3">
        <f>M16*F2</f>
        <v>1625.7397066097431</v>
      </c>
      <c r="O15" s="3">
        <f>N15*$F$3</f>
        <v>1288.6355114451858</v>
      </c>
      <c r="P15" s="3">
        <f>O15*$F$3</f>
        <v>1021.4313365209676</v>
      </c>
      <c r="Q15" s="3">
        <f t="shared" si="1"/>
        <v>809.6331087887994</v>
      </c>
      <c r="R15" s="8">
        <f t="shared" si="0"/>
        <v>704.6331087887994</v>
      </c>
    </row>
    <row r="16" spans="1:18">
      <c r="A16" s="1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3">
        <f>L17*F2</f>
        <v>1288.635511445186</v>
      </c>
      <c r="N16" s="3">
        <f>M16*$F$3</f>
        <v>1021.4313365209678</v>
      </c>
      <c r="O16" s="3">
        <f t="shared" ref="O16:P16" si="2">N16*$F$3</f>
        <v>809.63310878879952</v>
      </c>
      <c r="P16" s="3">
        <f t="shared" si="2"/>
        <v>641.75216425187477</v>
      </c>
      <c r="Q16" s="3">
        <f t="shared" si="1"/>
        <v>508.68206333370085</v>
      </c>
      <c r="R16" s="8">
        <f t="shared" si="0"/>
        <v>403.68206333370085</v>
      </c>
    </row>
    <row r="17" spans="1:35">
      <c r="A17" s="1"/>
      <c r="B17" s="5"/>
      <c r="C17" s="5"/>
      <c r="D17" s="5"/>
      <c r="E17" s="5"/>
      <c r="F17" s="5"/>
      <c r="G17" s="5"/>
      <c r="H17" s="5"/>
      <c r="I17" s="5"/>
      <c r="J17" s="5"/>
      <c r="K17" s="5"/>
      <c r="L17" s="3">
        <f>K18*F2</f>
        <v>1021.4313365209679</v>
      </c>
      <c r="M17" s="3">
        <f>L17*$F$3</f>
        <v>809.63310878879952</v>
      </c>
      <c r="N17" s="3">
        <f t="shared" ref="N17:P17" si="3">M17*$F$3</f>
        <v>641.75216425187477</v>
      </c>
      <c r="O17" s="3">
        <f t="shared" si="3"/>
        <v>508.68206333370085</v>
      </c>
      <c r="P17" s="3">
        <f t="shared" si="3"/>
        <v>403.20462628915135</v>
      </c>
      <c r="Q17" s="3">
        <f t="shared" si="1"/>
        <v>319.59839432027297</v>
      </c>
      <c r="R17" s="8">
        <f t="shared" si="0"/>
        <v>214.59839432027297</v>
      </c>
    </row>
    <row r="18" spans="1:35">
      <c r="A18" s="1"/>
      <c r="B18" s="5"/>
      <c r="C18" s="5"/>
      <c r="D18" s="5"/>
      <c r="E18" s="5"/>
      <c r="F18" s="5"/>
      <c r="G18" s="5"/>
      <c r="H18" s="5"/>
      <c r="I18" s="5"/>
      <c r="J18" s="5"/>
      <c r="K18" s="3">
        <f>J19*F2</f>
        <v>809.63310878879963</v>
      </c>
      <c r="L18" s="3">
        <f>K18*$F$3</f>
        <v>641.75216425187477</v>
      </c>
      <c r="M18" s="3">
        <f t="shared" ref="M18:P18" si="4">L18*$F$3</f>
        <v>508.68206333370085</v>
      </c>
      <c r="N18" s="3">
        <f t="shared" si="4"/>
        <v>403.20462628915135</v>
      </c>
      <c r="O18" s="3">
        <f t="shared" si="4"/>
        <v>319.59839432027297</v>
      </c>
      <c r="P18" s="3">
        <f t="shared" si="4"/>
        <v>253.32827798172752</v>
      </c>
      <c r="Q18" s="3">
        <f t="shared" si="1"/>
        <v>200.7995583384463</v>
      </c>
      <c r="R18" s="8">
        <f t="shared" si="0"/>
        <v>95.799558338446303</v>
      </c>
    </row>
    <row r="19" spans="1:35">
      <c r="A19" s="1"/>
      <c r="B19" s="5"/>
      <c r="C19" s="5"/>
      <c r="D19" s="5"/>
      <c r="E19" s="5"/>
      <c r="F19" s="5"/>
      <c r="G19" s="5"/>
      <c r="H19" s="5"/>
      <c r="I19" s="5"/>
      <c r="J19" s="3">
        <f>I20*F2</f>
        <v>641.75216425187489</v>
      </c>
      <c r="K19" s="3">
        <f>J19*$F$3</f>
        <v>508.68206333370097</v>
      </c>
      <c r="L19" s="3">
        <f t="shared" ref="L19:P19" si="5">K19*$F$3</f>
        <v>403.20462628915146</v>
      </c>
      <c r="M19" s="3">
        <f t="shared" si="5"/>
        <v>319.59839432027309</v>
      </c>
      <c r="N19" s="3">
        <f t="shared" si="5"/>
        <v>253.32827798172761</v>
      </c>
      <c r="O19" s="3">
        <f t="shared" si="5"/>
        <v>200.79955833844636</v>
      </c>
      <c r="P19" s="3">
        <f t="shared" si="5"/>
        <v>159.16289705258808</v>
      </c>
      <c r="Q19" s="3">
        <f t="shared" si="1"/>
        <v>126.15977847657628</v>
      </c>
      <c r="R19" s="8">
        <f t="shared" si="0"/>
        <v>21.159778476576278</v>
      </c>
    </row>
    <row r="20" spans="1:35">
      <c r="A20" s="1"/>
      <c r="B20" s="5"/>
      <c r="C20" s="5"/>
      <c r="D20" s="5"/>
      <c r="E20" s="5"/>
      <c r="F20" s="5"/>
      <c r="G20" s="5"/>
      <c r="H20" s="5"/>
      <c r="I20" s="3">
        <f>H21*F2</f>
        <v>508.68206333370102</v>
      </c>
      <c r="J20" s="3">
        <f>I20*$F$3</f>
        <v>403.20462628915152</v>
      </c>
      <c r="K20" s="3">
        <f t="shared" ref="K20:P20" si="6">J20*$F$3</f>
        <v>319.59839432027314</v>
      </c>
      <c r="L20" s="3">
        <f t="shared" si="6"/>
        <v>253.32827798172767</v>
      </c>
      <c r="M20" s="3">
        <f t="shared" si="6"/>
        <v>200.79955833844642</v>
      </c>
      <c r="N20" s="3">
        <f t="shared" si="6"/>
        <v>159.16289705258811</v>
      </c>
      <c r="O20" s="3">
        <f t="shared" si="6"/>
        <v>126.15977847657631</v>
      </c>
      <c r="P20" s="3">
        <f t="shared" si="6"/>
        <v>99.999999999999972</v>
      </c>
      <c r="Q20" s="3">
        <f t="shared" si="1"/>
        <v>79.264565305626817</v>
      </c>
      <c r="R20" s="8">
        <f t="shared" si="0"/>
        <v>0</v>
      </c>
    </row>
    <row r="21" spans="1:35">
      <c r="A21" s="1"/>
      <c r="B21" s="5"/>
      <c r="C21" s="5"/>
      <c r="D21" s="5"/>
      <c r="E21" s="5"/>
      <c r="F21" s="5"/>
      <c r="G21" s="5"/>
      <c r="H21" s="3">
        <f>G22*F2</f>
        <v>403.20462628915152</v>
      </c>
      <c r="I21" s="3">
        <f>H21*$F$3</f>
        <v>319.59839432027314</v>
      </c>
      <c r="J21" s="3">
        <f t="shared" ref="J21:P21" si="7">I21*$F$3</f>
        <v>253.32827798172767</v>
      </c>
      <c r="K21" s="3">
        <f t="shared" si="7"/>
        <v>200.79955833844642</v>
      </c>
      <c r="L21" s="3">
        <f t="shared" si="7"/>
        <v>159.16289705258811</v>
      </c>
      <c r="M21" s="3">
        <f t="shared" si="7"/>
        <v>126.15977847657631</v>
      </c>
      <c r="N21" s="3">
        <f t="shared" si="7"/>
        <v>99.999999999999972</v>
      </c>
      <c r="O21" s="3">
        <f t="shared" si="7"/>
        <v>79.264565305626817</v>
      </c>
      <c r="P21" s="3">
        <f t="shared" si="7"/>
        <v>62.8287131308998</v>
      </c>
      <c r="Q21" s="3">
        <f t="shared" si="1"/>
        <v>49.800906350327011</v>
      </c>
      <c r="R21" s="8">
        <f t="shared" si="0"/>
        <v>0</v>
      </c>
    </row>
    <row r="22" spans="1:35">
      <c r="A22" s="1"/>
      <c r="B22" s="5"/>
      <c r="C22" s="5"/>
      <c r="D22" s="5"/>
      <c r="E22" s="5"/>
      <c r="F22" s="5"/>
      <c r="G22" s="3">
        <f>F23*F2</f>
        <v>319.59839432027314</v>
      </c>
      <c r="H22" s="3">
        <f>G22*$F$3</f>
        <v>253.32827798172767</v>
      </c>
      <c r="I22" s="3">
        <f t="shared" ref="I22:P22" si="8">H22*$F$3</f>
        <v>200.79955833844642</v>
      </c>
      <c r="J22" s="3">
        <f t="shared" si="8"/>
        <v>159.16289705258811</v>
      </c>
      <c r="K22" s="3">
        <f t="shared" si="8"/>
        <v>126.15977847657631</v>
      </c>
      <c r="L22" s="3">
        <f t="shared" si="8"/>
        <v>99.999999999999972</v>
      </c>
      <c r="M22" s="3">
        <f t="shared" si="8"/>
        <v>79.264565305626817</v>
      </c>
      <c r="N22" s="3">
        <f t="shared" si="8"/>
        <v>62.8287131308998</v>
      </c>
      <c r="O22" s="3">
        <f t="shared" si="8"/>
        <v>49.800906350327011</v>
      </c>
      <c r="P22" s="3">
        <f t="shared" si="8"/>
        <v>39.474471936849014</v>
      </c>
      <c r="Q22" s="3">
        <f t="shared" si="1"/>
        <v>31.289268587435025</v>
      </c>
      <c r="R22" s="8">
        <f t="shared" si="0"/>
        <v>0</v>
      </c>
    </row>
    <row r="23" spans="1:35">
      <c r="A23" s="1"/>
      <c r="B23" s="5"/>
      <c r="C23" s="5"/>
      <c r="D23" s="5"/>
      <c r="E23" s="5"/>
      <c r="F23" s="3">
        <f>E24*F2</f>
        <v>253.32827798172769</v>
      </c>
      <c r="G23" s="3">
        <f>F23*$F$3</f>
        <v>200.79955833844642</v>
      </c>
      <c r="H23" s="3">
        <f t="shared" ref="H23:P23" si="9">G23*$F$3</f>
        <v>159.16289705258811</v>
      </c>
      <c r="I23" s="3">
        <f t="shared" si="9"/>
        <v>126.15977847657631</v>
      </c>
      <c r="J23" s="3">
        <f t="shared" si="9"/>
        <v>99.999999999999972</v>
      </c>
      <c r="K23" s="3">
        <f t="shared" si="9"/>
        <v>79.264565305626817</v>
      </c>
      <c r="L23" s="3">
        <f t="shared" si="9"/>
        <v>62.8287131308998</v>
      </c>
      <c r="M23" s="3">
        <f t="shared" si="9"/>
        <v>49.800906350327011</v>
      </c>
      <c r="N23" s="3">
        <f t="shared" si="9"/>
        <v>39.474471936849014</v>
      </c>
      <c r="O23" s="3">
        <f t="shared" si="9"/>
        <v>31.289268587435025</v>
      </c>
      <c r="P23" s="3">
        <f t="shared" si="9"/>
        <v>24.801302733140417</v>
      </c>
      <c r="Q23" s="3">
        <f t="shared" si="1"/>
        <v>19.658644801556299</v>
      </c>
      <c r="R23" s="8">
        <f t="shared" si="0"/>
        <v>0</v>
      </c>
    </row>
    <row r="24" spans="1:35">
      <c r="A24" s="1"/>
      <c r="B24" s="5"/>
      <c r="C24" s="5"/>
      <c r="D24" s="5"/>
      <c r="E24" s="3">
        <f>D25*F2</f>
        <v>200.79955833844645</v>
      </c>
      <c r="F24" s="3">
        <f>E24*$F$3</f>
        <v>159.16289705258814</v>
      </c>
      <c r="G24" s="3">
        <f t="shared" ref="G24:P24" si="10">F24*$F$3</f>
        <v>126.15977847657634</v>
      </c>
      <c r="H24" s="3">
        <f t="shared" si="10"/>
        <v>100</v>
      </c>
      <c r="I24" s="3">
        <f t="shared" si="10"/>
        <v>79.264565305626832</v>
      </c>
      <c r="J24" s="3">
        <f t="shared" si="10"/>
        <v>62.828713130899807</v>
      </c>
      <c r="K24" s="3">
        <f t="shared" si="10"/>
        <v>49.800906350327018</v>
      </c>
      <c r="L24" s="3">
        <f t="shared" si="10"/>
        <v>39.474471936849021</v>
      </c>
      <c r="M24" s="3">
        <f t="shared" si="10"/>
        <v>31.289268587435028</v>
      </c>
      <c r="N24" s="3">
        <f t="shared" si="10"/>
        <v>24.801302733140421</v>
      </c>
      <c r="O24" s="3">
        <f t="shared" si="10"/>
        <v>19.658644801556303</v>
      </c>
      <c r="P24" s="3">
        <f t="shared" si="10"/>
        <v>15.58233934693081</v>
      </c>
      <c r="Q24" s="3">
        <f t="shared" si="1"/>
        <v>12.351273547792358</v>
      </c>
      <c r="R24" s="8">
        <f t="shared" si="0"/>
        <v>0</v>
      </c>
    </row>
    <row r="25" spans="1:35">
      <c r="A25" s="1"/>
      <c r="B25" s="5"/>
      <c r="C25" s="5"/>
      <c r="D25" s="3">
        <f>C26*F2</f>
        <v>159.16289705258814</v>
      </c>
      <c r="E25" s="3">
        <f>D25*$F$3</f>
        <v>126.15977847657634</v>
      </c>
      <c r="F25" s="3">
        <f t="shared" ref="F25:P25" si="11">E25*$F$3</f>
        <v>100</v>
      </c>
      <c r="G25" s="3">
        <f t="shared" si="11"/>
        <v>79.264565305626832</v>
      </c>
      <c r="H25" s="3">
        <f t="shared" si="11"/>
        <v>62.828713130899807</v>
      </c>
      <c r="I25" s="3">
        <f t="shared" si="11"/>
        <v>49.800906350327018</v>
      </c>
      <c r="J25" s="3">
        <f t="shared" si="11"/>
        <v>39.474471936849021</v>
      </c>
      <c r="K25" s="3">
        <f t="shared" si="11"/>
        <v>31.289268587435028</v>
      </c>
      <c r="L25" s="3">
        <f t="shared" si="11"/>
        <v>24.801302733140421</v>
      </c>
      <c r="M25" s="3">
        <f t="shared" si="11"/>
        <v>19.658644801556303</v>
      </c>
      <c r="N25" s="3">
        <f t="shared" si="11"/>
        <v>15.58233934693081</v>
      </c>
      <c r="O25" s="3">
        <f t="shared" si="11"/>
        <v>12.351273547792358</v>
      </c>
      <c r="P25" s="3">
        <f t="shared" si="11"/>
        <v>9.7901832873664851</v>
      </c>
      <c r="Q25" s="3">
        <f t="shared" si="1"/>
        <v>7.7601462253551716</v>
      </c>
      <c r="R25" s="8">
        <f t="shared" si="0"/>
        <v>0</v>
      </c>
    </row>
    <row r="26" spans="1:35">
      <c r="A26" s="1"/>
      <c r="B26" s="5"/>
      <c r="C26" s="3">
        <f>B27*F2</f>
        <v>126.15977847657634</v>
      </c>
      <c r="D26" s="3">
        <f>C26*$F$3</f>
        <v>100</v>
      </c>
      <c r="E26" s="3">
        <f t="shared" ref="E26:P26" si="12">D26*$F$3</f>
        <v>79.264565305626832</v>
      </c>
      <c r="F26" s="3">
        <f t="shared" si="12"/>
        <v>62.828713130899807</v>
      </c>
      <c r="G26" s="3">
        <f t="shared" si="12"/>
        <v>49.800906350327018</v>
      </c>
      <c r="H26" s="3">
        <f t="shared" si="12"/>
        <v>39.474471936849021</v>
      </c>
      <c r="I26" s="3">
        <f t="shared" si="12"/>
        <v>31.289268587435028</v>
      </c>
      <c r="J26" s="3">
        <f t="shared" si="12"/>
        <v>24.801302733140421</v>
      </c>
      <c r="K26" s="3">
        <f t="shared" si="12"/>
        <v>19.658644801556303</v>
      </c>
      <c r="L26" s="3">
        <f t="shared" si="12"/>
        <v>15.58233934693081</v>
      </c>
      <c r="M26" s="3">
        <f t="shared" si="12"/>
        <v>12.351273547792358</v>
      </c>
      <c r="N26" s="3">
        <f t="shared" si="12"/>
        <v>9.7901832873664851</v>
      </c>
      <c r="O26" s="3">
        <f t="shared" si="12"/>
        <v>7.7601462253551716</v>
      </c>
      <c r="P26" s="3">
        <f t="shared" si="12"/>
        <v>6.1510461726087859</v>
      </c>
      <c r="Q26" s="3">
        <f t="shared" si="1"/>
        <v>4.8756000104667505</v>
      </c>
      <c r="R26" s="8">
        <f t="shared" si="0"/>
        <v>0</v>
      </c>
    </row>
    <row r="27" spans="1:35">
      <c r="A27" s="1"/>
      <c r="B27" s="3">
        <f>B3</f>
        <v>100</v>
      </c>
      <c r="C27" s="3">
        <f>B27*F3</f>
        <v>79.264565305626832</v>
      </c>
      <c r="D27" s="3">
        <f>C27*F3</f>
        <v>62.828713130899807</v>
      </c>
      <c r="E27" s="3">
        <f>D27*F3</f>
        <v>49.800906350327018</v>
      </c>
      <c r="F27" s="3">
        <f>E27*F3</f>
        <v>39.474471936849021</v>
      </c>
      <c r="G27" s="3">
        <f>F27*F3</f>
        <v>31.289268587435028</v>
      </c>
      <c r="H27" s="3">
        <f>G27*F3</f>
        <v>24.801302733140421</v>
      </c>
      <c r="I27" s="3">
        <f>H27*F3</f>
        <v>19.658644801556303</v>
      </c>
      <c r="J27" s="3">
        <f>I27*$F$3</f>
        <v>15.58233934693081</v>
      </c>
      <c r="K27" s="3">
        <f t="shared" ref="K27:P27" si="13">J27*$F$3</f>
        <v>12.351273547792358</v>
      </c>
      <c r="L27" s="3">
        <f t="shared" si="13"/>
        <v>9.7901832873664851</v>
      </c>
      <c r="M27" s="3">
        <f t="shared" si="13"/>
        <v>7.7601462253551716</v>
      </c>
      <c r="N27" s="3">
        <f t="shared" si="13"/>
        <v>6.1510461726087859</v>
      </c>
      <c r="O27" s="3">
        <f t="shared" si="13"/>
        <v>4.8756000104667505</v>
      </c>
      <c r="P27" s="3">
        <f t="shared" si="13"/>
        <v>3.8646231543375662</v>
      </c>
      <c r="Q27" s="3">
        <f t="shared" si="1"/>
        <v>3.0632767439862758</v>
      </c>
      <c r="R27" s="8">
        <f t="shared" si="0"/>
        <v>0</v>
      </c>
    </row>
    <row r="28" spans="1:35">
      <c r="A28" s="2" t="s">
        <v>18</v>
      </c>
      <c r="B28" s="2">
        <v>0</v>
      </c>
      <c r="C28" s="2">
        <v>1</v>
      </c>
      <c r="D28" s="2">
        <v>2</v>
      </c>
      <c r="E28" s="2">
        <v>3</v>
      </c>
      <c r="F28" s="2">
        <v>4</v>
      </c>
      <c r="G28" s="2">
        <v>5</v>
      </c>
      <c r="H28" s="2">
        <v>6</v>
      </c>
      <c r="I28" s="2">
        <v>7</v>
      </c>
      <c r="J28" s="2">
        <v>8</v>
      </c>
      <c r="K28" s="2">
        <v>9</v>
      </c>
      <c r="L28" s="2">
        <v>10</v>
      </c>
      <c r="M28" s="2">
        <v>11</v>
      </c>
      <c r="N28" s="2">
        <v>12</v>
      </c>
      <c r="O28" s="2">
        <v>13</v>
      </c>
      <c r="P28" s="2">
        <v>14</v>
      </c>
      <c r="Q28" s="2">
        <v>15</v>
      </c>
      <c r="R28" s="4"/>
    </row>
    <row r="31" spans="1:35">
      <c r="A31" s="2" t="s">
        <v>18</v>
      </c>
      <c r="B31" s="2">
        <v>0</v>
      </c>
      <c r="C31" s="2">
        <v>1</v>
      </c>
      <c r="D31" s="2">
        <v>2</v>
      </c>
      <c r="E31" s="2">
        <v>3</v>
      </c>
      <c r="F31" s="2">
        <v>4</v>
      </c>
      <c r="G31" s="2">
        <v>5</v>
      </c>
      <c r="H31" s="2">
        <v>6</v>
      </c>
      <c r="I31" s="2">
        <v>7</v>
      </c>
      <c r="J31" s="2">
        <v>8</v>
      </c>
      <c r="K31" s="2">
        <v>9</v>
      </c>
      <c r="L31" s="2">
        <v>10</v>
      </c>
      <c r="M31" s="2">
        <v>11</v>
      </c>
      <c r="N31" s="2">
        <v>12</v>
      </c>
      <c r="O31" s="2">
        <v>13</v>
      </c>
      <c r="P31" s="2">
        <v>14</v>
      </c>
      <c r="Q31" s="2">
        <v>15</v>
      </c>
      <c r="S31" s="2" t="s">
        <v>18</v>
      </c>
      <c r="T31" s="2">
        <v>0</v>
      </c>
      <c r="U31" s="2">
        <v>1</v>
      </c>
      <c r="V31" s="2">
        <v>2</v>
      </c>
      <c r="W31" s="2">
        <v>3</v>
      </c>
      <c r="X31" s="2">
        <v>4</v>
      </c>
      <c r="Y31" s="2">
        <v>5</v>
      </c>
      <c r="Z31" s="2">
        <v>6</v>
      </c>
      <c r="AA31" s="2">
        <v>7</v>
      </c>
      <c r="AB31" s="2">
        <v>8</v>
      </c>
      <c r="AC31" s="2">
        <v>9</v>
      </c>
      <c r="AD31" s="2">
        <v>10</v>
      </c>
      <c r="AE31" s="2">
        <v>11</v>
      </c>
      <c r="AF31" s="2">
        <v>12</v>
      </c>
      <c r="AG31" s="2">
        <v>13</v>
      </c>
      <c r="AH31" s="2">
        <v>14</v>
      </c>
      <c r="AI31" s="2">
        <v>15</v>
      </c>
    </row>
    <row r="32" spans="1:35">
      <c r="A32" s="1"/>
      <c r="B32" s="20" t="s">
        <v>21</v>
      </c>
      <c r="C32" s="20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3">
        <f>R12</f>
        <v>3159.478150605119</v>
      </c>
      <c r="S32" s="1"/>
      <c r="T32" s="20" t="s">
        <v>22</v>
      </c>
      <c r="U32" s="20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3">
        <f>MAX($B$9*(Q12-$B$8), 0)</f>
        <v>3159.478150605119</v>
      </c>
    </row>
    <row r="33" spans="1:35">
      <c r="A33" s="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3">
        <f>MAX($B$9*(P13-$B$8), (1/$F$4)*($J$2*Q32+$J$3*Q33))</f>
        <v>2482.5744155743137</v>
      </c>
      <c r="Q33" s="3">
        <f t="shared" ref="Q33:Q47" si="14">R13</f>
        <v>1946.0296124645938</v>
      </c>
      <c r="S33" s="1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3">
        <f t="shared" ref="AH33:AI47" si="15">MAX($B$9*(P13-$B$8), 0)</f>
        <v>2482.5744155743137</v>
      </c>
      <c r="AI33" s="3">
        <f t="shared" si="15"/>
        <v>1946.0296124645938</v>
      </c>
    </row>
    <row r="34" spans="1:35">
      <c r="A34" s="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3">
        <f t="shared" ref="O34:P47" si="16">MAX($B$9*(O14-$B$8), (1/$F$4)*($J$2*P33+$J$3*P34))</f>
        <v>1946.0296124645938</v>
      </c>
      <c r="P34" s="3">
        <f t="shared" si="16"/>
        <v>1520.7397066097428</v>
      </c>
      <c r="Q34" s="3">
        <f t="shared" si="14"/>
        <v>1183.6355114451858</v>
      </c>
      <c r="S34" s="1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3">
        <f t="shared" ref="AG33:AG47" si="17">MAX($B$9*(O14-$B$8), 0)</f>
        <v>1946.0296124645938</v>
      </c>
      <c r="AH34" s="3">
        <f t="shared" si="15"/>
        <v>1520.7397066097428</v>
      </c>
      <c r="AI34" s="3">
        <f t="shared" ref="AI34:AI47" si="18">MAX($B$9*(Q14-$B$8), 0)</f>
        <v>1183.6355114451858</v>
      </c>
    </row>
    <row r="35" spans="1:35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3">
        <f t="shared" ref="N35:O35" si="19">MAX($B$9*(N15-$B$8), (1/$F$4)*($J$2*O34+$J$3*O35))</f>
        <v>1520.7397066097431</v>
      </c>
      <c r="O35" s="3">
        <f t="shared" si="19"/>
        <v>1183.6355114451858</v>
      </c>
      <c r="P35" s="3">
        <f t="shared" si="16"/>
        <v>916.43133652096765</v>
      </c>
      <c r="Q35" s="3">
        <f t="shared" si="14"/>
        <v>704.6331087887994</v>
      </c>
      <c r="S35" s="1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3">
        <f t="shared" ref="AF33:AF47" si="20">MAX($B$9*(N15-$B$8), 0)</f>
        <v>1520.7397066097431</v>
      </c>
      <c r="AG35" s="3">
        <f t="shared" si="17"/>
        <v>1183.6355114451858</v>
      </c>
      <c r="AH35" s="3">
        <f t="shared" si="15"/>
        <v>916.43133652096765</v>
      </c>
      <c r="AI35" s="3">
        <f t="shared" si="18"/>
        <v>704.6331087887994</v>
      </c>
    </row>
    <row r="36" spans="1:35">
      <c r="A36" s="1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3">
        <f t="shared" ref="M36:N36" si="21">MAX($B$9*(M16-$B$8), (1/$F$4)*($J$2*N35+$J$3*N36))</f>
        <v>1183.635511445186</v>
      </c>
      <c r="N36" s="3">
        <f t="shared" si="21"/>
        <v>916.43133652096776</v>
      </c>
      <c r="O36" s="3">
        <f t="shared" ref="O36" si="22">MAX($B$9*(O16-$B$8), (1/$F$4)*($J$2*P35+$J$3*P36))</f>
        <v>704.63310878879952</v>
      </c>
      <c r="P36" s="3">
        <f t="shared" si="16"/>
        <v>536.75216425187477</v>
      </c>
      <c r="Q36" s="3">
        <f t="shared" si="14"/>
        <v>403.68206333370085</v>
      </c>
      <c r="S36" s="1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3">
        <f t="shared" ref="AE33:AE47" si="23">MAX($B$9*(M16-$B$8), 0)</f>
        <v>1183.635511445186</v>
      </c>
      <c r="AF36" s="3">
        <f t="shared" si="20"/>
        <v>916.43133652096776</v>
      </c>
      <c r="AG36" s="3">
        <f t="shared" si="17"/>
        <v>704.63310878879952</v>
      </c>
      <c r="AH36" s="3">
        <f t="shared" si="15"/>
        <v>536.75216425187477</v>
      </c>
      <c r="AI36" s="3">
        <f t="shared" si="18"/>
        <v>403.68206333370085</v>
      </c>
    </row>
    <row r="37" spans="1:35">
      <c r="A37" s="1"/>
      <c r="B37" s="5"/>
      <c r="C37" s="5"/>
      <c r="D37" s="5"/>
      <c r="E37" s="5"/>
      <c r="F37" s="5"/>
      <c r="G37" s="5"/>
      <c r="H37" s="5"/>
      <c r="I37" s="5"/>
      <c r="J37" s="5"/>
      <c r="K37" s="5"/>
      <c r="L37" s="3">
        <f t="shared" ref="L37:M37" si="24">MAX($B$9*(L17-$B$8), (1/$F$4)*($J$2*M36+$J$3*M37))</f>
        <v>916.43133652096788</v>
      </c>
      <c r="M37" s="3">
        <f t="shared" si="24"/>
        <v>704.63310878879952</v>
      </c>
      <c r="N37" s="3">
        <f t="shared" ref="N37" si="25">MAX($B$9*(N17-$B$8), (1/$F$4)*($J$2*O36+$J$3*O37))</f>
        <v>536.75216425187477</v>
      </c>
      <c r="O37" s="3">
        <f t="shared" ref="O37" si="26">MAX($B$9*(O17-$B$8), (1/$F$4)*($J$2*P36+$J$3*P37))</f>
        <v>403.68206333370085</v>
      </c>
      <c r="P37" s="3">
        <f t="shared" si="16"/>
        <v>298.20462628915135</v>
      </c>
      <c r="Q37" s="3">
        <f t="shared" si="14"/>
        <v>214.59839432027297</v>
      </c>
      <c r="S37" s="1"/>
      <c r="T37" s="5"/>
      <c r="U37" s="5"/>
      <c r="V37" s="5"/>
      <c r="W37" s="5"/>
      <c r="X37" s="5"/>
      <c r="Y37" s="5"/>
      <c r="Z37" s="5"/>
      <c r="AA37" s="5"/>
      <c r="AB37" s="5"/>
      <c r="AC37" s="5"/>
      <c r="AD37" s="3">
        <f t="shared" ref="AD33:AD47" si="27">MAX($B$9*(L17-$B$8), 0)</f>
        <v>916.43133652096788</v>
      </c>
      <c r="AE37" s="3">
        <f t="shared" si="23"/>
        <v>704.63310878879952</v>
      </c>
      <c r="AF37" s="3">
        <f t="shared" si="20"/>
        <v>536.75216425187477</v>
      </c>
      <c r="AG37" s="3">
        <f t="shared" si="17"/>
        <v>403.68206333370085</v>
      </c>
      <c r="AH37" s="3">
        <f t="shared" si="15"/>
        <v>298.20462628915135</v>
      </c>
      <c r="AI37" s="3">
        <f t="shared" si="18"/>
        <v>214.59839432027297</v>
      </c>
    </row>
    <row r="38" spans="1:35">
      <c r="A38" s="1"/>
      <c r="B38" s="5"/>
      <c r="C38" s="5"/>
      <c r="D38" s="5"/>
      <c r="E38" s="5"/>
      <c r="F38" s="5"/>
      <c r="G38" s="5"/>
      <c r="H38" s="5"/>
      <c r="I38" s="5"/>
      <c r="J38" s="5"/>
      <c r="K38" s="3">
        <f>MAX($B$9*(K18-$B$8), (1/$F$4)*($J$2*L37+$J$3*L38))</f>
        <v>704.63310878879963</v>
      </c>
      <c r="L38" s="3">
        <f t="shared" ref="K38:L38" si="28">MAX($B$9*(L18-$B$8), (1/$F$4)*($J$2*M37+$J$3*M38))</f>
        <v>536.75216425187477</v>
      </c>
      <c r="M38" s="3">
        <f t="shared" ref="M38" si="29">MAX($B$9*(M18-$B$8), (1/$F$4)*($J$2*N37+$J$3*N38))</f>
        <v>403.68206333370085</v>
      </c>
      <c r="N38" s="3">
        <f t="shared" ref="N38" si="30">MAX($B$9*(N18-$B$8), (1/$F$4)*($J$2*O37+$J$3*O38))</f>
        <v>298.20462628915135</v>
      </c>
      <c r="O38" s="3">
        <f t="shared" ref="O38" si="31">MAX($B$9*(O18-$B$8), (1/$F$4)*($J$2*P37+$J$3*P38))</f>
        <v>214.59839432027297</v>
      </c>
      <c r="P38" s="3">
        <f t="shared" si="16"/>
        <v>148.32827798172752</v>
      </c>
      <c r="Q38" s="3">
        <f t="shared" si="14"/>
        <v>95.799558338446303</v>
      </c>
      <c r="S38" s="1"/>
      <c r="T38" s="5"/>
      <c r="U38" s="5"/>
      <c r="V38" s="5"/>
      <c r="W38" s="5"/>
      <c r="X38" s="5"/>
      <c r="Y38" s="5"/>
      <c r="Z38" s="5"/>
      <c r="AA38" s="5"/>
      <c r="AB38" s="5"/>
      <c r="AC38" s="3">
        <f t="shared" ref="AC33:AC47" si="32">MAX($B$9*(K18-$B$8), 0)</f>
        <v>704.63310878879963</v>
      </c>
      <c r="AD38" s="3">
        <f t="shared" si="27"/>
        <v>536.75216425187477</v>
      </c>
      <c r="AE38" s="3">
        <f t="shared" si="23"/>
        <v>403.68206333370085</v>
      </c>
      <c r="AF38" s="3">
        <f t="shared" si="20"/>
        <v>298.20462628915135</v>
      </c>
      <c r="AG38" s="3">
        <f t="shared" si="17"/>
        <v>214.59839432027297</v>
      </c>
      <c r="AH38" s="3">
        <f t="shared" si="15"/>
        <v>148.32827798172752</v>
      </c>
      <c r="AI38" s="3">
        <f t="shared" si="18"/>
        <v>95.799558338446303</v>
      </c>
    </row>
    <row r="39" spans="1:35">
      <c r="A39" s="1"/>
      <c r="B39" s="5"/>
      <c r="C39" s="5"/>
      <c r="D39" s="5"/>
      <c r="E39" s="5"/>
      <c r="F39" s="5"/>
      <c r="G39" s="5"/>
      <c r="H39" s="5"/>
      <c r="I39" s="5"/>
      <c r="J39" s="3">
        <f t="shared" ref="J39:K39" si="33">MAX($B$9*(J19-$B$8), (1/$F$4)*($J$2*K38+$J$3*K39))</f>
        <v>536.75216425187489</v>
      </c>
      <c r="K39" s="3">
        <f t="shared" si="33"/>
        <v>403.68206333370097</v>
      </c>
      <c r="L39" s="3">
        <f t="shared" ref="L39" si="34">MAX($B$9*(L19-$B$8), (1/$F$4)*($J$2*M38+$J$3*M39))</f>
        <v>298.20462628915146</v>
      </c>
      <c r="M39" s="3">
        <f t="shared" ref="M39" si="35">MAX($B$9*(M19-$B$8), (1/$F$4)*($J$2*N38+$J$3*N39))</f>
        <v>214.59839432027309</v>
      </c>
      <c r="N39" s="3">
        <f t="shared" ref="N39" si="36">MAX($B$9*(N19-$B$8), (1/$F$4)*($J$2*O38+$J$3*O39))</f>
        <v>148.42977072412259</v>
      </c>
      <c r="O39" s="3">
        <f t="shared" ref="O39" si="37">MAX($B$9*(O19-$B$8), (1/$F$4)*($J$2*P38+$J$3*P39))</f>
        <v>96.012092823903245</v>
      </c>
      <c r="P39" s="3">
        <f t="shared" si="16"/>
        <v>54.361045700261741</v>
      </c>
      <c r="Q39" s="3">
        <f t="shared" si="14"/>
        <v>21.159778476576278</v>
      </c>
      <c r="S39" s="1"/>
      <c r="T39" s="5"/>
      <c r="U39" s="5"/>
      <c r="V39" s="5"/>
      <c r="W39" s="5"/>
      <c r="X39" s="5"/>
      <c r="Y39" s="5"/>
      <c r="Z39" s="5"/>
      <c r="AA39" s="5"/>
      <c r="AB39" s="3">
        <f t="shared" ref="AB33:AB47" si="38">MAX($B$9*(J19-$B$8), 0)</f>
        <v>536.75216425187489</v>
      </c>
      <c r="AC39" s="3">
        <f t="shared" si="32"/>
        <v>403.68206333370097</v>
      </c>
      <c r="AD39" s="3">
        <f t="shared" si="27"/>
        <v>298.20462628915146</v>
      </c>
      <c r="AE39" s="3">
        <f t="shared" si="23"/>
        <v>214.59839432027309</v>
      </c>
      <c r="AF39" s="3">
        <f t="shared" si="20"/>
        <v>148.32827798172761</v>
      </c>
      <c r="AG39" s="3">
        <f t="shared" si="17"/>
        <v>95.79955833844636</v>
      </c>
      <c r="AH39" s="3">
        <f t="shared" si="15"/>
        <v>54.162897052588079</v>
      </c>
      <c r="AI39" s="3">
        <f t="shared" si="18"/>
        <v>21.159778476576278</v>
      </c>
    </row>
    <row r="40" spans="1:35">
      <c r="A40" s="1"/>
      <c r="B40" s="5"/>
      <c r="C40" s="5"/>
      <c r="D40" s="5"/>
      <c r="E40" s="5"/>
      <c r="F40" s="5"/>
      <c r="G40" s="5"/>
      <c r="H40" s="5"/>
      <c r="I40" s="3">
        <f t="shared" ref="I40:J40" si="39">MAX($B$9*(I20-$B$8), (1/$F$4)*($J$2*J39+$J$3*J40))</f>
        <v>403.68206333370102</v>
      </c>
      <c r="J40" s="3">
        <f t="shared" si="39"/>
        <v>298.21688230644219</v>
      </c>
      <c r="K40" s="3">
        <f t="shared" ref="K40" si="40">MAX($B$9*(K20-$B$8), (1/$F$4)*($J$2*L39+$J$3*L40))</f>
        <v>215.26701878112442</v>
      </c>
      <c r="L40" s="3">
        <f t="shared" ref="L40" si="41">MAX($B$9*(L20-$B$8), (1/$F$4)*($J$2*M39+$J$3*M40))</f>
        <v>149.8486816066125</v>
      </c>
      <c r="M40" s="3">
        <f t="shared" ref="M40" si="42">MAX($B$9*(M20-$B$8), (1/$F$4)*($J$2*N39+$J$3*N40))</f>
        <v>98.599679784415699</v>
      </c>
      <c r="N40" s="3">
        <f t="shared" ref="N40" si="43">MAX($B$9*(N20-$B$8), (1/$F$4)*($J$2*O39+$J$3*O40))</f>
        <v>58.997271370072461</v>
      </c>
      <c r="O40" s="3">
        <f t="shared" ref="O40" si="44">MAX($B$9*(O20-$B$8), (1/$F$4)*($J$2*P39+$J$3*P40))</f>
        <v>29.441608246245561</v>
      </c>
      <c r="P40" s="3">
        <f t="shared" si="16"/>
        <v>9.4442002767823947</v>
      </c>
      <c r="Q40" s="3">
        <f t="shared" si="14"/>
        <v>0</v>
      </c>
      <c r="S40" s="1"/>
      <c r="T40" s="5"/>
      <c r="U40" s="5"/>
      <c r="V40" s="5"/>
      <c r="W40" s="5"/>
      <c r="X40" s="5"/>
      <c r="Y40" s="5"/>
      <c r="Z40" s="5"/>
      <c r="AA40" s="3">
        <f t="shared" ref="AA33:AA47" si="45">MAX($B$9*(I20-$B$8), 0)</f>
        <v>403.68206333370102</v>
      </c>
      <c r="AB40" s="3">
        <f t="shared" si="38"/>
        <v>298.20462628915152</v>
      </c>
      <c r="AC40" s="3">
        <f t="shared" si="32"/>
        <v>214.59839432027314</v>
      </c>
      <c r="AD40" s="3">
        <f t="shared" si="27"/>
        <v>148.32827798172767</v>
      </c>
      <c r="AE40" s="3">
        <f t="shared" si="23"/>
        <v>95.799558338446417</v>
      </c>
      <c r="AF40" s="3">
        <f t="shared" si="20"/>
        <v>54.162897052588107</v>
      </c>
      <c r="AG40" s="3">
        <f t="shared" si="17"/>
        <v>21.159778476576307</v>
      </c>
      <c r="AH40" s="3">
        <f t="shared" si="15"/>
        <v>0</v>
      </c>
      <c r="AI40" s="3">
        <f t="shared" si="18"/>
        <v>0</v>
      </c>
    </row>
    <row r="41" spans="1:35">
      <c r="A41" s="1"/>
      <c r="B41" s="5"/>
      <c r="C41" s="5"/>
      <c r="D41" s="5"/>
      <c r="E41" s="5"/>
      <c r="F41" s="5"/>
      <c r="G41" s="5"/>
      <c r="H41" s="3">
        <f t="shared" ref="H41:I41" si="46">MAX($B$9*(H21-$B$8), (1/$F$4)*($J$2*I40+$J$3*I41))</f>
        <v>298.78438702731205</v>
      </c>
      <c r="I41" s="3">
        <f t="shared" si="46"/>
        <v>216.30194481761745</v>
      </c>
      <c r="J41" s="3">
        <f t="shared" ref="J41" si="47">MAX($B$9*(J21-$B$8), (1/$F$4)*($J$2*K40+$J$3*K41))</f>
        <v>151.72604157633617</v>
      </c>
      <c r="K41" s="3">
        <f t="shared" ref="K41" si="48">MAX($B$9*(K21-$B$8), (1/$F$4)*($J$2*L40+$J$3*L41))</f>
        <v>101.4790921427435</v>
      </c>
      <c r="L41" s="3">
        <f t="shared" ref="L41" si="49">MAX($B$9*(L21-$B$8), (1/$F$4)*($J$2*M40+$J$3*M41))</f>
        <v>63.093379337208162</v>
      </c>
      <c r="M41" s="3">
        <f t="shared" ref="M41" si="50">MAX($B$9*(M21-$B$8), (1/$F$4)*($J$2*N40+$J$3*N41))</f>
        <v>34.805299173415428</v>
      </c>
      <c r="N41" s="3">
        <f t="shared" ref="N41" si="51">MAX($B$9*(N21-$B$8), (1/$F$4)*($J$2*O40+$J$3*O41))</f>
        <v>15.45203524689588</v>
      </c>
      <c r="O41" s="3">
        <f t="shared" ref="O41" si="52">MAX($B$9*(O21-$B$8), (1/$F$4)*($J$2*P40+$J$3*P41))</f>
        <v>4.2152104270237318</v>
      </c>
      <c r="P41" s="3">
        <f t="shared" si="16"/>
        <v>0</v>
      </c>
      <c r="Q41" s="3">
        <f t="shared" si="14"/>
        <v>0</v>
      </c>
      <c r="S41" s="1"/>
      <c r="T41" s="5"/>
      <c r="U41" s="5"/>
      <c r="V41" s="5"/>
      <c r="W41" s="5"/>
      <c r="X41" s="5"/>
      <c r="Y41" s="5"/>
      <c r="Z41" s="3">
        <f t="shared" ref="Z33:Z47" si="53">MAX($B$9*(H21-$B$8), 0)</f>
        <v>298.20462628915152</v>
      </c>
      <c r="AA41" s="3">
        <f t="shared" si="45"/>
        <v>214.59839432027314</v>
      </c>
      <c r="AB41" s="3">
        <f t="shared" si="38"/>
        <v>148.32827798172767</v>
      </c>
      <c r="AC41" s="3">
        <f t="shared" si="32"/>
        <v>95.799558338446417</v>
      </c>
      <c r="AD41" s="3">
        <f t="shared" si="27"/>
        <v>54.162897052588107</v>
      </c>
      <c r="AE41" s="3">
        <f t="shared" si="23"/>
        <v>21.159778476576307</v>
      </c>
      <c r="AF41" s="3">
        <f t="shared" si="20"/>
        <v>0</v>
      </c>
      <c r="AG41" s="3">
        <f t="shared" si="17"/>
        <v>0</v>
      </c>
      <c r="AH41" s="3">
        <f t="shared" si="15"/>
        <v>0</v>
      </c>
      <c r="AI41" s="3">
        <f t="shared" si="18"/>
        <v>0</v>
      </c>
    </row>
    <row r="42" spans="1:35">
      <c r="A42" s="1"/>
      <c r="B42" s="5"/>
      <c r="C42" s="5"/>
      <c r="D42" s="5"/>
      <c r="E42" s="5"/>
      <c r="F42" s="5"/>
      <c r="G42" s="3">
        <f t="shared" ref="G42:H42" si="54">MAX($B$9*(G22-$B$8), (1/$F$4)*($J$2*H41+$J$3*H42))</f>
        <v>217.65732641793596</v>
      </c>
      <c r="H42" s="3">
        <f t="shared" si="54"/>
        <v>153.73585740043313</v>
      </c>
      <c r="I42" s="3">
        <f t="shared" ref="I42" si="55">MAX($B$9*(I22-$B$8), (1/$F$4)*($J$2*J41+$J$3*J42))</f>
        <v>104.30190815456858</v>
      </c>
      <c r="J42" s="3">
        <f t="shared" ref="J42" si="56">MAX($B$9*(J22-$B$8), (1/$F$4)*($J$2*K41+$J$3*K42))</f>
        <v>66.713124419741547</v>
      </c>
      <c r="K42" s="3">
        <f t="shared" ref="K42" si="57">MAX($B$9*(K22-$B$8), (1/$F$4)*($J$2*L41+$J$3*L42))</f>
        <v>39.062745047383636</v>
      </c>
      <c r="L42" s="3">
        <f t="shared" ref="L42" si="58">MAX($B$9*(L22-$B$8), (1/$F$4)*($J$2*M41+$J$3*M42))</f>
        <v>19.8820990566931</v>
      </c>
      <c r="M42" s="3">
        <f t="shared" ref="M42" si="59">MAX($B$9*(M22-$B$8), (1/$F$4)*($J$2*N41+$J$3*N42))</f>
        <v>7.9283276632106308</v>
      </c>
      <c r="N42" s="3">
        <f t="shared" ref="N42" si="60">MAX($B$9*(N22-$B$8), (1/$F$4)*($J$2*O41+$J$3*O42))</f>
        <v>1.8813661743038643</v>
      </c>
      <c r="O42" s="3">
        <f t="shared" ref="O42" si="61">MAX($B$9*(O22-$B$8), (1/$F$4)*($J$2*P41+$J$3*P42))</f>
        <v>0</v>
      </c>
      <c r="P42" s="3">
        <f t="shared" si="16"/>
        <v>0</v>
      </c>
      <c r="Q42" s="3">
        <f t="shared" si="14"/>
        <v>0</v>
      </c>
      <c r="S42" s="1"/>
      <c r="T42" s="5"/>
      <c r="U42" s="5"/>
      <c r="V42" s="5"/>
      <c r="W42" s="5"/>
      <c r="X42" s="5"/>
      <c r="Y42" s="3">
        <f t="shared" ref="Y33:Y47" si="62">MAX($B$9*(G22-$B$8), 0)</f>
        <v>214.59839432027314</v>
      </c>
      <c r="Z42" s="3">
        <f t="shared" si="53"/>
        <v>148.32827798172767</v>
      </c>
      <c r="AA42" s="3">
        <f t="shared" si="45"/>
        <v>95.799558338446417</v>
      </c>
      <c r="AB42" s="3">
        <f t="shared" si="38"/>
        <v>54.162897052588107</v>
      </c>
      <c r="AC42" s="3">
        <f t="shared" si="32"/>
        <v>21.159778476576307</v>
      </c>
      <c r="AD42" s="3">
        <f t="shared" si="27"/>
        <v>0</v>
      </c>
      <c r="AE42" s="3">
        <f t="shared" si="23"/>
        <v>0</v>
      </c>
      <c r="AF42" s="3">
        <f t="shared" si="20"/>
        <v>0</v>
      </c>
      <c r="AG42" s="3">
        <f t="shared" si="17"/>
        <v>0</v>
      </c>
      <c r="AH42" s="3">
        <f t="shared" si="15"/>
        <v>0</v>
      </c>
      <c r="AI42" s="3">
        <f t="shared" si="18"/>
        <v>0</v>
      </c>
    </row>
    <row r="43" spans="1:35">
      <c r="A43" s="1"/>
      <c r="B43" s="5"/>
      <c r="C43" s="5"/>
      <c r="D43" s="5"/>
      <c r="E43" s="5"/>
      <c r="F43" s="3">
        <f t="shared" ref="F43:G43" si="63">MAX($B$9*(F23-$B$8), (1/$F$4)*($J$2*G42+$J$3*G43))</f>
        <v>155.80533664819546</v>
      </c>
      <c r="G43" s="3">
        <f t="shared" si="63"/>
        <v>106.97269644294978</v>
      </c>
      <c r="H43" s="3">
        <f t="shared" ref="H43" si="64">MAX($B$9*(H23-$B$8), (1/$F$4)*($J$2*I42+$J$3*I43))</f>
        <v>69.947813707985645</v>
      </c>
      <c r="I43" s="3">
        <f t="shared" ref="I43" si="65">MAX($B$9*(I23-$B$8), (1/$F$4)*($J$2*J42+$J$3*J43))</f>
        <v>42.66405279152746</v>
      </c>
      <c r="J43" s="3">
        <f t="shared" ref="J43" si="66">MAX($B$9*(J23-$B$8), (1/$F$4)*($J$2*K42+$J$3*K43))</f>
        <v>23.503333288382727</v>
      </c>
      <c r="K43" s="3">
        <f t="shared" ref="K43" si="67">MAX($B$9*(K23-$B$8), (1/$F$4)*($J$2*L42+$J$3*L43))</f>
        <v>11.066848703516969</v>
      </c>
      <c r="L43" s="3">
        <f t="shared" ref="L43" si="68">MAX($B$9*(L23-$B$8), (1/$F$4)*($J$2*M42+$J$3*M43))</f>
        <v>3.9990895285057233</v>
      </c>
      <c r="M43" s="3">
        <f t="shared" ref="M43" si="69">MAX($B$9*(M23-$B$8), (1/$F$4)*($J$2*N42+$J$3*N43))</f>
        <v>0.8397062834924589</v>
      </c>
      <c r="N43" s="3">
        <f t="shared" ref="N43" si="70">MAX($B$9*(N23-$B$8), (1/$F$4)*($J$2*O42+$J$3*O43))</f>
        <v>0</v>
      </c>
      <c r="O43" s="3">
        <f t="shared" ref="O43" si="71">MAX($B$9*(O23-$B$8), (1/$F$4)*($J$2*P42+$J$3*P43))</f>
        <v>0</v>
      </c>
      <c r="P43" s="3">
        <f t="shared" si="16"/>
        <v>0</v>
      </c>
      <c r="Q43" s="3">
        <f t="shared" si="14"/>
        <v>0</v>
      </c>
      <c r="S43" s="1"/>
      <c r="T43" s="5"/>
      <c r="U43" s="5"/>
      <c r="V43" s="5"/>
      <c r="W43" s="5"/>
      <c r="X43" s="3">
        <f t="shared" ref="X33:X47" si="72">MAX($B$9*(F23-$B$8), 0)</f>
        <v>148.32827798172769</v>
      </c>
      <c r="Y43" s="3">
        <f t="shared" si="62"/>
        <v>95.799558338446417</v>
      </c>
      <c r="Z43" s="3">
        <f t="shared" si="53"/>
        <v>54.162897052588107</v>
      </c>
      <c r="AA43" s="3">
        <f t="shared" si="45"/>
        <v>21.159778476576307</v>
      </c>
      <c r="AB43" s="3">
        <f t="shared" si="38"/>
        <v>0</v>
      </c>
      <c r="AC43" s="3">
        <f t="shared" si="32"/>
        <v>0</v>
      </c>
      <c r="AD43" s="3">
        <f t="shared" si="27"/>
        <v>0</v>
      </c>
      <c r="AE43" s="3">
        <f t="shared" si="23"/>
        <v>0</v>
      </c>
      <c r="AF43" s="3">
        <f t="shared" si="20"/>
        <v>0</v>
      </c>
      <c r="AG43" s="3">
        <f t="shared" si="17"/>
        <v>0</v>
      </c>
      <c r="AH43" s="3">
        <f t="shared" si="15"/>
        <v>0</v>
      </c>
      <c r="AI43" s="3">
        <f t="shared" si="18"/>
        <v>0</v>
      </c>
    </row>
    <row r="44" spans="1:35">
      <c r="A44" s="1"/>
      <c r="B44" s="5"/>
      <c r="C44" s="5"/>
      <c r="D44" s="5"/>
      <c r="E44" s="3">
        <f t="shared" ref="E44:F44" si="73">MAX($B$9*(E24-$B$8), (1/$F$4)*($J$2*F43+$J$3*F44))</f>
        <v>109.49604225521821</v>
      </c>
      <c r="F44" s="3">
        <f t="shared" si="73"/>
        <v>72.865057933952812</v>
      </c>
      <c r="G44" s="3">
        <f t="shared" ref="G44" si="74">MAX($B$9*(G24-$B$8), (1/$F$4)*($J$2*H43+$J$3*H44))</f>
        <v>45.810195932714933</v>
      </c>
      <c r="H44" s="3">
        <f t="shared" ref="H44" si="75">MAX($B$9*(H24-$B$8), (1/$F$4)*($J$2*I43+$J$3*I44))</f>
        <v>26.607923164018477</v>
      </c>
      <c r="I44" s="3">
        <f t="shared" ref="I44" si="76">MAX($B$9*(I24-$B$8), (1/$F$4)*($J$2*J43+$J$3*J44))</f>
        <v>13.797253789138354</v>
      </c>
      <c r="J44" s="3">
        <f t="shared" ref="J44" si="77">MAX($B$9*(J24-$B$8), (1/$F$4)*($J$2*K43+$J$3*K44))</f>
        <v>6.0308961029328945</v>
      </c>
      <c r="K44" s="3">
        <f t="shared" ref="K44" si="78">MAX($B$9*(K24-$B$8), (1/$F$4)*($J$2*L43+$J$3*L44))</f>
        <v>1.9904194874147447</v>
      </c>
      <c r="L44" s="3">
        <f t="shared" ref="L44" si="79">MAX($B$9*(L24-$B$8), (1/$F$4)*($J$2*M43+$J$3*M44))</f>
        <v>0.3747843732747127</v>
      </c>
      <c r="M44" s="3">
        <f t="shared" ref="M44" si="80">MAX($B$9*(M24-$B$8), (1/$F$4)*($J$2*N43+$J$3*N44))</f>
        <v>0</v>
      </c>
      <c r="N44" s="3">
        <f t="shared" ref="N44" si="81">MAX($B$9*(N24-$B$8), (1/$F$4)*($J$2*O43+$J$3*O44))</f>
        <v>0</v>
      </c>
      <c r="O44" s="3">
        <f t="shared" ref="O44" si="82">MAX($B$9*(O24-$B$8), (1/$F$4)*($J$2*P43+$J$3*P44))</f>
        <v>0</v>
      </c>
      <c r="P44" s="3">
        <f t="shared" si="16"/>
        <v>0</v>
      </c>
      <c r="Q44" s="3">
        <f t="shared" si="14"/>
        <v>0</v>
      </c>
      <c r="S44" s="1"/>
      <c r="T44" s="5"/>
      <c r="U44" s="5"/>
      <c r="V44" s="5"/>
      <c r="W44" s="3">
        <f t="shared" ref="W33:W47" si="83">MAX($B$9*(E24-$B$8), 0)</f>
        <v>95.799558338446445</v>
      </c>
      <c r="X44" s="3">
        <f t="shared" si="72"/>
        <v>54.162897052588136</v>
      </c>
      <c r="Y44" s="3">
        <f t="shared" si="62"/>
        <v>21.159778476576335</v>
      </c>
      <c r="Z44" s="3">
        <f t="shared" si="53"/>
        <v>0</v>
      </c>
      <c r="AA44" s="3">
        <f t="shared" si="45"/>
        <v>0</v>
      </c>
      <c r="AB44" s="3">
        <f t="shared" si="38"/>
        <v>0</v>
      </c>
      <c r="AC44" s="3">
        <f t="shared" si="32"/>
        <v>0</v>
      </c>
      <c r="AD44" s="3">
        <f t="shared" si="27"/>
        <v>0</v>
      </c>
      <c r="AE44" s="3">
        <f t="shared" si="23"/>
        <v>0</v>
      </c>
      <c r="AF44" s="3">
        <f t="shared" si="20"/>
        <v>0</v>
      </c>
      <c r="AG44" s="3">
        <f t="shared" si="17"/>
        <v>0</v>
      </c>
      <c r="AH44" s="3">
        <f t="shared" si="15"/>
        <v>0</v>
      </c>
      <c r="AI44" s="3">
        <f t="shared" si="18"/>
        <v>0</v>
      </c>
    </row>
    <row r="45" spans="1:35">
      <c r="A45" s="1"/>
      <c r="B45" s="5"/>
      <c r="C45" s="5"/>
      <c r="D45" s="3">
        <f t="shared" ref="D45:E45" si="84">MAX($B$9*(D25-$B$8), (1/$F$4)*($J$2*E44+$J$3*E45))</f>
        <v>75.527590875868555</v>
      </c>
      <c r="E45" s="3">
        <f t="shared" si="84"/>
        <v>48.611846359989045</v>
      </c>
      <c r="F45" s="3">
        <f t="shared" ref="F45" si="85">MAX($B$9*(F25-$B$8), (1/$F$4)*($J$2*G44+$J$3*G45))</f>
        <v>29.342663433116101</v>
      </c>
      <c r="G45" s="3">
        <f t="shared" ref="G45" si="86">MAX($B$9*(G25-$B$8), (1/$F$4)*($J$2*H44+$J$3*H45))</f>
        <v>16.223663181123037</v>
      </c>
      <c r="H45" s="3">
        <f t="shared" ref="H45" si="87">MAX($B$9*(H25-$B$8), (1/$F$4)*($J$2*I44+$J$3*I45))</f>
        <v>7.9288420185849322</v>
      </c>
      <c r="I45" s="3">
        <f t="shared" ref="I45" si="88">MAX($B$9*(I25-$B$8), (1/$F$4)*($J$2*J44+$J$3*J45))</f>
        <v>3.2292016903994916</v>
      </c>
      <c r="J45" s="3">
        <f t="shared" ref="J45" si="89">MAX($B$9*(J25-$B$8), (1/$F$4)*($J$2*K44+$J$3*K45))</f>
        <v>0.98010651159272799</v>
      </c>
      <c r="K45" s="3">
        <f t="shared" ref="K45" si="90">MAX($B$9*(K25-$B$8), (1/$F$4)*($J$2*L44+$J$3*L45))</f>
        <v>0.16727673617816941</v>
      </c>
      <c r="L45" s="3">
        <f t="shared" ref="L45" si="91">MAX($B$9*(L25-$B$8), (1/$F$4)*($J$2*M44+$J$3*M45))</f>
        <v>0</v>
      </c>
      <c r="M45" s="3">
        <f t="shared" ref="M45" si="92">MAX($B$9*(M25-$B$8), (1/$F$4)*($J$2*N44+$J$3*N45))</f>
        <v>0</v>
      </c>
      <c r="N45" s="3">
        <f t="shared" ref="N45" si="93">MAX($B$9*(N25-$B$8), (1/$F$4)*($J$2*O44+$J$3*O45))</f>
        <v>0</v>
      </c>
      <c r="O45" s="3">
        <f t="shared" ref="O45" si="94">MAX($B$9*(O25-$B$8), (1/$F$4)*($J$2*P44+$J$3*P45))</f>
        <v>0</v>
      </c>
      <c r="P45" s="3">
        <f t="shared" si="16"/>
        <v>0</v>
      </c>
      <c r="Q45" s="3">
        <f t="shared" si="14"/>
        <v>0</v>
      </c>
      <c r="S45" s="1"/>
      <c r="T45" s="5"/>
      <c r="U45" s="5"/>
      <c r="V45" s="3">
        <f t="shared" ref="V33:V47" si="95">MAX($B$9*(D25-$B$8), 0)</f>
        <v>54.162897052588136</v>
      </c>
      <c r="W45" s="3">
        <f t="shared" si="83"/>
        <v>21.159778476576335</v>
      </c>
      <c r="X45" s="3">
        <f t="shared" si="72"/>
        <v>0</v>
      </c>
      <c r="Y45" s="3">
        <f t="shared" si="62"/>
        <v>0</v>
      </c>
      <c r="Z45" s="3">
        <f t="shared" si="53"/>
        <v>0</v>
      </c>
      <c r="AA45" s="3">
        <f t="shared" si="45"/>
        <v>0</v>
      </c>
      <c r="AB45" s="3">
        <f t="shared" si="38"/>
        <v>0</v>
      </c>
      <c r="AC45" s="3">
        <f t="shared" si="32"/>
        <v>0</v>
      </c>
      <c r="AD45" s="3">
        <f t="shared" si="27"/>
        <v>0</v>
      </c>
      <c r="AE45" s="3">
        <f t="shared" si="23"/>
        <v>0</v>
      </c>
      <c r="AF45" s="3">
        <f t="shared" si="20"/>
        <v>0</v>
      </c>
      <c r="AG45" s="3">
        <f t="shared" si="17"/>
        <v>0</v>
      </c>
      <c r="AH45" s="3">
        <f t="shared" si="15"/>
        <v>0</v>
      </c>
      <c r="AI45" s="3">
        <f t="shared" si="18"/>
        <v>0</v>
      </c>
    </row>
    <row r="46" spans="1:35">
      <c r="A46" s="1"/>
      <c r="B46" s="5"/>
      <c r="C46" s="3">
        <f t="shared" ref="B46:D47" si="96">MAX($B$9*(C26-$B$8), (1/$F$4)*($J$2*D45+$J$3*D46))</f>
        <v>51.143948293000811</v>
      </c>
      <c r="D46" s="3">
        <f t="shared" si="96"/>
        <v>31.793163891041008</v>
      </c>
      <c r="E46" s="3">
        <f t="shared" ref="E46" si="97">MAX($B$9*(E26-$B$8), (1/$F$4)*($J$2*F45+$J$3*F46))</f>
        <v>18.412117995842578</v>
      </c>
      <c r="F46" s="3">
        <f t="shared" ref="F46" si="98">MAX($B$9*(F26-$B$8), (1/$F$4)*($J$2*G45+$J$3*G46))</f>
        <v>9.6938801629525564</v>
      </c>
      <c r="G46" s="3">
        <f t="shared" ref="G46" si="99">MAX($B$9*(G26-$B$8), (1/$F$4)*($J$2*H45+$J$3*H46))</f>
        <v>4.4730426783512476</v>
      </c>
      <c r="H46" s="3">
        <f t="shared" ref="H46" si="100">MAX($B$9*(H26-$B$8), (1/$F$4)*($J$2*I45+$J$3*I46))</f>
        <v>1.7036089923849087</v>
      </c>
      <c r="I46" s="3">
        <f t="shared" ref="I46" si="101">MAX($B$9*(I26-$B$8), (1/$F$4)*($J$2*J45+$J$3*J46))</f>
        <v>0.47838910080388258</v>
      </c>
      <c r="J46" s="3">
        <f t="shared" ref="J46" si="102">MAX($B$9*(J26-$B$8), (1/$F$4)*($J$2*K45+$J$3*K46))</f>
        <v>7.4660280581951496E-2</v>
      </c>
      <c r="K46" s="3">
        <f t="shared" ref="K46" si="103">MAX($B$9*(K26-$B$8), (1/$F$4)*($J$2*L45+$J$3*L46))</f>
        <v>0</v>
      </c>
      <c r="L46" s="3">
        <f t="shared" ref="L46" si="104">MAX($B$9*(L26-$B$8), (1/$F$4)*($J$2*M45+$J$3*M46))</f>
        <v>0</v>
      </c>
      <c r="M46" s="3">
        <f t="shared" ref="M46" si="105">MAX($B$9*(M26-$B$8), (1/$F$4)*($J$2*N45+$J$3*N46))</f>
        <v>0</v>
      </c>
      <c r="N46" s="3">
        <f t="shared" ref="N46" si="106">MAX($B$9*(N26-$B$8), (1/$F$4)*($J$2*O45+$J$3*O46))</f>
        <v>0</v>
      </c>
      <c r="O46" s="3">
        <f t="shared" ref="O46" si="107">MAX($B$9*(O26-$B$8), (1/$F$4)*($J$2*P45+$J$3*P46))</f>
        <v>0</v>
      </c>
      <c r="P46" s="3">
        <f t="shared" si="16"/>
        <v>0</v>
      </c>
      <c r="Q46" s="3">
        <f t="shared" si="14"/>
        <v>0</v>
      </c>
      <c r="S46" s="1"/>
      <c r="T46" s="5"/>
      <c r="U46" s="3">
        <f t="shared" ref="U33:U47" si="108">MAX($B$9*(C26-$B$8), 0)</f>
        <v>21.159778476576335</v>
      </c>
      <c r="V46" s="3">
        <f t="shared" si="95"/>
        <v>0</v>
      </c>
      <c r="W46" s="3">
        <f t="shared" si="83"/>
        <v>0</v>
      </c>
      <c r="X46" s="3">
        <f t="shared" si="72"/>
        <v>0</v>
      </c>
      <c r="Y46" s="3">
        <f t="shared" si="62"/>
        <v>0</v>
      </c>
      <c r="Z46" s="3">
        <f t="shared" si="53"/>
        <v>0</v>
      </c>
      <c r="AA46" s="3">
        <f t="shared" si="45"/>
        <v>0</v>
      </c>
      <c r="AB46" s="3">
        <f t="shared" si="38"/>
        <v>0</v>
      </c>
      <c r="AC46" s="3">
        <f t="shared" si="32"/>
        <v>0</v>
      </c>
      <c r="AD46" s="3">
        <f t="shared" si="27"/>
        <v>0</v>
      </c>
      <c r="AE46" s="3">
        <f t="shared" si="23"/>
        <v>0</v>
      </c>
      <c r="AF46" s="3">
        <f t="shared" si="20"/>
        <v>0</v>
      </c>
      <c r="AG46" s="3">
        <f t="shared" si="17"/>
        <v>0</v>
      </c>
      <c r="AH46" s="3">
        <f t="shared" si="15"/>
        <v>0</v>
      </c>
      <c r="AI46" s="3">
        <f t="shared" si="18"/>
        <v>0</v>
      </c>
    </row>
    <row r="47" spans="1:35">
      <c r="A47" s="1"/>
      <c r="B47" s="3">
        <f t="shared" si="96"/>
        <v>34.017136280097532</v>
      </c>
      <c r="C47" s="3">
        <f t="shared" si="96"/>
        <v>20.406863539879563</v>
      </c>
      <c r="D47" s="3">
        <f t="shared" ref="D47" si="109">MAX($B$9*(D27-$B$8), (1/$F$4)*($J$2*E46+$J$3*E47))</f>
        <v>11.337016701828031</v>
      </c>
      <c r="E47" s="3">
        <f t="shared" ref="E47" si="110">MAX($B$9*(E27-$B$8), (1/$F$4)*($J$2*F46+$J$3*F47))</f>
        <v>5.6882600752909775</v>
      </c>
      <c r="F47" s="3">
        <f t="shared" ref="F47" si="111">MAX($B$9*(F27-$B$8), (1/$F$4)*($J$2*G46+$J$3*G47))</f>
        <v>2.4830915890528971</v>
      </c>
      <c r="G47" s="3">
        <f t="shared" ref="G47" si="112">MAX($B$9*(G27-$B$8), (1/$F$4)*($J$2*H46+$J$3*H47))</f>
        <v>0.88747165254185612</v>
      </c>
      <c r="H47" s="3">
        <f t="shared" ref="H47" si="113">MAX($B$9*(H27-$B$8), (1/$F$4)*($J$2*I46+$J$3*I47))</f>
        <v>0.23179116806980316</v>
      </c>
      <c r="I47" s="3">
        <f t="shared" ref="I47" si="114">MAX($B$9*(I27-$B$8), (1/$F$4)*($J$2*J46+$J$3*J47))</f>
        <v>3.3322969014881958E-2</v>
      </c>
      <c r="J47" s="3">
        <f t="shared" ref="J47" si="115">MAX($B$9*(J27-$B$8), (1/$F$4)*($J$2*K46+$J$3*K47))</f>
        <v>0</v>
      </c>
      <c r="K47" s="3">
        <f t="shared" ref="K47" si="116">MAX($B$9*(K27-$B$8), (1/$F$4)*($J$2*L46+$J$3*L47))</f>
        <v>0</v>
      </c>
      <c r="L47" s="3">
        <f t="shared" ref="L47" si="117">MAX($B$9*(L27-$B$8), (1/$F$4)*($J$2*M46+$J$3*M47))</f>
        <v>0</v>
      </c>
      <c r="M47" s="3">
        <f t="shared" ref="M47" si="118">MAX($B$9*(M27-$B$8), (1/$F$4)*($J$2*N46+$J$3*N47))</f>
        <v>0</v>
      </c>
      <c r="N47" s="3">
        <f t="shared" ref="N47" si="119">MAX($B$9*(N27-$B$8), (1/$F$4)*($J$2*O46+$J$3*O47))</f>
        <v>0</v>
      </c>
      <c r="O47" s="3">
        <f t="shared" ref="O47" si="120">MAX($B$9*(O27-$B$8), (1/$F$4)*($J$2*P46+$J$3*P47))</f>
        <v>0</v>
      </c>
      <c r="P47" s="3">
        <f t="shared" si="16"/>
        <v>0</v>
      </c>
      <c r="Q47" s="3">
        <f t="shared" si="14"/>
        <v>0</v>
      </c>
      <c r="S47" s="1"/>
      <c r="T47" s="3">
        <f t="shared" ref="T33:T47" si="121">MAX($B$9*(B27-$B$8), 0)</f>
        <v>0</v>
      </c>
      <c r="U47" s="3">
        <f t="shared" si="108"/>
        <v>0</v>
      </c>
      <c r="V47" s="3">
        <f t="shared" si="95"/>
        <v>0</v>
      </c>
      <c r="W47" s="3">
        <f t="shared" si="83"/>
        <v>0</v>
      </c>
      <c r="X47" s="3">
        <f t="shared" si="72"/>
        <v>0</v>
      </c>
      <c r="Y47" s="3">
        <f t="shared" si="62"/>
        <v>0</v>
      </c>
      <c r="Z47" s="3">
        <f t="shared" si="53"/>
        <v>0</v>
      </c>
      <c r="AA47" s="3">
        <f t="shared" si="45"/>
        <v>0</v>
      </c>
      <c r="AB47" s="3">
        <f t="shared" si="38"/>
        <v>0</v>
      </c>
      <c r="AC47" s="3">
        <f t="shared" si="32"/>
        <v>0</v>
      </c>
      <c r="AD47" s="3">
        <f t="shared" si="27"/>
        <v>0</v>
      </c>
      <c r="AE47" s="3">
        <f t="shared" si="23"/>
        <v>0</v>
      </c>
      <c r="AF47" s="3">
        <f t="shared" si="20"/>
        <v>0</v>
      </c>
      <c r="AG47" s="3">
        <f t="shared" si="17"/>
        <v>0</v>
      </c>
      <c r="AH47" s="3">
        <f t="shared" si="15"/>
        <v>0</v>
      </c>
      <c r="AI47" s="3">
        <f t="shared" si="18"/>
        <v>0</v>
      </c>
    </row>
    <row r="48" spans="1:35">
      <c r="A48" s="2" t="s">
        <v>18</v>
      </c>
      <c r="B48" s="2">
        <v>0</v>
      </c>
      <c r="C48" s="2">
        <v>1</v>
      </c>
      <c r="D48" s="2">
        <v>2</v>
      </c>
      <c r="E48" s="2">
        <v>3</v>
      </c>
      <c r="F48" s="2">
        <v>4</v>
      </c>
      <c r="G48" s="2">
        <v>5</v>
      </c>
      <c r="H48" s="2">
        <v>6</v>
      </c>
      <c r="I48" s="2">
        <v>7</v>
      </c>
      <c r="J48" s="2">
        <v>8</v>
      </c>
      <c r="K48" s="2">
        <v>9</v>
      </c>
      <c r="L48" s="2">
        <v>10</v>
      </c>
      <c r="M48" s="2">
        <v>11</v>
      </c>
      <c r="N48" s="2">
        <v>12</v>
      </c>
      <c r="O48" s="2">
        <v>13</v>
      </c>
      <c r="P48" s="2">
        <v>14</v>
      </c>
      <c r="Q48" s="2">
        <v>15</v>
      </c>
      <c r="S48" s="2" t="s">
        <v>18</v>
      </c>
      <c r="T48" s="2">
        <v>0</v>
      </c>
      <c r="U48" s="2">
        <v>1</v>
      </c>
      <c r="V48" s="2">
        <v>2</v>
      </c>
      <c r="W48" s="2">
        <v>3</v>
      </c>
      <c r="X48" s="2">
        <v>4</v>
      </c>
      <c r="Y48" s="2">
        <v>5</v>
      </c>
      <c r="Z48" s="2">
        <v>6</v>
      </c>
      <c r="AA48" s="2">
        <v>7</v>
      </c>
      <c r="AB48" s="2">
        <v>8</v>
      </c>
      <c r="AC48" s="2">
        <v>9</v>
      </c>
      <c r="AD48" s="2">
        <v>10</v>
      </c>
      <c r="AE48" s="2">
        <v>11</v>
      </c>
      <c r="AF48" s="2">
        <v>12</v>
      </c>
      <c r="AG48" s="2">
        <v>13</v>
      </c>
      <c r="AH48" s="2">
        <v>14</v>
      </c>
      <c r="AI48" s="2">
        <v>15</v>
      </c>
    </row>
  </sheetData>
  <mergeCells count="14">
    <mergeCell ref="L1:M1"/>
    <mergeCell ref="L2:M2"/>
    <mergeCell ref="B12:C12"/>
    <mergeCell ref="B32:C32"/>
    <mergeCell ref="T32:U32"/>
    <mergeCell ref="D5:E5"/>
    <mergeCell ref="H2:I2"/>
    <mergeCell ref="H3:I3"/>
    <mergeCell ref="A1:B1"/>
    <mergeCell ref="D1:F1"/>
    <mergeCell ref="H1:J1"/>
    <mergeCell ref="D2:E2"/>
    <mergeCell ref="D3:E3"/>
    <mergeCell ref="D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D27F-9C10-49FF-B100-E0CADCECD059}">
  <dimension ref="A1:S65"/>
  <sheetViews>
    <sheetView topLeftCell="A28" workbookViewId="0">
      <selection activeCell="O12" sqref="O12"/>
    </sheetView>
  </sheetViews>
  <sheetFormatPr defaultRowHeight="15"/>
  <sheetData>
    <row r="1" spans="1:13">
      <c r="A1" s="22" t="s">
        <v>23</v>
      </c>
      <c r="B1" s="22"/>
      <c r="D1" s="23" t="s">
        <v>24</v>
      </c>
      <c r="E1" s="23"/>
      <c r="F1" s="23"/>
      <c r="H1" s="24" t="s">
        <v>25</v>
      </c>
      <c r="I1" s="24"/>
      <c r="J1" s="24"/>
      <c r="L1" s="18" t="s">
        <v>26</v>
      </c>
      <c r="M1" s="18"/>
    </row>
    <row r="2" spans="1:13">
      <c r="A2" s="9" t="s">
        <v>27</v>
      </c>
      <c r="B2" s="6">
        <v>0.05</v>
      </c>
      <c r="D2" s="21" t="s">
        <v>28</v>
      </c>
      <c r="E2" s="21"/>
      <c r="F2" s="7">
        <v>100</v>
      </c>
      <c r="H2" s="25">
        <f>B36/O30</f>
        <v>74.88484493844841</v>
      </c>
      <c r="I2" s="25"/>
      <c r="J2" s="25"/>
      <c r="L2" s="12" t="s">
        <v>29</v>
      </c>
      <c r="M2" s="13">
        <v>80</v>
      </c>
    </row>
    <row r="3" spans="1:13">
      <c r="A3" s="9" t="s">
        <v>5</v>
      </c>
      <c r="B3" s="6">
        <v>1.1000000000000001</v>
      </c>
      <c r="D3" s="21" t="s">
        <v>30</v>
      </c>
      <c r="E3" s="21"/>
      <c r="F3" s="7">
        <v>10</v>
      </c>
      <c r="L3" s="12" t="s">
        <v>30</v>
      </c>
      <c r="M3" s="13">
        <v>6</v>
      </c>
    </row>
    <row r="4" spans="1:13">
      <c r="A4" s="9" t="s">
        <v>8</v>
      </c>
      <c r="B4" s="6">
        <v>0.9</v>
      </c>
      <c r="D4" s="21" t="s">
        <v>31</v>
      </c>
      <c r="E4" s="21"/>
      <c r="F4" s="11">
        <f>B36</f>
        <v>61.62195811754156</v>
      </c>
      <c r="H4" s="24" t="s">
        <v>32</v>
      </c>
      <c r="I4" s="24"/>
      <c r="J4" s="24"/>
      <c r="L4" s="12" t="s">
        <v>33</v>
      </c>
      <c r="M4" s="13">
        <v>1</v>
      </c>
    </row>
    <row r="5" spans="1:13">
      <c r="A5" s="9" t="s">
        <v>6</v>
      </c>
      <c r="B5" s="6">
        <v>0.5</v>
      </c>
      <c r="H5" s="25">
        <f>B44</f>
        <v>74.82458063139569</v>
      </c>
      <c r="I5" s="25"/>
      <c r="J5" s="25"/>
      <c r="L5" s="12" t="s">
        <v>31</v>
      </c>
      <c r="M5" s="14">
        <f>I46</f>
        <v>2.3572151638290602</v>
      </c>
    </row>
    <row r="6" spans="1:13">
      <c r="A6" s="9" t="s">
        <v>9</v>
      </c>
      <c r="B6" s="6">
        <v>0.5</v>
      </c>
    </row>
    <row r="7" spans="1:13">
      <c r="A7" s="9" t="s">
        <v>15</v>
      </c>
      <c r="B7" s="6">
        <v>10</v>
      </c>
    </row>
    <row r="11" spans="1:13">
      <c r="A11" s="2" t="s">
        <v>18</v>
      </c>
      <c r="B11" s="2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</row>
    <row r="12" spans="1:13">
      <c r="A12" s="1"/>
      <c r="B12" s="20" t="s">
        <v>34</v>
      </c>
      <c r="C12" s="20"/>
      <c r="D12" s="5"/>
      <c r="E12" s="5"/>
      <c r="F12" s="5"/>
      <c r="G12" s="5"/>
      <c r="H12" s="5"/>
      <c r="I12" s="5"/>
      <c r="J12" s="5"/>
      <c r="K12" s="5"/>
      <c r="L12" s="3">
        <f>K13*B3</f>
        <v>0.12968712300500007</v>
      </c>
    </row>
    <row r="13" spans="1:13">
      <c r="A13" s="1"/>
      <c r="B13" s="5"/>
      <c r="C13" s="5"/>
      <c r="D13" s="5"/>
      <c r="E13" s="5"/>
      <c r="F13" s="5"/>
      <c r="G13" s="5"/>
      <c r="H13" s="5"/>
      <c r="I13" s="5"/>
      <c r="J13" s="5"/>
      <c r="K13" s="3">
        <f>J14*B3</f>
        <v>0.11789738455000007</v>
      </c>
      <c r="L13" s="3">
        <f>K13*$B$4</f>
        <v>0.10610764609500006</v>
      </c>
    </row>
    <row r="14" spans="1:13">
      <c r="A14" s="1"/>
      <c r="B14" s="5"/>
      <c r="C14" s="5"/>
      <c r="D14" s="5"/>
      <c r="E14" s="5"/>
      <c r="F14" s="5"/>
      <c r="G14" s="5"/>
      <c r="H14" s="5"/>
      <c r="I14" s="5"/>
      <c r="J14" s="3">
        <f>I15*B3</f>
        <v>0.10717944050000006</v>
      </c>
      <c r="K14" s="3">
        <f>J14*$B$4</f>
        <v>9.6461496450000059E-2</v>
      </c>
      <c r="L14" s="3">
        <f>K14*$B$4</f>
        <v>8.6815346805000054E-2</v>
      </c>
    </row>
    <row r="15" spans="1:13">
      <c r="A15" s="1"/>
      <c r="B15" s="5"/>
      <c r="C15" s="5"/>
      <c r="D15" s="5"/>
      <c r="E15" s="5"/>
      <c r="F15" s="5"/>
      <c r="G15" s="5"/>
      <c r="H15" s="5"/>
      <c r="I15" s="3">
        <f>H16*B3</f>
        <v>9.7435855000000043E-2</v>
      </c>
      <c r="J15" s="3">
        <f>I15*$B$4</f>
        <v>8.7692269500000045E-2</v>
      </c>
      <c r="K15" s="3">
        <f t="shared" ref="K15:L15" si="0">J15*$B$4</f>
        <v>7.8923042550000044E-2</v>
      </c>
      <c r="L15" s="3">
        <f t="shared" si="0"/>
        <v>7.1030738295000048E-2</v>
      </c>
    </row>
    <row r="16" spans="1:13">
      <c r="A16" s="1"/>
      <c r="B16" s="5"/>
      <c r="C16" s="5"/>
      <c r="D16" s="5"/>
      <c r="E16" s="5"/>
      <c r="F16" s="5"/>
      <c r="G16" s="5"/>
      <c r="H16" s="3">
        <f>G17*B3</f>
        <v>8.8578050000000033E-2</v>
      </c>
      <c r="I16" s="3">
        <f>H16*$B$4</f>
        <v>7.9720245000000037E-2</v>
      </c>
      <c r="J16" s="3">
        <f t="shared" ref="J16:L16" si="1">I16*$B$4</f>
        <v>7.1748220500000029E-2</v>
      </c>
      <c r="K16" s="3">
        <f t="shared" si="1"/>
        <v>6.4573398450000027E-2</v>
      </c>
      <c r="L16" s="3">
        <f t="shared" si="1"/>
        <v>5.8116058605000027E-2</v>
      </c>
    </row>
    <row r="17" spans="1:19">
      <c r="A17" s="1"/>
      <c r="B17" s="5"/>
      <c r="C17" s="5"/>
      <c r="D17" s="5"/>
      <c r="E17" s="5"/>
      <c r="F17" s="5"/>
      <c r="G17" s="3">
        <f>F18*B3</f>
        <v>8.0525500000000028E-2</v>
      </c>
      <c r="H17" s="3">
        <f>G17*$B$4</f>
        <v>7.2472950000000022E-2</v>
      </c>
      <c r="I17" s="3">
        <f t="shared" ref="I17:L17" si="2">H17*$B$4</f>
        <v>6.5225655000000021E-2</v>
      </c>
      <c r="J17" s="3">
        <f t="shared" si="2"/>
        <v>5.8703089500000021E-2</v>
      </c>
      <c r="K17" s="3">
        <f t="shared" si="2"/>
        <v>5.2832780550000021E-2</v>
      </c>
      <c r="L17" s="3">
        <f t="shared" si="2"/>
        <v>4.7549502495000021E-2</v>
      </c>
    </row>
    <row r="18" spans="1:19">
      <c r="A18" s="1"/>
      <c r="B18" s="5"/>
      <c r="C18" s="5"/>
      <c r="D18" s="5"/>
      <c r="E18" s="5"/>
      <c r="F18" s="3">
        <f>E19*B3</f>
        <v>7.320500000000002E-2</v>
      </c>
      <c r="G18" s="3">
        <f>F18*$B$4</f>
        <v>6.5884500000000026E-2</v>
      </c>
      <c r="H18" s="3">
        <f t="shared" ref="H18:L18" si="3">G18*$B$4</f>
        <v>5.9296050000000024E-2</v>
      </c>
      <c r="I18" s="3">
        <f t="shared" si="3"/>
        <v>5.3366445000000019E-2</v>
      </c>
      <c r="J18" s="3">
        <f t="shared" si="3"/>
        <v>4.8029800500000018E-2</v>
      </c>
      <c r="K18" s="3">
        <f t="shared" si="3"/>
        <v>4.3226820450000016E-2</v>
      </c>
      <c r="L18" s="3">
        <f t="shared" si="3"/>
        <v>3.8904138405000017E-2</v>
      </c>
    </row>
    <row r="19" spans="1:19">
      <c r="A19" s="1"/>
      <c r="B19" s="5"/>
      <c r="C19" s="5"/>
      <c r="D19" s="5"/>
      <c r="E19" s="3">
        <f>D20*B3</f>
        <v>6.6550000000000012E-2</v>
      </c>
      <c r="F19" s="3">
        <f>E19*$B$4</f>
        <v>5.9895000000000011E-2</v>
      </c>
      <c r="G19" s="3">
        <f t="shared" ref="G19:L19" si="4">F19*$B$4</f>
        <v>5.3905500000000009E-2</v>
      </c>
      <c r="H19" s="3">
        <f t="shared" si="4"/>
        <v>4.8514950000000008E-2</v>
      </c>
      <c r="I19" s="3">
        <f t="shared" si="4"/>
        <v>4.3663455000000011E-2</v>
      </c>
      <c r="J19" s="3">
        <f t="shared" si="4"/>
        <v>3.929710950000001E-2</v>
      </c>
      <c r="K19" s="3">
        <f t="shared" si="4"/>
        <v>3.5367398550000012E-2</v>
      </c>
      <c r="L19" s="3">
        <f t="shared" si="4"/>
        <v>3.1830658695000014E-2</v>
      </c>
    </row>
    <row r="20" spans="1:19">
      <c r="A20" s="1"/>
      <c r="B20" s="5"/>
      <c r="C20" s="5"/>
      <c r="D20" s="3">
        <f>C21*B3</f>
        <v>6.0500000000000012E-2</v>
      </c>
      <c r="E20" s="3">
        <f>D20*$B$4</f>
        <v>5.4450000000000012E-2</v>
      </c>
      <c r="F20" s="3">
        <f t="shared" ref="F20:L20" si="5">E20*$B$4</f>
        <v>4.9005000000000014E-2</v>
      </c>
      <c r="G20" s="3">
        <f t="shared" si="5"/>
        <v>4.4104500000000012E-2</v>
      </c>
      <c r="H20" s="3">
        <f t="shared" si="5"/>
        <v>3.9694050000000008E-2</v>
      </c>
      <c r="I20" s="3">
        <f t="shared" si="5"/>
        <v>3.5724645000000006E-2</v>
      </c>
      <c r="J20" s="3">
        <f t="shared" si="5"/>
        <v>3.2152180500000009E-2</v>
      </c>
      <c r="K20" s="3">
        <f t="shared" si="5"/>
        <v>2.893696245000001E-2</v>
      </c>
      <c r="L20" s="3">
        <f t="shared" si="5"/>
        <v>2.6043266205000009E-2</v>
      </c>
    </row>
    <row r="21" spans="1:19">
      <c r="A21" s="1"/>
      <c r="B21" s="5"/>
      <c r="C21" s="3">
        <f>B22*$B$3</f>
        <v>5.5000000000000007E-2</v>
      </c>
      <c r="D21" s="3">
        <f>C21*$B$4</f>
        <v>4.9500000000000009E-2</v>
      </c>
      <c r="E21" s="3">
        <f t="shared" ref="E21:L21" si="6">D21*$B$4</f>
        <v>4.4550000000000006E-2</v>
      </c>
      <c r="F21" s="3">
        <f t="shared" si="6"/>
        <v>4.0095000000000006E-2</v>
      </c>
      <c r="G21" s="3">
        <f t="shared" si="6"/>
        <v>3.6085500000000006E-2</v>
      </c>
      <c r="H21" s="3">
        <f t="shared" si="6"/>
        <v>3.2476950000000004E-2</v>
      </c>
      <c r="I21" s="3">
        <f t="shared" si="6"/>
        <v>2.9229255000000006E-2</v>
      </c>
      <c r="J21" s="3">
        <f t="shared" si="6"/>
        <v>2.6306329500000006E-2</v>
      </c>
      <c r="K21" s="3">
        <f t="shared" si="6"/>
        <v>2.3675696550000007E-2</v>
      </c>
      <c r="L21" s="3">
        <f t="shared" si="6"/>
        <v>2.1308126895000008E-2</v>
      </c>
    </row>
    <row r="22" spans="1:19">
      <c r="A22" s="1"/>
      <c r="B22" s="3">
        <f>B2</f>
        <v>0.05</v>
      </c>
      <c r="C22" s="3">
        <f>B22*$B$4</f>
        <v>4.5000000000000005E-2</v>
      </c>
      <c r="D22" s="3">
        <f t="shared" ref="D22:L22" si="7">C22*$B$4</f>
        <v>4.0500000000000008E-2</v>
      </c>
      <c r="E22" s="3">
        <f t="shared" si="7"/>
        <v>3.645000000000001E-2</v>
      </c>
      <c r="F22" s="3">
        <f t="shared" si="7"/>
        <v>3.2805000000000008E-2</v>
      </c>
      <c r="G22" s="3">
        <f t="shared" si="7"/>
        <v>2.9524500000000009E-2</v>
      </c>
      <c r="H22" s="3">
        <f t="shared" si="7"/>
        <v>2.657205000000001E-2</v>
      </c>
      <c r="I22" s="3">
        <f t="shared" si="7"/>
        <v>2.3914845000000011E-2</v>
      </c>
      <c r="J22" s="3">
        <f t="shared" si="7"/>
        <v>2.1523360500000012E-2</v>
      </c>
      <c r="K22" s="3">
        <f t="shared" si="7"/>
        <v>1.937102445000001E-2</v>
      </c>
      <c r="L22" s="3">
        <f t="shared" si="7"/>
        <v>1.7433922005000008E-2</v>
      </c>
    </row>
    <row r="23" spans="1:19">
      <c r="A23" s="2" t="s">
        <v>18</v>
      </c>
      <c r="B23" s="2">
        <v>0</v>
      </c>
      <c r="C23" s="2">
        <v>1</v>
      </c>
      <c r="D23" s="2">
        <v>2</v>
      </c>
      <c r="E23" s="2">
        <v>3</v>
      </c>
      <c r="F23" s="2">
        <v>4</v>
      </c>
      <c r="G23" s="2">
        <v>5</v>
      </c>
      <c r="H23" s="2">
        <v>6</v>
      </c>
      <c r="I23" s="2">
        <v>7</v>
      </c>
      <c r="J23" s="2">
        <v>8</v>
      </c>
      <c r="K23" s="2">
        <v>9</v>
      </c>
      <c r="L23" s="2">
        <v>10</v>
      </c>
    </row>
    <row r="25" spans="1:19">
      <c r="A25" s="2" t="s">
        <v>18</v>
      </c>
      <c r="B25" s="2">
        <v>0</v>
      </c>
      <c r="C25" s="2">
        <v>1</v>
      </c>
      <c r="D25" s="2">
        <v>2</v>
      </c>
      <c r="E25" s="2">
        <v>3</v>
      </c>
      <c r="F25" s="2">
        <v>4</v>
      </c>
      <c r="G25" s="2">
        <v>5</v>
      </c>
      <c r="H25" s="2">
        <v>6</v>
      </c>
      <c r="I25" s="2">
        <v>7</v>
      </c>
      <c r="J25" s="2">
        <v>8</v>
      </c>
      <c r="K25" s="2">
        <v>9</v>
      </c>
      <c r="L25" s="2">
        <v>10</v>
      </c>
      <c r="N25" s="2" t="s">
        <v>18</v>
      </c>
      <c r="O25" s="2">
        <v>0</v>
      </c>
      <c r="P25" s="2">
        <v>1</v>
      </c>
      <c r="Q25" s="2">
        <v>2</v>
      </c>
      <c r="R25" s="2">
        <v>3</v>
      </c>
      <c r="S25" s="2">
        <v>4</v>
      </c>
    </row>
    <row r="26" spans="1:19">
      <c r="A26" s="1"/>
      <c r="B26" s="20" t="s">
        <v>35</v>
      </c>
      <c r="C26" s="20"/>
      <c r="D26" s="5"/>
      <c r="E26" s="5"/>
      <c r="F26" s="5"/>
      <c r="G26" s="5"/>
      <c r="H26" s="5"/>
      <c r="I26" s="5"/>
      <c r="J26" s="5"/>
      <c r="K26" s="5"/>
      <c r="L26" s="3">
        <f>$F$2</f>
        <v>100</v>
      </c>
      <c r="N26" s="1"/>
      <c r="O26" s="20" t="s">
        <v>36</v>
      </c>
      <c r="P26" s="20"/>
      <c r="Q26" s="5"/>
      <c r="R26" s="5"/>
      <c r="S26" s="3">
        <v>1</v>
      </c>
    </row>
    <row r="27" spans="1:19">
      <c r="A27" s="1"/>
      <c r="B27" s="5"/>
      <c r="C27" s="5"/>
      <c r="D27" s="5"/>
      <c r="E27" s="5"/>
      <c r="F27" s="5"/>
      <c r="G27" s="5"/>
      <c r="H27" s="5"/>
      <c r="I27" s="5"/>
      <c r="J27" s="5"/>
      <c r="K27" s="3">
        <f t="shared" ref="K27:K35" si="8">(1/(1+K13))*($B$5*L26+$B$6*L27)</f>
        <v>89.45364877139788</v>
      </c>
      <c r="L27" s="3">
        <f t="shared" ref="L27:L36" si="9">$F$2</f>
        <v>100</v>
      </c>
      <c r="N27" s="1"/>
      <c r="O27" s="5"/>
      <c r="P27" s="5"/>
      <c r="Q27" s="5"/>
      <c r="R27" s="3">
        <f>(1/(1+E19))*($B$5*S26+$B$6*S27)</f>
        <v>0.93760255027893669</v>
      </c>
      <c r="S27" s="3">
        <v>1</v>
      </c>
    </row>
    <row r="28" spans="1:19">
      <c r="A28" s="1"/>
      <c r="B28" s="5"/>
      <c r="C28" s="5"/>
      <c r="D28" s="5"/>
      <c r="E28" s="5"/>
      <c r="F28" s="5"/>
      <c r="G28" s="5"/>
      <c r="H28" s="5"/>
      <c r="I28" s="5"/>
      <c r="J28" s="3">
        <f t="shared" ref="J28" si="10">(1/(1+J14))*($B$5*K27+$B$6*K28)</f>
        <v>81.583939847428184</v>
      </c>
      <c r="K28" s="3">
        <f t="shared" si="8"/>
        <v>91.202472976724465</v>
      </c>
      <c r="L28" s="3">
        <f t="shared" si="9"/>
        <v>100</v>
      </c>
      <c r="N28" s="1"/>
      <c r="O28" s="5"/>
      <c r="P28" s="5"/>
      <c r="Q28" s="3">
        <f t="shared" ref="Q28:R30" si="11">(1/(1+D20))*($B$5*R27+$B$6*R28)</f>
        <v>0.88918635333959573</v>
      </c>
      <c r="R28" s="3">
        <f t="shared" si="11"/>
        <v>0.94836170515434581</v>
      </c>
      <c r="S28" s="3">
        <v>1</v>
      </c>
    </row>
    <row r="29" spans="1:19">
      <c r="A29" s="1"/>
      <c r="B29" s="5"/>
      <c r="C29" s="5"/>
      <c r="D29" s="5"/>
      <c r="E29" s="5"/>
      <c r="F29" s="5"/>
      <c r="G29" s="5"/>
      <c r="H29" s="5"/>
      <c r="I29" s="3">
        <f t="shared" ref="I29:J29" si="12">(1/(1+I15))*($B$5*J28+$B$6*J29)</f>
        <v>75.683223860718243</v>
      </c>
      <c r="J29" s="3">
        <f t="shared" si="12"/>
        <v>84.531027126059286</v>
      </c>
      <c r="K29" s="3">
        <f t="shared" si="8"/>
        <v>92.685016499094502</v>
      </c>
      <c r="L29" s="3">
        <f t="shared" si="9"/>
        <v>100</v>
      </c>
      <c r="N29" s="1"/>
      <c r="O29" s="5"/>
      <c r="P29" s="3">
        <f t="shared" ref="P29" si="13">(1/(1+C21))*($B$5*Q28+$B$6*Q29)</f>
        <v>0.85170639050908592</v>
      </c>
      <c r="Q29" s="3">
        <f t="shared" ref="Q29" si="14">(1/(1+D21))*($B$5*R28+$B$6*R29)</f>
        <v>0.90791413063457549</v>
      </c>
      <c r="R29" s="3">
        <f t="shared" si="11"/>
        <v>0.95735005504762805</v>
      </c>
      <c r="S29" s="3">
        <v>1</v>
      </c>
    </row>
    <row r="30" spans="1:19">
      <c r="A30" s="1"/>
      <c r="B30" s="5"/>
      <c r="C30" s="5"/>
      <c r="D30" s="5"/>
      <c r="E30" s="5"/>
      <c r="F30" s="5"/>
      <c r="G30" s="5"/>
      <c r="H30" s="3">
        <f t="shared" ref="H30:J30" si="15">(1/(1+H16))*($B$5*I29+$B$6*I30)</f>
        <v>71.260629251758132</v>
      </c>
      <c r="I30" s="3">
        <f t="shared" si="15"/>
        <v>79.462289804585396</v>
      </c>
      <c r="J30" s="3">
        <f t="shared" si="15"/>
        <v>87.063058906076606</v>
      </c>
      <c r="K30" s="3">
        <f t="shared" si="8"/>
        <v>93.934340408654037</v>
      </c>
      <c r="L30" s="3">
        <f t="shared" si="9"/>
        <v>100</v>
      </c>
      <c r="N30" s="1"/>
      <c r="O30" s="3">
        <f t="shared" ref="O30" si="16">(1/(1+B22))*($B$5*P29+$B$6*P30)</f>
        <v>0.82288957356046766</v>
      </c>
      <c r="P30" s="3">
        <f t="shared" ref="P30" si="17">(1/(1+C22))*($B$5*Q29+$B$6*Q30)</f>
        <v>0.87636171396789608</v>
      </c>
      <c r="Q30" s="3">
        <f t="shared" ref="Q30" si="18">(1/(1+D22))*($B$5*R29+$B$6*R30)</f>
        <v>0.92368185155832705</v>
      </c>
      <c r="R30" s="3">
        <f t="shared" si="11"/>
        <v>0.9648318780452505</v>
      </c>
      <c r="S30" s="3">
        <v>1</v>
      </c>
    </row>
    <row r="31" spans="1:19">
      <c r="A31" s="1"/>
      <c r="B31" s="5"/>
      <c r="C31" s="5"/>
      <c r="D31" s="5"/>
      <c r="E31" s="5"/>
      <c r="F31" s="5"/>
      <c r="G31" s="3">
        <f t="shared" ref="G31:J31" si="19">(1/(1+G17))*($B$5*H30+$B$6*H31)</f>
        <v>67.968561148156581</v>
      </c>
      <c r="H31" s="3">
        <f t="shared" si="19"/>
        <v>75.622897786026769</v>
      </c>
      <c r="I31" s="3">
        <f t="shared" si="19"/>
        <v>82.744734747671842</v>
      </c>
      <c r="J31" s="3">
        <f t="shared" si="19"/>
        <v>89.220569632703416</v>
      </c>
      <c r="K31" s="3">
        <f t="shared" si="8"/>
        <v>94.981845025531968</v>
      </c>
      <c r="L31" s="3">
        <f t="shared" si="9"/>
        <v>100</v>
      </c>
      <c r="N31" s="2" t="s">
        <v>18</v>
      </c>
      <c r="O31" s="2">
        <v>0</v>
      </c>
      <c r="P31" s="2">
        <v>1</v>
      </c>
      <c r="Q31" s="2">
        <v>2</v>
      </c>
      <c r="R31" s="2">
        <v>3</v>
      </c>
      <c r="S31" s="2">
        <v>4</v>
      </c>
    </row>
    <row r="32" spans="1:19">
      <c r="A32" s="1"/>
      <c r="B32" s="5"/>
      <c r="C32" s="5"/>
      <c r="D32" s="5"/>
      <c r="E32" s="5"/>
      <c r="F32" s="3">
        <f t="shared" ref="F32:J32" si="20">(1/(1+F18))*($B$5*G31+$B$6*G32)</f>
        <v>65.555982012030555</v>
      </c>
      <c r="G32" s="3">
        <f t="shared" si="20"/>
        <v>72.741454202285908</v>
      </c>
      <c r="H32" s="3">
        <f t="shared" si="20"/>
        <v>79.44507929732606</v>
      </c>
      <c r="I32" s="3">
        <f t="shared" si="20"/>
        <v>85.56698263551668</v>
      </c>
      <c r="J32" s="3">
        <f t="shared" si="20"/>
        <v>91.046206983598438</v>
      </c>
      <c r="K32" s="3">
        <f t="shared" si="8"/>
        <v>95.856431257072757</v>
      </c>
      <c r="L32" s="3">
        <f t="shared" si="9"/>
        <v>100</v>
      </c>
    </row>
    <row r="33" spans="1:15">
      <c r="A33" s="1"/>
      <c r="B33" s="5"/>
      <c r="C33" s="5"/>
      <c r="D33" s="5"/>
      <c r="E33" s="3">
        <f t="shared" ref="E33:J33" si="21">(1/(1+E19))*($B$5*F32+$B$6*F33)</f>
        <v>63.838111174377453</v>
      </c>
      <c r="F33" s="3">
        <f t="shared" si="21"/>
        <v>70.617092934034019</v>
      </c>
      <c r="G33" s="3">
        <f t="shared" si="21"/>
        <v>76.951953228350064</v>
      </c>
      <c r="H33" s="3">
        <f t="shared" si="21"/>
        <v>82.755094188875717</v>
      </c>
      <c r="I33" s="3">
        <f t="shared" si="21"/>
        <v>87.972924255871931</v>
      </c>
      <c r="J33" s="3">
        <f t="shared" si="21"/>
        <v>92.582045167074725</v>
      </c>
      <c r="K33" s="3">
        <f t="shared" si="8"/>
        <v>96.584072610405642</v>
      </c>
      <c r="L33" s="3">
        <f t="shared" si="9"/>
        <v>100</v>
      </c>
    </row>
    <row r="34" spans="1:15">
      <c r="A34" s="1"/>
      <c r="B34" s="5"/>
      <c r="C34" s="5"/>
      <c r="D34" s="3">
        <f t="shared" ref="D34:J34" si="22">(1/(1+D20))*($B$5*E33+$B$6*E34)</f>
        <v>62.67640230365749</v>
      </c>
      <c r="E34" s="3">
        <f t="shared" si="22"/>
        <v>69.098538111680071</v>
      </c>
      <c r="F34" s="3">
        <f t="shared" si="22"/>
        <v>75.104814089688105</v>
      </c>
      <c r="G34" s="3">
        <f t="shared" si="22"/>
        <v>80.618697779956491</v>
      </c>
      <c r="H34" s="3">
        <f t="shared" si="22"/>
        <v>85.593596083509453</v>
      </c>
      <c r="I34" s="3">
        <f t="shared" si="22"/>
        <v>90.009380876384213</v>
      </c>
      <c r="J34" s="3">
        <f t="shared" si="22"/>
        <v>93.867822942650918</v>
      </c>
      <c r="K34" s="3">
        <f t="shared" si="8"/>
        <v>97.18768364768448</v>
      </c>
      <c r="L34" s="3">
        <f t="shared" si="9"/>
        <v>100</v>
      </c>
    </row>
    <row r="35" spans="1:15">
      <c r="A35" s="1"/>
      <c r="B35" s="5"/>
      <c r="C35" s="3">
        <f>(1/(1+C21))*($B$5*D34+$B$6*D35)</f>
        <v>61.965082423811012</v>
      </c>
      <c r="D35" s="3">
        <f>(1/(1+D21))*($B$5*E34+$B$6*E35)</f>
        <v>68.069921610583734</v>
      </c>
      <c r="E35" s="3">
        <f t="shared" ref="E35:J35" si="23">(1/(1+E21))*($B$5*F34+$B$6*F35)</f>
        <v>73.780227348935185</v>
      </c>
      <c r="F35" s="3">
        <f t="shared" si="23"/>
        <v>79.029458864972383</v>
      </c>
      <c r="G35" s="3">
        <f t="shared" si="23"/>
        <v>83.777592256370383</v>
      </c>
      <c r="H35" s="3">
        <f t="shared" si="23"/>
        <v>88.007901039965802</v>
      </c>
      <c r="I35" s="3">
        <f t="shared" si="23"/>
        <v>91.722877606907204</v>
      </c>
      <c r="J35" s="3">
        <f t="shared" si="23"/>
        <v>94.939915028975662</v>
      </c>
      <c r="K35" s="3">
        <f t="shared" si="8"/>
        <v>97.687187785175325</v>
      </c>
      <c r="L35" s="3">
        <f t="shared" si="9"/>
        <v>100</v>
      </c>
    </row>
    <row r="36" spans="1:15">
      <c r="A36" s="1"/>
      <c r="B36" s="3">
        <f t="shared" ref="B36:J36" si="24">(1/(1+B22))*($B$5*C35+$B$6*C36)</f>
        <v>61.62195811754156</v>
      </c>
      <c r="C36" s="3">
        <f t="shared" si="24"/>
        <v>67.441029623026267</v>
      </c>
      <c r="D36" s="3">
        <f t="shared" si="24"/>
        <v>72.881830301541143</v>
      </c>
      <c r="E36" s="3">
        <f t="shared" si="24"/>
        <v>77.886861508571926</v>
      </c>
      <c r="F36" s="3">
        <f t="shared" si="24"/>
        <v>82.422216356146379</v>
      </c>
      <c r="G36" s="3">
        <f t="shared" si="24"/>
        <v>86.474562071049121</v>
      </c>
      <c r="H36" s="3">
        <f t="shared" si="24"/>
        <v>90.047459517865818</v>
      </c>
      <c r="I36" s="3">
        <f t="shared" si="24"/>
        <v>93.15753262218783</v>
      </c>
      <c r="J36" s="3">
        <f t="shared" si="24"/>
        <v>95.830846121884122</v>
      </c>
      <c r="K36" s="3">
        <f>(1/(1+K22))*($B$5*L35+$B$6*L36)</f>
        <v>98.099708154795579</v>
      </c>
      <c r="L36" s="3">
        <f t="shared" si="9"/>
        <v>100</v>
      </c>
    </row>
    <row r="37" spans="1:15">
      <c r="A37" s="2" t="s">
        <v>18</v>
      </c>
      <c r="B37" s="2">
        <v>0</v>
      </c>
      <c r="C37" s="2">
        <v>1</v>
      </c>
      <c r="D37" s="2">
        <v>2</v>
      </c>
      <c r="E37" s="2">
        <v>3</v>
      </c>
      <c r="F37" s="2">
        <v>4</v>
      </c>
      <c r="G37" s="2">
        <v>5</v>
      </c>
      <c r="H37" s="2">
        <v>6</v>
      </c>
      <c r="I37" s="2">
        <v>7</v>
      </c>
      <c r="J37" s="2">
        <v>8</v>
      </c>
      <c r="K37" s="2">
        <v>9</v>
      </c>
      <c r="L37" s="2">
        <v>10</v>
      </c>
    </row>
    <row r="39" spans="1:15">
      <c r="A39" s="2" t="s">
        <v>18</v>
      </c>
      <c r="B39" s="2">
        <v>0</v>
      </c>
      <c r="C39" s="2">
        <v>1</v>
      </c>
      <c r="D39" s="2">
        <v>2</v>
      </c>
      <c r="E39" s="2">
        <v>3</v>
      </c>
      <c r="F39" s="2">
        <v>4</v>
      </c>
      <c r="H39" s="2" t="s">
        <v>18</v>
      </c>
      <c r="I39" s="2">
        <v>0</v>
      </c>
      <c r="J39" s="2">
        <v>1</v>
      </c>
      <c r="K39" s="2">
        <v>2</v>
      </c>
      <c r="L39" s="2">
        <v>3</v>
      </c>
      <c r="M39" s="2">
        <v>4</v>
      </c>
      <c r="N39" s="2">
        <v>5</v>
      </c>
      <c r="O39" s="2">
        <v>6</v>
      </c>
    </row>
    <row r="40" spans="1:15">
      <c r="A40" s="1"/>
      <c r="B40" s="20" t="s">
        <v>37</v>
      </c>
      <c r="C40" s="20"/>
      <c r="D40" s="5"/>
      <c r="E40" s="5"/>
      <c r="F40" s="3">
        <f>F32</f>
        <v>65.555982012030555</v>
      </c>
      <c r="H40" s="1"/>
      <c r="I40" s="20" t="s">
        <v>38</v>
      </c>
      <c r="J40" s="20"/>
      <c r="K40" s="5"/>
      <c r="L40" s="5"/>
      <c r="M40" s="5"/>
      <c r="N40" s="5"/>
      <c r="O40" s="3">
        <f>MAX($M$4*(H30-$M$2),0)</f>
        <v>0</v>
      </c>
    </row>
    <row r="41" spans="1:15">
      <c r="A41" s="1"/>
      <c r="B41" s="5"/>
      <c r="C41" s="5"/>
      <c r="D41" s="5"/>
      <c r="E41" s="3">
        <f>($B$5*F40+$B$6*F41)</f>
        <v>68.08653747303228</v>
      </c>
      <c r="F41" s="3">
        <f t="shared" ref="F41:F44" si="25">F33</f>
        <v>70.617092934034019</v>
      </c>
      <c r="H41" s="1"/>
      <c r="I41" s="5"/>
      <c r="J41" s="5"/>
      <c r="K41" s="5"/>
      <c r="L41" s="5"/>
      <c r="M41" s="5"/>
      <c r="N41" s="3">
        <f>(1/(1+G17))*($B$5*O40+$B$6*O41)</f>
        <v>0</v>
      </c>
      <c r="O41" s="3">
        <f t="shared" ref="O41:O46" si="26">MAX($M$4*(H31-$M$2),0)</f>
        <v>0</v>
      </c>
    </row>
    <row r="42" spans="1:15">
      <c r="A42" s="1"/>
      <c r="B42" s="5"/>
      <c r="C42" s="5"/>
      <c r="D42" s="3">
        <f t="shared" ref="C42:E44" si="27">($B$5*E41+$B$6*E42)</f>
        <v>70.473745492446668</v>
      </c>
      <c r="E42" s="3">
        <f t="shared" si="27"/>
        <v>72.860953511861055</v>
      </c>
      <c r="F42" s="3">
        <f t="shared" si="25"/>
        <v>75.104814089688105</v>
      </c>
      <c r="H42" s="1"/>
      <c r="I42" s="5"/>
      <c r="J42" s="5"/>
      <c r="K42" s="5"/>
      <c r="L42" s="5"/>
      <c r="M42" s="3">
        <f>(1/(1+M32))*($B$5*N41+$B$6*N42)</f>
        <v>0</v>
      </c>
      <c r="N42" s="3">
        <f t="shared" ref="N42:N46" si="28">(1/(1+G18))*($B$5*O41+$B$6*O42)</f>
        <v>0</v>
      </c>
      <c r="O42" s="3">
        <f t="shared" si="26"/>
        <v>0</v>
      </c>
    </row>
    <row r="43" spans="1:15">
      <c r="A43" s="1"/>
      <c r="B43" s="5"/>
      <c r="C43" s="3">
        <f t="shared" si="27"/>
        <v>72.71889524352116</v>
      </c>
      <c r="D43" s="3">
        <f t="shared" si="27"/>
        <v>74.964044994595653</v>
      </c>
      <c r="E43" s="3">
        <f t="shared" si="27"/>
        <v>77.067136477330251</v>
      </c>
      <c r="F43" s="3">
        <f t="shared" si="25"/>
        <v>79.029458864972383</v>
      </c>
      <c r="H43" s="1"/>
      <c r="I43" s="5"/>
      <c r="J43" s="5"/>
      <c r="K43" s="5"/>
      <c r="L43" s="3">
        <f t="shared" ref="L43" si="29">(1/(1+E19))*($B$5*M42+$B$6*M43)</f>
        <v>0.28906847369166877</v>
      </c>
      <c r="M43" s="3">
        <f t="shared" ref="M43" si="30">(1/(1+F19))*($B$5*N42+$B$6*N43)</f>
        <v>0.6166119612316987</v>
      </c>
      <c r="N43" s="3">
        <f t="shared" si="28"/>
        <v>1.3070878692993426</v>
      </c>
      <c r="O43" s="3">
        <f t="shared" si="26"/>
        <v>2.7550941888757166</v>
      </c>
    </row>
    <row r="44" spans="1:15">
      <c r="A44" s="1"/>
      <c r="B44" s="3">
        <f t="shared" ref="B44:D44" si="31">($B$5*C43+$B$6*C44)</f>
        <v>74.82458063139569</v>
      </c>
      <c r="C44" s="3">
        <f t="shared" si="31"/>
        <v>76.930266019270235</v>
      </c>
      <c r="D44" s="3">
        <f t="shared" si="31"/>
        <v>78.896487043944816</v>
      </c>
      <c r="E44" s="3">
        <f t="shared" si="27"/>
        <v>80.725837610559381</v>
      </c>
      <c r="F44" s="3">
        <f t="shared" si="25"/>
        <v>82.422216356146379</v>
      </c>
      <c r="H44" s="1"/>
      <c r="I44" s="5"/>
      <c r="J44" s="5"/>
      <c r="K44" s="3">
        <f t="shared" ref="K44" si="32">(1/(1+D20))*($B$5*L43+$B$6*L44)</f>
        <v>0.83945525536808296</v>
      </c>
      <c r="L44" s="3">
        <f t="shared" ref="L44" si="33">(1/(1+E20))*($B$5*M43+$B$6*M44)</f>
        <v>1.4914161229440352</v>
      </c>
      <c r="M44" s="3">
        <f t="shared" ref="M44" si="34">(1/(1+F20))*($B$5*N43+$B$6*N44)</f>
        <v>2.5286355004449774</v>
      </c>
      <c r="N44" s="3">
        <f t="shared" si="28"/>
        <v>3.9980146969892241</v>
      </c>
      <c r="O44" s="3">
        <f t="shared" si="26"/>
        <v>5.5935960835094534</v>
      </c>
    </row>
    <row r="45" spans="1:15">
      <c r="A45" s="2" t="s">
        <v>18</v>
      </c>
      <c r="B45" s="2">
        <v>0</v>
      </c>
      <c r="C45" s="2">
        <v>1</v>
      </c>
      <c r="D45" s="2">
        <v>2</v>
      </c>
      <c r="E45" s="2">
        <v>3</v>
      </c>
      <c r="F45" s="2">
        <v>4</v>
      </c>
      <c r="H45" s="1"/>
      <c r="I45" s="5"/>
      <c r="J45" s="3">
        <f t="shared" ref="J45" si="35">(1/(1+C21))*($B$5*K44+$B$6*K45)</f>
        <v>1.5566517549538315</v>
      </c>
      <c r="K45" s="3">
        <f t="shared" ref="K45" si="36">(1/(1+D21))*($B$5*L44+$B$6*L45)</f>
        <v>2.4450799475845013</v>
      </c>
      <c r="L45" s="3">
        <f t="shared" ref="L45" si="37">(1/(1+E21))*($B$5*M44+$B$6*M45)</f>
        <v>3.6408066870358335</v>
      </c>
      <c r="M45" s="3">
        <f t="shared" ref="M45" si="38">(1/(1+F21))*($B$5*N44+$B$6*N45)</f>
        <v>5.0773737494415832</v>
      </c>
      <c r="N45" s="3">
        <f t="shared" si="28"/>
        <v>6.5638874028616625</v>
      </c>
      <c r="O45" s="3">
        <f t="shared" si="26"/>
        <v>8.0079010399658017</v>
      </c>
    </row>
    <row r="46" spans="1:15">
      <c r="H46" s="1"/>
      <c r="I46" s="3">
        <f t="shared" ref="I46" si="39">(1/(1+B22))*($B$5*J45+$B$6*J46)</f>
        <v>2.3572151638290602</v>
      </c>
      <c r="J46" s="3">
        <f t="shared" ref="J46" si="40">(1/(1+C22))*($B$5*K45+$B$6*K46)</f>
        <v>3.3935000890871949</v>
      </c>
      <c r="K46" s="3">
        <f t="shared" ref="K46" si="41">(1/(1+D22))*($B$5*L45+$B$6*L46)</f>
        <v>4.6473352386077353</v>
      </c>
      <c r="L46" s="3">
        <f t="shared" ref="L46" si="42">(1/(1+E22))*($B$5*M45+$B$6*M46)</f>
        <v>6.0302979445068638</v>
      </c>
      <c r="M46" s="3">
        <f t="shared" ref="M46" si="43">(1/(1+F22))*($B$5*N45+$B$6*N46)</f>
        <v>7.4228308597266972</v>
      </c>
      <c r="N46" s="3">
        <f t="shared" si="28"/>
        <v>8.7687862492983992</v>
      </c>
      <c r="O46" s="3">
        <f t="shared" si="26"/>
        <v>10.047459517865818</v>
      </c>
    </row>
    <row r="47" spans="1:15">
      <c r="H47" s="2" t="s">
        <v>18</v>
      </c>
      <c r="I47" s="2">
        <v>0</v>
      </c>
      <c r="J47" s="2">
        <v>1</v>
      </c>
      <c r="K47" s="2">
        <v>2</v>
      </c>
      <c r="L47" s="2">
        <v>3</v>
      </c>
      <c r="M47" s="2">
        <v>4</v>
      </c>
      <c r="N47" s="2">
        <v>5</v>
      </c>
      <c r="O47" s="2">
        <v>6</v>
      </c>
    </row>
    <row r="50" spans="1:12">
      <c r="A50" s="2" t="s">
        <v>18</v>
      </c>
      <c r="B50" s="2">
        <v>0</v>
      </c>
      <c r="C50" s="2">
        <v>1</v>
      </c>
      <c r="D50" s="2">
        <v>2</v>
      </c>
      <c r="E50" s="2">
        <v>3</v>
      </c>
      <c r="F50" s="2">
        <v>4</v>
      </c>
      <c r="G50" s="2">
        <v>5</v>
      </c>
      <c r="H50" s="2">
        <v>6</v>
      </c>
      <c r="I50" s="2">
        <v>7</v>
      </c>
      <c r="J50" s="2">
        <v>8</v>
      </c>
      <c r="K50" s="2">
        <v>9</v>
      </c>
      <c r="L50" s="2">
        <v>10</v>
      </c>
    </row>
    <row r="51" spans="1:12">
      <c r="A51" s="1">
        <v>10</v>
      </c>
      <c r="B51" s="20" t="s">
        <v>39</v>
      </c>
      <c r="C51" s="20"/>
      <c r="D51" s="5"/>
      <c r="E51" s="5"/>
      <c r="F51" s="5"/>
      <c r="G51" s="5"/>
      <c r="H51" s="5"/>
      <c r="I51" s="5"/>
      <c r="J51" s="5"/>
      <c r="K51" s="5" t="str">
        <f t="shared" ref="K51:K60" si="44">IF($A51&lt;=K$50, (K12-$C$64)/(1+K12) + (L50*$B$5+L51*$B$6)/(1+K12),"")</f>
        <v/>
      </c>
      <c r="L51" s="5">
        <f>(L12-$C$64)/(1+L12)</f>
        <v>7.4965113154277535E-2</v>
      </c>
    </row>
    <row r="52" spans="1:12">
      <c r="A52" s="1">
        <v>9</v>
      </c>
      <c r="B52" s="5" t="str">
        <f t="shared" ref="B52:J60" si="45">IF($A52&lt;=B$50, (B13-$C$64)/(1+B13) + (C51*$B$5+C52*$B$6)/(1+B13),"")</f>
        <v/>
      </c>
      <c r="C52" s="5" t="str">
        <f t="shared" si="45"/>
        <v/>
      </c>
      <c r="D52" s="5" t="str">
        <f t="shared" si="45"/>
        <v/>
      </c>
      <c r="E52" s="5" t="str">
        <f t="shared" si="45"/>
        <v/>
      </c>
      <c r="F52" s="5" t="str">
        <f t="shared" si="45"/>
        <v/>
      </c>
      <c r="G52" s="5" t="str">
        <f t="shared" si="45"/>
        <v/>
      </c>
      <c r="H52" s="5" t="str">
        <f t="shared" si="45"/>
        <v/>
      </c>
      <c r="I52" s="5" t="str">
        <f t="shared" si="45"/>
        <v/>
      </c>
      <c r="J52" s="5" t="str">
        <f t="shared" si="45"/>
        <v/>
      </c>
      <c r="K52" s="5">
        <f>IF($A52&lt;=K$50, (K13-$C$64)/(1+K13) + (L51*$B$5+L52*$B$6)/(1+K13),"")</f>
        <v>0.12344851383735675</v>
      </c>
      <c r="L52" s="5">
        <f t="shared" ref="L51:L60" si="46">IF($A52&lt;=K$50, (L13-$C$64)/(1+L13),"")</f>
        <v>5.5245659236453484E-2</v>
      </c>
    </row>
    <row r="53" spans="1:12">
      <c r="A53" s="1">
        <v>8</v>
      </c>
      <c r="B53" s="5" t="str">
        <f t="shared" si="45"/>
        <v/>
      </c>
      <c r="C53" s="5" t="str">
        <f t="shared" si="45"/>
        <v/>
      </c>
      <c r="D53" s="5" t="str">
        <f t="shared" si="45"/>
        <v/>
      </c>
      <c r="E53" s="5" t="str">
        <f t="shared" si="45"/>
        <v/>
      </c>
      <c r="F53" s="5" t="str">
        <f t="shared" si="45"/>
        <v/>
      </c>
      <c r="G53" s="5" t="str">
        <f t="shared" si="45"/>
        <v/>
      </c>
      <c r="H53" s="5" t="str">
        <f t="shared" si="45"/>
        <v/>
      </c>
      <c r="I53" s="5" t="str">
        <f t="shared" si="45"/>
        <v/>
      </c>
      <c r="J53" s="5">
        <f t="shared" si="45"/>
        <v>0.1524050087780412</v>
      </c>
      <c r="K53" s="5">
        <f t="shared" si="44"/>
        <v>8.9671989859181622E-2</v>
      </c>
      <c r="L53" s="5">
        <f t="shared" si="46"/>
        <v>3.8475116244841449E-2</v>
      </c>
    </row>
    <row r="54" spans="1:12">
      <c r="A54" s="1">
        <v>7</v>
      </c>
      <c r="B54" s="5" t="str">
        <f t="shared" si="45"/>
        <v/>
      </c>
      <c r="C54" s="5" t="str">
        <f t="shared" si="45"/>
        <v/>
      </c>
      <c r="D54" s="5" t="str">
        <f t="shared" si="45"/>
        <v/>
      </c>
      <c r="E54" s="5" t="str">
        <f t="shared" si="45"/>
        <v/>
      </c>
      <c r="F54" s="5" t="str">
        <f t="shared" si="45"/>
        <v/>
      </c>
      <c r="G54" s="5" t="str">
        <f t="shared" si="45"/>
        <v/>
      </c>
      <c r="H54" s="5" t="str">
        <f t="shared" si="45"/>
        <v/>
      </c>
      <c r="I54" s="5">
        <f t="shared" si="45"/>
        <v>0.16655898055703106</v>
      </c>
      <c r="J54" s="5">
        <f t="shared" si="45"/>
        <v>0.10829887569302626</v>
      </c>
      <c r="K54" s="5">
        <f t="shared" si="44"/>
        <v>6.0535170914510543E-2</v>
      </c>
      <c r="L54" s="5">
        <f t="shared" si="46"/>
        <v>2.4304380223894431E-2</v>
      </c>
    </row>
    <row r="55" spans="1:12">
      <c r="A55" s="1">
        <v>6</v>
      </c>
      <c r="B55" s="5" t="str">
        <f t="shared" ref="B55:B61" si="47">IF($A55&lt;=B$50, (B16-$C$64)/(1+B16) + (C54*$B$5+C55*$B$6)/(1+B16),"")</f>
        <v/>
      </c>
      <c r="C55" s="5" t="str">
        <f t="shared" ref="C55:C61" si="48">IF($A55&lt;=C$50, (C16-$C$64)/(1+C16) + (D54*$B$5+D55*$B$6)/(1+C16),"")</f>
        <v/>
      </c>
      <c r="D55" s="5" t="str">
        <f t="shared" ref="C55:D61" si="49">IF($A55&lt;=D$50, (D16-$C$64)/(1+D16) + (E54*$B$5+E55*$B$6)/(1+D16),"")</f>
        <v/>
      </c>
      <c r="E55" s="5" t="str">
        <f t="shared" ref="E55:E61" si="50">IF($A55&lt;=E$50, (E16-$C$64)/(1+E16) + (F54*$B$5+F55*$B$6)/(1+E16),"")</f>
        <v/>
      </c>
      <c r="F55" s="5" t="str">
        <f t="shared" ref="F55:F61" si="51">IF($A55&lt;=F$50, (F16-$C$64)/(1+F16) + (G54*$B$5+G55*$B$6)/(1+F16),"")</f>
        <v/>
      </c>
      <c r="G55" s="5" t="str">
        <f t="shared" ref="G55:G61" si="52">IF($A55&lt;=G$50, (G16-$C$64)/(1+G16) + (H54*$B$5+H55*$B$6)/(1+G16),"")</f>
        <v/>
      </c>
      <c r="H55" s="5">
        <f t="shared" si="45"/>
        <v>0.16919075674914996</v>
      </c>
      <c r="I55" s="5">
        <f t="shared" si="45"/>
        <v>0.1146396075629969</v>
      </c>
      <c r="J55" s="5">
        <f t="shared" si="45"/>
        <v>6.9818044636219434E-2</v>
      </c>
      <c r="K55" s="5">
        <f t="shared" si="44"/>
        <v>3.5623118280804909E-2</v>
      </c>
      <c r="L55" s="5">
        <f t="shared" si="46"/>
        <v>1.2395671059271125E-2</v>
      </c>
    </row>
    <row r="56" spans="1:12">
      <c r="A56" s="1">
        <v>5</v>
      </c>
      <c r="B56" s="5" t="str">
        <f t="shared" si="47"/>
        <v/>
      </c>
      <c r="C56" s="5" t="str">
        <f t="shared" si="48"/>
        <v/>
      </c>
      <c r="D56" s="5" t="str">
        <f t="shared" si="49"/>
        <v/>
      </c>
      <c r="E56" s="5" t="str">
        <f t="shared" si="50"/>
        <v/>
      </c>
      <c r="F56" s="5" t="str">
        <f t="shared" si="51"/>
        <v/>
      </c>
      <c r="G56" s="5">
        <f t="shared" si="52"/>
        <v>0.16262730779389331</v>
      </c>
      <c r="H56" s="5">
        <f t="shared" si="45"/>
        <v>0.11120414938615092</v>
      </c>
      <c r="I56" s="5">
        <f t="shared" si="45"/>
        <v>6.8941376725815018E-2</v>
      </c>
      <c r="J56" s="5">
        <f t="shared" si="45"/>
        <v>3.6606891722496662E-2</v>
      </c>
      <c r="K56" s="5">
        <f t="shared" si="44"/>
        <v>1.4482361446393432E-2</v>
      </c>
      <c r="L56" s="5">
        <f t="shared" si="46"/>
        <v>2.4337775818018595E-3</v>
      </c>
    </row>
    <row r="57" spans="1:12">
      <c r="A57" s="1">
        <v>4</v>
      </c>
      <c r="B57" s="5" t="str">
        <f t="shared" si="47"/>
        <v/>
      </c>
      <c r="C57" s="5" t="str">
        <f t="shared" si="48"/>
        <v/>
      </c>
      <c r="D57" s="5" t="str">
        <f t="shared" si="49"/>
        <v/>
      </c>
      <c r="E57" s="5" t="str">
        <f t="shared" si="50"/>
        <v/>
      </c>
      <c r="F57" s="5">
        <f t="shared" si="51"/>
        <v>0.14855503601739201</v>
      </c>
      <c r="G57" s="5">
        <f t="shared" si="52"/>
        <v>9.9822707064197019E-2</v>
      </c>
      <c r="H57" s="5">
        <f t="shared" si="45"/>
        <v>5.9825803029385276E-2</v>
      </c>
      <c r="I57" s="5">
        <f t="shared" si="45"/>
        <v>2.921299694839663E-2</v>
      </c>
      <c r="J57" s="5">
        <f t="shared" si="45"/>
        <v>8.2041997641601073E-3</v>
      </c>
      <c r="K57" s="5">
        <f t="shared" si="44"/>
        <v>-3.3454707622037434E-3</v>
      </c>
      <c r="L57" s="5">
        <f t="shared" si="46"/>
        <v>-5.8675881341263923E-3</v>
      </c>
    </row>
    <row r="58" spans="1:12">
      <c r="A58" s="1">
        <v>3</v>
      </c>
      <c r="B58" s="5" t="str">
        <f t="shared" si="47"/>
        <v/>
      </c>
      <c r="C58" s="5" t="str">
        <f t="shared" si="48"/>
        <v/>
      </c>
      <c r="D58" s="5" t="str">
        <f t="shared" si="49"/>
        <v/>
      </c>
      <c r="E58" s="5">
        <f t="shared" si="50"/>
        <v>0.12822311985493159</v>
      </c>
      <c r="F58" s="5">
        <f t="shared" si="51"/>
        <v>8.1857700945162579E-2</v>
      </c>
      <c r="G58" s="5">
        <f t="shared" si="52"/>
        <v>4.3908428822349174E-2</v>
      </c>
      <c r="H58" s="5">
        <f t="shared" si="45"/>
        <v>1.4913866235079318E-2</v>
      </c>
      <c r="I58" s="5">
        <f t="shared" si="45"/>
        <v>-4.9680735288348933E-3</v>
      </c>
      <c r="J58" s="5">
        <f t="shared" si="45"/>
        <v>-1.5901103331755866E-2</v>
      </c>
      <c r="K58" s="5">
        <f t="shared" si="44"/>
        <v>-1.8300689698905664E-2</v>
      </c>
      <c r="L58" s="5">
        <f t="shared" si="46"/>
        <v>-1.2763083936327118E-2</v>
      </c>
    </row>
    <row r="59" spans="1:12">
      <c r="A59" s="1">
        <v>2</v>
      </c>
      <c r="B59" s="5" t="str">
        <f t="shared" si="47"/>
        <v/>
      </c>
      <c r="C59" s="5" t="str">
        <f t="shared" si="49"/>
        <v/>
      </c>
      <c r="D59" s="5">
        <f t="shared" si="49"/>
        <v>0.10257810259845349</v>
      </c>
      <c r="E59" s="5">
        <f t="shared" si="50"/>
        <v>5.8345035756388226E-2</v>
      </c>
      <c r="F59" s="5">
        <f t="shared" si="51"/>
        <v>2.2286144961484542E-2</v>
      </c>
      <c r="G59" s="5">
        <f t="shared" si="52"/>
        <v>-5.1618738317050234E-3</v>
      </c>
      <c r="H59" s="5">
        <f t="shared" si="45"/>
        <v>-2.3901937627310261E-2</v>
      </c>
      <c r="I59" s="5">
        <f t="shared" si="45"/>
        <v>-3.412143114033632E-2</v>
      </c>
      <c r="J59" s="5">
        <f t="shared" si="45"/>
        <v>-3.62290009776777E-2</v>
      </c>
      <c r="K59" s="5">
        <f t="shared" si="44"/>
        <v>-3.0791356013987699E-2</v>
      </c>
      <c r="L59" s="5">
        <f t="shared" si="46"/>
        <v>-1.8475569617170992E-2</v>
      </c>
    </row>
    <row r="60" spans="1:12">
      <c r="A60" s="1">
        <v>1</v>
      </c>
      <c r="B60" s="5" t="str">
        <f t="shared" si="47"/>
        <v/>
      </c>
      <c r="C60" s="5">
        <f t="shared" si="49"/>
        <v>7.2354418948619742E-2</v>
      </c>
      <c r="D60" s="5">
        <f t="shared" si="49"/>
        <v>3.0089721383134108E-2</v>
      </c>
      <c r="E60" s="5">
        <f t="shared" si="50"/>
        <v>-4.1867105731897506E-3</v>
      </c>
      <c r="F60" s="5">
        <f t="shared" si="51"/>
        <v>-3.0132602019935267E-2</v>
      </c>
      <c r="G60" s="5">
        <f t="shared" si="52"/>
        <v>-4.7709663564144134E-2</v>
      </c>
      <c r="H60" s="5">
        <f t="shared" si="45"/>
        <v>-5.7131643630065863E-2</v>
      </c>
      <c r="I60" s="5">
        <f t="shared" si="45"/>
        <v>-5.880667918697835E-2</v>
      </c>
      <c r="J60" s="5">
        <f t="shared" si="45"/>
        <v>-5.3280618239597774E-2</v>
      </c>
      <c r="K60" s="5">
        <f t="shared" si="44"/>
        <v>-4.1185774463957027E-2</v>
      </c>
      <c r="L60" s="5">
        <f t="shared" si="46"/>
        <v>-2.3197576207513854E-2</v>
      </c>
    </row>
    <row r="61" spans="1:12">
      <c r="A61" s="1">
        <v>0</v>
      </c>
      <c r="B61" s="5">
        <f>IF($A61&lt;=B$50, (C60*$B$5+C61*$B$6)/(1+B22),"")</f>
        <v>3.3374242062163773E-2</v>
      </c>
      <c r="C61" s="5">
        <f t="shared" si="49"/>
        <v>-2.2685106180758093E-3</v>
      </c>
      <c r="D61" s="5">
        <f t="shared" si="49"/>
        <v>-3.4830908574912563E-2</v>
      </c>
      <c r="E61" s="5">
        <f t="shared" si="50"/>
        <v>-5.9296410171203309E-2</v>
      </c>
      <c r="F61" s="5">
        <f t="shared" si="51"/>
        <v>-7.568292662395211E-2</v>
      </c>
      <c r="G61" s="5">
        <f t="shared" si="52"/>
        <v>-8.4231746499557586E-2</v>
      </c>
      <c r="H61" s="5">
        <f t="shared" ref="B61:J61" si="53">IF($A61&lt;=H$50, (H22-$C$64)/(1+H22) + (I60*$B$5+I61*$B$6)/(1+H22),"")</f>
        <v>-8.535464976810167E-2</v>
      </c>
      <c r="I61" s="5">
        <f t="shared" si="53"/>
        <v>-7.9582816391965988E-2</v>
      </c>
      <c r="J61" s="5">
        <f t="shared" si="53"/>
        <v>-6.7521125981688884E-2</v>
      </c>
      <c r="K61" s="5">
        <f>IF($A61&lt;=K$50, (K22-$C$64)/(1+K22) + (L60*$B$5+L61*$B$6)/(1+K22),"")</f>
        <v>-4.9809761571160391E-2</v>
      </c>
      <c r="L61" s="5">
        <f>IF($A61&lt;=L$50, (L22-$C$64)/(1+L22),"")</f>
        <v>-2.7093728053294179E-2</v>
      </c>
    </row>
    <row r="62" spans="1:12">
      <c r="A62" s="2" t="s">
        <v>18</v>
      </c>
      <c r="B62" s="2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  <c r="L62" s="2">
        <v>10</v>
      </c>
    </row>
    <row r="64" spans="1:12">
      <c r="B64" t="s">
        <v>40</v>
      </c>
      <c r="C64">
        <v>4.4999999999999998E-2</v>
      </c>
    </row>
    <row r="65" spans="2:3">
      <c r="B65" t="s">
        <v>31</v>
      </c>
      <c r="C65">
        <f>B61*1000000</f>
        <v>33374.242062163772</v>
      </c>
    </row>
  </sheetData>
  <mergeCells count="16">
    <mergeCell ref="B51:C51"/>
    <mergeCell ref="I40:J40"/>
    <mergeCell ref="B40:C40"/>
    <mergeCell ref="O26:P26"/>
    <mergeCell ref="H1:J1"/>
    <mergeCell ref="H2:J2"/>
    <mergeCell ref="H4:J4"/>
    <mergeCell ref="H5:J5"/>
    <mergeCell ref="L1:M1"/>
    <mergeCell ref="A1:B1"/>
    <mergeCell ref="B12:C12"/>
    <mergeCell ref="D2:E2"/>
    <mergeCell ref="B26:C26"/>
    <mergeCell ref="D3:E3"/>
    <mergeCell ref="D1:F1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FDD5C-9687-415A-A053-9B823B0E4921}">
  <dimension ref="A1:L64"/>
  <sheetViews>
    <sheetView workbookViewId="0">
      <selection activeCell="C43" sqref="C43"/>
    </sheetView>
  </sheetViews>
  <sheetFormatPr defaultRowHeight="15"/>
  <sheetData>
    <row r="1" spans="1:12">
      <c r="A1" s="29" t="s">
        <v>41</v>
      </c>
      <c r="B1" s="29"/>
      <c r="C1" s="4">
        <v>0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</row>
    <row r="2" spans="1:12">
      <c r="A2" s="30" t="s">
        <v>42</v>
      </c>
      <c r="B2" s="30"/>
      <c r="C2" s="15">
        <v>0.03</v>
      </c>
      <c r="D2" s="15">
        <v>3.1E-2</v>
      </c>
      <c r="E2" s="15">
        <v>3.2000000000000001E-2</v>
      </c>
      <c r="F2" s="15">
        <v>3.3000000000000002E-2</v>
      </c>
      <c r="G2" s="15">
        <v>3.4000000000000002E-2</v>
      </c>
      <c r="H2" s="15">
        <v>3.5000000000000003E-2</v>
      </c>
      <c r="I2" s="15">
        <v>3.5499999999999997E-2</v>
      </c>
      <c r="J2" s="15">
        <v>3.5999999999999997E-2</v>
      </c>
      <c r="K2" s="15">
        <v>3.6499999999999998E-2</v>
      </c>
      <c r="L2" s="15">
        <v>3.6999999999999998E-2</v>
      </c>
    </row>
    <row r="3" spans="1:12">
      <c r="A3" s="30" t="s">
        <v>43</v>
      </c>
      <c r="B3" s="30"/>
      <c r="C3" s="15">
        <v>3.0000000021277399E-2</v>
      </c>
      <c r="D3" s="15">
        <v>3.04046078054045E-2</v>
      </c>
      <c r="E3" s="15">
        <v>3.06977376076762E-2</v>
      </c>
      <c r="F3" s="15">
        <v>3.08900690825849E-2</v>
      </c>
      <c r="G3" s="15">
        <v>3.09914912394397E-2</v>
      </c>
      <c r="H3" s="15">
        <v>3.10111543016236E-2</v>
      </c>
      <c r="I3" s="15">
        <v>2.8366342621862901E-2</v>
      </c>
      <c r="J3" s="15">
        <v>2.7668760121576302E-2</v>
      </c>
      <c r="K3" s="15">
        <v>2.6974232858711401E-2</v>
      </c>
      <c r="L3" s="15">
        <v>2.6284348137441599E-2</v>
      </c>
    </row>
    <row r="4" spans="1:12">
      <c r="A4" s="9" t="s">
        <v>44</v>
      </c>
      <c r="B4" s="6">
        <v>0.1</v>
      </c>
    </row>
    <row r="5" spans="1:12">
      <c r="A5" s="9" t="s">
        <v>6</v>
      </c>
      <c r="B5" s="6">
        <v>0.5</v>
      </c>
    </row>
    <row r="6" spans="1:12">
      <c r="A6" s="9" t="s">
        <v>9</v>
      </c>
      <c r="B6" s="6">
        <v>0.5</v>
      </c>
    </row>
    <row r="7" spans="1:12">
      <c r="A7" s="9" t="s">
        <v>15</v>
      </c>
      <c r="B7" s="6">
        <v>10</v>
      </c>
    </row>
    <row r="11" spans="1:12">
      <c r="A11" s="2" t="s">
        <v>18</v>
      </c>
      <c r="B11" s="2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</row>
    <row r="12" spans="1:12">
      <c r="A12" s="1"/>
      <c r="B12" s="20" t="s">
        <v>34</v>
      </c>
      <c r="C12" s="20"/>
      <c r="D12" s="5"/>
      <c r="E12" s="5"/>
      <c r="F12" s="5"/>
      <c r="G12" s="5"/>
      <c r="H12" s="5"/>
      <c r="I12" s="5"/>
      <c r="J12" s="5"/>
      <c r="K12" s="5"/>
    </row>
    <row r="13" spans="1:12">
      <c r="A13" s="1">
        <v>9</v>
      </c>
      <c r="B13" s="5"/>
      <c r="C13" s="5" t="str">
        <f>IF($A13&lt;=C$11, D$3*EXP($B$4*$A13), "")</f>
        <v/>
      </c>
      <c r="D13" s="5" t="str">
        <f>IF($A13&lt;=D$11, E$3*EXP($B$4*$A13), "")</f>
        <v/>
      </c>
      <c r="E13" s="5" t="str">
        <f>IF($A13&lt;=E$11, F$3*EXP($B$4*$A13), "")</f>
        <v/>
      </c>
      <c r="F13" s="5" t="str">
        <f>IF($A13&lt;=F$11, G$3*EXP($B$4*$A13), "")</f>
        <v/>
      </c>
      <c r="G13" s="5" t="str">
        <f>IF($A13&lt;=G$11, H$3*EXP($B$4*$A13), "")</f>
        <v/>
      </c>
      <c r="H13" s="5" t="str">
        <f>IF($A13&lt;=H$11, I$3*EXP($B$4*$A13), "")</f>
        <v/>
      </c>
      <c r="I13" s="5" t="str">
        <f>IF($A13&lt;=I$11, J$3*EXP($B$4*$A13), "")</f>
        <v/>
      </c>
      <c r="J13" s="5" t="str">
        <f>IF($A13&lt;=J$11, K$3*EXP($B$4*$A13), "")</f>
        <v/>
      </c>
      <c r="K13" s="5">
        <f>IF($A13&lt;=K$11, L$3*EXP($B$4*$A13), "")</f>
        <v>6.4649064453583732E-2</v>
      </c>
    </row>
    <row r="14" spans="1:12">
      <c r="A14" s="1">
        <v>8</v>
      </c>
      <c r="B14" s="5"/>
      <c r="C14" s="5" t="str">
        <f>IF($A14&lt;=C$11, D$3*EXP($B$4*$A14), "")</f>
        <v/>
      </c>
      <c r="D14" s="5" t="str">
        <f>IF($A14&lt;=D$11, E$3*EXP($B$4*$A14), "")</f>
        <v/>
      </c>
      <c r="E14" s="5" t="str">
        <f>IF($A14&lt;=E$11, F$3*EXP($B$4*$A14), "")</f>
        <v/>
      </c>
      <c r="F14" s="5" t="str">
        <f>IF($A14&lt;=F$11, G$3*EXP($B$4*$A14), "")</f>
        <v/>
      </c>
      <c r="G14" s="5" t="str">
        <f>IF($A14&lt;=G$11, H$3*EXP($B$4*$A14), "")</f>
        <v/>
      </c>
      <c r="H14" s="5" t="str">
        <f>IF($A14&lt;=H$11, I$3*EXP($B$4*$A14), "")</f>
        <v/>
      </c>
      <c r="I14" s="5" t="str">
        <f>IF($A14&lt;=I$11, J$3*EXP($B$4*$A14), "")</f>
        <v/>
      </c>
      <c r="J14" s="5">
        <f>IF($A14&lt;=J$11, K$3*EXP($B$4*$A14), "")</f>
        <v>6.0032259241748605E-2</v>
      </c>
      <c r="K14" s="5">
        <f>IF($A14&lt;=K$11, L$3*EXP($B$4*$A14), "")</f>
        <v>5.8496892558621047E-2</v>
      </c>
    </row>
    <row r="15" spans="1:12">
      <c r="A15" s="1">
        <v>7</v>
      </c>
      <c r="B15" s="5"/>
      <c r="C15" s="5" t="str">
        <f>IF($A15&lt;=C$11, D$3*EXP($B$4*$A15), "")</f>
        <v/>
      </c>
      <c r="D15" s="5" t="str">
        <f>IF($A15&lt;=D$11, E$3*EXP($B$4*$A15), "")</f>
        <v/>
      </c>
      <c r="E15" s="5" t="str">
        <f>IF($A15&lt;=E$11, F$3*EXP($B$4*$A15), "")</f>
        <v/>
      </c>
      <c r="F15" s="5" t="str">
        <f>IF($A15&lt;=F$11, G$3*EXP($B$4*$A15), "")</f>
        <v/>
      </c>
      <c r="G15" s="5" t="str">
        <f>IF($A15&lt;=G$11, H$3*EXP($B$4*$A15), "")</f>
        <v/>
      </c>
      <c r="H15" s="5" t="str">
        <f>IF($A15&lt;=H$11, I$3*EXP($B$4*$A15), "")</f>
        <v/>
      </c>
      <c r="I15" s="5">
        <f>IF($A15&lt;=I$11, J$3*EXP($B$4*$A15), "")</f>
        <v>5.5718040607175431E-2</v>
      </c>
      <c r="J15" s="5">
        <f>IF($A15&lt;=J$11, K$3*EXP($B$4*$A15), "")</f>
        <v>5.4319434451169178E-2</v>
      </c>
      <c r="K15" s="5">
        <f>IF($A15&lt;=K$11, L$3*EXP($B$4*$A15), "")</f>
        <v>5.2930177225869603E-2</v>
      </c>
    </row>
    <row r="16" spans="1:12">
      <c r="A16" s="1">
        <v>6</v>
      </c>
      <c r="B16" s="5"/>
      <c r="C16" s="5" t="str">
        <f>IF($A16&lt;=C$11, D$3*EXP($B$4*$A16), "")</f>
        <v/>
      </c>
      <c r="D16" s="5" t="str">
        <f>IF($A16&lt;=D$11, E$3*EXP($B$4*$A16), "")</f>
        <v/>
      </c>
      <c r="E16" s="5" t="str">
        <f>IF($A16&lt;=E$11, F$3*EXP($B$4*$A16), "")</f>
        <v/>
      </c>
      <c r="F16" s="5" t="str">
        <f>IF($A16&lt;=F$11, G$3*EXP($B$4*$A16), "")</f>
        <v/>
      </c>
      <c r="G16" s="5" t="str">
        <f>IF($A16&lt;=G$11, H$3*EXP($B$4*$A16), "")</f>
        <v/>
      </c>
      <c r="H16" s="5">
        <f>IF($A16&lt;=H$11, I$3*EXP($B$4*$A16), "")</f>
        <v>5.1686846189614999E-2</v>
      </c>
      <c r="I16" s="5">
        <f>IF($A16&lt;=I$11, J$3*EXP($B$4*$A16), "")</f>
        <v>5.0415768001019365E-2</v>
      </c>
      <c r="J16" s="5">
        <f>IF($A16&lt;=J$11, K$3*EXP($B$4*$A16), "")</f>
        <v>4.9150256817969473E-2</v>
      </c>
      <c r="K16" s="5">
        <f>IF($A16&lt;=K$11, L$3*EXP($B$4*$A16), "")</f>
        <v>4.7893204897241595E-2</v>
      </c>
    </row>
    <row r="17" spans="1:12">
      <c r="A17" s="1">
        <v>5</v>
      </c>
      <c r="B17" s="5"/>
      <c r="C17" s="5" t="str">
        <f>IF($A17&lt;=C$11, D$3*EXP($B$4*$A17), "")</f>
        <v/>
      </c>
      <c r="D17" s="5" t="str">
        <f>IF($A17&lt;=D$11, E$3*EXP($B$4*$A17), "")</f>
        <v/>
      </c>
      <c r="E17" s="5" t="str">
        <f>IF($A17&lt;=E$11, F$3*EXP($B$4*$A17), "")</f>
        <v/>
      </c>
      <c r="F17" s="5" t="str">
        <f>IF($A17&lt;=F$11, G$3*EXP($B$4*$A17), "")</f>
        <v/>
      </c>
      <c r="G17" s="5">
        <f>IF($A17&lt;=G$11, H$3*EXP($B$4*$A17), "")</f>
        <v>5.112874972605061E-2</v>
      </c>
      <c r="H17" s="5">
        <f>IF($A17&lt;=H$11, I$3*EXP($B$4*$A17), "")</f>
        <v>4.6768192452633008E-2</v>
      </c>
      <c r="I17" s="5">
        <f>IF($A17&lt;=I$11, J$3*EXP($B$4*$A17), "")</f>
        <v>4.5618073346342311E-2</v>
      </c>
      <c r="J17" s="5">
        <f>IF($A17&lt;=J$11, K$3*EXP($B$4*$A17), "")</f>
        <v>4.4472991474975812E-2</v>
      </c>
      <c r="K17" s="5">
        <f>IF($A17&lt;=K$11, L$3*EXP($B$4*$A17), "")</f>
        <v>4.3335563860687258E-2</v>
      </c>
    </row>
    <row r="18" spans="1:12">
      <c r="A18" s="1">
        <v>4</v>
      </c>
      <c r="B18" s="5"/>
      <c r="C18" s="5" t="str">
        <f>IF($A18&lt;=C$11, D$3*EXP($B$4*$A18), "")</f>
        <v/>
      </c>
      <c r="D18" s="5" t="str">
        <f>IF($A18&lt;=D$11, E$3*EXP($B$4*$A18), "")</f>
        <v/>
      </c>
      <c r="E18" s="5" t="str">
        <f>IF($A18&lt;=E$11, F$3*EXP($B$4*$A18), "")</f>
        <v/>
      </c>
      <c r="F18" s="5">
        <f>IF($A18&lt;=F$11, G$3*EXP($B$4*$A18), "")</f>
        <v>4.6233872047729212E-2</v>
      </c>
      <c r="G18" s="5">
        <f>IF($A18&lt;=G$11, H$3*EXP($B$4*$A18), "")</f>
        <v>4.6263205889526406E-2</v>
      </c>
      <c r="H18" s="5">
        <f>IF($A18&lt;=H$11, I$3*EXP($B$4*$A18), "")</f>
        <v>4.23176105050493E-2</v>
      </c>
      <c r="I18" s="5">
        <f>IF($A18&lt;=I$11, J$3*EXP($B$4*$A18), "")</f>
        <v>4.1276939702479407E-2</v>
      </c>
      <c r="J18" s="5">
        <f>IF($A18&lt;=J$11, K$3*EXP($B$4*$A18), "")</f>
        <v>4.0240826778552355E-2</v>
      </c>
      <c r="K18" s="5">
        <f>IF($A18&lt;=K$11, L$3*EXP($B$4*$A18), "")</f>
        <v>3.9211639712836699E-2</v>
      </c>
    </row>
    <row r="19" spans="1:12">
      <c r="A19" s="1">
        <v>3</v>
      </c>
      <c r="B19" s="5"/>
      <c r="C19" s="5" t="str">
        <f>IF($A19&lt;=C$11, D$3*EXP($B$4*$A19), "")</f>
        <v/>
      </c>
      <c r="D19" s="5" t="str">
        <f>IF($A19&lt;=D$11, E$3*EXP($B$4*$A19), "")</f>
        <v/>
      </c>
      <c r="E19" s="5">
        <f>IF($A19&lt;=E$11, F$3*EXP($B$4*$A19), "")</f>
        <v>4.1697231817758418E-2</v>
      </c>
      <c r="F19" s="5">
        <f>IF($A19&lt;=F$11, G$3*EXP($B$4*$A19), "")</f>
        <v>4.183413740947222E-2</v>
      </c>
      <c r="G19" s="5">
        <f>IF($A19&lt;=G$11, H$3*EXP($B$4*$A19), "")</f>
        <v>4.1860679767145074E-2</v>
      </c>
      <c r="H19" s="5">
        <f>IF($A19&lt;=H$11, I$3*EXP($B$4*$A19), "")</f>
        <v>3.8290557426840212E-2</v>
      </c>
      <c r="I19" s="5">
        <f>IF($A19&lt;=I$11, J$3*EXP($B$4*$A19), "")</f>
        <v>3.7348919544817456E-2</v>
      </c>
      <c r="J19" s="5">
        <f>IF($A19&lt;=J$11, K$3*EXP($B$4*$A19), "")</f>
        <v>3.6411405801937614E-2</v>
      </c>
      <c r="K19" s="5">
        <f>IF($A19&lt;=K$11, L$3*EXP($B$4*$A19), "")</f>
        <v>3.5480158834719458E-2</v>
      </c>
    </row>
    <row r="20" spans="1:12">
      <c r="A20" s="1">
        <v>2</v>
      </c>
      <c r="B20" s="5"/>
      <c r="C20" s="5" t="str">
        <f>IF($A20&lt;=C$11, D$3*EXP($B$4*$A20), "")</f>
        <v/>
      </c>
      <c r="D20" s="5">
        <f>IF($A20&lt;=D$11, E$3*EXP($B$4*$A20), "")</f>
        <v>3.7494301383292884E-2</v>
      </c>
      <c r="E20" s="5">
        <f>IF($A20&lt;=E$11, F$3*EXP($B$4*$A20), "")</f>
        <v>3.7729215577227387E-2</v>
      </c>
      <c r="F20" s="5">
        <f>IF($A20&lt;=F$11, G$3*EXP($B$4*$A20), "")</f>
        <v>3.7853092879348391E-2</v>
      </c>
      <c r="G20" s="5">
        <f>IF($A20&lt;=G$11, H$3*EXP($B$4*$A20), "")</f>
        <v>3.7877109397733678E-2</v>
      </c>
      <c r="H20" s="5">
        <f>IF($A20&lt;=H$11, I$3*EXP($B$4*$A20), "")</f>
        <v>3.4646729117259731E-2</v>
      </c>
      <c r="I20" s="5">
        <f>IF($A20&lt;=I$11, J$3*EXP($B$4*$A20), "")</f>
        <v>3.3794699927365411E-2</v>
      </c>
      <c r="J20" s="5">
        <f>IF($A20&lt;=J$11, K$3*EXP($B$4*$A20), "")</f>
        <v>3.2946402412884788E-2</v>
      </c>
      <c r="K20" s="5">
        <f>IF($A20&lt;=K$11, L$3*EXP($B$4*$A20), "")</f>
        <v>3.2103775311513295E-2</v>
      </c>
    </row>
    <row r="21" spans="1:12">
      <c r="A21" s="1">
        <v>1</v>
      </c>
      <c r="B21" s="5"/>
      <c r="C21" s="5">
        <f>IF($A21&lt;=C$11, D$3*EXP($B$4*$A21), "")</f>
        <v>3.3602288322028898E-2</v>
      </c>
      <c r="D21" s="5">
        <f>IF($A21&lt;=D$11, E$3*EXP($B$4*$A21), "")</f>
        <v>3.3926246854720843E-2</v>
      </c>
      <c r="E21" s="5">
        <f>IF($A21&lt;=E$11, F$3*EXP($B$4*$A21), "")</f>
        <v>3.4138806007420537E-2</v>
      </c>
      <c r="F21" s="5">
        <f>IF($A21&lt;=F$11, G$3*EXP($B$4*$A21), "")</f>
        <v>3.4250894825624968E-2</v>
      </c>
      <c r="G21" s="5">
        <f>IF($A21&lt;=G$11, H$3*EXP($B$4*$A21), "")</f>
        <v>3.4272625870110929E-2</v>
      </c>
      <c r="H21" s="5">
        <f>IF($A21&lt;=H$11, I$3*EXP($B$4*$A21), "")</f>
        <v>3.1349656917852596E-2</v>
      </c>
      <c r="I21" s="5">
        <f>IF($A21&lt;=I$11, J$3*EXP($B$4*$A21), "")</f>
        <v>3.0578709025577352E-2</v>
      </c>
      <c r="J21" s="5">
        <f>IF($A21&lt;=J$11, K$3*EXP($B$4*$A21), "")</f>
        <v>2.9811137692848384E-2</v>
      </c>
      <c r="K21" s="5">
        <f>IF($A21&lt;=K$11, L$3*EXP($B$4*$A21), "")</f>
        <v>2.9048697162076274E-2</v>
      </c>
    </row>
    <row r="22" spans="1:12">
      <c r="A22" s="1">
        <v>0</v>
      </c>
      <c r="B22" s="5">
        <f>C3</f>
        <v>3.0000000021277399E-2</v>
      </c>
      <c r="C22" s="5">
        <f>IF($A22&lt;=C$11, D$3*EXP($B$4*$A22), "")</f>
        <v>3.04046078054045E-2</v>
      </c>
      <c r="D22" s="5">
        <f>IF($A22&lt;=D$11, E$3*EXP($B$4*$A22), "")</f>
        <v>3.06977376076762E-2</v>
      </c>
      <c r="E22" s="5">
        <f>IF($A22&lt;=E$11, F$3*EXP($B$4*$A22), "")</f>
        <v>3.08900690825849E-2</v>
      </c>
      <c r="F22" s="5">
        <f>IF($A22&lt;=F$11, G$3*EXP($B$4*$A22), "")</f>
        <v>3.09914912394397E-2</v>
      </c>
      <c r="G22" s="5">
        <f>IF($A22&lt;=G$11, H$3*EXP($B$4*$A22), "")</f>
        <v>3.10111543016236E-2</v>
      </c>
      <c r="H22" s="5">
        <f>IF($A22&lt;=H$11, I$3*EXP($B$4*$A22), "")</f>
        <v>2.8366342621862901E-2</v>
      </c>
      <c r="I22" s="5">
        <f>IF($A22&lt;=I$11, J$3*EXP($B$4*$A22), "")</f>
        <v>2.7668760121576302E-2</v>
      </c>
      <c r="J22" s="5">
        <f>IF($A22&lt;=J$11, K$3*EXP($B$4*$A22), "")</f>
        <v>2.6974232858711401E-2</v>
      </c>
      <c r="K22" s="5">
        <f>IF($A22&lt;=K$11, L$3*EXP($B$4*$A22), "")</f>
        <v>2.6284348137441599E-2</v>
      </c>
    </row>
    <row r="23" spans="1:12">
      <c r="A23" s="2" t="s">
        <v>18</v>
      </c>
      <c r="B23" s="2">
        <v>0</v>
      </c>
      <c r="C23" s="2">
        <v>1</v>
      </c>
      <c r="D23" s="2">
        <v>2</v>
      </c>
      <c r="E23" s="2">
        <v>3</v>
      </c>
      <c r="F23" s="2">
        <v>4</v>
      </c>
      <c r="G23" s="2">
        <v>5</v>
      </c>
      <c r="H23" s="2">
        <v>6</v>
      </c>
      <c r="I23" s="2">
        <v>7</v>
      </c>
      <c r="J23" s="2">
        <v>8</v>
      </c>
      <c r="K23" s="2">
        <v>9</v>
      </c>
    </row>
    <row r="25" spans="1:12">
      <c r="A25" s="2" t="s">
        <v>18</v>
      </c>
      <c r="B25" s="2">
        <v>0</v>
      </c>
      <c r="C25" s="2">
        <v>1</v>
      </c>
      <c r="D25" s="2">
        <v>2</v>
      </c>
      <c r="E25" s="2">
        <v>3</v>
      </c>
      <c r="F25" s="2">
        <v>4</v>
      </c>
      <c r="G25" s="2">
        <v>5</v>
      </c>
      <c r="H25" s="2">
        <v>6</v>
      </c>
      <c r="I25" s="2">
        <v>7</v>
      </c>
      <c r="J25" s="2">
        <v>8</v>
      </c>
      <c r="K25" s="2">
        <v>9</v>
      </c>
      <c r="L25" s="2">
        <v>10</v>
      </c>
    </row>
    <row r="26" spans="1:12">
      <c r="A26" s="1">
        <v>10</v>
      </c>
      <c r="B26" s="20" t="s">
        <v>45</v>
      </c>
      <c r="C26" s="20"/>
      <c r="D26" s="5"/>
      <c r="E26" s="5"/>
      <c r="F26" s="5"/>
      <c r="G26" s="5"/>
      <c r="H26" s="5"/>
      <c r="I26" s="5"/>
      <c r="J26" s="5"/>
      <c r="K26" s="5"/>
      <c r="L26" s="5">
        <f>IF($A26=0, $B$6*K26/(1+K12), IF($A26=L$25, $B$5*K27/(1+K13), IF(AND($A26 &gt; 0, $A26 &lt; L$25), $B$6*K26/(1+K12) + $B$5*K27/(1+K13), "")))</f>
        <v>6.159386990740531E-4</v>
      </c>
    </row>
    <row r="27" spans="1:12">
      <c r="A27" s="1">
        <v>9</v>
      </c>
      <c r="B27" s="5"/>
      <c r="C27" s="5" t="str">
        <f>IF($A27=0, $B$6*B27/(1+B13), IF($A27=C$25, $B$5*B28/(1+B14), IF(AND($A27 &gt; 0, $A27 &lt; C$25), $B$6*B27/(1+B13) + $B$5*B28/(1+B14), "")))</f>
        <v/>
      </c>
      <c r="D27" s="5" t="str">
        <f>IF($A27=0, $B$6*C27/(1+C13), IF($A27=D$25, $B$5*C28/(1+C14), IF(AND($A27 &gt; 0, $A27 &lt; D$25), $B$6*C27/(1+C13) + $B$5*C28/(1+C14), "")))</f>
        <v/>
      </c>
      <c r="E27" s="5" t="str">
        <f>IF($A27=0, $B$6*D27/(1+D13), IF($A27=E$25, $B$5*D28/(1+D14), IF(AND($A27 &gt; 0, $A27 &lt; E$25), $B$6*D27/(1+D13) + $B$5*D28/(1+D14), "")))</f>
        <v/>
      </c>
      <c r="F27" s="5" t="str">
        <f>IF($A27=0, $B$6*E27/(1+E13), IF($A27=F$25, $B$5*E28/(1+E14), IF(AND($A27 &gt; 0, $A27 &lt; F$25), $B$6*E27/(1+E13) + $B$5*E28/(1+E14), "")))</f>
        <v/>
      </c>
      <c r="G27" s="5" t="str">
        <f>IF($A27=0, $B$6*F27/(1+F13), IF($A27=G$25, $B$5*F28/(1+F14), IF(AND($A27 &gt; 0, $A27 &lt; G$25), $B$6*F27/(1+F13) + $B$5*F28/(1+F14), "")))</f>
        <v/>
      </c>
      <c r="H27" s="5" t="str">
        <f>IF($A27=0, $B$6*G27/(1+G13), IF($A27=H$25, $B$5*G28/(1+G14), IF(AND($A27 &gt; 0, $A27 &lt; H$25), $B$6*G27/(1+G13) + $B$5*G28/(1+G14), "")))</f>
        <v/>
      </c>
      <c r="I27" s="5" t="str">
        <f>IF($A27=0, $B$6*H27/(1+H13), IF($A27=I$25, $B$5*H28/(1+H14), IF(AND($A27 &gt; 0, $A27 &lt; I$25), $B$6*H27/(1+H13) + $B$5*H28/(1+H14), "")))</f>
        <v/>
      </c>
      <c r="J27" s="5" t="str">
        <f>IF($A27=0, $B$6*I27/(1+I13), IF($A27=J$25, $B$5*I28/(1+I14), IF(AND($A27 &gt; 0, $A27 &lt; J$25), $B$6*I27/(1+I13) + $B$5*I28/(1+I14), "")))</f>
        <v/>
      </c>
      <c r="K27" s="5">
        <f>IF($A27=0, $B$6*J27/(1+J13), IF($A27=K$25, $B$5*J28/(1+J14), IF(AND($A27 &gt; 0, $A27 &lt; K$25), $B$6*J27/(1+J13) + $B$5*J28/(1+J14), "")))</f>
        <v>1.3115171194598963E-3</v>
      </c>
      <c r="L27" s="5">
        <f>IF($A27=0, $B$6*K27/(1+K13), IF($A27=L$25, $B$5*K28/(1+K14), IF(AND($A27 &gt; 0, $A27 &lt; L$25), $B$6*K27/(1+K13) + $B$5*K28/(1+K14), "")))</f>
        <v>6.2970776868982404E-3</v>
      </c>
    </row>
    <row r="28" spans="1:12">
      <c r="A28" s="1">
        <v>8</v>
      </c>
      <c r="B28" s="5"/>
      <c r="C28" s="5" t="str">
        <f>IF($A28=0, $B$6*B28/(1+B14), IF($A28=C$25, $B$5*B29/(1+B15), IF(AND($A28 &gt; 0, $A28 &lt; C$25), $B$6*B28/(1+B14) + $B$5*B29/(1+B15), "")))</f>
        <v/>
      </c>
      <c r="D28" s="5" t="str">
        <f>IF($A28=0, $B$6*C28/(1+C14), IF($A28=D$25, $B$5*C29/(1+C15), IF(AND($A28 &gt; 0, $A28 &lt; D$25), $B$6*C28/(1+C14) + $B$5*C29/(1+C15), "")))</f>
        <v/>
      </c>
      <c r="E28" s="5" t="str">
        <f>IF($A28=0, $B$6*D28/(1+D14), IF($A28=E$25, $B$5*D29/(1+D15), IF(AND($A28 &gt; 0, $A28 &lt; E$25), $B$6*D28/(1+D14) + $B$5*D29/(1+D15), "")))</f>
        <v/>
      </c>
      <c r="F28" s="5" t="str">
        <f>IF($A28=0, $B$6*E28/(1+E14), IF($A28=F$25, $B$5*E29/(1+E15), IF(AND($A28 &gt; 0, $A28 &lt; F$25), $B$6*E28/(1+E14) + $B$5*E29/(1+E15), "")))</f>
        <v/>
      </c>
      <c r="G28" s="5" t="str">
        <f>IF($A28=0, $B$6*F28/(1+F14), IF($A28=G$25, $B$5*F29/(1+F15), IF(AND($A28 &gt; 0, $A28 &lt; G$25), $B$6*F28/(1+F14) + $B$5*F29/(1+F15), "")))</f>
        <v/>
      </c>
      <c r="H28" s="5" t="str">
        <f>IF($A28=0, $B$6*G28/(1+G14), IF($A28=H$25, $B$5*G29/(1+G15), IF(AND($A28 &gt; 0, $A28 &lt; H$25), $B$6*G28/(1+G14) + $B$5*G29/(1+G15), "")))</f>
        <v/>
      </c>
      <c r="I28" s="5" t="str">
        <f>IF($A28=0, $B$6*H28/(1+H14), IF($A28=I$25, $B$5*H29/(1+H15), IF(AND($A28 &gt; 0, $A28 &lt; I$25), $B$6*H28/(1+H14) + $B$5*H29/(1+H15), "")))</f>
        <v/>
      </c>
      <c r="J28" s="5">
        <f>IF($A28=0, $B$6*I28/(1+I14), IF($A28=J$25, $B$5*I29/(1+I15), IF(AND($A28 &gt; 0, $A28 &lt; J$25), $B$6*I28/(1+I14) + $B$5*I29/(1+I15), "")))</f>
        <v>2.7805009103506082E-3</v>
      </c>
      <c r="K28" s="5">
        <f>IF($A28=0, $B$6*J28/(1+J14), IF($A28=K$25, $B$5*J29/(1+J15), IF(AND($A28 &gt; 0, $A28 &lt; K$25), $B$6*J28/(1+J14) + $B$5*J29/(1+J15), "")))</f>
        <v>1.2026935929611066E-2</v>
      </c>
      <c r="L28" s="5">
        <f>IF($A28=0, $B$6*K28/(1+K14), IF($A28=L$25, $B$5*K29/(1+K15), IF(AND($A28 &gt; 0, $A28 &lt; L$25), $B$6*K28/(1+K14) + $B$5*K29/(1+K15), "")))</f>
        <v>2.8933060415230354E-2</v>
      </c>
    </row>
    <row r="29" spans="1:12">
      <c r="A29" s="1">
        <v>7</v>
      </c>
      <c r="B29" s="5"/>
      <c r="C29" s="5" t="str">
        <f>IF($A29=0, $B$6*B29/(1+B15), IF($A29=C$25, $B$5*B30/(1+B16), IF(AND($A29 &gt; 0, $A29 &lt; C$25), $B$6*B29/(1+B15) + $B$5*B30/(1+B16), "")))</f>
        <v/>
      </c>
      <c r="D29" s="5" t="str">
        <f>IF($A29=0, $B$6*C29/(1+C15), IF($A29=D$25, $B$5*C30/(1+C16), IF(AND($A29 &gt; 0, $A29 &lt; D$25), $B$6*C29/(1+C15) + $B$5*C30/(1+C16), "")))</f>
        <v/>
      </c>
      <c r="E29" s="5" t="str">
        <f>IF($A29=0, $B$6*D29/(1+D15), IF($A29=E$25, $B$5*D30/(1+D16), IF(AND($A29 &gt; 0, $A29 &lt; E$25), $B$6*D29/(1+D15) + $B$5*D30/(1+D16), "")))</f>
        <v/>
      </c>
      <c r="F29" s="5" t="str">
        <f>IF($A29=0, $B$6*E29/(1+E15), IF($A29=F$25, $B$5*E30/(1+E16), IF(AND($A29 &gt; 0, $A29 &lt; F$25), $B$6*E29/(1+E15) + $B$5*E30/(1+E16), "")))</f>
        <v/>
      </c>
      <c r="G29" s="5" t="str">
        <f>IF($A29=0, $B$6*F29/(1+F15), IF($A29=G$25, $B$5*F30/(1+F16), IF(AND($A29 &gt; 0, $A29 &lt; G$25), $B$6*F29/(1+F15) + $B$5*F30/(1+F16), "")))</f>
        <v/>
      </c>
      <c r="H29" s="5" t="str">
        <f>IF($A29=0, $B$6*G29/(1+G15), IF($A29=H$25, $B$5*G30/(1+G16), IF(AND($A29 &gt; 0, $A29 &lt; H$25), $B$6*G29/(1+G15) + $B$5*G30/(1+G16), "")))</f>
        <v/>
      </c>
      <c r="I29" s="5">
        <f>IF($A29=0, $B$6*H29/(1+H15), IF($A29=I$25, $B$5*H30/(1+H16), IF(AND($A29 &gt; 0, $A29 &lt; I$25), $B$6*H29/(1+H15) + $B$5*H30/(1+H16), "")))</f>
        <v>5.8708499459636226E-3</v>
      </c>
      <c r="J29" s="5">
        <f>IF($A29=0, $B$6*I29/(1+I15), IF($A29=J$25, $B$5*I30/(1+I16), IF(AND($A29 &gt; 0, $A29 &lt; J$25), $B$6*I29/(1+I15) + $B$5*I30/(1+I16), "")))</f>
        <v>2.2594948599652005E-2</v>
      </c>
      <c r="K29" s="5">
        <f>IF($A29=0, $B$6*J29/(1+J15), IF($A29=K$25, $B$5*J30/(1+J16), IF(AND($A29 &gt; 0, $A29 &lt; K$25), $B$6*J29/(1+J15) + $B$5*J30/(1+J16), "")))</f>
        <v>4.8965299498801546E-2</v>
      </c>
      <c r="L29" s="5">
        <f>IF($A29=0, $B$6*K29/(1+K15), IF($A29=L$25, $B$5*K30/(1+K16), IF(AND($A29 &gt; 0, $A29 &lt; L$25), $B$6*K29/(1+K15) + $B$5*K30/(1+K16), "")))</f>
        <v>7.8683230471099416E-2</v>
      </c>
    </row>
    <row r="30" spans="1:12">
      <c r="A30" s="1">
        <v>6</v>
      </c>
      <c r="B30" s="5"/>
      <c r="C30" s="5" t="str">
        <f>IF($A30=0, $B$6*B30/(1+B16), IF($A30=C$25, $B$5*B31/(1+B17), IF(AND($A30 &gt; 0, $A30 &lt; C$25), $B$6*B30/(1+B16) + $B$5*B31/(1+B17), "")))</f>
        <v/>
      </c>
      <c r="D30" s="5" t="str">
        <f>IF($A30=0, $B$6*C30/(1+C16), IF($A30=D$25, $B$5*C31/(1+C17), IF(AND($A30 &gt; 0, $A30 &lt; D$25), $B$6*C30/(1+C16) + $B$5*C31/(1+C17), "")))</f>
        <v/>
      </c>
      <c r="E30" s="5" t="str">
        <f>IF($A30=0, $B$6*D30/(1+D16), IF($A30=E$25, $B$5*D31/(1+D17), IF(AND($A30 &gt; 0, $A30 &lt; E$25), $B$6*D30/(1+D16) + $B$5*D31/(1+D17), "")))</f>
        <v/>
      </c>
      <c r="F30" s="5" t="str">
        <f>IF($A30=0, $B$6*E30/(1+E16), IF($A30=F$25, $B$5*E31/(1+E17), IF(AND($A30 &gt; 0, $A30 &lt; F$25), $B$6*E30/(1+E16) + $B$5*E31/(1+E17), "")))</f>
        <v/>
      </c>
      <c r="G30" s="5" t="str">
        <f>IF($A30=0, $B$6*F30/(1+F16), IF($A30=G$25, $B$5*F31/(1+F17), IF(AND($A30 &gt; 0, $A30 &lt; G$25), $B$6*F30/(1+F16) + $B$5*F31/(1+F17), "")))</f>
        <v/>
      </c>
      <c r="H30" s="5">
        <f>IF($A30=0, $B$6*G30/(1+G16), IF($A30=H$25, $B$5*G31/(1+G17), IF(AND($A30 &gt; 0, $A30 &lt; H$25), $B$6*G30/(1+G16) + $B$5*G31/(1+G17), "")))</f>
        <v>1.2348591328245907E-2</v>
      </c>
      <c r="I30" s="5">
        <f>IF($A30=0, $B$6*H30/(1+H16), IF($A30=I$25, $B$5*H31/(1+H17), IF(AND($A30 &gt; 0, $A30 &lt; I$25), $B$6*H30/(1+H16) + $B$5*H31/(1+H17), "")))</f>
        <v>4.1626816574147095E-2</v>
      </c>
      <c r="J30" s="5">
        <f>IF($A30=0, $B$6*I30/(1+I16), IF($A30=J$25, $B$5*I31/(1+I17), IF(AND($A30 &gt; 0, $A30 &lt; J$25), $B$6*I30/(1+I16) + $B$5*I31/(1+I17), "")))</f>
        <v>8.0259744295508487E-2</v>
      </c>
      <c r="K30" s="5">
        <f>IF($A30=0, $B$6*J30/(1+J16), IF($A30=K$25, $B$5*J31/(1+J17), IF(AND($A30 &gt; 0, $A30 &lt; K$25), $B$6*J30/(1+J16) + $B$5*J31/(1+J17), "")))</f>
        <v>0.11617218417089034</v>
      </c>
      <c r="L30" s="5">
        <f>IF($A30=0, $B$6*K30/(1+K16), IF($A30=L$25, $B$5*K31/(1+K17), IF(AND($A30 &gt; 0, $A30 &lt; L$25), $B$6*K30/(1+K16) + $B$5*K31/(1+K17), "")))</f>
        <v>0.14026466409838328</v>
      </c>
    </row>
    <row r="31" spans="1:12">
      <c r="A31" s="1">
        <v>5</v>
      </c>
      <c r="B31" s="5"/>
      <c r="C31" s="5" t="str">
        <f>IF($A31=0, $B$6*B31/(1+B17), IF($A31=C$25, $B$5*B32/(1+B18), IF(AND($A31 &gt; 0, $A31 &lt; C$25), $B$6*B31/(1+B17) + $B$5*B32/(1+B18), "")))</f>
        <v/>
      </c>
      <c r="D31" s="5" t="str">
        <f>IF($A31=0, $B$6*C31/(1+C17), IF($A31=D$25, $B$5*C32/(1+C18), IF(AND($A31 &gt; 0, $A31 &lt; D$25), $B$6*C31/(1+C17) + $B$5*C32/(1+C18), "")))</f>
        <v/>
      </c>
      <c r="E31" s="5" t="str">
        <f>IF($A31=0, $B$6*D31/(1+D17), IF($A31=E$25, $B$5*D32/(1+D18), IF(AND($A31 &gt; 0, $A31 &lt; E$25), $B$6*D31/(1+D17) + $B$5*D32/(1+D18), "")))</f>
        <v/>
      </c>
      <c r="F31" s="5" t="str">
        <f>IF($A31=0, $B$6*E31/(1+E17), IF($A31=F$25, $B$5*E32/(1+E18), IF(AND($A31 &gt; 0, $A31 &lt; F$25), $B$6*E31/(1+E17) + $B$5*E32/(1+E18), "")))</f>
        <v/>
      </c>
      <c r="G31" s="5">
        <f>IF($A31=0, $B$6*F31/(1+F17), IF($A31=G$25, $B$5*F32/(1+F18), IF(AND($A31 &gt; 0, $A31 &lt; G$25), $B$6*F31/(1+F17) + $B$5*F32/(1+F18), "")))</f>
        <v>2.5959918727474142E-2</v>
      </c>
      <c r="H31" s="5">
        <f>IF($A31=0, $B$6*G31/(1+G17), IF($A31=H$25, $B$5*G32/(1+G18), IF(AND($A31 &gt; 0, $A31 &lt; H$25), $B$6*G31/(1+G17) + $B$5*G32/(1+G18), "")))</f>
        <v>7.4856417113560558E-2</v>
      </c>
      <c r="I31" s="5">
        <f>IF($A31=0, $B$6*H31/(1+H17), IF($A31=I$25, $B$5*H32/(1+H18), IF(AND($A31 &gt; 0, $A31 &lt; I$25), $B$6*H31/(1+H17) + $B$5*H32/(1+H18), "")))</f>
        <v>0.12640538916046093</v>
      </c>
      <c r="J31" s="5">
        <f>IF($A31=0, $B$6*I31/(1+I17), IF($A31=J$25, $B$5*I32/(1+I18), IF(AND($A31 &gt; 0, $A31 &lt; J$25), $B$6*I31/(1+I17) + $B$5*I32/(1+I18), "")))</f>
        <v>0.16277548284143217</v>
      </c>
      <c r="K31" s="5">
        <f>IF($A31=0, $B$6*J31/(1+J17), IF($A31=K$25, $B$5*J32/(1+J18), IF(AND($A31 &gt; 0, $A31 &lt; K$25), $B$6*J31/(1+J17) + $B$5*J32/(1+J18), "")))</f>
        <v>0.17701931266035781</v>
      </c>
      <c r="L31" s="5">
        <f>IF($A31=0, $B$6*K31/(1+K17), IF($A31=L$25, $B$5*K32/(1+K18), IF(AND($A31 &gt; 0, $A31 &lt; L$25), $B$6*K31/(1+K17) + $B$5*K32/(1+K18), "")))</f>
        <v>0.1712762280688756</v>
      </c>
    </row>
    <row r="32" spans="1:12">
      <c r="A32" s="1">
        <v>4</v>
      </c>
      <c r="B32" s="5"/>
      <c r="C32" s="5" t="str">
        <f>IF($A32=0, $B$6*B32/(1+B18), IF($A32=C$25, $B$5*B33/(1+B19), IF(AND($A32 &gt; 0, $A32 &lt; C$25), $B$6*B32/(1+B18) + $B$5*B33/(1+B19), "")))</f>
        <v/>
      </c>
      <c r="D32" s="5" t="str">
        <f>IF($A32=0, $B$6*C32/(1+C18), IF($A32=D$25, $B$5*C33/(1+C19), IF(AND($A32 &gt; 0, $A32 &lt; D$25), $B$6*C32/(1+C18) + $B$5*C33/(1+C19), "")))</f>
        <v/>
      </c>
      <c r="E32" s="5" t="str">
        <f>IF($A32=0, $B$6*D32/(1+D18), IF($A32=E$25, $B$5*D33/(1+D19), IF(AND($A32 &gt; 0, $A32 &lt; E$25), $B$6*D32/(1+D18) + $B$5*D33/(1+D19), "")))</f>
        <v/>
      </c>
      <c r="F32" s="5">
        <f>IF($A32=0, $B$6*E32/(1+E18), IF($A32=F$25, $B$5*E33/(1+E19), IF(AND($A32 &gt; 0, $A32 &lt; F$25), $B$6*E32/(1+E18) + $B$5*E33/(1+E19), "")))</f>
        <v>5.4320292576579256E-2</v>
      </c>
      <c r="G32" s="5">
        <f>IF($A32=0, $B$6*F32/(1+F18), IF($A32=G$25, $B$5*F33/(1+F19), IF(AND($A32 &gt; 0, $A32 &lt; G$25), $B$6*F32/(1+F18) + $B$5*F33/(1+F19), "")))</f>
        <v>0.13079927639865463</v>
      </c>
      <c r="H32" s="5">
        <f>IF($A32=0, $B$6*G32/(1+G18), IF($A32=H$25, $B$5*G33/(1+G19), IF(AND($A32 &gt; 0, $A32 &lt; H$25), $B$6*G32/(1+G18) + $B$5*G33/(1+G19), "")))</f>
        <v>0.18897097897501203</v>
      </c>
      <c r="I32" s="5">
        <f>IF($A32=0, $B$6*H32/(1+H18), IF($A32=I$25, $B$5*H33/(1+H19), IF(AND($A32 &gt; 0, $A32 &lt; I$25), $B$6*H32/(1+H18) + $B$5*H33/(1+H19), "")))</f>
        <v>0.21310812632439996</v>
      </c>
      <c r="J32" s="5">
        <f>IF($A32=0, $B$6*I32/(1+I18), IF($A32=J$25, $B$5*I33/(1+I19), IF(AND($A32 &gt; 0, $A32 &lt; J$25), $B$6*I32/(1+I18) + $B$5*I33/(1+I19), "")))</f>
        <v>0.20616950951745425</v>
      </c>
      <c r="K32" s="5">
        <f>IF($A32=0, $B$6*J32/(1+J18), IF($A32=K$25, $B$5*J33/(1+J19), IF(AND($A32 &gt; 0, $A32 &lt; K$25), $B$6*J32/(1+J18) + $B$5*J33/(1+J19), "")))</f>
        <v>0.17966487961312064</v>
      </c>
      <c r="L32" s="5">
        <f>IF($A32=0, $B$6*K32/(1+K18), IF($A32=L$25, $B$5*K33/(1+K19), IF(AND($A32 &gt; 0, $A32 &lt; L$25), $B$6*K32/(1+K18) + $B$5*K33/(1+K19), "")))</f>
        <v>0.14509468228094491</v>
      </c>
    </row>
    <row r="33" spans="1:12">
      <c r="A33" s="1">
        <v>3</v>
      </c>
      <c r="B33" s="5"/>
      <c r="C33" s="5" t="str">
        <f>IF($A33=0, $B$6*B33/(1+B19), IF($A33=C$25, $B$5*B34/(1+B20), IF(AND($A33 &gt; 0, $A33 &lt; C$25), $B$6*B33/(1+B19) + $B$5*B34/(1+B20), "")))</f>
        <v/>
      </c>
      <c r="D33" s="5" t="str">
        <f>IF($A33=0, $B$6*C33/(1+C19), IF($A33=D$25, $B$5*C34/(1+C20), IF(AND($A33 &gt; 0, $A33 &lt; D$25), $B$6*C33/(1+C19) + $B$5*C34/(1+C20), "")))</f>
        <v/>
      </c>
      <c r="E33" s="5">
        <f>IF($A33=0, $B$6*D33/(1+D19), IF($A33=E$25, $B$5*D34/(1+D20), IF(AND($A33 &gt; 0, $A33 &lt; E$25), $B$6*D33/(1+D19) + $B$5*D34/(1+D20), "")))</f>
        <v>0.11317059681710669</v>
      </c>
      <c r="F33" s="5">
        <f>IF($A33=0, $B$6*E33/(1+E19), IF($A33=F$25, $B$5*E34/(1+E20), IF(AND($A33 &gt; 0, $A33 &lt; F$25), $B$6*E33/(1+E19) + $B$5*E34/(1+E20), "")))</f>
        <v>0.21845044353183488</v>
      </c>
      <c r="G33" s="5">
        <f>IF($A33=0, $B$6*F33/(1+F19), IF($A33=G$25, $B$5*F34/(1+F20), IF(AND($A33 &gt; 0, $A33 &lt; G$25), $B$6*F33/(1+F19) + $B$5*F34/(1+F20), "")))</f>
        <v>0.26351397349542938</v>
      </c>
      <c r="H33" s="5">
        <f>IF($A33=0, $B$6*G33/(1+G19), IF($A33=H$25, $B$5*G34/(1+G20), IF(AND($A33 &gt; 0, $A33 &lt; H$25), $B$6*G33/(1+G19) + $B$5*G34/(1+G20), "")))</f>
        <v>0.25429543164418239</v>
      </c>
      <c r="I33" s="5">
        <f>IF($A33=0, $B$6*H33/(1+H19), IF($A33=I$25, $B$5*H34/(1+H20), IF(AND($A33 &gt; 0, $A33 &lt; I$25), $B$6*H33/(1+H19) + $B$5*H34/(1+H20), "")))</f>
        <v>0.21543521962617088</v>
      </c>
      <c r="J33" s="5">
        <f>IF($A33=0, $B$6*I33/(1+I19), IF($A33=J$25, $B$5*I34/(1+I20), IF(AND($A33 &gt; 0, $A33 &lt; J$25), $B$6*I33/(1+I19) + $B$5*I34/(1+I20), "")))</f>
        <v>0.16700291972001918</v>
      </c>
      <c r="K33" s="5">
        <f>IF($A33=0, $B$6*J33/(1+J19), IF($A33=K$25, $B$5*J34/(1+J20), IF(AND($A33 &gt; 0, $A33 &lt; K$25), $B$6*J33/(1+J19) + $B$5*J34/(1+J20), "")))</f>
        <v>0.12146556955097526</v>
      </c>
      <c r="L33" s="5">
        <f>IF($A33=0, $B$6*K33/(1+K19), IF($A33=L$25, $B$5*K34/(1+K20), IF(AND($A33 &gt; 0, $A33 &lt; L$25), $B$6*K33/(1+K19) + $B$5*K34/(1+K20), "")))</f>
        <v>8.4206165319954313E-2</v>
      </c>
    </row>
    <row r="34" spans="1:12">
      <c r="A34" s="1">
        <v>2</v>
      </c>
      <c r="B34" s="5"/>
      <c r="C34" s="5" t="str">
        <f>IF($A34=0, $B$6*B34/(1+B20), IF($A34=C$25, $B$5*B35/(1+B21), IF(AND($A34 &gt; 0, $A34 &lt; C$25), $B$6*B34/(1+B20) + $B$5*B35/(1+B21), "")))</f>
        <v/>
      </c>
      <c r="D34" s="5">
        <f>IF($A34=0, $B$6*C34/(1+C20), IF($A34=D$25, $B$5*C35/(1+C21), IF(AND($A34 &gt; 0, $A34 &lt; D$25), $B$6*C34/(1+C20) + $B$5*C35/(1+C21), "")))</f>
        <v>0.23482769856378882</v>
      </c>
      <c r="E34" s="5">
        <f>IF($A34=0, $B$6*D34/(1+D20), IF($A34=E$25, $B$5*D35/(1+D21), IF(AND($A34 &gt; 0, $A34 &lt; E$25), $B$6*D34/(1+D20) + $B$5*D35/(1+D21), "")))</f>
        <v>0.34064530560673867</v>
      </c>
      <c r="F34" s="5">
        <f>IF($A34=0, $B$6*E34/(1+E20), IF($A34=F$25, $B$5*E35/(1+E21), IF(AND($A34 &gt; 0, $A34 &lt; F$25), $B$6*E34/(1+E20) + $B$5*E35/(1+E21), "")))</f>
        <v>0.32936188158927826</v>
      </c>
      <c r="G34" s="5">
        <f>IF($A34=0, $B$6*F34/(1+F20), IF($A34=G$25, $B$5*F35/(1+F21), IF(AND($A34 &gt; 0, $A34 &lt; G$25), $B$6*F34/(1+F20) + $B$5*F35/(1+F21), "")))</f>
        <v>0.26534839130013421</v>
      </c>
      <c r="H34" s="5">
        <f>IF($A34=0, $B$6*G34/(1+G20), IF($A34=H$25, $B$5*G35/(1+G21), IF(AND($A34 &gt; 0, $A34 &lt; H$25), $B$6*G34/(1+G20) + $B$5*G35/(1+G21), "")))</f>
        <v>0.19239569598483447</v>
      </c>
      <c r="I34" s="5">
        <f>IF($A34=0, $B$6*H34/(1+H20), IF($A34=I$25, $B$5*H35/(1+H21), IF(AND($A34 &gt; 0, $A34 &lt; I$25), $B$6*H34/(1+H20) + $B$5*H35/(1+H21), "")))</f>
        <v>0.13059638245147673</v>
      </c>
      <c r="J34" s="5">
        <f>IF($A34=0, $B$6*I34/(1+I20), IF($A34=J$25, $B$5*I35/(1+I21), IF(AND($A34 &gt; 0, $A34 &lt; J$25), $B$6*I34/(1+I20) + $B$5*I35/(1+I21), "")))</f>
        <v>8.4490262337616792E-2</v>
      </c>
      <c r="K34" s="5">
        <f>IF($A34=0, $B$6*J34/(1+J20), IF($A34=K$25, $B$5*J35/(1+J21), IF(AND($A34 &gt; 0, $A34 &lt; K$25), $B$6*J34/(1+J20) + $B$5*J35/(1+J21), "")))</f>
        <v>5.2749494716314321E-2</v>
      </c>
      <c r="L34" s="5">
        <f>IF($A34=0, $B$6*K34/(1+K20), IF($A34=L$25, $B$5*K35/(1+K21), IF(AND($A34 &gt; 0, $A34 &lt; L$25), $B$6*K34/(1+K20) + $B$5*K35/(1+K21), "")))</f>
        <v>3.2042425015251966E-2</v>
      </c>
    </row>
    <row r="35" spans="1:12">
      <c r="A35" s="1">
        <v>1</v>
      </c>
      <c r="B35" s="5"/>
      <c r="C35" s="5">
        <f>IF($A35=0, $B$6*B35/(1+B21), IF($A35=C$25, $B$5*B36/(1+B22), IF(AND($A35 &gt; 0, $A35 &lt; C$25), $B$6*B35/(1+B21) + $B$5*B36/(1+B22), "")))</f>
        <v>0.48543689319385547</v>
      </c>
      <c r="D35" s="5">
        <f>IF($A35=0, $B$6*C35/(1+C21), IF($A35=D$25, $B$5*C36/(1+C22), IF(AND($A35 &gt; 0, $A35 &lt; D$25), $B$6*C35/(1+C21) + $B$5*C36/(1+C22), "")))</f>
        <v>0.47038414382646954</v>
      </c>
      <c r="E35" s="5">
        <f>IF($A35=0, $B$6*D35/(1+D21), IF($A35=E$25, $B$5*D36/(1+D22), IF(AND($A35 &gt; 0, $A35 &lt; E$25), $B$6*D35/(1+D21) + $B$5*D36/(1+D22), "")))</f>
        <v>0.34174508926481584</v>
      </c>
      <c r="F35" s="5">
        <f>IF($A35=0, $B$6*E35/(1+E21), IF($A35=F$25, $B$5*E36/(1+E22), IF(AND($A35 &gt; 0, $A35 &lt; F$25), $B$6*E35/(1+E21) + $B$5*E36/(1+E22), "")))</f>
        <v>0.22065489548072442</v>
      </c>
      <c r="G35" s="5">
        <f>IF($A35=0, $B$6*F35/(1+F21), IF($A35=G$25, $B$5*F36/(1+F22), IF(AND($A35 &gt; 0, $A35 &lt; G$25), $B$6*F35/(1+F21) + $B$5*F36/(1+F22), "")))</f>
        <v>0.13355235076852573</v>
      </c>
      <c r="H35" s="5">
        <f>IF($A35=0, $B$6*G35/(1+G21), IF($A35=H$25, $B$5*G36/(1+G22), IF(AND($A35 &gt; 0, $A35 &lt; H$25), $B$6*G35/(1+G21) + $B$5*G36/(1+G22), "")))</f>
        <v>7.7598473058360276E-2</v>
      </c>
      <c r="I35" s="5">
        <f>IF($A35=0, $B$6*H35/(1+H21), IF($A35=I$25, $B$5*H36/(1+H22), IF(AND($A35 &gt; 0, $A35 &lt; I$25), $B$6*H35/(1+H21) + $B$5*H36/(1+H22), "")))</f>
        <v>4.3957615621726509E-2</v>
      </c>
      <c r="J35" s="5">
        <f>IF($A35=0, $B$6*I35/(1+I21), IF($A35=J$25, $B$5*I36/(1+I22), IF(AND($A35 &gt; 0, $A35 &lt; J$25), $B$6*I35/(1+I21) + $B$5*I36/(1+I22), "")))</f>
        <v>2.4410222221782255E-2</v>
      </c>
      <c r="K35" s="5">
        <f>IF($A35=0, $B$6*J35/(1+J21), IF($A35=K$25, $B$5*J36/(1+J22), IF(AND($A35 &gt; 0, $A35 &lt; K$25), $B$6*J35/(1+J21) + $B$5*J36/(1+J22), "")))</f>
        <v>1.3353077825004887E-2</v>
      </c>
      <c r="L35" s="5">
        <f>IF($A35=0, $B$6*K35/(1+K21), IF($A35=L$25, $B$5*K36/(1+K22), IF(AND($A35 &gt; 0, $A35 &lt; L$25), $B$6*K35/(1+K21) + $B$5*K36/(1+K22), "")))</f>
        <v>7.219485273427053E-3</v>
      </c>
    </row>
    <row r="36" spans="1:12">
      <c r="A36" s="1">
        <v>0</v>
      </c>
      <c r="B36" s="5">
        <v>1</v>
      </c>
      <c r="C36" s="5">
        <f>IF($A36=0, $B$6*B36/(1+B22), IF($A36=C$25, $B$5*B37/(1+B23), IF(AND($A36 &gt; 0, $A36 &lt; C$25), $B$6*B36/(1+B22) + $B$5*B37/(1+B23), "")))</f>
        <v>0.48543689319385547</v>
      </c>
      <c r="D36" s="5">
        <f>IF($A36=0, $B$6*C36/(1+C22), IF($A36=D$25, $B$5*C37/(1+C23), IF(AND($A36 &gt; 0, $A36 &lt; D$25), $B$6*C36/(1+C22) + $B$5*C37/(1+C23), "")))</f>
        <v>0.23555644526268069</v>
      </c>
      <c r="E36" s="5">
        <f>IF($A36=0, $B$6*D36/(1+D22), IF($A36=E$25, $B$5*D37/(1+D23), IF(AND($A36 &gt; 0, $A36 &lt; E$25), $B$6*D36/(1+D22) + $B$5*D37/(1+D23), "")))</f>
        <v>0.11427038047518381</v>
      </c>
      <c r="F36" s="5">
        <f>IF($A36=0, $B$6*E36/(1+E22), IF($A36=F$25, $B$5*E37/(1+E23), IF(AND($A36 &gt; 0, $A36 &lt; F$25), $B$6*E36/(1+E22) + $B$5*E37/(1+E23), "")))</f>
        <v>5.5423164846701803E-2</v>
      </c>
      <c r="G36" s="5">
        <f>IF($A36=0, $B$6*F36/(1+F22), IF($A36=G$25, $B$5*F37/(1+F23), IF(AND($A36 &gt; 0, $A36 &lt; G$25), $B$6*F36/(1+F22) + $B$5*F37/(1+F23), "")))</f>
        <v>2.6878575292640414E-2</v>
      </c>
      <c r="H36" s="5">
        <f>IF($A36=0, $B$6*G36/(1+G22), IF($A36=H$25, $B$5*G37/(1+G23), IF(AND($A36 &gt; 0, $A36 &lt; H$25), $B$6*G36/(1+G22) + $B$5*G37/(1+G23), "")))</f>
        <v>1.3035055528010831E-2</v>
      </c>
      <c r="I36" s="5">
        <f>IF($A36=0, $B$6*H36/(1+H22), IF($A36=I$25, $B$5*H37/(1+H23), IF(AND($A36 &gt; 0, $A36 &lt; I$25), $B$6*H36/(1+H22) + $B$5*H37/(1+H23), "")))</f>
        <v>6.3377490042981245E-3</v>
      </c>
      <c r="J36" s="5">
        <f>IF($A36=0, $B$6*I36/(1+I22), IF($A36=J$25, $B$5*I37/(1+I23), IF(AND($A36 &gt; 0, $A36 &lt; J$25), $B$6*I36/(1+I22) + $B$5*I37/(1+I23), "")))</f>
        <v>3.0835563219555051E-3</v>
      </c>
      <c r="K36" s="5">
        <f>IF($A36=0, $B$6*J36/(1+J22), IF($A36=K$25, $B$5*J37/(1+J23), IF(AND($A36 &gt; 0, $A36 &lt; K$25), $B$6*J36/(1+J22) + $B$5*J37/(1+J23), "")))</f>
        <v>1.5012822246630471E-3</v>
      </c>
      <c r="L36" s="5">
        <f>IF($A36=0, $B$6*K36/(1+K22), IF($A36=L$25, $B$5*K37/(1+K23), IF(AND($A36 &gt; 0, $A36 &lt; L$25), $B$6*K36/(1+K22) + $B$5*K37/(1+K23), "")))</f>
        <v>7.314163113700693E-4</v>
      </c>
    </row>
    <row r="37" spans="1:12">
      <c r="A37" s="2" t="s">
        <v>18</v>
      </c>
      <c r="B37" s="2">
        <v>0</v>
      </c>
      <c r="C37" s="2">
        <v>1</v>
      </c>
      <c r="D37" s="2">
        <v>2</v>
      </c>
      <c r="E37" s="2">
        <v>3</v>
      </c>
      <c r="F37" s="2">
        <v>4</v>
      </c>
      <c r="G37" s="2">
        <v>5</v>
      </c>
      <c r="H37" s="2">
        <v>6</v>
      </c>
      <c r="I37" s="2">
        <v>7</v>
      </c>
      <c r="J37" s="2">
        <v>8</v>
      </c>
      <c r="K37" s="2">
        <v>9</v>
      </c>
      <c r="L37" s="2">
        <v>10</v>
      </c>
    </row>
    <row r="39" spans="1:12">
      <c r="A39" s="28" t="s">
        <v>46</v>
      </c>
      <c r="B39" s="28"/>
      <c r="C39" s="7">
        <f>SUM(C27:C36)</f>
        <v>0.97087378638771094</v>
      </c>
      <c r="D39" s="7">
        <f t="shared" ref="D39:K39" si="0">SUM(D27:D36)</f>
        <v>0.94076828765293907</v>
      </c>
      <c r="E39" s="7">
        <f t="shared" si="0"/>
        <v>0.90983137216384502</v>
      </c>
      <c r="F39" s="7">
        <f t="shared" si="0"/>
        <v>0.87821067802511865</v>
      </c>
      <c r="G39" s="7">
        <f t="shared" si="0"/>
        <v>0.84605248598285843</v>
      </c>
      <c r="H39" s="7">
        <f t="shared" si="0"/>
        <v>0.81350064363220664</v>
      </c>
      <c r="I39" s="7">
        <f t="shared" si="0"/>
        <v>0.78333814870864393</v>
      </c>
      <c r="J39" s="7">
        <f t="shared" si="0"/>
        <v>0.75356714676577141</v>
      </c>
      <c r="K39" s="7">
        <f t="shared" si="0"/>
        <v>0.7242295533091988</v>
      </c>
      <c r="L39" s="7">
        <f>SUM(L26:L36)</f>
        <v>0.6953643736405094</v>
      </c>
    </row>
    <row r="40" spans="1:12">
      <c r="A40" s="28" t="s">
        <v>47</v>
      </c>
      <c r="B40" s="28"/>
      <c r="C40" s="17">
        <f>(1/C39)^(1/C25)-1</f>
        <v>3.0000000021277451E-2</v>
      </c>
      <c r="D40" s="17">
        <f t="shared" ref="D40:L40" si="1">(1/D39)^(1/D25)-1</f>
        <v>3.1000000096988334E-2</v>
      </c>
      <c r="E40" s="17">
        <f t="shared" si="1"/>
        <v>3.2000000267885076E-2</v>
      </c>
      <c r="F40" s="17">
        <f t="shared" si="1"/>
        <v>3.3000000358533566E-2</v>
      </c>
      <c r="G40" s="17">
        <f t="shared" si="1"/>
        <v>3.4000000144816855E-2</v>
      </c>
      <c r="H40" s="17">
        <f t="shared" si="1"/>
        <v>3.5000000143247112E-2</v>
      </c>
      <c r="I40" s="17">
        <f t="shared" si="1"/>
        <v>3.5500000039762281E-2</v>
      </c>
      <c r="J40" s="17">
        <f t="shared" si="1"/>
        <v>3.6000000133123544E-2</v>
      </c>
      <c r="K40" s="17">
        <f t="shared" si="1"/>
        <v>3.6499999795590377E-2</v>
      </c>
      <c r="L40" s="17">
        <f t="shared" si="1"/>
        <v>3.6999999969929309E-2</v>
      </c>
    </row>
    <row r="41" spans="1:12">
      <c r="A41" s="28" t="s">
        <v>48</v>
      </c>
      <c r="B41" s="28"/>
      <c r="C41" s="7">
        <f>(C40-C2)^2</f>
        <v>4.5272996457050174E-22</v>
      </c>
      <c r="D41" s="7">
        <f t="shared" ref="D41:K41" si="2">(D40-D2)^2</f>
        <v>9.4067369380529778E-21</v>
      </c>
      <c r="E41" s="7">
        <f t="shared" si="2"/>
        <v>7.1762413532892706E-20</v>
      </c>
      <c r="F41" s="7">
        <f t="shared" si="2"/>
        <v>1.2854631647788692E-19</v>
      </c>
      <c r="G41" s="7">
        <f t="shared" si="2"/>
        <v>2.0971920899461723E-20</v>
      </c>
      <c r="H41" s="7">
        <f t="shared" si="2"/>
        <v>2.0519734127803499E-20</v>
      </c>
      <c r="I41" s="7">
        <f t="shared" si="2"/>
        <v>1.5810392084875411E-21</v>
      </c>
      <c r="J41" s="7">
        <f t="shared" si="2"/>
        <v>1.7721878741419237E-20</v>
      </c>
      <c r="K41" s="7">
        <f t="shared" si="2"/>
        <v>4.1783293228482698E-20</v>
      </c>
      <c r="L41" s="7">
        <f>(L40-L2)^2</f>
        <v>9.042463365985447E-22</v>
      </c>
    </row>
    <row r="43" spans="1:12">
      <c r="A43" s="28" t="s">
        <v>49</v>
      </c>
      <c r="B43" s="28"/>
      <c r="C43">
        <f>10000*SUM(C41:L41)</f>
        <v>3.1365030945565634E-15</v>
      </c>
    </row>
    <row r="45" spans="1:12">
      <c r="A45" s="18" t="s">
        <v>50</v>
      </c>
      <c r="B45" s="18"/>
      <c r="C45" s="18"/>
      <c r="E45" s="24" t="s">
        <v>51</v>
      </c>
      <c r="F45" s="24"/>
    </row>
    <row r="46" spans="1:12">
      <c r="A46" s="27" t="s">
        <v>52</v>
      </c>
      <c r="B46" s="27"/>
      <c r="C46" s="3">
        <v>3.9E-2</v>
      </c>
      <c r="E46" s="26">
        <f>B63*C50</f>
        <v>8096.5692724339051</v>
      </c>
      <c r="F46" s="26"/>
    </row>
    <row r="47" spans="1:12">
      <c r="A47" s="27" t="s">
        <v>53</v>
      </c>
      <c r="B47" s="27"/>
      <c r="C47" s="3">
        <v>3</v>
      </c>
    </row>
    <row r="48" spans="1:12">
      <c r="A48" s="27" t="s">
        <v>54</v>
      </c>
      <c r="B48" s="27"/>
      <c r="C48" s="3">
        <v>10</v>
      </c>
    </row>
    <row r="49" spans="1:11">
      <c r="A49" s="27" t="s">
        <v>55</v>
      </c>
      <c r="B49" s="27"/>
      <c r="C49" s="3">
        <v>0</v>
      </c>
    </row>
    <row r="50" spans="1:11">
      <c r="A50" s="27" t="s">
        <v>56</v>
      </c>
      <c r="B50" s="27"/>
      <c r="C50" s="3">
        <v>1000000</v>
      </c>
    </row>
    <row r="52" spans="1:11">
      <c r="A52" s="2" t="s">
        <v>18</v>
      </c>
      <c r="B52" s="2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1"/>
      <c r="B53" s="20" t="s">
        <v>57</v>
      </c>
      <c r="C53" s="20"/>
      <c r="D53" s="5"/>
      <c r="E53" s="5"/>
      <c r="F53" s="5"/>
      <c r="G53" s="5"/>
      <c r="H53" s="5"/>
      <c r="I53" s="5"/>
      <c r="J53" s="5"/>
      <c r="K53" s="5"/>
    </row>
    <row r="54" spans="1:11">
      <c r="A54" s="1">
        <v>9</v>
      </c>
      <c r="B54" s="5"/>
      <c r="C54" s="5"/>
      <c r="D54" s="5"/>
      <c r="E54" s="5"/>
      <c r="F54" s="5"/>
      <c r="G54" s="5"/>
      <c r="H54" s="5"/>
      <c r="I54" s="5"/>
      <c r="J54" s="5" t="str">
        <f>IF($A54&lt;=J$52, (J27-$C$46)/(1+J27)+($B$5*K53+$B$6*K54)/(1+J27),"")</f>
        <v/>
      </c>
      <c r="K54" s="5">
        <f>IF($A54&lt;=K$52, (K13-$C$46)/(1+K13),"")</f>
        <v>2.4091567174529718E-2</v>
      </c>
    </row>
    <row r="55" spans="1:11">
      <c r="A55" s="1">
        <v>8</v>
      </c>
      <c r="B55" s="5"/>
      <c r="C55" s="5"/>
      <c r="D55" s="5"/>
      <c r="E55" s="5"/>
      <c r="F55" s="5" t="str">
        <f t="shared" ref="F55:J55" si="3">IF($A55&lt;=F$52, (F14-$C$46)/(1+F14)+($B$5*G54+$B$6*G55)/(1+F14),"")</f>
        <v/>
      </c>
      <c r="G55" s="5" t="str">
        <f t="shared" si="3"/>
        <v/>
      </c>
      <c r="H55" s="5" t="str">
        <f t="shared" si="3"/>
        <v/>
      </c>
      <c r="I55" s="5" t="str">
        <f t="shared" si="3"/>
        <v/>
      </c>
      <c r="J55" s="5">
        <f t="shared" si="3"/>
        <v>3.9892889576373235E-2</v>
      </c>
      <c r="K55" s="5">
        <f>IF($A55&lt;=K$52, (K14-$C$46)/(1+K14),"")</f>
        <v>1.8419414072622119E-2</v>
      </c>
    </row>
    <row r="56" spans="1:11">
      <c r="A56" s="1">
        <v>7</v>
      </c>
      <c r="B56" s="5"/>
      <c r="C56" s="5"/>
      <c r="D56" s="5"/>
      <c r="E56" s="5"/>
      <c r="F56" s="5" t="str">
        <f t="shared" ref="F56:J56" si="4">IF($A56&lt;=F$52, (F15-$C$46)/(1+F15)+($B$5*G55+$B$6*G56)/(1+F15),"")</f>
        <v/>
      </c>
      <c r="G56" s="5" t="str">
        <f t="shared" si="4"/>
        <v/>
      </c>
      <c r="H56" s="5" t="str">
        <f t="shared" si="4"/>
        <v/>
      </c>
      <c r="I56" s="5">
        <f t="shared" si="4"/>
        <v>4.871968440218527E-2</v>
      </c>
      <c r="J56" s="5">
        <f t="shared" si="4"/>
        <v>2.9539528721425914E-2</v>
      </c>
      <c r="K56" s="5">
        <f>IF($A56&lt;=K$52, (K15-$C$46)/(1+K15),"")</f>
        <v>1.322991545609521E-2</v>
      </c>
    </row>
    <row r="57" spans="1:11">
      <c r="A57" s="1">
        <v>6</v>
      </c>
      <c r="B57" s="5"/>
      <c r="C57" s="5"/>
      <c r="D57" s="5"/>
      <c r="E57" s="5"/>
      <c r="F57" s="5" t="str">
        <f t="shared" ref="F57:J57" si="5">IF($A57&lt;=F$52, (F16-$C$46)/(1+F16)+($B$5*G56+$B$6*G57)/(1+F16),"")</f>
        <v/>
      </c>
      <c r="G57" s="5" t="str">
        <f t="shared" si="5"/>
        <v/>
      </c>
      <c r="H57" s="5">
        <f t="shared" si="5"/>
        <v>5.1609352819746455E-2</v>
      </c>
      <c r="I57" s="5">
        <f t="shared" si="5"/>
        <v>3.4460378220357253E-2</v>
      </c>
      <c r="J57" s="5">
        <f t="shared" si="5"/>
        <v>2.0024384584419679E-2</v>
      </c>
      <c r="K57" s="5">
        <f>IF($A57&lt;=K$52, (K16-$C$46)/(1+K16),"")</f>
        <v>8.4867473666972396E-3</v>
      </c>
    </row>
    <row r="58" spans="1:11">
      <c r="A58" s="1">
        <v>5</v>
      </c>
      <c r="B58" s="5"/>
      <c r="C58" s="5"/>
      <c r="D58" s="5"/>
      <c r="E58" s="5"/>
      <c r="F58" s="5" t="str">
        <f t="shared" ref="F58:J58" si="6">IF($A58&lt;=F$52, (F17-$C$46)/(1+F17)+($B$5*G57+$B$6*G58)/(1+F17),"")</f>
        <v/>
      </c>
      <c r="G58" s="5">
        <f t="shared" si="6"/>
        <v>5.228883519362458E-2</v>
      </c>
      <c r="H58" s="5">
        <f t="shared" si="6"/>
        <v>3.4057743651564561E-2</v>
      </c>
      <c r="I58" s="5">
        <f t="shared" si="6"/>
        <v>2.1304362396703483E-2</v>
      </c>
      <c r="J58" s="5">
        <f t="shared" si="6"/>
        <v>1.1291921449122415E-2</v>
      </c>
      <c r="K58" s="5">
        <f>IF($A58&lt;=K$52, (K17-$C$46)/(1+K17),"")</f>
        <v>4.1554836342817987E-3</v>
      </c>
    </row>
    <row r="59" spans="1:11">
      <c r="A59" s="1">
        <v>4</v>
      </c>
      <c r="B59" s="5"/>
      <c r="C59" s="5"/>
      <c r="D59" s="5"/>
      <c r="E59" s="5"/>
      <c r="F59" s="5">
        <f t="shared" ref="F59:J59" si="7">IF($A59&lt;=F$52, (F18-$C$46)/(1+F18)+($B$5*G58+$B$6*G59)/(1+F18),"")</f>
        <v>4.7066793559414968E-2</v>
      </c>
      <c r="G59" s="5">
        <f t="shared" si="7"/>
        <v>3.1729168051992683E-2</v>
      </c>
      <c r="H59" s="5">
        <f t="shared" si="7"/>
        <v>1.780996674195344E-2</v>
      </c>
      <c r="I59" s="5">
        <f t="shared" si="7"/>
        <v>9.1877005484925344E-3</v>
      </c>
      <c r="J59" s="5">
        <f t="shared" si="7"/>
        <v>3.2880805659929674E-3</v>
      </c>
      <c r="K59" s="5">
        <f>IF($A59&lt;=K$52, (K18-$C$46)/(1+K18),"")</f>
        <v>2.036541015795213E-4</v>
      </c>
    </row>
    <row r="60" spans="1:11">
      <c r="A60" s="1">
        <v>3</v>
      </c>
      <c r="B60" s="5"/>
      <c r="C60" s="5"/>
      <c r="D60" s="5"/>
      <c r="E60" s="5">
        <f t="shared" ref="E60:E62" si="8">IF($A60&lt;=E$52, MAX((E19-$C$46)/(1+E19)+($B$5*F59+$B$6*F60)/(1+E19),0),"")</f>
        <v>3.6706371263093035E-2</v>
      </c>
      <c r="F60" s="5">
        <f t="shared" ref="F60:J60" si="9">IF($A60&lt;=F$52, (F19-$C$46)/(1+F19)+($B$5*G59+$B$6*G60)/(1+F19),"")</f>
        <v>2.4012593474746061E-2</v>
      </c>
      <c r="G60" s="5">
        <f t="shared" si="9"/>
        <v>1.2636836348515642E-2</v>
      </c>
      <c r="H60" s="5">
        <f t="shared" si="9"/>
        <v>2.8003195400977581E-3</v>
      </c>
      <c r="I60" s="5">
        <f t="shared" si="9"/>
        <v>-1.9537247296502109E-3</v>
      </c>
      <c r="J60" s="5">
        <f t="shared" si="9"/>
        <v>-4.0393081304091541E-3</v>
      </c>
      <c r="K60" s="5">
        <f>IF($A60&lt;=K$52, (K19-$C$46)/(1+K19),"")</f>
        <v>-3.399235741263845E-3</v>
      </c>
    </row>
    <row r="61" spans="1:11">
      <c r="A61" s="1">
        <v>2</v>
      </c>
      <c r="B61" s="5"/>
      <c r="C61" s="5"/>
      <c r="D61" s="5">
        <f t="shared" ref="D61:D62" si="10">IF($A61&lt;=D$52, ($B$5*E60+$B$6*E61)/(1+D20),"")</f>
        <v>2.3267576503377164E-2</v>
      </c>
      <c r="E61" s="5">
        <f t="shared" si="8"/>
        <v>1.1573584795414191E-2</v>
      </c>
      <c r="F61" s="5">
        <f>IF($A61&lt;=F$52, (F20-$C$46)/(1+F20)+($B$5*G60+$B$6*G61)/(1+F20),"")</f>
        <v>2.5494695131225483E-3</v>
      </c>
      <c r="G61" s="5">
        <f>IF($A61&lt;=G$52, (G20-$C$46)/(1+G20)+($B$5*H60+$B$6*H61)/(1+G20),"")</f>
        <v>-5.0510724684207373E-3</v>
      </c>
      <c r="H61" s="5">
        <f>IF($A61&lt;=H$52, (H20-$C$46)/(1+H20)+($B$5*I60+$B$6*I61)/(1+H20),"")</f>
        <v>-1.1039323321331094E-2</v>
      </c>
      <c r="I61" s="5">
        <f>IF($A61&lt;=I$52, (I20-$C$46)/(1+I20)+($B$5*J60+$B$6*J61)/(1+I20),"")</f>
        <v>-1.2183333037035452E-2</v>
      </c>
      <c r="J61" s="5">
        <f>IF($A61&lt;=J$52, (J20-$C$46)/(1+J20)+($B$5*K60+$B$6*K61)/(1+J20),"")</f>
        <v>-1.0740221966596113E-2</v>
      </c>
      <c r="K61" s="5">
        <f>IF($A61&lt;=K$52, (K20-$C$46)/(1+K20),"")</f>
        <v>-6.6817163675283149E-3</v>
      </c>
    </row>
    <row r="62" spans="1:11">
      <c r="A62" s="1">
        <v>1</v>
      </c>
      <c r="B62" s="5"/>
      <c r="C62" s="5">
        <f>IF($A62&lt;=C$52, ($B$5*D61+$B$6*D62)/(1+C21),"")</f>
        <v>1.3963052843826949E-2</v>
      </c>
      <c r="D62" s="5">
        <f t="shared" si="10"/>
        <v>5.5969102393047289E-3</v>
      </c>
      <c r="E62" s="5">
        <f t="shared" si="8"/>
        <v>0</v>
      </c>
      <c r="F62" s="5">
        <f>IF($A62&lt;=F$52, (F21-$C$46)/(1+F21)+($B$5*G61+$B$6*G62)/(1+F21),"")</f>
        <v>-1.7380632106418908E-2</v>
      </c>
      <c r="G62" s="5">
        <f>IF($A62&lt;=G$52, (G21-$C$46)/(1+G21)+($B$5*H61+$B$6*H62)/(1+G21),"")</f>
        <v>-2.1402585800226685E-2</v>
      </c>
      <c r="H62" s="5">
        <f>IF($A62&lt;=H$52, (H21-$C$46)/(1+H21)+($B$5*I61+$B$6*I62)/(1+H21),"")</f>
        <v>-2.377814565091237E-2</v>
      </c>
      <c r="I62" s="5">
        <f>IF($A62&lt;=I$52, (I21-$C$46)/(1+I21)+($B$5*J61+$B$6*J62)/(1+I21),"")</f>
        <v>-2.1563145517092153E-2</v>
      </c>
      <c r="J62" s="5">
        <f>IF($A62&lt;=J$52, (J21-$C$46)/(1+J21)+($B$5*K61+$B$6*K62)/(1+J21),"")</f>
        <v>-1.6862233423629584E-2</v>
      </c>
      <c r="K62" s="5">
        <f>IF($A62&lt;=K$52, (K21-$C$46)/(1+K21),"")</f>
        <v>-9.6703905902291668E-3</v>
      </c>
    </row>
    <row r="63" spans="1:11">
      <c r="A63" s="1">
        <v>0</v>
      </c>
      <c r="B63" s="5">
        <f>IF($A63&lt;=B$52, ($B$5*C62+$B$6*C63)/(1+B22),"")</f>
        <v>8.0965692724339049E-3</v>
      </c>
      <c r="C63" s="5">
        <f>IF($A63&lt;=C$52, ($B$5*D62+$B$6*D63)/(1+C22),"")</f>
        <v>2.7158798577314419E-3</v>
      </c>
      <c r="D63" s="5">
        <f>IF($A63&lt;=D$52, ($B$5*E62+$B$6*E63)/(1+D22),"")</f>
        <v>0</v>
      </c>
      <c r="E63" s="5">
        <f>IF($A63&lt;=E$52, MAX((E22-$C$46)/(1+E22)+($B$5*F62+$B$6*F63)/(1+E22),0),"")</f>
        <v>0</v>
      </c>
      <c r="F63" s="5">
        <f>IF($A63&lt;=F$52, (F22-$C$46)/(1+F22)+($B$5*G62+$B$6*G63)/(1+F22),"")</f>
        <v>-3.5843452050715471E-2</v>
      </c>
      <c r="G63" s="5">
        <f>IF($A63&lt;=G$52, (G22-$C$46)/(1+G22)+($B$5*H62+$B$6*H63)/(1+G22),"")</f>
        <v>-3.6488984840525721E-2</v>
      </c>
      <c r="H63" s="5">
        <f>IF($A63&lt;=H$52, (H22-$C$46)/(1+H22)+($B$5*I62+$B$6*I63)/(1+H22),"")</f>
        <v>-3.5485263711784565E-2</v>
      </c>
      <c r="I63" s="5">
        <f>IF($A63&lt;=I$52, (I22-$C$46)/(1+I22)+($B$5*J62+$B$6*J63)/(1+I22),"")</f>
        <v>-3.0153241447154061E-2</v>
      </c>
      <c r="J63" s="5">
        <f>IF($A63&lt;=J$52, (J22-$C$46)/(1+J22)+($B$5*K62+$B$6*K63)/(1+J22),"")</f>
        <v>-2.2450375322809697E-2</v>
      </c>
      <c r="K63" s="5">
        <f>IF($A63&lt;=K$52, (K22-$C$46)/(1+K22),"")</f>
        <v>-1.2389989076258915E-2</v>
      </c>
    </row>
    <row r="64" spans="1:11">
      <c r="A64" s="2" t="s">
        <v>18</v>
      </c>
      <c r="B64" s="2">
        <v>0</v>
      </c>
      <c r="C64" s="2">
        <v>1</v>
      </c>
      <c r="D64" s="2">
        <v>2</v>
      </c>
      <c r="E64" s="2">
        <v>3</v>
      </c>
      <c r="F64" s="2">
        <v>4</v>
      </c>
      <c r="G64" s="2">
        <v>5</v>
      </c>
      <c r="H64" s="2">
        <v>6</v>
      </c>
      <c r="I64" s="2">
        <v>7</v>
      </c>
      <c r="J64" s="2">
        <v>8</v>
      </c>
      <c r="K64" s="2">
        <v>9</v>
      </c>
    </row>
  </sheetData>
  <mergeCells count="18">
    <mergeCell ref="A1:B1"/>
    <mergeCell ref="A2:B2"/>
    <mergeCell ref="A3:B3"/>
    <mergeCell ref="B26:C26"/>
    <mergeCell ref="A39:B39"/>
    <mergeCell ref="A40:B40"/>
    <mergeCell ref="A41:B41"/>
    <mergeCell ref="A43:B43"/>
    <mergeCell ref="B12:C12"/>
    <mergeCell ref="A50:B50"/>
    <mergeCell ref="B53:C53"/>
    <mergeCell ref="E45:F45"/>
    <mergeCell ref="E46:F46"/>
    <mergeCell ref="A45:C45"/>
    <mergeCell ref="A46:B46"/>
    <mergeCell ref="A47:B47"/>
    <mergeCell ref="A48:B48"/>
    <mergeCell ref="A49:B49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4DDB19CB-C0FF-495F-8686-50D8C02C5C26}">
          <xm:f>'Black-Derman-Toy Model'!1:1048576</xm:f>
        </x15:webExtension>
        <x15:webExtension appRef="{EE5BCF45-BFCB-484A-96D6-D225F26697E2}">
          <xm:f>'Black-Derman-Toy Model'!XFD1048550:XFD1048575</xm:f>
        </x15:webExtension>
        <x15:webExtension appRef="{977E8C91-E1F3-40E9-BB21-B04FB0AA7C32}">
          <xm:f>'Black-Derman-Toy Model'!C43</xm:f>
        </x15:webExtension>
        <x15:webExtension appRef="{27D4F6AA-70B7-471C-945B-5180A878E47A}">
          <xm:f>'Black-Derman-Toy Model'!$C$3:$L$3</xm:f>
        </x15:webExtension>
        <x15:webExtension appRef="{10BBC96C-702C-43A2-8D58-481594C42BB8}">
          <xm:f>'Black-Derman-Toy Model'!1:1048576</xm:f>
        </x15:webExtension>
        <x15:webExtension appRef="{F8BC39AF-1A8F-4CEA-B6CF-87F69C48F894}">
          <xm:f>'Black-Derman-Toy Model'!XFD1048550:XFD1048575</xm:f>
        </x15:webExtension>
        <x15:webExtension appRef="{2666BD44-C322-4E72-A8E9-4ACFB1CE576B}">
          <xm:f>'Black-Derman-Toy Model'!C43</xm:f>
        </x15:webExtension>
        <x15:webExtension appRef="{D0D40B77-6074-4348-AB78-22CEBA8166CF}">
          <xm:f>'Black-Derman-Toy Model'!$C$3:$L$3</xm:f>
        </x15:webExtension>
        <x15:webExtension appRef="{0629D5B4-BF1A-4481-BCA4-8DA21EFC512E}">
          <xm:f>'Black-Derman-Toy Model'!1:1048576</xm:f>
        </x15:webExtension>
        <x15:webExtension appRef="{1E3AB951-DB2B-4240-BF8B-828C30187362}">
          <xm:f>'Black-Derman-Toy Model'!XFD1048550:XFD1048575</xm:f>
        </x15:webExtension>
        <x15:webExtension appRef="{8BD2465F-C12D-4287-8477-47BD95406730}">
          <xm:f>'Black-Derman-Toy Model'!C43</xm:f>
        </x15:webExtension>
        <x15:webExtension appRef="{670F9370-09A4-45D5-9295-72CAA2C24DA0}">
          <xm:f>'Black-Derman-Toy Model'!$C$3:$L$3</xm:f>
        </x15:webExtension>
        <x15:webExtension appRef="{30A969FD-44CB-47CD-8856-A9B532D8539D}">
          <xm:f>'Black-Derman-Toy Model'!1:1048576</xm:f>
        </x15:webExtension>
        <x15:webExtension appRef="{ED07C423-7F8F-42D9-8A08-9AF2C4E20BE3}">
          <xm:f>'Black-Derman-Toy Model'!XFD1048550:XFD1048575</xm:f>
        </x15:webExtension>
        <x15:webExtension appRef="{055C1E41-69A1-41A7-A1E8-5CA8CAEB7906}">
          <xm:f>'Black-Derman-Toy Model'!C43</xm:f>
        </x15:webExtension>
        <x15:webExtension appRef="{4E09AE47-3A7D-473E-A6BA-A1ABBAD75896}">
          <xm:f>'Black-Derman-Toy Model'!$C$3:$L$3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945A-E875-403A-A84E-125F39279E00}">
  <dimension ref="A1:L51"/>
  <sheetViews>
    <sheetView topLeftCell="A23" workbookViewId="0">
      <selection activeCell="K36" sqref="K36"/>
    </sheetView>
  </sheetViews>
  <sheetFormatPr defaultRowHeight="15"/>
  <cols>
    <col min="5" max="5" width="9.85546875" bestFit="1" customWidth="1"/>
  </cols>
  <sheetData>
    <row r="1" spans="1:12">
      <c r="A1" s="22" t="s">
        <v>23</v>
      </c>
      <c r="B1" s="22"/>
      <c r="D1" s="18" t="s">
        <v>58</v>
      </c>
      <c r="E1" s="18"/>
      <c r="G1" s="23" t="s">
        <v>24</v>
      </c>
      <c r="H1" s="23"/>
      <c r="I1" s="23"/>
    </row>
    <row r="2" spans="1:12">
      <c r="A2" s="9" t="s">
        <v>27</v>
      </c>
      <c r="B2" s="6">
        <v>0.05</v>
      </c>
      <c r="D2" s="9" t="s">
        <v>43</v>
      </c>
      <c r="E2" s="16">
        <v>0.01</v>
      </c>
      <c r="G2" s="21" t="s">
        <v>28</v>
      </c>
      <c r="H2" s="21"/>
      <c r="I2" s="7">
        <v>100</v>
      </c>
    </row>
    <row r="3" spans="1:12">
      <c r="A3" s="9" t="s">
        <v>5</v>
      </c>
      <c r="B3" s="6">
        <v>1.1000000000000001</v>
      </c>
      <c r="D3" s="9" t="s">
        <v>44</v>
      </c>
      <c r="E3" s="16">
        <v>1.01</v>
      </c>
      <c r="G3" s="21" t="s">
        <v>30</v>
      </c>
      <c r="H3" s="21"/>
      <c r="I3" s="7">
        <v>10</v>
      </c>
    </row>
    <row r="4" spans="1:12">
      <c r="A4" s="9" t="s">
        <v>8</v>
      </c>
      <c r="B4" s="6">
        <v>0.9</v>
      </c>
      <c r="D4" s="9" t="s">
        <v>11</v>
      </c>
      <c r="E4" s="16">
        <v>0.2</v>
      </c>
      <c r="G4" s="21" t="s">
        <v>31</v>
      </c>
      <c r="H4" s="21"/>
      <c r="I4" s="11">
        <f>B50</f>
        <v>57.216858239429008</v>
      </c>
    </row>
    <row r="5" spans="1:12">
      <c r="A5" s="9" t="s">
        <v>6</v>
      </c>
      <c r="B5" s="6">
        <v>0.5</v>
      </c>
    </row>
    <row r="6" spans="1:12">
      <c r="A6" s="9" t="s">
        <v>9</v>
      </c>
      <c r="B6" s="6">
        <v>0.5</v>
      </c>
    </row>
    <row r="7" spans="1:12">
      <c r="A7" s="9" t="s">
        <v>15</v>
      </c>
      <c r="B7" s="6">
        <v>10</v>
      </c>
    </row>
    <row r="11" spans="1:12">
      <c r="A11" s="2" t="s">
        <v>18</v>
      </c>
      <c r="B11" s="2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</row>
    <row r="12" spans="1:12">
      <c r="A12" s="1"/>
      <c r="B12" s="20" t="s">
        <v>34</v>
      </c>
      <c r="C12" s="20"/>
      <c r="D12" s="5"/>
      <c r="E12" s="5"/>
      <c r="F12" s="5"/>
      <c r="G12" s="5"/>
      <c r="H12" s="5"/>
      <c r="I12" s="5"/>
      <c r="J12" s="5"/>
      <c r="K12" s="5"/>
      <c r="L12" s="3">
        <f>K13*B3</f>
        <v>0.12968712300500007</v>
      </c>
    </row>
    <row r="13" spans="1:12">
      <c r="A13" s="1"/>
      <c r="B13" s="5"/>
      <c r="C13" s="5"/>
      <c r="D13" s="5"/>
      <c r="E13" s="5"/>
      <c r="F13" s="5"/>
      <c r="G13" s="5"/>
      <c r="H13" s="5"/>
      <c r="I13" s="5"/>
      <c r="J13" s="5"/>
      <c r="K13" s="3">
        <f>J14*B3</f>
        <v>0.11789738455000007</v>
      </c>
      <c r="L13" s="3">
        <f>K13*$B$4</f>
        <v>0.10610764609500006</v>
      </c>
    </row>
    <row r="14" spans="1:12">
      <c r="A14" s="1"/>
      <c r="B14" s="5"/>
      <c r="C14" s="5"/>
      <c r="D14" s="5"/>
      <c r="E14" s="5"/>
      <c r="F14" s="5"/>
      <c r="G14" s="5"/>
      <c r="H14" s="5"/>
      <c r="I14" s="5"/>
      <c r="J14" s="3">
        <f>I15*B3</f>
        <v>0.10717944050000006</v>
      </c>
      <c r="K14" s="3">
        <f>J14*$B$4</f>
        <v>9.6461496450000059E-2</v>
      </c>
      <c r="L14" s="3">
        <f>K14*$B$4</f>
        <v>8.6815346805000054E-2</v>
      </c>
    </row>
    <row r="15" spans="1:12">
      <c r="A15" s="1"/>
      <c r="B15" s="5"/>
      <c r="C15" s="5"/>
      <c r="D15" s="5"/>
      <c r="E15" s="5"/>
      <c r="F15" s="5"/>
      <c r="G15" s="5"/>
      <c r="H15" s="5"/>
      <c r="I15" s="3">
        <f>H16*B3</f>
        <v>9.7435855000000043E-2</v>
      </c>
      <c r="J15" s="3">
        <f>I15*$B$4</f>
        <v>8.7692269500000045E-2</v>
      </c>
      <c r="K15" s="3">
        <f t="shared" ref="K15:L15" si="0">J15*$B$4</f>
        <v>7.8923042550000044E-2</v>
      </c>
      <c r="L15" s="3">
        <f t="shared" si="0"/>
        <v>7.1030738295000048E-2</v>
      </c>
    </row>
    <row r="16" spans="1:12">
      <c r="A16" s="1"/>
      <c r="B16" s="5"/>
      <c r="C16" s="5"/>
      <c r="D16" s="5"/>
      <c r="E16" s="5"/>
      <c r="F16" s="5"/>
      <c r="G16" s="5"/>
      <c r="H16" s="3">
        <f>G17*B3</f>
        <v>8.8578050000000033E-2</v>
      </c>
      <c r="I16" s="3">
        <f>H16*$B$4</f>
        <v>7.9720245000000037E-2</v>
      </c>
      <c r="J16" s="3">
        <f t="shared" ref="J16:L16" si="1">I16*$B$4</f>
        <v>7.1748220500000029E-2</v>
      </c>
      <c r="K16" s="3">
        <f t="shared" si="1"/>
        <v>6.4573398450000027E-2</v>
      </c>
      <c r="L16" s="3">
        <f t="shared" si="1"/>
        <v>5.8116058605000027E-2</v>
      </c>
    </row>
    <row r="17" spans="1:12">
      <c r="A17" s="1"/>
      <c r="B17" s="5"/>
      <c r="C17" s="5"/>
      <c r="D17" s="5"/>
      <c r="E17" s="5"/>
      <c r="F17" s="5"/>
      <c r="G17" s="3">
        <f>F18*B3</f>
        <v>8.0525500000000028E-2</v>
      </c>
      <c r="H17" s="3">
        <f>G17*$B$4</f>
        <v>7.2472950000000022E-2</v>
      </c>
      <c r="I17" s="3">
        <f t="shared" ref="I17:L17" si="2">H17*$B$4</f>
        <v>6.5225655000000021E-2</v>
      </c>
      <c r="J17" s="3">
        <f>I17*$B$4</f>
        <v>5.8703089500000021E-2</v>
      </c>
      <c r="K17" s="3">
        <f t="shared" si="2"/>
        <v>5.2832780550000021E-2</v>
      </c>
      <c r="L17" s="3">
        <f t="shared" si="2"/>
        <v>4.7549502495000021E-2</v>
      </c>
    </row>
    <row r="18" spans="1:12">
      <c r="A18" s="1"/>
      <c r="B18" s="5"/>
      <c r="C18" s="5"/>
      <c r="D18" s="5"/>
      <c r="E18" s="5"/>
      <c r="F18" s="3">
        <f>E19*B3</f>
        <v>7.320500000000002E-2</v>
      </c>
      <c r="G18" s="3">
        <f>F18*$B$4</f>
        <v>6.5884500000000026E-2</v>
      </c>
      <c r="H18" s="3">
        <f t="shared" ref="H18:L18" si="3">G18*$B$4</f>
        <v>5.9296050000000024E-2</v>
      </c>
      <c r="I18" s="3">
        <f t="shared" si="3"/>
        <v>5.3366445000000019E-2</v>
      </c>
      <c r="J18" s="3">
        <f t="shared" si="3"/>
        <v>4.8029800500000018E-2</v>
      </c>
      <c r="K18" s="3">
        <f t="shared" si="3"/>
        <v>4.3226820450000016E-2</v>
      </c>
      <c r="L18" s="3">
        <f t="shared" si="3"/>
        <v>3.8904138405000017E-2</v>
      </c>
    </row>
    <row r="19" spans="1:12">
      <c r="A19" s="1"/>
      <c r="B19" s="5"/>
      <c r="C19" s="5"/>
      <c r="D19" s="5"/>
      <c r="E19" s="3">
        <f>D20*B3</f>
        <v>6.6550000000000012E-2</v>
      </c>
      <c r="F19" s="3">
        <f>E19*$B$4</f>
        <v>5.9895000000000011E-2</v>
      </c>
      <c r="G19" s="3">
        <f t="shared" ref="G19:L19" si="4">F19*$B$4</f>
        <v>5.3905500000000009E-2</v>
      </c>
      <c r="H19" s="3">
        <f t="shared" si="4"/>
        <v>4.8514950000000008E-2</v>
      </c>
      <c r="I19" s="3">
        <f t="shared" si="4"/>
        <v>4.3663455000000011E-2</v>
      </c>
      <c r="J19" s="3">
        <f t="shared" si="4"/>
        <v>3.929710950000001E-2</v>
      </c>
      <c r="K19" s="3">
        <f t="shared" si="4"/>
        <v>3.5367398550000012E-2</v>
      </c>
      <c r="L19" s="3">
        <f t="shared" si="4"/>
        <v>3.1830658695000014E-2</v>
      </c>
    </row>
    <row r="20" spans="1:12">
      <c r="A20" s="1"/>
      <c r="B20" s="5"/>
      <c r="C20" s="5"/>
      <c r="D20" s="3">
        <f>C21*B3</f>
        <v>6.0500000000000012E-2</v>
      </c>
      <c r="E20" s="3">
        <f>D20*$B$4</f>
        <v>5.4450000000000012E-2</v>
      </c>
      <c r="F20" s="3">
        <f t="shared" ref="F20:L20" si="5">E20*$B$4</f>
        <v>4.9005000000000014E-2</v>
      </c>
      <c r="G20" s="3">
        <f t="shared" si="5"/>
        <v>4.4104500000000012E-2</v>
      </c>
      <c r="H20" s="3">
        <f t="shared" si="5"/>
        <v>3.9694050000000008E-2</v>
      </c>
      <c r="I20" s="3">
        <f t="shared" si="5"/>
        <v>3.5724645000000006E-2</v>
      </c>
      <c r="J20" s="3">
        <f t="shared" si="5"/>
        <v>3.2152180500000009E-2</v>
      </c>
      <c r="K20" s="3">
        <f t="shared" si="5"/>
        <v>2.893696245000001E-2</v>
      </c>
      <c r="L20" s="3">
        <f t="shared" si="5"/>
        <v>2.6043266205000009E-2</v>
      </c>
    </row>
    <row r="21" spans="1:12">
      <c r="A21" s="1"/>
      <c r="B21" s="5"/>
      <c r="C21" s="3">
        <f>B22*$B$3</f>
        <v>5.5000000000000007E-2</v>
      </c>
      <c r="D21" s="3">
        <f>C21*$B$4</f>
        <v>4.9500000000000009E-2</v>
      </c>
      <c r="E21" s="3">
        <f t="shared" ref="E21:L21" si="6">D21*$B$4</f>
        <v>4.4550000000000006E-2</v>
      </c>
      <c r="F21" s="3">
        <f t="shared" si="6"/>
        <v>4.0095000000000006E-2</v>
      </c>
      <c r="G21" s="3">
        <f t="shared" si="6"/>
        <v>3.6085500000000006E-2</v>
      </c>
      <c r="H21" s="3">
        <f t="shared" si="6"/>
        <v>3.2476950000000004E-2</v>
      </c>
      <c r="I21" s="3">
        <f t="shared" si="6"/>
        <v>2.9229255000000006E-2</v>
      </c>
      <c r="J21" s="3">
        <f t="shared" si="6"/>
        <v>2.6306329500000006E-2</v>
      </c>
      <c r="K21" s="3">
        <f t="shared" si="6"/>
        <v>2.3675696550000007E-2</v>
      </c>
      <c r="L21" s="3">
        <f t="shared" si="6"/>
        <v>2.1308126895000008E-2</v>
      </c>
    </row>
    <row r="22" spans="1:12">
      <c r="A22" s="1"/>
      <c r="B22" s="3">
        <f>B2</f>
        <v>0.05</v>
      </c>
      <c r="C22" s="3">
        <f>B22*$B$4</f>
        <v>4.5000000000000005E-2</v>
      </c>
      <c r="D22" s="3">
        <f t="shared" ref="D22:L22" si="7">C22*$B$4</f>
        <v>4.0500000000000008E-2</v>
      </c>
      <c r="E22" s="3">
        <f t="shared" si="7"/>
        <v>3.645000000000001E-2</v>
      </c>
      <c r="F22" s="3">
        <f t="shared" si="7"/>
        <v>3.2805000000000008E-2</v>
      </c>
      <c r="G22" s="3">
        <f t="shared" si="7"/>
        <v>2.9524500000000009E-2</v>
      </c>
      <c r="H22" s="3">
        <f t="shared" si="7"/>
        <v>2.657205000000001E-2</v>
      </c>
      <c r="I22" s="3">
        <f t="shared" si="7"/>
        <v>2.3914845000000011E-2</v>
      </c>
      <c r="J22" s="3">
        <f t="shared" si="7"/>
        <v>2.1523360500000012E-2</v>
      </c>
      <c r="K22" s="3">
        <f t="shared" si="7"/>
        <v>1.937102445000001E-2</v>
      </c>
      <c r="L22" s="3">
        <f t="shared" si="7"/>
        <v>1.7433922005000008E-2</v>
      </c>
    </row>
    <row r="23" spans="1:12">
      <c r="A23" s="2" t="s">
        <v>18</v>
      </c>
      <c r="B23" s="2">
        <v>0</v>
      </c>
      <c r="C23" s="2">
        <v>1</v>
      </c>
      <c r="D23" s="2">
        <v>2</v>
      </c>
      <c r="E23" s="2">
        <v>3</v>
      </c>
      <c r="F23" s="2">
        <v>4</v>
      </c>
      <c r="G23" s="2">
        <v>5</v>
      </c>
      <c r="H23" s="2">
        <v>6</v>
      </c>
      <c r="I23" s="2">
        <v>7</v>
      </c>
      <c r="J23" s="2">
        <v>8</v>
      </c>
      <c r="K23" s="2">
        <v>9</v>
      </c>
      <c r="L23" s="2">
        <v>10</v>
      </c>
    </row>
    <row r="25" spans="1:12">
      <c r="A25" s="2" t="s">
        <v>18</v>
      </c>
      <c r="B25" s="2">
        <v>0</v>
      </c>
      <c r="C25" s="2">
        <v>1</v>
      </c>
      <c r="D25" s="2">
        <v>2</v>
      </c>
      <c r="E25" s="2">
        <v>3</v>
      </c>
      <c r="F25" s="2">
        <v>4</v>
      </c>
      <c r="G25" s="2">
        <v>5</v>
      </c>
      <c r="H25" s="2">
        <v>6</v>
      </c>
      <c r="I25" s="2">
        <v>7</v>
      </c>
      <c r="J25" s="2">
        <v>8</v>
      </c>
      <c r="K25" s="2">
        <v>9</v>
      </c>
      <c r="L25" s="2">
        <v>10</v>
      </c>
    </row>
    <row r="26" spans="1:12">
      <c r="A26" s="1">
        <v>10</v>
      </c>
      <c r="B26" s="20" t="s">
        <v>59</v>
      </c>
      <c r="C26" s="20"/>
      <c r="D26" s="5"/>
      <c r="E26" s="5"/>
      <c r="F26" s="5"/>
      <c r="G26" s="5"/>
      <c r="H26" s="5"/>
      <c r="I26" s="5"/>
      <c r="J26" s="5"/>
      <c r="K26" s="5"/>
      <c r="L26" s="5">
        <f>IF($A26&lt;=L$25, $E$2*($E$3)^($A26-L$25/2), "")</f>
        <v>1.0510100501E-2</v>
      </c>
    </row>
    <row r="27" spans="1:12">
      <c r="A27" s="1">
        <v>9</v>
      </c>
      <c r="B27" s="5" t="str">
        <f t="shared" ref="B26:L35" si="8">IF($A27&lt;=B$25, $E$2*($E$3)^($A27-B$25/2), "")</f>
        <v/>
      </c>
      <c r="C27" s="5" t="str">
        <f t="shared" si="8"/>
        <v/>
      </c>
      <c r="D27" s="5" t="str">
        <f t="shared" si="8"/>
        <v/>
      </c>
      <c r="E27" s="5" t="str">
        <f t="shared" si="8"/>
        <v/>
      </c>
      <c r="F27" s="5" t="str">
        <f t="shared" si="8"/>
        <v/>
      </c>
      <c r="G27" s="5" t="str">
        <f t="shared" si="8"/>
        <v/>
      </c>
      <c r="H27" s="5" t="str">
        <f t="shared" si="8"/>
        <v/>
      </c>
      <c r="I27" s="5" t="str">
        <f t="shared" si="8"/>
        <v/>
      </c>
      <c r="J27" s="5" t="str">
        <f t="shared" si="8"/>
        <v/>
      </c>
      <c r="K27" s="5">
        <f t="shared" si="8"/>
        <v>1.045794087133964E-2</v>
      </c>
      <c r="L27" s="5">
        <f t="shared" si="8"/>
        <v>1.04060401E-2</v>
      </c>
    </row>
    <row r="28" spans="1:12">
      <c r="A28" s="1">
        <v>8</v>
      </c>
      <c r="B28" s="5" t="str">
        <f t="shared" si="8"/>
        <v/>
      </c>
      <c r="C28" s="5" t="str">
        <f t="shared" si="8"/>
        <v/>
      </c>
      <c r="D28" s="5" t="str">
        <f t="shared" si="8"/>
        <v/>
      </c>
      <c r="E28" s="5" t="str">
        <f t="shared" si="8"/>
        <v/>
      </c>
      <c r="F28" s="5" t="str">
        <f t="shared" si="8"/>
        <v/>
      </c>
      <c r="G28" s="5" t="str">
        <f t="shared" si="8"/>
        <v/>
      </c>
      <c r="H28" s="5" t="str">
        <f t="shared" si="8"/>
        <v/>
      </c>
      <c r="I28" s="5" t="str">
        <f t="shared" si="8"/>
        <v/>
      </c>
      <c r="J28" s="5">
        <f t="shared" si="8"/>
        <v>1.04060401E-2</v>
      </c>
      <c r="K28" s="5">
        <f t="shared" si="8"/>
        <v>1.0354396902316473E-2</v>
      </c>
      <c r="L28" s="5">
        <f t="shared" si="8"/>
        <v>1.030301E-2</v>
      </c>
    </row>
    <row r="29" spans="1:12">
      <c r="A29" s="1">
        <v>7</v>
      </c>
      <c r="B29" s="5" t="str">
        <f t="shared" si="8"/>
        <v/>
      </c>
      <c r="C29" s="5" t="str">
        <f t="shared" si="8"/>
        <v/>
      </c>
      <c r="D29" s="5" t="str">
        <f t="shared" si="8"/>
        <v/>
      </c>
      <c r="E29" s="5" t="str">
        <f t="shared" si="8"/>
        <v/>
      </c>
      <c r="F29" s="5" t="str">
        <f t="shared" si="8"/>
        <v/>
      </c>
      <c r="G29" s="5" t="str">
        <f t="shared" si="8"/>
        <v/>
      </c>
      <c r="H29" s="5" t="str">
        <f t="shared" si="8"/>
        <v/>
      </c>
      <c r="I29" s="5">
        <f t="shared" si="8"/>
        <v>1.0354396902316473E-2</v>
      </c>
      <c r="J29" s="5">
        <f t="shared" si="8"/>
        <v>1.030301E-2</v>
      </c>
      <c r="K29" s="5">
        <f t="shared" si="8"/>
        <v>1.025187812110542E-2</v>
      </c>
      <c r="L29" s="5">
        <f t="shared" si="8"/>
        <v>1.0201E-2</v>
      </c>
    </row>
    <row r="30" spans="1:12">
      <c r="A30" s="1">
        <v>6</v>
      </c>
      <c r="B30" s="5" t="str">
        <f t="shared" si="8"/>
        <v/>
      </c>
      <c r="C30" s="5" t="str">
        <f t="shared" si="8"/>
        <v/>
      </c>
      <c r="D30" s="5" t="str">
        <f t="shared" si="8"/>
        <v/>
      </c>
      <c r="E30" s="5" t="str">
        <f t="shared" si="8"/>
        <v/>
      </c>
      <c r="F30" s="5" t="str">
        <f t="shared" si="8"/>
        <v/>
      </c>
      <c r="G30" s="5" t="str">
        <f t="shared" si="8"/>
        <v/>
      </c>
      <c r="H30" s="5">
        <f t="shared" si="8"/>
        <v>1.030301E-2</v>
      </c>
      <c r="I30" s="5">
        <f t="shared" si="8"/>
        <v>1.025187812110542E-2</v>
      </c>
      <c r="J30" s="5">
        <f t="shared" si="8"/>
        <v>1.0201E-2</v>
      </c>
      <c r="K30" s="5">
        <f t="shared" si="8"/>
        <v>1.0150374377332098E-2</v>
      </c>
      <c r="L30" s="5">
        <f t="shared" si="8"/>
        <v>1.01E-2</v>
      </c>
    </row>
    <row r="31" spans="1:12">
      <c r="A31" s="1">
        <v>5</v>
      </c>
      <c r="B31" s="5" t="str">
        <f t="shared" si="8"/>
        <v/>
      </c>
      <c r="C31" s="5" t="str">
        <f t="shared" si="8"/>
        <v/>
      </c>
      <c r="D31" s="5" t="str">
        <f t="shared" si="8"/>
        <v/>
      </c>
      <c r="E31" s="5" t="str">
        <f t="shared" si="8"/>
        <v/>
      </c>
      <c r="F31" s="5" t="str">
        <f t="shared" si="8"/>
        <v/>
      </c>
      <c r="G31" s="5">
        <f t="shared" si="8"/>
        <v>1.025187812110542E-2</v>
      </c>
      <c r="H31" s="5">
        <f t="shared" si="8"/>
        <v>1.0201E-2</v>
      </c>
      <c r="I31" s="5">
        <f t="shared" si="8"/>
        <v>1.0150374377332098E-2</v>
      </c>
      <c r="J31" s="5">
        <f t="shared" si="8"/>
        <v>1.01E-2</v>
      </c>
      <c r="K31" s="5">
        <f t="shared" si="8"/>
        <v>1.0049875621120889E-2</v>
      </c>
      <c r="L31" s="5">
        <f t="shared" si="8"/>
        <v>0.01</v>
      </c>
    </row>
    <row r="32" spans="1:12">
      <c r="A32" s="1">
        <v>4</v>
      </c>
      <c r="B32" s="5" t="str">
        <f t="shared" si="8"/>
        <v/>
      </c>
      <c r="C32" s="5" t="str">
        <f t="shared" si="8"/>
        <v/>
      </c>
      <c r="D32" s="5" t="str">
        <f t="shared" si="8"/>
        <v/>
      </c>
      <c r="E32" s="5" t="str">
        <f t="shared" si="8"/>
        <v/>
      </c>
      <c r="F32" s="5">
        <f t="shared" si="8"/>
        <v>1.0201E-2</v>
      </c>
      <c r="G32" s="5">
        <f t="shared" si="8"/>
        <v>1.0150374377332098E-2</v>
      </c>
      <c r="H32" s="5">
        <f t="shared" si="8"/>
        <v>1.01E-2</v>
      </c>
      <c r="I32" s="5">
        <f t="shared" si="8"/>
        <v>1.0049875621120889E-2</v>
      </c>
      <c r="J32" s="5">
        <f t="shared" si="8"/>
        <v>0.01</v>
      </c>
      <c r="K32" s="5">
        <f t="shared" si="8"/>
        <v>9.9503719020998926E-3</v>
      </c>
      <c r="L32" s="5">
        <f t="shared" si="8"/>
        <v>9.9009900990099011E-3</v>
      </c>
    </row>
    <row r="33" spans="1:12">
      <c r="A33" s="1">
        <v>3</v>
      </c>
      <c r="B33" s="5" t="str">
        <f t="shared" si="8"/>
        <v/>
      </c>
      <c r="C33" s="5" t="str">
        <f t="shared" si="8"/>
        <v/>
      </c>
      <c r="D33" s="5" t="str">
        <f t="shared" si="8"/>
        <v/>
      </c>
      <c r="E33" s="5">
        <f t="shared" si="8"/>
        <v>1.0150374377332098E-2</v>
      </c>
      <c r="F33" s="5">
        <f t="shared" si="8"/>
        <v>1.01E-2</v>
      </c>
      <c r="G33" s="5">
        <f t="shared" si="8"/>
        <v>1.0049875621120889E-2</v>
      </c>
      <c r="H33" s="5">
        <f t="shared" si="8"/>
        <v>0.01</v>
      </c>
      <c r="I33" s="5">
        <f t="shared" si="8"/>
        <v>9.9503719020998926E-3</v>
      </c>
      <c r="J33" s="5">
        <f t="shared" si="8"/>
        <v>9.9009900990099011E-3</v>
      </c>
      <c r="K33" s="5">
        <f t="shared" si="8"/>
        <v>9.8518533684157344E-3</v>
      </c>
      <c r="L33" s="5">
        <f t="shared" si="8"/>
        <v>9.8029604940692086E-3</v>
      </c>
    </row>
    <row r="34" spans="1:12">
      <c r="A34" s="1">
        <v>2</v>
      </c>
      <c r="B34" s="5" t="str">
        <f t="shared" si="8"/>
        <v/>
      </c>
      <c r="C34" s="5" t="str">
        <f t="shared" si="8"/>
        <v/>
      </c>
      <c r="D34" s="5">
        <f t="shared" si="8"/>
        <v>1.01E-2</v>
      </c>
      <c r="E34" s="5">
        <f t="shared" si="8"/>
        <v>1.0049875621120889E-2</v>
      </c>
      <c r="F34" s="5">
        <f t="shared" si="8"/>
        <v>0.01</v>
      </c>
      <c r="G34" s="5">
        <f t="shared" si="8"/>
        <v>9.9503719020998926E-3</v>
      </c>
      <c r="H34" s="5">
        <f t="shared" si="8"/>
        <v>9.9009900990099011E-3</v>
      </c>
      <c r="I34" s="5">
        <f t="shared" si="8"/>
        <v>9.8518533684157344E-3</v>
      </c>
      <c r="J34" s="5">
        <f t="shared" si="8"/>
        <v>9.8029604940692086E-3</v>
      </c>
      <c r="K34" s="5">
        <f t="shared" si="8"/>
        <v>9.754310265758152E-3</v>
      </c>
      <c r="L34" s="5">
        <f t="shared" si="8"/>
        <v>9.7059014792764461E-3</v>
      </c>
    </row>
    <row r="35" spans="1:12">
      <c r="A35" s="1">
        <v>1</v>
      </c>
      <c r="B35" s="5" t="str">
        <f t="shared" si="8"/>
        <v/>
      </c>
      <c r="C35" s="5">
        <f t="shared" si="8"/>
        <v>1.0049875621120889E-2</v>
      </c>
      <c r="D35" s="5">
        <f t="shared" si="8"/>
        <v>0.01</v>
      </c>
      <c r="E35" s="5">
        <f t="shared" si="8"/>
        <v>9.9503719020998926E-3</v>
      </c>
      <c r="F35" s="5">
        <f t="shared" si="8"/>
        <v>9.9009900990099011E-3</v>
      </c>
      <c r="G35" s="5">
        <f t="shared" si="8"/>
        <v>9.8518533684157344E-3</v>
      </c>
      <c r="H35" s="5">
        <f t="shared" si="8"/>
        <v>9.8029604940692086E-3</v>
      </c>
      <c r="I35" s="5">
        <f t="shared" si="8"/>
        <v>9.754310265758152E-3</v>
      </c>
      <c r="J35" s="5">
        <f t="shared" si="8"/>
        <v>9.7059014792764461E-3</v>
      </c>
      <c r="K35" s="5">
        <f t="shared" si="8"/>
        <v>9.6577329363942109E-3</v>
      </c>
      <c r="L35" s="5">
        <f t="shared" si="8"/>
        <v>9.6098034448281622E-3</v>
      </c>
    </row>
    <row r="36" spans="1:12">
      <c r="A36" s="1">
        <v>0</v>
      </c>
      <c r="B36" s="5">
        <f>IF($A36&lt;=B$25, $E$2*($E$3)^($A36-B$25/2), "")</f>
        <v>0.01</v>
      </c>
      <c r="C36" s="5">
        <f t="shared" ref="C36:L36" si="9">IF($A36&lt;=C$25, $E$2*($E$3)^($A36-C$25/2), "")</f>
        <v>9.9503719020998926E-3</v>
      </c>
      <c r="D36" s="5">
        <f t="shared" si="9"/>
        <v>9.9009900990099011E-3</v>
      </c>
      <c r="E36" s="5">
        <f t="shared" si="9"/>
        <v>9.8518533684157344E-3</v>
      </c>
      <c r="F36" s="5">
        <f t="shared" si="9"/>
        <v>9.8029604940692086E-3</v>
      </c>
      <c r="G36" s="5">
        <f t="shared" si="9"/>
        <v>9.754310265758152E-3</v>
      </c>
      <c r="H36" s="5">
        <f t="shared" si="9"/>
        <v>9.7059014792764461E-3</v>
      </c>
      <c r="I36" s="5">
        <f t="shared" si="9"/>
        <v>9.6577329363942109E-3</v>
      </c>
      <c r="J36" s="5">
        <f t="shared" si="9"/>
        <v>9.6098034448281622E-3</v>
      </c>
      <c r="K36" s="5">
        <f t="shared" si="9"/>
        <v>9.56211181821209E-3</v>
      </c>
      <c r="L36" s="5">
        <f t="shared" si="9"/>
        <v>9.5146568760674892E-3</v>
      </c>
    </row>
    <row r="37" spans="1:12">
      <c r="A37" s="2" t="s">
        <v>18</v>
      </c>
      <c r="B37" s="2">
        <v>0</v>
      </c>
      <c r="C37" s="2">
        <v>1</v>
      </c>
      <c r="D37" s="2">
        <v>2</v>
      </c>
      <c r="E37" s="2">
        <v>3</v>
      </c>
      <c r="F37" s="2">
        <v>4</v>
      </c>
      <c r="G37" s="2">
        <v>5</v>
      </c>
      <c r="H37" s="2">
        <v>6</v>
      </c>
      <c r="I37" s="2">
        <v>7</v>
      </c>
      <c r="J37" s="2">
        <v>8</v>
      </c>
      <c r="K37" s="2">
        <v>9</v>
      </c>
      <c r="L37" s="2">
        <v>10</v>
      </c>
    </row>
    <row r="39" spans="1:12">
      <c r="A39" s="2" t="s">
        <v>18</v>
      </c>
      <c r="B39" s="2">
        <v>0</v>
      </c>
      <c r="C39" s="2">
        <v>1</v>
      </c>
      <c r="D39" s="2">
        <v>2</v>
      </c>
      <c r="E39" s="2">
        <v>3</v>
      </c>
      <c r="F39" s="2">
        <v>4</v>
      </c>
      <c r="G39" s="2">
        <v>5</v>
      </c>
      <c r="H39" s="2">
        <v>6</v>
      </c>
      <c r="I39" s="2">
        <v>7</v>
      </c>
      <c r="J39" s="2">
        <v>8</v>
      </c>
      <c r="K39" s="2">
        <v>9</v>
      </c>
      <c r="L39" s="2">
        <v>10</v>
      </c>
    </row>
    <row r="40" spans="1:12">
      <c r="A40" s="1">
        <v>10</v>
      </c>
      <c r="B40" s="20" t="s">
        <v>60</v>
      </c>
      <c r="C40" s="20"/>
      <c r="D40" s="5"/>
      <c r="E40" s="5"/>
      <c r="F40" s="5"/>
      <c r="G40" s="5"/>
      <c r="H40" s="5"/>
      <c r="I40" s="5"/>
      <c r="J40" s="5"/>
      <c r="K40" s="5"/>
      <c r="L40" s="5">
        <f>$I$2</f>
        <v>100</v>
      </c>
    </row>
    <row r="41" spans="1:12">
      <c r="A41" s="1">
        <v>9</v>
      </c>
      <c r="B41" s="5" t="str">
        <f t="shared" ref="B41:K50" si="10">IF($A41&lt;=B$25, $E$2*($E$3)^($A41-B$25/2), "")</f>
        <v/>
      </c>
      <c r="C41" s="5" t="str">
        <f t="shared" si="10"/>
        <v/>
      </c>
      <c r="D41" s="5" t="str">
        <f t="shared" si="10"/>
        <v/>
      </c>
      <c r="E41" s="5" t="str">
        <f t="shared" si="10"/>
        <v/>
      </c>
      <c r="F41" s="5" t="str">
        <f t="shared" si="10"/>
        <v/>
      </c>
      <c r="G41" s="5" t="str">
        <f t="shared" si="10"/>
        <v/>
      </c>
      <c r="H41" s="5" t="str">
        <f t="shared" si="10"/>
        <v/>
      </c>
      <c r="I41" s="5" t="str">
        <f t="shared" si="10"/>
        <v/>
      </c>
      <c r="J41" s="5" t="str">
        <f t="shared" si="10"/>
        <v/>
      </c>
      <c r="K41" s="5">
        <f>((1-K27)/(1+K13))*($B$5*L40+$B$6*L41)+(K27/(1+K13))*($B$5*$L$40*$E$4+$B$6*$L$40*$E$4)</f>
        <v>88.705247995736372</v>
      </c>
      <c r="L41" s="5">
        <f t="shared" ref="L41:L50" si="11">$I$2</f>
        <v>100</v>
      </c>
    </row>
    <row r="42" spans="1:12">
      <c r="A42" s="1">
        <v>8</v>
      </c>
      <c r="B42" s="5"/>
      <c r="C42" s="5"/>
      <c r="D42" s="5"/>
      <c r="E42" s="5"/>
      <c r="F42" s="5"/>
      <c r="G42" s="5"/>
      <c r="H42" s="5"/>
      <c r="I42" s="5"/>
      <c r="J42" s="5">
        <f t="shared" ref="I42:K50" si="12">((1-J28)/(1+J14))*($B$5*K41+$B$6*K42)+(J28/(1+J14))*($B$5*$L$40*$E$4+$B$6*$L$40*$E$4)</f>
        <v>80.250866915227746</v>
      </c>
      <c r="K42" s="5">
        <f t="shared" si="12"/>
        <v>90.446995693785411</v>
      </c>
      <c r="L42" s="5">
        <f t="shared" si="11"/>
        <v>100</v>
      </c>
    </row>
    <row r="43" spans="1:12">
      <c r="A43" s="1">
        <v>7</v>
      </c>
      <c r="B43" s="5"/>
      <c r="C43" s="5"/>
      <c r="D43" s="5"/>
      <c r="E43" s="5"/>
      <c r="F43" s="5"/>
      <c r="G43" s="5"/>
      <c r="H43" s="5"/>
      <c r="I43" s="5">
        <f t="shared" si="12"/>
        <v>73.869023719304209</v>
      </c>
      <c r="J43" s="5">
        <f t="shared" si="12"/>
        <v>83.160008679562878</v>
      </c>
      <c r="K43" s="5">
        <f t="shared" si="12"/>
        <v>91.924860104853423</v>
      </c>
      <c r="L43" s="5">
        <f t="shared" si="11"/>
        <v>100</v>
      </c>
    </row>
    <row r="44" spans="1:12">
      <c r="A44" s="1">
        <v>6</v>
      </c>
      <c r="B44" s="5"/>
      <c r="C44" s="5"/>
      <c r="D44" s="5"/>
      <c r="E44" s="5"/>
      <c r="F44" s="5"/>
      <c r="G44" s="5"/>
      <c r="H44" s="5">
        <f t="shared" ref="H44:J44" si="13">((1-H30)/(1+H16))*($B$5*I43+$B$6*I44)+(H30/(1+H16))*($B$5*$L$40*$E$4+$B$6*$L$40*$E$4)</f>
        <v>69.029468715072937</v>
      </c>
      <c r="I44" s="5">
        <f t="shared" si="13"/>
        <v>77.567031969599341</v>
      </c>
      <c r="J44" s="5">
        <f t="shared" si="13"/>
        <v>85.662048878105651</v>
      </c>
      <c r="K44" s="5">
        <f t="shared" si="12"/>
        <v>93.171565431025556</v>
      </c>
      <c r="L44" s="5">
        <f t="shared" si="11"/>
        <v>100</v>
      </c>
    </row>
    <row r="45" spans="1:12">
      <c r="A45" s="1">
        <v>5</v>
      </c>
      <c r="B45" s="5"/>
      <c r="C45" s="5"/>
      <c r="D45" s="5"/>
      <c r="E45" s="5"/>
      <c r="F45" s="5"/>
      <c r="G45" s="5">
        <f t="shared" ref="G45:J45" si="14">((1-G31)/(1+G17))*($B$5*H44+$B$6*H45)+(G31/(1+G17))*($B$5*$L$40*$E$4+$B$6*$L$40*$E$4)</f>
        <v>65.358295749239744</v>
      </c>
      <c r="H45" s="5">
        <f t="shared" si="14"/>
        <v>73.261819491663701</v>
      </c>
      <c r="I45" s="5">
        <f t="shared" si="14"/>
        <v>80.782894980401807</v>
      </c>
      <c r="J45" s="5">
        <f t="shared" si="14"/>
        <v>87.796631124413949</v>
      </c>
      <c r="K45" s="5">
        <f t="shared" si="12"/>
        <v>94.218200442515027</v>
      </c>
      <c r="L45" s="5">
        <f t="shared" si="11"/>
        <v>100</v>
      </c>
    </row>
    <row r="46" spans="1:12">
      <c r="A46" s="1">
        <v>4</v>
      </c>
      <c r="B46" s="5"/>
      <c r="C46" s="5"/>
      <c r="D46" s="5"/>
      <c r="E46" s="5"/>
      <c r="F46" s="5">
        <f t="shared" ref="F46:J46" si="15">((1-F32)/(1+F18))*($B$5*G45+$B$6*G46)+(F32/(1+F18))*($B$5*$L$40*$E$4+$B$6*$L$40*$E$4)</f>
        <v>62.586553933725021</v>
      </c>
      <c r="G46" s="5">
        <f t="shared" si="15"/>
        <v>69.950353005595048</v>
      </c>
      <c r="H46" s="5">
        <f t="shared" si="15"/>
        <v>76.975120798881335</v>
      </c>
      <c r="I46" s="5">
        <f t="shared" si="15"/>
        <v>83.551767936110636</v>
      </c>
      <c r="J46" s="5">
        <f t="shared" si="15"/>
        <v>89.605500739547381</v>
      </c>
      <c r="K46" s="5">
        <f t="shared" si="12"/>
        <v>95.093385544899988</v>
      </c>
      <c r="L46" s="5">
        <f t="shared" si="11"/>
        <v>100</v>
      </c>
    </row>
    <row r="47" spans="1:12">
      <c r="A47" s="1">
        <v>3</v>
      </c>
      <c r="B47" s="5"/>
      <c r="C47" s="5"/>
      <c r="D47" s="5"/>
      <c r="E47" s="5">
        <f t="shared" ref="E47:J47" si="16">((1-E33)/(1+E19))*($B$5*F46+$B$6*F47)+(E33/(1+E19))*($B$5*$L$40*$E$4+$B$6*$L$40*$E$4)</f>
        <v>60.517073647248765</v>
      </c>
      <c r="F47" s="5">
        <f t="shared" si="16"/>
        <v>67.415975229131078</v>
      </c>
      <c r="G47" s="5">
        <f t="shared" si="16"/>
        <v>74.007329720902362</v>
      </c>
      <c r="H47" s="5">
        <f t="shared" si="16"/>
        <v>80.195897022973384</v>
      </c>
      <c r="I47" s="5">
        <f t="shared" si="16"/>
        <v>85.916104704794563</v>
      </c>
      <c r="J47" s="5">
        <f t="shared" si="16"/>
        <v>91.129865850497225</v>
      </c>
      <c r="K47" s="5">
        <f t="shared" si="12"/>
        <v>95.822846913539934</v>
      </c>
      <c r="L47" s="5">
        <f t="shared" si="11"/>
        <v>100</v>
      </c>
    </row>
    <row r="48" spans="1:12">
      <c r="A48" s="1">
        <v>2</v>
      </c>
      <c r="B48" s="5"/>
      <c r="C48" s="5"/>
      <c r="D48" s="5">
        <f t="shared" ref="D48:J48" si="17">((1-D34)/(1+D20))*($B$5*E47+$B$6*E48)+(D34/(1+D20))*($B$5*$L$40*$E$4+$B$6*$L$40*$E$4)</f>
        <v>59.002642014345369</v>
      </c>
      <c r="E48" s="5">
        <f t="shared" si="17"/>
        <v>65.496264783326566</v>
      </c>
      <c r="F48" s="5">
        <f t="shared" si="17"/>
        <v>71.705253593506484</v>
      </c>
      <c r="G48" s="5">
        <f t="shared" si="17"/>
        <v>77.546548149514365</v>
      </c>
      <c r="H48" s="5">
        <f t="shared" si="17"/>
        <v>82.962979364879729</v>
      </c>
      <c r="I48" s="5">
        <f t="shared" si="17"/>
        <v>87.921249647400657</v>
      </c>
      <c r="J48" s="5">
        <f t="shared" si="17"/>
        <v>92.408664864849058</v>
      </c>
      <c r="K48" s="5">
        <f t="shared" si="12"/>
        <v>96.429284591436584</v>
      </c>
      <c r="L48" s="5">
        <f t="shared" si="11"/>
        <v>100</v>
      </c>
    </row>
    <row r="49" spans="1:12">
      <c r="A49" s="1">
        <v>1</v>
      </c>
      <c r="B49" s="5"/>
      <c r="C49" s="5">
        <f t="shared" ref="C49:J49" si="18">((1-C35)/(1+C21))*($B$5*D48+$B$6*D49)+(C35/(1+C21))*($B$5*$L$40*$E$4+$B$6*$L$40*$E$4)</f>
        <v>57.931391452359421</v>
      </c>
      <c r="D49" s="5">
        <f t="shared" si="18"/>
        <v>64.067437921323048</v>
      </c>
      <c r="E49" s="5">
        <f t="shared" si="18"/>
        <v>69.935606122589661</v>
      </c>
      <c r="F49" s="5">
        <f t="shared" si="18"/>
        <v>75.463591017392389</v>
      </c>
      <c r="G49" s="5">
        <f t="shared" si="18"/>
        <v>80.601845322939795</v>
      </c>
      <c r="H49" s="5">
        <f t="shared" si="18"/>
        <v>85.321668600980217</v>
      </c>
      <c r="I49" s="5">
        <f t="shared" si="18"/>
        <v>89.612298625024735</v>
      </c>
      <c r="J49" s="5">
        <f t="shared" si="18"/>
        <v>93.47755327573573</v>
      </c>
      <c r="K49" s="5">
        <f t="shared" si="12"/>
        <v>96.932438368426034</v>
      </c>
      <c r="L49" s="5">
        <f t="shared" si="11"/>
        <v>100</v>
      </c>
    </row>
    <row r="50" spans="1:12">
      <c r="A50" s="1">
        <v>0</v>
      </c>
      <c r="B50" s="5">
        <f t="shared" ref="B50:J50" si="19">((1-B36)/(1+B22))*($B$5*C49+$B$6*C50)+(B36/(1+B22))*($B$5*$L$40*$E$4+$B$6*$L$40*$E$4)</f>
        <v>57.216858239429008</v>
      </c>
      <c r="C50" s="5">
        <f t="shared" si="19"/>
        <v>63.033661378752626</v>
      </c>
      <c r="D50" s="5">
        <f t="shared" si="19"/>
        <v>68.594939476713122</v>
      </c>
      <c r="E50" s="5">
        <f t="shared" si="19"/>
        <v>73.837923618960744</v>
      </c>
      <c r="F50" s="5">
        <f t="shared" si="19"/>
        <v>78.71996045857756</v>
      </c>
      <c r="G50" s="5">
        <f t="shared" si="19"/>
        <v>83.21668031516684</v>
      </c>
      <c r="H50" s="5">
        <f t="shared" si="19"/>
        <v>87.319375685225552</v>
      </c>
      <c r="I50" s="5">
        <f t="shared" si="19"/>
        <v>91.032042497330906</v>
      </c>
      <c r="J50" s="5">
        <f t="shared" si="19"/>
        <v>94.368423046682608</v>
      </c>
      <c r="K50" s="5">
        <f t="shared" si="12"/>
        <v>97.349275851827485</v>
      </c>
      <c r="L50" s="5">
        <f t="shared" si="11"/>
        <v>100</v>
      </c>
    </row>
    <row r="51" spans="1:12">
      <c r="A51" s="2" t="s">
        <v>18</v>
      </c>
      <c r="B51" s="2">
        <v>0</v>
      </c>
      <c r="C51" s="2">
        <v>1</v>
      </c>
      <c r="D51" s="2">
        <v>2</v>
      </c>
      <c r="E51" s="2">
        <v>3</v>
      </c>
      <c r="F51" s="2">
        <v>4</v>
      </c>
      <c r="G51" s="2">
        <v>5</v>
      </c>
      <c r="H51" s="2">
        <v>6</v>
      </c>
      <c r="I51" s="2">
        <v>7</v>
      </c>
      <c r="J51" s="2">
        <v>8</v>
      </c>
      <c r="K51" s="2">
        <v>9</v>
      </c>
      <c r="L51" s="2">
        <v>10</v>
      </c>
    </row>
  </sheetData>
  <mergeCells count="9">
    <mergeCell ref="B40:C40"/>
    <mergeCell ref="B26:C26"/>
    <mergeCell ref="G1:I1"/>
    <mergeCell ref="G2:H2"/>
    <mergeCell ref="G3:H3"/>
    <mergeCell ref="G4:H4"/>
    <mergeCell ref="D1:E1"/>
    <mergeCell ref="A1:B1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2023-08-14T10:53:30Z</dcterms:created>
  <dcterms:modified xsi:type="dcterms:W3CDTF">2024-03-30T05:21:08Z</dcterms:modified>
  <cp:category/>
  <cp:contentStatus/>
</cp:coreProperties>
</file>