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u/Desktop/Everything/OUR/Data/Code/"/>
    </mc:Choice>
  </mc:AlternateContent>
  <xr:revisionPtr revIDLastSave="0" documentId="13_ncr:1_{4A2B665B-6378-844F-8094-65E99EA2A265}" xr6:coauthVersionLast="47" xr6:coauthVersionMax="47" xr10:uidLastSave="{00000000-0000-0000-0000-000000000000}"/>
  <bookViews>
    <workbookView xWindow="0" yWindow="500" windowWidth="25220" windowHeight="15600" xr2:uid="{D9226F24-A532-684C-B0C3-FA64F3A74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E22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18" i="1"/>
  <c r="C23" i="1"/>
  <c r="C22" i="1"/>
  <c r="C21" i="1"/>
  <c r="C20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<sst xmlns="http://schemas.openxmlformats.org/spreadsheetml/2006/main" count="25" uniqueCount="25">
  <si>
    <t>Year</t>
  </si>
  <si>
    <t>Rain Fall (in millimeters)</t>
  </si>
  <si>
    <t>Temperature</t>
  </si>
  <si>
    <t>Yield of Wheat (kg/Hectare)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</si>
  <si>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</si>
  <si>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</si>
  <si>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</si>
  <si>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</si>
  <si>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</si>
  <si>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</si>
  <si>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</si>
  <si>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</si>
  <si>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</si>
  <si>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</si>
  <si>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</si>
  <si>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</si>
  <si>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</si>
  <si>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</si>
  <si>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</si>
  <si>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</si>
  <si>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</si>
  <si>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</si>
  <si>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</si>
  <si>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Net irrigated Area (in  Hectare)</t>
  </si>
  <si>
    <t xml:space="preserve">Amount of NPK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</si>
</sst>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Aptos Narrow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64" formatCode="[$-F800]dddd\,\ mmmm\ dd\,\ yyyy"/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Yield</a:t>
            </a:r>
            <a:r>
              <a:rPr lang="en-IN" baseline="0"/>
              <a:t> vs Time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234689413823273E-2"/>
                  <c:y val="0.24317220764071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Sheet1!$B$5:$B$23</c:f>
              <c:strCache>
                <c:ptCount val="19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  <c:pt idx="10">
                  <c:v>2015-16</c:v>
                </c:pt>
                <c:pt idx="11">
                  <c:v>2016-17</c:v>
                </c:pt>
                <c:pt idx="12">
                  <c:v>2017-18</c:v>
                </c:pt>
                <c:pt idx="13">
                  <c:v>2018-19</c:v>
                </c:pt>
                <c:pt idx="14">
                  <c:v>2019-20</c:v>
                </c:pt>
                <c:pt idx="15">
                  <c:v>2020-21</c:v>
                </c:pt>
                <c:pt idx="16">
                  <c:v>2021-22</c:v>
                </c:pt>
                <c:pt idx="17">
                  <c:v>2022-23</c:v>
                </c:pt>
                <c:pt idx="18">
                  <c:v>2023-24</c:v>
                </c:pt>
              </c:strCache>
            </c:strRef>
          </c:xVal>
          <c:yVal>
            <c:numRef>
              <c:f>Sheet1!$G$5:$G$23</c:f>
              <c:numCache>
                <c:formatCode>General</c:formatCode>
                <c:ptCount val="19"/>
                <c:pt idx="0">
                  <c:v>1379</c:v>
                </c:pt>
                <c:pt idx="1">
                  <c:v>1908</c:v>
                </c:pt>
                <c:pt idx="2">
                  <c:v>2058</c:v>
                </c:pt>
                <c:pt idx="3">
                  <c:v>2043</c:v>
                </c:pt>
                <c:pt idx="4">
                  <c:v>2084</c:v>
                </c:pt>
                <c:pt idx="5">
                  <c:v>1948</c:v>
                </c:pt>
                <c:pt idx="6">
                  <c:v>2206</c:v>
                </c:pt>
                <c:pt idx="7">
                  <c:v>2427</c:v>
                </c:pt>
                <c:pt idx="8">
                  <c:v>2358</c:v>
                </c:pt>
                <c:pt idx="9">
                  <c:v>1850.6</c:v>
                </c:pt>
                <c:pt idx="10">
                  <c:v>2244</c:v>
                </c:pt>
                <c:pt idx="11">
                  <c:v>2843</c:v>
                </c:pt>
                <c:pt idx="12">
                  <c:v>2264</c:v>
                </c:pt>
                <c:pt idx="13">
                  <c:v>2998</c:v>
                </c:pt>
                <c:pt idx="14">
                  <c:v>2595</c:v>
                </c:pt>
                <c:pt idx="15">
                  <c:v>2767</c:v>
                </c:pt>
                <c:pt idx="16">
                  <c:v>2780</c:v>
                </c:pt>
                <c:pt idx="17">
                  <c:v>2958</c:v>
                </c:pt>
                <c:pt idx="18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3-4815-8DAE-DE7EC9FF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50816"/>
        <c:axId val="174782480"/>
      </c:scatterChart>
      <c:valAx>
        <c:axId val="21029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2480"/>
        <c:crosses val="autoZero"/>
        <c:crossBetween val="midCat"/>
      </c:valAx>
      <c:valAx>
        <c:axId val="1747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Sheet1!$F$4:$F$23</c:f>
              <c:strCache>
                <c:ptCount val="20"/>
                <c:pt idx="0">
                  <c:v>Net irrigated Area (in  Hectare)</c:v>
                </c:pt>
                <c:pt idx="1">
                  <c:v>3161000</c:v>
                </c:pt>
                <c:pt idx="2">
                  <c:v>3462000</c:v>
                </c:pt>
                <c:pt idx="3">
                  <c:v>3529000</c:v>
                </c:pt>
                <c:pt idx="4">
                  <c:v>3536000</c:v>
                </c:pt>
                <c:pt idx="5">
                  <c:v>3064000</c:v>
                </c:pt>
                <c:pt idx="6">
                  <c:v>3030000</c:v>
                </c:pt>
                <c:pt idx="7">
                  <c:v>3052000</c:v>
                </c:pt>
                <c:pt idx="8">
                  <c:v>3053000</c:v>
                </c:pt>
                <c:pt idx="9">
                  <c:v>2933000</c:v>
                </c:pt>
                <c:pt idx="10">
                  <c:v>2987000</c:v>
                </c:pt>
                <c:pt idx="11">
                  <c:v>2958000</c:v>
                </c:pt>
                <c:pt idx="12">
                  <c:v>3101000</c:v>
                </c:pt>
                <c:pt idx="13">
                  <c:v>3105000</c:v>
                </c:pt>
                <c:pt idx="14">
                  <c:v>3115000</c:v>
                </c:pt>
                <c:pt idx="15">
                  <c:v>3059000</c:v>
                </c:pt>
                <c:pt idx="16">
                  <c:v>3044000</c:v>
                </c:pt>
                <c:pt idx="17">
                  <c:v>3082000</c:v>
                </c:pt>
                <c:pt idx="18">
                  <c:v>3124000</c:v>
                </c:pt>
                <c:pt idx="19">
                  <c:v>3351000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9"/>
                <c:pt idx="0">
                  <c:v>1379</c:v>
                </c:pt>
                <c:pt idx="1">
                  <c:v>1908</c:v>
                </c:pt>
                <c:pt idx="2">
                  <c:v>2058</c:v>
                </c:pt>
                <c:pt idx="3">
                  <c:v>2043</c:v>
                </c:pt>
                <c:pt idx="4">
                  <c:v>2084</c:v>
                </c:pt>
                <c:pt idx="5">
                  <c:v>1948</c:v>
                </c:pt>
                <c:pt idx="6">
                  <c:v>2206</c:v>
                </c:pt>
                <c:pt idx="7">
                  <c:v>2427</c:v>
                </c:pt>
                <c:pt idx="8">
                  <c:v>2358</c:v>
                </c:pt>
                <c:pt idx="9">
                  <c:v>1850.6</c:v>
                </c:pt>
                <c:pt idx="10">
                  <c:v>2244</c:v>
                </c:pt>
                <c:pt idx="11">
                  <c:v>2843</c:v>
                </c:pt>
                <c:pt idx="12">
                  <c:v>2264</c:v>
                </c:pt>
                <c:pt idx="13">
                  <c:v>2998</c:v>
                </c:pt>
                <c:pt idx="14">
                  <c:v>2595</c:v>
                </c:pt>
                <c:pt idx="15">
                  <c:v>2767</c:v>
                </c:pt>
                <c:pt idx="16">
                  <c:v>2780</c:v>
                </c:pt>
                <c:pt idx="17">
                  <c:v>2958</c:v>
                </c:pt>
                <c:pt idx="18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2-F349-BDA4-6DD68665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44639"/>
        <c:axId val="711646351"/>
      </c:barChart>
      <c:catAx>
        <c:axId val="7116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6351"/>
        <c:crosses val="autoZero"/>
        <c:auto val="1"/>
        <c:lblAlgn val="ctr"/>
        <c:lblOffset val="100"/>
        <c:noMultiLvlLbl val="0"/>
      </c:catAx>
      <c:valAx>
        <c:axId val="7116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Sheet1!$E$4:$E$23</c:f>
              <c:strCache>
                <c:ptCount val="20"/>
                <c:pt idx="0">
                  <c:v>Amount of NPK Used </c:v>
                </c:pt>
                <c:pt idx="1">
                  <c:v>528.988</c:v>
                </c:pt>
                <c:pt idx="2">
                  <c:v>634.634</c:v>
                </c:pt>
                <c:pt idx="3">
                  <c:v>68</c:v>
                </c:pt>
                <c:pt idx="4">
                  <c:v>733.2</c:v>
                </c:pt>
                <c:pt idx="5">
                  <c:v>772.872</c:v>
                </c:pt>
                <c:pt idx="6">
                  <c:v>798.38</c:v>
                </c:pt>
                <c:pt idx="7">
                  <c:v>813.07</c:v>
                </c:pt>
                <c:pt idx="8">
                  <c:v>895</c:v>
                </c:pt>
                <c:pt idx="9">
                  <c:v>325.6</c:v>
                </c:pt>
                <c:pt idx="10">
                  <c:v>209.85</c:v>
                </c:pt>
                <c:pt idx="11">
                  <c:v>235.12</c:v>
                </c:pt>
                <c:pt idx="12">
                  <c:v>340.6</c:v>
                </c:pt>
                <c:pt idx="13">
                  <c:v>204.03</c:v>
                </c:pt>
                <c:pt idx="14">
                  <c:v>386.24</c:v>
                </c:pt>
                <c:pt idx="15">
                  <c:v>331</c:v>
                </c:pt>
                <c:pt idx="16">
                  <c:v>363</c:v>
                </c:pt>
                <c:pt idx="17">
                  <c:v>396</c:v>
                </c:pt>
                <c:pt idx="18">
                  <c:v>1680.92</c:v>
                </c:pt>
                <c:pt idx="19">
                  <c:v>299.75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9"/>
                <c:pt idx="0">
                  <c:v>1379</c:v>
                </c:pt>
                <c:pt idx="1">
                  <c:v>1908</c:v>
                </c:pt>
                <c:pt idx="2">
                  <c:v>2058</c:v>
                </c:pt>
                <c:pt idx="3">
                  <c:v>2043</c:v>
                </c:pt>
                <c:pt idx="4">
                  <c:v>2084</c:v>
                </c:pt>
                <c:pt idx="5">
                  <c:v>1948</c:v>
                </c:pt>
                <c:pt idx="6">
                  <c:v>2206</c:v>
                </c:pt>
                <c:pt idx="7">
                  <c:v>2427</c:v>
                </c:pt>
                <c:pt idx="8">
                  <c:v>2358</c:v>
                </c:pt>
                <c:pt idx="9">
                  <c:v>1850.6</c:v>
                </c:pt>
                <c:pt idx="10">
                  <c:v>2244</c:v>
                </c:pt>
                <c:pt idx="11">
                  <c:v>2843</c:v>
                </c:pt>
                <c:pt idx="12">
                  <c:v>2264</c:v>
                </c:pt>
                <c:pt idx="13">
                  <c:v>2998</c:v>
                </c:pt>
                <c:pt idx="14">
                  <c:v>2595</c:v>
                </c:pt>
                <c:pt idx="15">
                  <c:v>2767</c:v>
                </c:pt>
                <c:pt idx="16">
                  <c:v>2780</c:v>
                </c:pt>
                <c:pt idx="17">
                  <c:v>2958</c:v>
                </c:pt>
                <c:pt idx="18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8E44-B91E-9BCF22A0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44639"/>
        <c:axId val="711646351"/>
      </c:barChart>
      <c:catAx>
        <c:axId val="7116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6351"/>
        <c:crosses val="autoZero"/>
        <c:auto val="1"/>
        <c:lblAlgn val="ctr"/>
        <c:lblOffset val="100"/>
        <c:noMultiLvlLbl val="0"/>
      </c:catAx>
      <c:valAx>
        <c:axId val="7116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95250</xdr:rowOff>
    </xdr:from>
    <xdr:to>
      <xdr:col>12</xdr:col>
      <xdr:colOff>585787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CAC1-864B-9368-41B1-F6962630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18</xdr:row>
      <xdr:rowOff>6350</xdr:rowOff>
    </xdr:from>
    <xdr:to>
      <xdr:col>12</xdr:col>
      <xdr:colOff>558800</xdr:colOff>
      <xdr:row>31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A5D6B-C15E-FBA8-A5A2-C35A57138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381000</xdr:colOff>
      <xdr:row>46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0F1A2-6FFB-064C-9841-BFC59D1C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F7B07-848E-AA4B-99E2-A06F7A5DDE62}" name="Table13" displayName="Table13" ref="B4:G27" totalsRowShown="0" headerRowDxfId="7" dataDxfId="6">
  <autoFilter ref="B4:G27" xr:uid="{714F7B07-848E-AA4B-99E2-A06F7A5DDE62}"/>
  <tableColumns count="6">
    <tableColumn id="1" xr3:uid="{90C1919D-AFAD-D740-A393-F83157A7E33E}" name="Year" dataDxfId="5"/>
    <tableColumn id="2" xr3:uid="{247AA511-C25C-0242-853A-BE9622BE9976}" name="Rain Fall (in millimeters)" dataDxfId="4"/>
    <tableColumn id="3" xr3:uid="{6A191B6A-96E0-2F44-88DA-E591C3213A30}" name="Temperature" dataDxfId="3"/>
    <tableColumn id="4" xr3:uid="{B80AD617-0965-8944-9C9F-D9416EFE716C}" name="Amount of NPK Used " dataDxfId="2"/>
    <tableColumn id="5" xr3:uid="{7758917B-85A1-7546-B9FD-CD229EFF6B6D}" name="Net irrigated Area (in  Hectare)" dataDxfId="1"/>
    <tableColumn id="6" xr3:uid="{F01D83F8-1F1F-5B41-BE23-5CC1E643983B}" name="Yield of Wheat (kg/Hectar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4545-7083-4A4F-BF48-7FE31492BF2F}">
  <dimension ref="B4:G27"/>
  <sheetViews>
    <sheetView tabSelected="1" topLeftCell="C17" zoomScale="93" zoomScaleNormal="100" workbookViewId="0">
      <selection activeCell="D32" sqref="D32"/>
    </sheetView>
  </sheetViews>
  <sheetFormatPr baseColWidth="10" defaultColWidth="11" defaultRowHeight="16" x14ac:dyDescent="0.2"/>
  <cols>
    <col min="2" max="7" width="25.83203125" customWidth="1"/>
  </cols>
  <sheetData>
    <row r="4" spans="2:7" x14ac:dyDescent="0.2">
      <c r="B4" s="7" t="s">
        <v>0</v>
      </c>
      <c r="C4" s="7" t="s">
        <v>1</v>
      </c>
      <c r="D4" s="7" t="s">
        <v>2</v>
      </c>
      <c r="E4" s="7" t="s">
        <v>24</v>
      </c>
      <c r="F4" s="7" t="s">
        <v>23</v>
      </c>
      <c r="G4" s="7" t="s">
        <v>3</v>
      </c>
    </row>
    <row r="5" spans="2:7" x14ac:dyDescent="0.2">
      <c r="B5" s="8" t="s">
        <v>4</v>
      </c>
      <c r="C5" s="1">
        <f>33.8+4.8+12.1+5.4</f>
        <v>56.099999999999994</v>
      </c>
      <c r="D5" s="1">
        <f>AVERAGE(6,46)</f>
        <v>26</v>
      </c>
      <c r="E5" s="2">
        <v>528.98800000000006</v>
      </c>
      <c r="F5" s="2">
        <v>3161000</v>
      </c>
      <c r="G5" s="2">
        <v>1379</v>
      </c>
    </row>
    <row r="6" spans="2:7" x14ac:dyDescent="0.2">
      <c r="B6" s="8" t="s">
        <v>5</v>
      </c>
      <c r="C6" s="1">
        <f>17.9+2.1+0.2+11.3+18.4+10.3</f>
        <v>60.2</v>
      </c>
      <c r="D6" s="1">
        <f>AVERAGE(5,42)</f>
        <v>23.5</v>
      </c>
      <c r="E6" s="2">
        <v>634.63400000000001</v>
      </c>
      <c r="F6" s="2">
        <v>3462000</v>
      </c>
      <c r="G6" s="2">
        <v>1908</v>
      </c>
    </row>
    <row r="7" spans="2:7" x14ac:dyDescent="0.2">
      <c r="B7" s="8" t="s">
        <v>6</v>
      </c>
      <c r="C7" s="1">
        <f>37+0.1+0.1+41+5+1.7+13.6</f>
        <v>98.5</v>
      </c>
      <c r="D7" s="1">
        <f>AVERAGE(5,45)</f>
        <v>25</v>
      </c>
      <c r="E7" s="2">
        <v>68</v>
      </c>
      <c r="F7" s="2">
        <v>3529000</v>
      </c>
      <c r="G7" s="2">
        <v>2058</v>
      </c>
    </row>
    <row r="8" spans="2:7" x14ac:dyDescent="0.2">
      <c r="B8" s="8" t="s">
        <v>7</v>
      </c>
      <c r="C8" s="1">
        <f>31.4+0.2+1.5+1.2+2.6+1.8</f>
        <v>38.699999999999996</v>
      </c>
      <c r="D8" s="1">
        <f>AVERAGE(5,44)</f>
        <v>24.5</v>
      </c>
      <c r="E8" s="2">
        <v>733.2</v>
      </c>
      <c r="F8" s="2">
        <v>3536000</v>
      </c>
      <c r="G8" s="2">
        <v>2043</v>
      </c>
    </row>
    <row r="9" spans="2:7" x14ac:dyDescent="0.2">
      <c r="B9" s="8" t="s">
        <v>8</v>
      </c>
      <c r="C9" s="1">
        <f>73.9+2.1+1.6+0.4+2.9+0.2+3.2</f>
        <v>84.300000000000011</v>
      </c>
      <c r="D9" s="1">
        <f>AVERAGE(6,45)</f>
        <v>25.5</v>
      </c>
      <c r="E9" s="1">
        <v>772.87199999999996</v>
      </c>
      <c r="F9" s="3">
        <v>3064000</v>
      </c>
      <c r="G9" s="3">
        <v>2084</v>
      </c>
    </row>
    <row r="10" spans="2:7" x14ac:dyDescent="0.2">
      <c r="B10" s="8" t="s">
        <v>9</v>
      </c>
      <c r="C10" s="1">
        <f>51.1+1.9+0.4+2.2+5.2+7.2+26.9</f>
        <v>94.9</v>
      </c>
      <c r="D10" s="1">
        <f>AVERAGE(5,46)</f>
        <v>25.5</v>
      </c>
      <c r="E10" s="1">
        <v>798.38</v>
      </c>
      <c r="F10" s="3">
        <v>3030000</v>
      </c>
      <c r="G10" s="3">
        <v>1948</v>
      </c>
    </row>
    <row r="11" spans="2:7" x14ac:dyDescent="0.2">
      <c r="B11" s="8" t="s">
        <v>10</v>
      </c>
      <c r="C11" s="1">
        <f>7.2+2.9+13.5+2.8+6.9+23.1</f>
        <v>56.400000000000006</v>
      </c>
      <c r="D11" s="1">
        <f>AVERAGE(2.5,43.9)</f>
        <v>23.2</v>
      </c>
      <c r="E11" s="1">
        <v>813.07</v>
      </c>
      <c r="F11" s="3">
        <v>3052000</v>
      </c>
      <c r="G11" s="3">
        <v>2206</v>
      </c>
    </row>
    <row r="12" spans="2:7" x14ac:dyDescent="0.2">
      <c r="B12" s="8" t="s">
        <v>11</v>
      </c>
      <c r="C12" s="1">
        <f>40.7+5.1+5.5+23.1+0.7+32.3</f>
        <v>107.4</v>
      </c>
      <c r="D12" s="1">
        <f>AVERAGE(4,46.4)</f>
        <v>25.2</v>
      </c>
      <c r="E12" s="1">
        <v>895</v>
      </c>
      <c r="F12" s="3">
        <v>3053000</v>
      </c>
      <c r="G12" s="3">
        <v>2427</v>
      </c>
    </row>
    <row r="13" spans="2:7" x14ac:dyDescent="0.2">
      <c r="B13" s="8" t="s">
        <v>12</v>
      </c>
      <c r="C13" s="1">
        <f>197.1+0.4+17+33.1+8.4+0.7</f>
        <v>256.7</v>
      </c>
      <c r="D13" s="1">
        <f>AVERAGE(1.4,44.2)</f>
        <v>22.8</v>
      </c>
      <c r="E13" s="1">
        <v>325.60000000000002</v>
      </c>
      <c r="F13" s="3">
        <v>2933000</v>
      </c>
      <c r="G13" s="3">
        <v>2358</v>
      </c>
    </row>
    <row r="14" spans="2:7" x14ac:dyDescent="0.2">
      <c r="B14" s="8" t="s">
        <v>13</v>
      </c>
      <c r="C14" s="1">
        <f>47.8+1.2+12.7+1.6+24.2+36.9</f>
        <v>124.4</v>
      </c>
      <c r="D14" s="1">
        <f>AVERAGE(2.6,44.1)</f>
        <v>23.35</v>
      </c>
      <c r="E14" s="1">
        <v>209.85</v>
      </c>
      <c r="F14" s="3">
        <v>2987000</v>
      </c>
      <c r="G14" s="3">
        <v>1850.6</v>
      </c>
    </row>
    <row r="15" spans="2:7" x14ac:dyDescent="0.2">
      <c r="B15" s="8" t="s">
        <v>14</v>
      </c>
      <c r="C15" s="1">
        <f>10.4+9.3+0.6+5.5+3</f>
        <v>28.800000000000004</v>
      </c>
      <c r="D15" s="1">
        <f>AVERAGE(4.7,46)</f>
        <v>25.35</v>
      </c>
      <c r="E15" s="1">
        <v>235.12</v>
      </c>
      <c r="F15" s="3">
        <v>2958000</v>
      </c>
      <c r="G15" s="3">
        <v>2244</v>
      </c>
    </row>
    <row r="16" spans="2:7" x14ac:dyDescent="0.2">
      <c r="B16" s="8" t="s">
        <v>15</v>
      </c>
      <c r="C16" s="1">
        <f>60.8+0.5+22.8+22.3</f>
        <v>106.39999999999999</v>
      </c>
      <c r="D16" s="1">
        <f>AVERAGE(5.7,44.5)</f>
        <v>25.1</v>
      </c>
      <c r="E16" s="1">
        <v>340.6</v>
      </c>
      <c r="F16" s="3">
        <v>3101000</v>
      </c>
      <c r="G16" s="3">
        <v>2843</v>
      </c>
    </row>
    <row r="17" spans="2:7" x14ac:dyDescent="0.2">
      <c r="B17" s="8" t="s">
        <v>16</v>
      </c>
      <c r="C17" s="1">
        <f>49.6+0.03+0.02+0.4+2.4+13.4</f>
        <v>65.850000000000009</v>
      </c>
      <c r="D17" s="1">
        <f>AVERAGE(4.2,46.1)</f>
        <v>25.150000000000002</v>
      </c>
      <c r="E17" s="1">
        <v>204.03</v>
      </c>
      <c r="F17" s="3">
        <v>3105000</v>
      </c>
      <c r="G17" s="3">
        <v>2264</v>
      </c>
    </row>
    <row r="18" spans="2:7" x14ac:dyDescent="0.2">
      <c r="B18" s="8" t="s">
        <v>17</v>
      </c>
      <c r="C18" s="1">
        <f>5.1+26+3.6+32.4+22</f>
        <v>89.1</v>
      </c>
      <c r="D18" s="1">
        <f>AVERAGE(2.7,44.6)</f>
        <v>23.650000000000002</v>
      </c>
      <c r="E18" s="1">
        <v>386.24</v>
      </c>
      <c r="F18" s="3">
        <v>3115000</v>
      </c>
      <c r="G18" s="3">
        <v>2998</v>
      </c>
    </row>
    <row r="19" spans="2:7" x14ac:dyDescent="0.2">
      <c r="B19" s="8" t="s">
        <v>18</v>
      </c>
      <c r="C19" s="1">
        <f>25.5+16.6+10.8+25.6+45.8+55</f>
        <v>179.3</v>
      </c>
      <c r="D19" s="1">
        <f>AVERAGE(2.4,45.6)</f>
        <v>24</v>
      </c>
      <c r="E19" s="1">
        <v>331</v>
      </c>
      <c r="F19" s="3">
        <v>3059000</v>
      </c>
      <c r="G19" s="3">
        <v>2595</v>
      </c>
    </row>
    <row r="20" spans="2:7" x14ac:dyDescent="0.2">
      <c r="B20" s="8" t="s">
        <v>19</v>
      </c>
      <c r="C20" s="1">
        <f>29.1+0.8+0.1+0.2+0.5+1.4+5.1</f>
        <v>37.200000000000003</v>
      </c>
      <c r="D20" s="1">
        <f>AVERAGE(3.6,45.8)</f>
        <v>24.7</v>
      </c>
      <c r="E20" s="1">
        <v>363</v>
      </c>
      <c r="F20" s="3">
        <v>3044000</v>
      </c>
      <c r="G20" s="3">
        <v>2767</v>
      </c>
    </row>
    <row r="21" spans="2:7" x14ac:dyDescent="0.2">
      <c r="B21" s="8" t="s">
        <v>20</v>
      </c>
      <c r="C21" s="1">
        <f>189.6+12+11.2+28.8+0.1+10.8</f>
        <v>252.5</v>
      </c>
      <c r="D21" s="1">
        <f>AVERAGE(3,42)</f>
        <v>22.5</v>
      </c>
      <c r="E21" s="1">
        <v>396</v>
      </c>
      <c r="F21" s="3">
        <v>3082000</v>
      </c>
      <c r="G21" s="3">
        <v>2780</v>
      </c>
    </row>
    <row r="22" spans="2:7" x14ac:dyDescent="0.2">
      <c r="B22" s="8" t="s">
        <v>21</v>
      </c>
      <c r="C22" s="1">
        <f>80.8+0.1+0.2+19.7+14.8</f>
        <v>115.6</v>
      </c>
      <c r="D22" s="1">
        <f>AVERAGE(4.6,45.6)</f>
        <v>25.1</v>
      </c>
      <c r="E22" s="1">
        <f>1159.28+353.93+167.71</f>
        <v>1680.92</v>
      </c>
      <c r="F22" s="3">
        <v>3124000</v>
      </c>
      <c r="G22" s="3">
        <v>2958</v>
      </c>
    </row>
    <row r="23" spans="2:7" x14ac:dyDescent="0.2">
      <c r="B23" s="8" t="s">
        <v>22</v>
      </c>
      <c r="C23" s="1">
        <f>94.6+0.1+8.1+1+13.1+31.2+0.7</f>
        <v>148.79999999999995</v>
      </c>
      <c r="D23" s="1">
        <f>AVERAGE(2.9,44.5)</f>
        <v>23.7</v>
      </c>
      <c r="E23" s="1">
        <v>299.75</v>
      </c>
      <c r="F23" s="3">
        <v>3351000</v>
      </c>
      <c r="G23" s="3">
        <v>3150</v>
      </c>
    </row>
    <row r="24" spans="2:7" x14ac:dyDescent="0.2">
      <c r="B24" s="4"/>
      <c r="C24" s="5"/>
      <c r="D24" s="5"/>
      <c r="E24" s="5"/>
      <c r="F24" s="6"/>
      <c r="G24" s="6"/>
    </row>
    <row r="25" spans="2:7" x14ac:dyDescent="0.2">
      <c r="B25" s="4"/>
      <c r="C25" s="6"/>
      <c r="D25" s="6"/>
      <c r="E25" s="6">
        <f t="shared" ref="E25:F25" si="0">AVERAGE(E5:E23)</f>
        <v>527.17126315789483</v>
      </c>
      <c r="F25" s="6">
        <f t="shared" si="0"/>
        <v>3144526.3157894737</v>
      </c>
      <c r="G25" s="6">
        <f>AVERAGE(G5:G23)</f>
        <v>2361.0842105263159</v>
      </c>
    </row>
    <row r="26" spans="2:7" x14ac:dyDescent="0.2">
      <c r="B26" s="4"/>
      <c r="C26" s="5"/>
      <c r="D26" s="5"/>
      <c r="E26" s="5"/>
      <c r="F26" s="6"/>
      <c r="G26" s="6"/>
    </row>
    <row r="27" spans="2:7" x14ac:dyDescent="0.2">
      <c r="B27" s="4"/>
      <c r="C27" s="5"/>
      <c r="D27" s="5"/>
      <c r="E27" s="5"/>
      <c r="F27" s="6"/>
      <c r="G27" s="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 Sen</dc:creator>
  <cp:lastModifiedBy>Aryaman Sen</cp:lastModifiedBy>
  <dcterms:created xsi:type="dcterms:W3CDTF">2025-04-19T10:44:00Z</dcterms:created>
  <dcterms:modified xsi:type="dcterms:W3CDTF">2025-07-14T21:08:50Z</dcterms:modified>
</cp:coreProperties>
</file>