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ju/Desktop/Everything/OUR/Data/Code/"/>
    </mc:Choice>
  </mc:AlternateContent>
  <xr:revisionPtr revIDLastSave="0" documentId="13_ncr:1_{293C54E7-52F8-D94F-958A-A4EE5631D860}" xr6:coauthVersionLast="47" xr6:coauthVersionMax="47" xr10:uidLastSave="{00000000-0000-0000-0000-000000000000}"/>
  <bookViews>
    <workbookView xWindow="0" yWindow="0" windowWidth="28800" windowHeight="18000" xr2:uid="{D9226F24-A532-684C-B0C3-FA64F3A74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3" i="1"/>
  <c r="C69" i="1"/>
  <c r="D71" i="1"/>
  <c r="E71" i="1"/>
  <c r="E73" i="1" s="1"/>
  <c r="F71" i="1"/>
  <c r="G71" i="1"/>
  <c r="G73" i="1"/>
  <c r="F73" i="1"/>
  <c r="D73" i="1"/>
  <c r="C51" i="1"/>
  <c r="C50" i="1"/>
  <c r="D50" i="1"/>
  <c r="E50" i="1"/>
  <c r="E69" i="1" s="1"/>
  <c r="F50" i="1"/>
  <c r="G50" i="1"/>
  <c r="D51" i="1"/>
  <c r="D69" i="1" s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F69" i="1"/>
  <c r="G69" i="1"/>
  <c r="C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0" i="1"/>
  <c r="C48" i="1"/>
  <c r="C45" i="1"/>
  <c r="C46" i="1"/>
  <c r="C47" i="1"/>
  <c r="C44" i="1"/>
  <c r="C34" i="1"/>
  <c r="C32" i="1"/>
  <c r="C31" i="1"/>
  <c r="C33" i="1"/>
  <c r="C35" i="1"/>
  <c r="C36" i="1"/>
  <c r="C37" i="1"/>
  <c r="C38" i="1"/>
  <c r="C39" i="1"/>
  <c r="C40" i="1"/>
  <c r="C41" i="1"/>
  <c r="C42" i="1"/>
  <c r="C43" i="1"/>
  <c r="G25" i="1"/>
  <c r="G27" i="1" s="1"/>
  <c r="H25" i="1"/>
  <c r="C25" i="1"/>
  <c r="D25" i="1"/>
  <c r="C74" i="1" l="1"/>
  <c r="G74" i="1"/>
  <c r="D74" i="1"/>
  <c r="F74" i="1"/>
  <c r="E74" i="1"/>
</calcChain>
</file>

<file path=xl/sharedStrings.xml><?xml version="1.0" encoding="utf-8"?>
<sst xmlns="http://schemas.openxmlformats.org/spreadsheetml/2006/main" count="32" uniqueCount="32">
  <si>
    <t>Year</t>
  </si>
  <si>
    <t>Rain Fall (in millimeters)</t>
  </si>
  <si>
    <t>Temperature</t>
  </si>
  <si>
    <t>Amount of NPK Used</t>
  </si>
  <si>
    <t>Net irrigated Area (in Hectare)</t>
  </si>
  <si>
    <t>Yield of Wheat (kg/Hectare)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</si>
  <si>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</si>
  <si>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</si>
  <si>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</si>
  <si>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</si>
  <si>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</si>
  <si>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</si>
  <si>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</si>
  <si>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</si>
  <si>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</si>
  <si>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</si>
  <si>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</si>
  <si>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</si>
  <si>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</si>
  <si>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</si>
  <si>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</si>
  <si>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</si>
  <si>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</si>
  <si>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</si>
  <si>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</si>
  <si>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Adjusted Yield</t>
  </si>
  <si>
    <t>Normalised Decision Matrix</t>
  </si>
  <si>
    <t>p_ij*ln(p_ij)</t>
  </si>
  <si>
    <t>summation</t>
  </si>
  <si>
    <t>entropy value</t>
  </si>
  <si>
    <t>degree of diversity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</si>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</sst>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2"/>
      <color theme="1"/>
      <name val="Aptos Narrow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  <font>
      <sz val="9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2" borderId="1" xfId="0" applyFill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Verdana"/>
        <family val="2"/>
        <scheme val="none"/>
      </font>
      <numFmt numFmtId="164" formatCode="[$-F800]dddd\,\ mmmm\ dd\,\ yyyy"/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Yield</a:t>
            </a:r>
            <a:r>
              <a:rPr lang="en-IN" baseline="0"/>
              <a:t> vs Time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234689413823273E-2"/>
                  <c:y val="0.24317220764071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Sheet1!$B$5:$B$23</c:f>
              <c:strCache>
                <c:ptCount val="19"/>
                <c:pt idx="0">
                  <c:v>2005-06</c:v>
                </c:pt>
                <c:pt idx="1">
                  <c:v>2006-07</c:v>
                </c:pt>
                <c:pt idx="2">
                  <c:v>2007-08</c:v>
                </c:pt>
                <c:pt idx="3">
                  <c:v>2008-09</c:v>
                </c:pt>
                <c:pt idx="4">
                  <c:v>2009-10</c:v>
                </c:pt>
                <c:pt idx="5">
                  <c:v>2010-11</c:v>
                </c:pt>
                <c:pt idx="6">
                  <c:v>2011-12</c:v>
                </c:pt>
                <c:pt idx="7">
                  <c:v>2012-13</c:v>
                </c:pt>
                <c:pt idx="8">
                  <c:v>2013-14</c:v>
                </c:pt>
                <c:pt idx="9">
                  <c:v>2014-15</c:v>
                </c:pt>
                <c:pt idx="10">
                  <c:v>2015-16</c:v>
                </c:pt>
                <c:pt idx="11">
                  <c:v>2016-17</c:v>
                </c:pt>
                <c:pt idx="12">
                  <c:v>2017-18</c:v>
                </c:pt>
                <c:pt idx="13">
                  <c:v>2018-19</c:v>
                </c:pt>
                <c:pt idx="14">
                  <c:v>2019-20</c:v>
                </c:pt>
                <c:pt idx="15">
                  <c:v>2020-21</c:v>
                </c:pt>
                <c:pt idx="16">
                  <c:v>2021-22</c:v>
                </c:pt>
                <c:pt idx="17">
                  <c:v>2022-23</c:v>
                </c:pt>
                <c:pt idx="18">
                  <c:v>2023-24</c:v>
                </c:pt>
              </c:strCache>
            </c:strRef>
          </c:xVal>
          <c:yVal>
            <c:numRef>
              <c:f>Sheet1!$G$5:$G$23</c:f>
              <c:numCache>
                <c:formatCode>General</c:formatCode>
                <c:ptCount val="19"/>
                <c:pt idx="0">
                  <c:v>2586</c:v>
                </c:pt>
                <c:pt idx="1">
                  <c:v>2772</c:v>
                </c:pt>
                <c:pt idx="2">
                  <c:v>2799</c:v>
                </c:pt>
                <c:pt idx="3">
                  <c:v>2997</c:v>
                </c:pt>
                <c:pt idx="4">
                  <c:v>2854</c:v>
                </c:pt>
                <c:pt idx="5">
                  <c:v>3111</c:v>
                </c:pt>
                <c:pt idx="6">
                  <c:v>3283</c:v>
                </c:pt>
                <c:pt idx="7">
                  <c:v>3217</c:v>
                </c:pt>
                <c:pt idx="8">
                  <c:v>3110</c:v>
                </c:pt>
                <c:pt idx="9">
                  <c:v>2027</c:v>
                </c:pt>
                <c:pt idx="10">
                  <c:v>2786</c:v>
                </c:pt>
                <c:pt idx="11">
                  <c:v>3538</c:v>
                </c:pt>
                <c:pt idx="12">
                  <c:v>3457</c:v>
                </c:pt>
                <c:pt idx="13">
                  <c:v>3432</c:v>
                </c:pt>
                <c:pt idx="14">
                  <c:v>3432</c:v>
                </c:pt>
                <c:pt idx="15">
                  <c:v>3604</c:v>
                </c:pt>
                <c:pt idx="16">
                  <c:v>3604</c:v>
                </c:pt>
                <c:pt idx="17">
                  <c:v>3531</c:v>
                </c:pt>
                <c:pt idx="18">
                  <c:v>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3-4815-8DAE-DE7EC9FF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50816"/>
        <c:axId val="174782480"/>
      </c:scatterChart>
      <c:valAx>
        <c:axId val="21029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2480"/>
        <c:crosses val="autoZero"/>
        <c:crossBetween val="midCat"/>
      </c:valAx>
      <c:valAx>
        <c:axId val="1747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9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Sheet1!$D$4:$D$23</c:f>
              <c:strCache>
                <c:ptCount val="20"/>
                <c:pt idx="0">
                  <c:v>Temperature</c:v>
                </c:pt>
                <c:pt idx="1">
                  <c:v>24.83333333</c:v>
                </c:pt>
                <c:pt idx="2">
                  <c:v>23.75</c:v>
                </c:pt>
                <c:pt idx="3">
                  <c:v>24</c:v>
                </c:pt>
                <c:pt idx="4">
                  <c:v>23.7</c:v>
                </c:pt>
                <c:pt idx="5">
                  <c:v>24.8</c:v>
                </c:pt>
                <c:pt idx="6">
                  <c:v>24.92857143</c:v>
                </c:pt>
                <c:pt idx="7">
                  <c:v>22.89285714</c:v>
                </c:pt>
                <c:pt idx="8">
                  <c:v>24.92857143</c:v>
                </c:pt>
                <c:pt idx="9">
                  <c:v>22.63571429</c:v>
                </c:pt>
                <c:pt idx="10">
                  <c:v>24.95714286</c:v>
                </c:pt>
                <c:pt idx="11">
                  <c:v>24.58333333</c:v>
                </c:pt>
                <c:pt idx="12">
                  <c:v>23.71666667</c:v>
                </c:pt>
                <c:pt idx="13">
                  <c:v>23.875</c:v>
                </c:pt>
                <c:pt idx="14">
                  <c:v>24.02142857</c:v>
                </c:pt>
                <c:pt idx="15">
                  <c:v>23.88571429</c:v>
                </c:pt>
                <c:pt idx="16">
                  <c:v>24.5</c:v>
                </c:pt>
                <c:pt idx="17">
                  <c:v>23.27142857</c:v>
                </c:pt>
                <c:pt idx="18">
                  <c:v>25.01428571</c:v>
                </c:pt>
                <c:pt idx="19">
                  <c:v>23.91428571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9"/>
                <c:pt idx="0">
                  <c:v>2586</c:v>
                </c:pt>
                <c:pt idx="1">
                  <c:v>2772</c:v>
                </c:pt>
                <c:pt idx="2">
                  <c:v>2799</c:v>
                </c:pt>
                <c:pt idx="3">
                  <c:v>2997</c:v>
                </c:pt>
                <c:pt idx="4">
                  <c:v>2854</c:v>
                </c:pt>
                <c:pt idx="5">
                  <c:v>3111</c:v>
                </c:pt>
                <c:pt idx="6">
                  <c:v>3283</c:v>
                </c:pt>
                <c:pt idx="7">
                  <c:v>3217</c:v>
                </c:pt>
                <c:pt idx="8">
                  <c:v>3110</c:v>
                </c:pt>
                <c:pt idx="9">
                  <c:v>2027</c:v>
                </c:pt>
                <c:pt idx="10">
                  <c:v>2786</c:v>
                </c:pt>
                <c:pt idx="11">
                  <c:v>3538</c:v>
                </c:pt>
                <c:pt idx="12">
                  <c:v>3457</c:v>
                </c:pt>
                <c:pt idx="13">
                  <c:v>3432</c:v>
                </c:pt>
                <c:pt idx="14">
                  <c:v>3432</c:v>
                </c:pt>
                <c:pt idx="15">
                  <c:v>3604</c:v>
                </c:pt>
                <c:pt idx="16">
                  <c:v>3604</c:v>
                </c:pt>
                <c:pt idx="17">
                  <c:v>3531</c:v>
                </c:pt>
                <c:pt idx="18">
                  <c:v>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F-BC4C-BED4-3DB5C374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864319"/>
        <c:axId val="879866031"/>
      </c:barChart>
      <c:catAx>
        <c:axId val="879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6031"/>
        <c:crosses val="autoZero"/>
        <c:auto val="1"/>
        <c:lblAlgn val="ctr"/>
        <c:lblOffset val="100"/>
        <c:noMultiLvlLbl val="0"/>
      </c:catAx>
      <c:valAx>
        <c:axId val="879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Rain Fall (in millimeters)</c:v>
                </c:pt>
                <c:pt idx="1">
                  <c:v>75</c:v>
                </c:pt>
                <c:pt idx="2">
                  <c:v>225</c:v>
                </c:pt>
                <c:pt idx="3">
                  <c:v>119</c:v>
                </c:pt>
                <c:pt idx="4">
                  <c:v>72</c:v>
                </c:pt>
                <c:pt idx="5">
                  <c:v>256.3</c:v>
                </c:pt>
                <c:pt idx="6">
                  <c:v>96.9</c:v>
                </c:pt>
                <c:pt idx="7">
                  <c:v>143.4</c:v>
                </c:pt>
                <c:pt idx="8">
                  <c:v>187.2</c:v>
                </c:pt>
                <c:pt idx="9">
                  <c:v>338.9</c:v>
                </c:pt>
                <c:pt idx="10">
                  <c:v>250.6</c:v>
                </c:pt>
                <c:pt idx="11">
                  <c:v>215.6</c:v>
                </c:pt>
                <c:pt idx="12">
                  <c:v>154.4</c:v>
                </c:pt>
                <c:pt idx="13">
                  <c:v>72</c:v>
                </c:pt>
                <c:pt idx="14">
                  <c:v>143.7</c:v>
                </c:pt>
                <c:pt idx="15">
                  <c:v>208.6</c:v>
                </c:pt>
                <c:pt idx="16">
                  <c:v>218.4</c:v>
                </c:pt>
                <c:pt idx="17">
                  <c:v>489.4</c:v>
                </c:pt>
                <c:pt idx="18">
                  <c:v>357.7</c:v>
                </c:pt>
                <c:pt idx="19">
                  <c:v>256.4</c:v>
                </c:pt>
              </c:strCache>
            </c:strRef>
          </c:cat>
          <c:val>
            <c:numRef>
              <c:f>Sheet1!$G$5:$G$23</c:f>
              <c:numCache>
                <c:formatCode>General</c:formatCode>
                <c:ptCount val="19"/>
                <c:pt idx="0">
                  <c:v>2586</c:v>
                </c:pt>
                <c:pt idx="1">
                  <c:v>2772</c:v>
                </c:pt>
                <c:pt idx="2">
                  <c:v>2799</c:v>
                </c:pt>
                <c:pt idx="3">
                  <c:v>2997</c:v>
                </c:pt>
                <c:pt idx="4">
                  <c:v>2854</c:v>
                </c:pt>
                <c:pt idx="5">
                  <c:v>3111</c:v>
                </c:pt>
                <c:pt idx="6">
                  <c:v>3283</c:v>
                </c:pt>
                <c:pt idx="7">
                  <c:v>3217</c:v>
                </c:pt>
                <c:pt idx="8">
                  <c:v>3110</c:v>
                </c:pt>
                <c:pt idx="9">
                  <c:v>2027</c:v>
                </c:pt>
                <c:pt idx="10">
                  <c:v>2786</c:v>
                </c:pt>
                <c:pt idx="11">
                  <c:v>3538</c:v>
                </c:pt>
                <c:pt idx="12">
                  <c:v>3457</c:v>
                </c:pt>
                <c:pt idx="13">
                  <c:v>3432</c:v>
                </c:pt>
                <c:pt idx="14">
                  <c:v>3432</c:v>
                </c:pt>
                <c:pt idx="15">
                  <c:v>3604</c:v>
                </c:pt>
                <c:pt idx="16">
                  <c:v>3604</c:v>
                </c:pt>
                <c:pt idx="17">
                  <c:v>3531</c:v>
                </c:pt>
                <c:pt idx="18">
                  <c:v>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A-7E4D-A268-715D43F2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864319"/>
        <c:axId val="879866031"/>
      </c:barChart>
      <c:catAx>
        <c:axId val="879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6031"/>
        <c:crosses val="autoZero"/>
        <c:auto val="1"/>
        <c:lblAlgn val="ctr"/>
        <c:lblOffset val="100"/>
        <c:noMultiLvlLbl val="0"/>
      </c:catAx>
      <c:valAx>
        <c:axId val="879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Sheet1!$D$4:$D$23</c:f>
              <c:strCache>
                <c:ptCount val="20"/>
                <c:pt idx="0">
                  <c:v>Temperature</c:v>
                </c:pt>
                <c:pt idx="1">
                  <c:v>24.83333333</c:v>
                </c:pt>
                <c:pt idx="2">
                  <c:v>23.75</c:v>
                </c:pt>
                <c:pt idx="3">
                  <c:v>24</c:v>
                </c:pt>
                <c:pt idx="4">
                  <c:v>23.7</c:v>
                </c:pt>
                <c:pt idx="5">
                  <c:v>24.8</c:v>
                </c:pt>
                <c:pt idx="6">
                  <c:v>24.92857143</c:v>
                </c:pt>
                <c:pt idx="7">
                  <c:v>22.89285714</c:v>
                </c:pt>
                <c:pt idx="8">
                  <c:v>24.92857143</c:v>
                </c:pt>
                <c:pt idx="9">
                  <c:v>22.63571429</c:v>
                </c:pt>
                <c:pt idx="10">
                  <c:v>24.95714286</c:v>
                </c:pt>
                <c:pt idx="11">
                  <c:v>24.58333333</c:v>
                </c:pt>
                <c:pt idx="12">
                  <c:v>23.71666667</c:v>
                </c:pt>
                <c:pt idx="13">
                  <c:v>23.875</c:v>
                </c:pt>
                <c:pt idx="14">
                  <c:v>24.02142857</c:v>
                </c:pt>
                <c:pt idx="15">
                  <c:v>23.88571429</c:v>
                </c:pt>
                <c:pt idx="16">
                  <c:v>24.5</c:v>
                </c:pt>
                <c:pt idx="17">
                  <c:v>23.27142857</c:v>
                </c:pt>
                <c:pt idx="18">
                  <c:v>25.01428571</c:v>
                </c:pt>
                <c:pt idx="19">
                  <c:v>23.91428571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0</c:v>
                </c:pt>
                <c:pt idx="1">
                  <c:v>3560.15</c:v>
                </c:pt>
                <c:pt idx="2">
                  <c:v>3692.03</c:v>
                </c:pt>
                <c:pt idx="3">
                  <c:v>3664.91</c:v>
                </c:pt>
                <c:pt idx="4">
                  <c:v>3808.79</c:v>
                </c:pt>
                <c:pt idx="5">
                  <c:v>3611.67</c:v>
                </c:pt>
                <c:pt idx="6">
                  <c:v>3814.55</c:v>
                </c:pt>
                <c:pt idx="7">
                  <c:v>3932.43</c:v>
                </c:pt>
                <c:pt idx="8">
                  <c:v>3812.31</c:v>
                </c:pt>
                <c:pt idx="9">
                  <c:v>3651.19</c:v>
                </c:pt>
                <c:pt idx="10">
                  <c:v>2514.0700000000002</c:v>
                </c:pt>
                <c:pt idx="11">
                  <c:v>3218.96</c:v>
                </c:pt>
                <c:pt idx="12">
                  <c:v>3916.84</c:v>
                </c:pt>
                <c:pt idx="13">
                  <c:v>3781.72</c:v>
                </c:pt>
                <c:pt idx="14">
                  <c:v>3702.6</c:v>
                </c:pt>
                <c:pt idx="15">
                  <c:v>3648.48</c:v>
                </c:pt>
                <c:pt idx="16">
                  <c:v>3766.36</c:v>
                </c:pt>
                <c:pt idx="17">
                  <c:v>3712.24</c:v>
                </c:pt>
                <c:pt idx="18">
                  <c:v>3585.12</c:v>
                </c:pt>
                <c:pt idx="19">
                  <c:v>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0-F64D-AB62-3127D60C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864319"/>
        <c:axId val="879866031"/>
      </c:barChart>
      <c:catAx>
        <c:axId val="879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6031"/>
        <c:crosses val="autoZero"/>
        <c:auto val="1"/>
        <c:lblAlgn val="ctr"/>
        <c:lblOffset val="100"/>
        <c:noMultiLvlLbl val="0"/>
      </c:catAx>
      <c:valAx>
        <c:axId val="879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Yield of Wheat (kg/Hectare)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Rain Fall (in millimeters)</c:v>
                </c:pt>
                <c:pt idx="1">
                  <c:v>75</c:v>
                </c:pt>
                <c:pt idx="2">
                  <c:v>225</c:v>
                </c:pt>
                <c:pt idx="3">
                  <c:v>119</c:v>
                </c:pt>
                <c:pt idx="4">
                  <c:v>72</c:v>
                </c:pt>
                <c:pt idx="5">
                  <c:v>256.3</c:v>
                </c:pt>
                <c:pt idx="6">
                  <c:v>96.9</c:v>
                </c:pt>
                <c:pt idx="7">
                  <c:v>143.4</c:v>
                </c:pt>
                <c:pt idx="8">
                  <c:v>187.2</c:v>
                </c:pt>
                <c:pt idx="9">
                  <c:v>338.9</c:v>
                </c:pt>
                <c:pt idx="10">
                  <c:v>250.6</c:v>
                </c:pt>
                <c:pt idx="11">
                  <c:v>215.6</c:v>
                </c:pt>
                <c:pt idx="12">
                  <c:v>154.4</c:v>
                </c:pt>
                <c:pt idx="13">
                  <c:v>72</c:v>
                </c:pt>
                <c:pt idx="14">
                  <c:v>143.7</c:v>
                </c:pt>
                <c:pt idx="15">
                  <c:v>208.6</c:v>
                </c:pt>
                <c:pt idx="16">
                  <c:v>218.4</c:v>
                </c:pt>
                <c:pt idx="17">
                  <c:v>489.4</c:v>
                </c:pt>
                <c:pt idx="18">
                  <c:v>357.7</c:v>
                </c:pt>
                <c:pt idx="19">
                  <c:v>256.4</c:v>
                </c:pt>
              </c:strCache>
            </c:strRef>
          </c:cat>
          <c:val>
            <c:numRef>
              <c:f>Sheet1!$H$5:$H$23</c:f>
              <c:numCache>
                <c:formatCode>General</c:formatCode>
                <c:ptCount val="19"/>
                <c:pt idx="0">
                  <c:v>3560.15</c:v>
                </c:pt>
                <c:pt idx="1">
                  <c:v>3692.03</c:v>
                </c:pt>
                <c:pt idx="2">
                  <c:v>3664.91</c:v>
                </c:pt>
                <c:pt idx="3">
                  <c:v>3808.79</c:v>
                </c:pt>
                <c:pt idx="4">
                  <c:v>3611.67</c:v>
                </c:pt>
                <c:pt idx="5">
                  <c:v>3814.55</c:v>
                </c:pt>
                <c:pt idx="6">
                  <c:v>3932.43</c:v>
                </c:pt>
                <c:pt idx="7">
                  <c:v>3812.31</c:v>
                </c:pt>
                <c:pt idx="8">
                  <c:v>3651.19</c:v>
                </c:pt>
                <c:pt idx="9">
                  <c:v>2514.0700000000002</c:v>
                </c:pt>
                <c:pt idx="10">
                  <c:v>3218.96</c:v>
                </c:pt>
                <c:pt idx="11">
                  <c:v>3916.84</c:v>
                </c:pt>
                <c:pt idx="12">
                  <c:v>3781.72</c:v>
                </c:pt>
                <c:pt idx="13">
                  <c:v>3702.6</c:v>
                </c:pt>
                <c:pt idx="14">
                  <c:v>3648.48</c:v>
                </c:pt>
                <c:pt idx="15">
                  <c:v>3766.36</c:v>
                </c:pt>
                <c:pt idx="16">
                  <c:v>3712.24</c:v>
                </c:pt>
                <c:pt idx="17">
                  <c:v>3585.12</c:v>
                </c:pt>
                <c:pt idx="18">
                  <c:v>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4-5D41-AFAA-4409ED27C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864319"/>
        <c:axId val="879866031"/>
      </c:barChart>
      <c:catAx>
        <c:axId val="879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6031"/>
        <c:crosses val="autoZero"/>
        <c:auto val="1"/>
        <c:lblAlgn val="ctr"/>
        <c:lblOffset val="100"/>
        <c:noMultiLvlLbl val="0"/>
      </c:catAx>
      <c:valAx>
        <c:axId val="8798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6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824668</xdr:colOff>
      <xdr:row>2</xdr:row>
      <xdr:rowOff>185964</xdr:rowOff>
    </xdr:from>
    <xdr:to>
      <xdr:col>19</xdr:col>
      <xdr:colOff>374120</xdr:colOff>
      <xdr:row>16</xdr:row>
      <xdr:rowOff>128814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BCAC1-864B-9368-41B1-F69626308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16748</xdr:colOff>
      <xdr:row>17</xdr:row>
      <xdr:rowOff>184498</xdr:rowOff>
    </xdr:from>
    <xdr:to>
      <xdr:col>19</xdr:col>
      <xdr:colOff>401935</xdr:colOff>
      <xdr:row>31</xdr:row>
      <xdr:rowOff>9723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83B87-2413-8131-635D-7B77878B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151191</xdr:rowOff>
    </xdr:from>
    <xdr:to>
      <xdr:col>19</xdr:col>
      <xdr:colOff>385187</xdr:colOff>
      <xdr:row>44</xdr:row>
      <xdr:rowOff>172962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AA8176-1949-A940-BE87-DECD2EC1B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181427</xdr:colOff>
      <xdr:row>2</xdr:row>
      <xdr:rowOff>197068</xdr:rowOff>
    </xdr:from>
    <xdr:to>
      <xdr:col>13</xdr:col>
      <xdr:colOff>567136</xdr:colOff>
      <xdr:row>16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0DE1F2-8E5E-B04D-8F32-301C8A764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190500</xdr:colOff>
      <xdr:row>17</xdr:row>
      <xdr:rowOff>25400</xdr:rowOff>
    </xdr:from>
    <xdr:to>
      <xdr:col>13</xdr:col>
      <xdr:colOff>575687</xdr:colOff>
      <xdr:row>30</xdr:row>
      <xdr:rowOff>47171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81EF8A-1D59-1042-824B-02E9E4543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4F7B07-848E-AA4B-99E2-A06F7A5DDE62}" name="Table13" displayName="Table13" ref="B4:H23" totalsRowShown="0" headerRowDxfId="11" dataDxfId="9" headerRowBorderDxfId="10" tableBorderDxfId="8" totalsRowBorderDxfId="7">
  <autoFilter ref="B4:H23" xr:uid="{714F7B07-848E-AA4B-99E2-A06F7A5DDE62}"/>
  <tableColumns count="7">
    <tableColumn id="1" xr3:uid="{90C1919D-AFAD-D740-A393-F83157A7E33E}" name="Year" dataDxfId="6"/>
    <tableColumn id="2" xr3:uid="{247AA511-C25C-0242-853A-BE9622BE9976}" name="Rain Fall (in millimeters)" dataDxfId="5"/>
    <tableColumn id="3" xr3:uid="{6A191B6A-96E0-2F44-88DA-E591C3213A30}" name="Temperature" dataDxfId="4"/>
    <tableColumn id="4" xr3:uid="{B80AD617-0965-8944-9C9F-D9416EFE716C}" name="Amount of NPK Used" dataDxfId="3"/>
    <tableColumn id="5" xr3:uid="{7758917B-85A1-7546-B9FD-CD229EFF6B6D}" name="Net irrigated Area (in Hectare)" dataDxfId="2"/>
    <tableColumn id="6" xr3:uid="{F01D83F8-1F1F-5B41-BE23-5CC1E643983B}" name="Yield of Wheat (kg/Hectare)" dataDxfId="1"/>
    <tableColumn id="7" xr3:uid="{DED447DF-83C3-2041-A282-7AEB0F7643FA}" name="Adjusted Yiel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4545-7083-4A4F-BF48-7FE31492BF2F}">
  <dimension ref="B3:H74"/>
  <sheetViews>
    <sheetView tabSelected="1" topLeftCell="A29" zoomScale="89" zoomScaleNormal="84" workbookViewId="0">
      <selection activeCell="H47" sqref="H47"/>
    </sheetView>
  </sheetViews>
  <sheetFormatPr baseColWidth="10" defaultColWidth="11" defaultRowHeight="16" x14ac:dyDescent="0.2"/>
  <cols>
    <col min="2" max="7" width="25.83203125" customWidth="1"/>
    <col min="8" max="8" width="18.1640625" bestFit="1" customWidth="1"/>
  </cols>
  <sheetData>
    <row r="3" spans="2:8" x14ac:dyDescent="0.2"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2:8" x14ac:dyDescent="0.2"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9" t="s">
        <v>25</v>
      </c>
    </row>
    <row r="5" spans="2:8" x14ac:dyDescent="0.2">
      <c r="B5" s="10" t="s">
        <v>6</v>
      </c>
      <c r="C5" s="1">
        <v>75</v>
      </c>
      <c r="D5" s="1">
        <v>24.8333333333333</v>
      </c>
      <c r="E5" s="2">
        <v>2146</v>
      </c>
      <c r="F5" s="2">
        <v>13118799</v>
      </c>
      <c r="G5" s="2">
        <v>2586</v>
      </c>
      <c r="H5" s="11">
        <v>3560.15</v>
      </c>
    </row>
    <row r="6" spans="2:8" x14ac:dyDescent="0.2">
      <c r="B6" s="10" t="s">
        <v>7</v>
      </c>
      <c r="C6" s="1">
        <v>225</v>
      </c>
      <c r="D6" s="1">
        <v>23.75</v>
      </c>
      <c r="E6" s="2">
        <v>2235.37</v>
      </c>
      <c r="F6" s="2">
        <v>13074753</v>
      </c>
      <c r="G6" s="2">
        <v>2772</v>
      </c>
      <c r="H6" s="11">
        <v>3692.03</v>
      </c>
    </row>
    <row r="7" spans="2:8" x14ac:dyDescent="0.2">
      <c r="B7" s="10" t="s">
        <v>8</v>
      </c>
      <c r="C7" s="1">
        <v>119</v>
      </c>
      <c r="D7" s="1">
        <v>24</v>
      </c>
      <c r="E7" s="2">
        <v>2258.16</v>
      </c>
      <c r="F7" s="2">
        <v>13313151</v>
      </c>
      <c r="G7" s="2">
        <v>2799</v>
      </c>
      <c r="H7" s="11">
        <v>3664.91</v>
      </c>
    </row>
    <row r="8" spans="2:8" x14ac:dyDescent="0.2">
      <c r="B8" s="10" t="s">
        <v>9</v>
      </c>
      <c r="C8" s="1">
        <v>72</v>
      </c>
      <c r="D8" s="1">
        <v>23.7</v>
      </c>
      <c r="E8" s="2">
        <v>2312.0700000000002</v>
      </c>
      <c r="F8" s="2">
        <v>13084528</v>
      </c>
      <c r="G8" s="2">
        <v>2997</v>
      </c>
      <c r="H8" s="11">
        <v>3808.79</v>
      </c>
    </row>
    <row r="9" spans="2:8" x14ac:dyDescent="0.2">
      <c r="B9" s="10" t="s">
        <v>10</v>
      </c>
      <c r="C9" s="1">
        <v>256.3</v>
      </c>
      <c r="D9" s="1">
        <v>24.8</v>
      </c>
      <c r="E9" s="1">
        <v>2553.5300000000002</v>
      </c>
      <c r="F9" s="3">
        <v>13435129</v>
      </c>
      <c r="G9" s="3">
        <v>2854</v>
      </c>
      <c r="H9" s="11">
        <v>3611.67</v>
      </c>
    </row>
    <row r="10" spans="2:8" x14ac:dyDescent="0.2">
      <c r="B10" s="10" t="s">
        <v>11</v>
      </c>
      <c r="C10" s="1">
        <v>96.9</v>
      </c>
      <c r="D10" s="1">
        <v>24.928571428571431</v>
      </c>
      <c r="E10" s="1">
        <v>2366.85</v>
      </c>
      <c r="F10" s="3">
        <v>13383402</v>
      </c>
      <c r="G10" s="3">
        <v>3111</v>
      </c>
      <c r="H10" s="11">
        <v>3814.55</v>
      </c>
    </row>
    <row r="11" spans="2:8" x14ac:dyDescent="0.2">
      <c r="B11" s="10" t="s">
        <v>12</v>
      </c>
      <c r="C11" s="1">
        <v>143.4</v>
      </c>
      <c r="D11" s="1">
        <v>22.892857142857146</v>
      </c>
      <c r="E11" s="1">
        <v>2487.54</v>
      </c>
      <c r="F11" s="3">
        <v>13440354</v>
      </c>
      <c r="G11" s="3">
        <v>3283</v>
      </c>
      <c r="H11" s="11">
        <v>3932.43</v>
      </c>
    </row>
    <row r="12" spans="2:8" x14ac:dyDescent="0.2">
      <c r="B12" s="10" t="s">
        <v>13</v>
      </c>
      <c r="C12" s="1">
        <v>187.2</v>
      </c>
      <c r="D12" s="1">
        <v>24.928571428571431</v>
      </c>
      <c r="E12" s="1">
        <v>2641.65</v>
      </c>
      <c r="F12" s="3">
        <v>13808746</v>
      </c>
      <c r="G12" s="3">
        <v>3217</v>
      </c>
      <c r="H12" s="11">
        <v>3812.31</v>
      </c>
    </row>
    <row r="13" spans="2:8" x14ac:dyDescent="0.2">
      <c r="B13" s="10" t="s">
        <v>14</v>
      </c>
      <c r="C13" s="1">
        <v>338.90000000000003</v>
      </c>
      <c r="D13" s="1">
        <v>22.635714285714286</v>
      </c>
      <c r="E13" s="1">
        <v>1392.43</v>
      </c>
      <c r="F13" s="3">
        <v>13928516</v>
      </c>
      <c r="G13" s="3">
        <v>3110</v>
      </c>
      <c r="H13" s="11">
        <v>3651.19</v>
      </c>
    </row>
    <row r="14" spans="2:8" x14ac:dyDescent="0.2">
      <c r="B14" s="10" t="s">
        <v>15</v>
      </c>
      <c r="C14" s="1">
        <v>250.60000000000002</v>
      </c>
      <c r="D14" s="1">
        <v>24.957142857142856</v>
      </c>
      <c r="E14" s="1">
        <v>2320.06</v>
      </c>
      <c r="F14" s="3">
        <v>14026987</v>
      </c>
      <c r="G14" s="3">
        <v>2027</v>
      </c>
      <c r="H14" s="11">
        <v>2514.0700000000002</v>
      </c>
    </row>
    <row r="15" spans="2:8" x14ac:dyDescent="0.2">
      <c r="B15" s="10" t="s">
        <v>16</v>
      </c>
      <c r="C15" s="1">
        <v>215.59999999999997</v>
      </c>
      <c r="D15" s="1">
        <v>24.583333333333336</v>
      </c>
      <c r="E15" s="1">
        <v>2328.21</v>
      </c>
      <c r="F15" s="3">
        <v>14389438</v>
      </c>
      <c r="G15" s="3">
        <v>2786</v>
      </c>
      <c r="H15" s="11">
        <v>3218.96</v>
      </c>
    </row>
    <row r="16" spans="2:8" x14ac:dyDescent="0.2">
      <c r="B16" s="10" t="s">
        <v>17</v>
      </c>
      <c r="C16" s="1">
        <v>154.4</v>
      </c>
      <c r="D16" s="1">
        <v>23.716666666666669</v>
      </c>
      <c r="E16" s="1">
        <v>2336.9299999999998</v>
      </c>
      <c r="F16" s="3">
        <v>14337000</v>
      </c>
      <c r="G16" s="3">
        <v>3538</v>
      </c>
      <c r="H16" s="11">
        <v>3916.84</v>
      </c>
    </row>
    <row r="17" spans="2:8" x14ac:dyDescent="0.2">
      <c r="B17" s="10" t="s">
        <v>18</v>
      </c>
      <c r="C17" s="1">
        <v>72</v>
      </c>
      <c r="D17" s="1">
        <v>23.875</v>
      </c>
      <c r="E17" s="1">
        <v>2410.92</v>
      </c>
      <c r="F17" s="3">
        <v>14332000</v>
      </c>
      <c r="G17" s="3">
        <v>3457</v>
      </c>
      <c r="H17" s="11">
        <v>3781.72</v>
      </c>
    </row>
    <row r="18" spans="2:8" x14ac:dyDescent="0.2">
      <c r="B18" s="10" t="s">
        <v>19</v>
      </c>
      <c r="C18" s="1">
        <v>143.69999999999999</v>
      </c>
      <c r="D18" s="1">
        <v>24.021428571428569</v>
      </c>
      <c r="E18" s="1">
        <v>2447.9299999999998</v>
      </c>
      <c r="F18" s="3">
        <v>14392000</v>
      </c>
      <c r="G18" s="3">
        <v>3432</v>
      </c>
      <c r="H18" s="11">
        <v>3702.6</v>
      </c>
    </row>
    <row r="19" spans="2:8" x14ac:dyDescent="0.2">
      <c r="B19" s="10" t="s">
        <v>20</v>
      </c>
      <c r="C19" s="1">
        <v>208.6</v>
      </c>
      <c r="D19" s="1">
        <v>23.885714285714283</v>
      </c>
      <c r="E19" s="1">
        <v>2760.72</v>
      </c>
      <c r="F19" s="3">
        <v>14334000</v>
      </c>
      <c r="G19" s="3">
        <v>3432</v>
      </c>
      <c r="H19" s="11">
        <v>3648.48</v>
      </c>
    </row>
    <row r="20" spans="2:8" x14ac:dyDescent="0.2">
      <c r="B20" s="10" t="s">
        <v>21</v>
      </c>
      <c r="C20" s="1">
        <v>218.39999999999998</v>
      </c>
      <c r="D20" s="1">
        <v>24.5</v>
      </c>
      <c r="E20" s="1">
        <v>3004.4</v>
      </c>
      <c r="F20" s="3">
        <v>14334000</v>
      </c>
      <c r="G20" s="3">
        <v>3604</v>
      </c>
      <c r="H20" s="11">
        <v>3766.36</v>
      </c>
    </row>
    <row r="21" spans="2:8" x14ac:dyDescent="0.2">
      <c r="B21" s="10" t="s">
        <v>22</v>
      </c>
      <c r="C21" s="1">
        <v>489.40000000000003</v>
      </c>
      <c r="D21" s="1">
        <v>23.271428571428601</v>
      </c>
      <c r="E21" s="1">
        <v>2683.64</v>
      </c>
      <c r="F21" s="3">
        <v>13941000</v>
      </c>
      <c r="G21" s="3">
        <v>3604</v>
      </c>
      <c r="H21" s="11">
        <v>3712.24</v>
      </c>
    </row>
    <row r="22" spans="2:8" x14ac:dyDescent="0.2">
      <c r="B22" s="10" t="s">
        <v>23</v>
      </c>
      <c r="C22" s="1">
        <v>357.7</v>
      </c>
      <c r="D22" s="1">
        <v>25.014285714285716</v>
      </c>
      <c r="E22" s="1">
        <v>2938.7</v>
      </c>
      <c r="F22" s="3">
        <v>14044000</v>
      </c>
      <c r="G22" s="3">
        <v>3531</v>
      </c>
      <c r="H22" s="11">
        <v>3585.12</v>
      </c>
    </row>
    <row r="23" spans="2:8" x14ac:dyDescent="0.2">
      <c r="B23" s="12" t="s">
        <v>24</v>
      </c>
      <c r="C23" s="13">
        <v>256.39999999999998</v>
      </c>
      <c r="D23" s="13">
        <v>23.914285714285711</v>
      </c>
      <c r="E23" s="13">
        <v>2859.95</v>
      </c>
      <c r="F23" s="14">
        <v>13703000</v>
      </c>
      <c r="G23" s="14">
        <v>3708</v>
      </c>
      <c r="H23" s="15">
        <v>3708</v>
      </c>
    </row>
    <row r="24" spans="2:8" x14ac:dyDescent="0.2">
      <c r="B24" s="4"/>
      <c r="C24" s="5"/>
      <c r="D24" s="5"/>
      <c r="E24" s="5"/>
      <c r="F24" s="6"/>
      <c r="G24" s="6"/>
      <c r="H24" s="16"/>
    </row>
    <row r="25" spans="2:8" x14ac:dyDescent="0.2">
      <c r="B25" s="4"/>
      <c r="C25" s="5">
        <f>AVERAGE(C5:C23)</f>
        <v>204.23684210526315</v>
      </c>
      <c r="D25" s="5">
        <f>AVERAGE(D5:D23)</f>
        <v>24.116228070175442</v>
      </c>
      <c r="E25" s="5"/>
      <c r="F25" s="6"/>
      <c r="G25" s="6">
        <f>AVERAGE(G5:G23)</f>
        <v>3149.8947368421054</v>
      </c>
      <c r="H25" s="5">
        <f>AVERAGE(Table13[Adjusted Yield])</f>
        <v>3636.9694736842112</v>
      </c>
    </row>
    <row r="26" spans="2:8" x14ac:dyDescent="0.2">
      <c r="B26" s="4"/>
      <c r="C26" s="5"/>
      <c r="D26" s="5"/>
      <c r="E26" s="5"/>
      <c r="F26" s="6"/>
      <c r="G26" s="6"/>
      <c r="H26" s="16"/>
    </row>
    <row r="27" spans="2:8" x14ac:dyDescent="0.2">
      <c r="B27" s="4"/>
      <c r="C27" s="5"/>
      <c r="D27" s="5"/>
      <c r="E27" s="5"/>
      <c r="F27" s="6"/>
      <c r="G27" s="6">
        <f>G25 - (G25*0.2)</f>
        <v>2519.9157894736845</v>
      </c>
      <c r="H27" s="16"/>
    </row>
    <row r="30" spans="2:8" x14ac:dyDescent="0.2">
      <c r="B30" s="18" t="s">
        <v>26</v>
      </c>
      <c r="C30" s="17">
        <f>C5/SUM(Table13[Rain Fall (in millimeters)])</f>
        <v>1.9327406262079627E-2</v>
      </c>
      <c r="D30" s="17">
        <f>D5/SUM(Table13[Temperature])</f>
        <v>5.4196599072474233E-2</v>
      </c>
      <c r="E30" s="17">
        <f>E5/SUM(Table13[Amount of NPK Used])</f>
        <v>4.6165370121066855E-2</v>
      </c>
      <c r="F30" s="17">
        <f>F5/SUM(Table13[Net irrigated Area (in Hectare)])</f>
        <v>4.9991459709084113E-2</v>
      </c>
      <c r="G30" s="17">
        <f>G5/SUM(Table13[Yield of Wheat (kg/Hectare)])</f>
        <v>4.3209463975404358E-2</v>
      </c>
    </row>
    <row r="31" spans="2:8" x14ac:dyDescent="0.2">
      <c r="C31" s="17">
        <f>C6/SUM(Table13[Rain Fall (in millimeters)])</f>
        <v>5.7982218786238889E-2</v>
      </c>
      <c r="D31" s="17">
        <f>D6/SUM(Table13[Temperature])</f>
        <v>5.1832317904883143E-2</v>
      </c>
      <c r="E31" s="17">
        <f>E6/SUM(Table13[Amount of NPK Used])</f>
        <v>4.808792330266972E-2</v>
      </c>
      <c r="F31" s="17">
        <f>F6/SUM(Table13[Net irrigated Area (in Hectare)])</f>
        <v>4.9823614784076396E-2</v>
      </c>
      <c r="G31" s="17">
        <f>G6/SUM(Table13[Yield of Wheat (kg/Hectare)])</f>
        <v>4.6317337254377755E-2</v>
      </c>
    </row>
    <row r="32" spans="2:8" x14ac:dyDescent="0.2">
      <c r="C32" s="17">
        <f>C7/SUM(Table13[Rain Fall (in millimeters)])</f>
        <v>3.0666151269166345E-2</v>
      </c>
      <c r="D32" s="17">
        <f>D7/SUM(Table13[Temperature])</f>
        <v>5.2377921251250334E-2</v>
      </c>
      <c r="E32" s="17">
        <f>E7/SUM(Table13[Amount of NPK Used])</f>
        <v>4.8578188346965673E-2</v>
      </c>
      <c r="F32" s="17">
        <f>F7/SUM(Table13[Net irrigated Area (in Hectare)])</f>
        <v>5.0732071725274004E-2</v>
      </c>
      <c r="G32" s="17">
        <f>G7/SUM(Table13[Yield of Wheat (kg/Hectare)])</f>
        <v>4.6768480149712605E-2</v>
      </c>
    </row>
    <row r="33" spans="3:7" x14ac:dyDescent="0.2">
      <c r="C33" s="17">
        <f>C8/SUM(Table13[Rain Fall (in millimeters)])</f>
        <v>1.8554310011596443E-2</v>
      </c>
      <c r="D33" s="17">
        <f>D8/SUM(Table13[Temperature])</f>
        <v>5.1723197235609704E-2</v>
      </c>
      <c r="E33" s="17">
        <f>E8/SUM(Table13[Amount of NPK Used])</f>
        <v>4.9737915794881203E-2</v>
      </c>
      <c r="F33" s="17">
        <f>F8/SUM(Table13[Net irrigated Area (in Hectare)])</f>
        <v>4.9860864117544826E-2</v>
      </c>
      <c r="G33" s="17">
        <f>G8/SUM(Table13[Yield of Wheat (kg/Hectare)])</f>
        <v>5.0076861382168159E-2</v>
      </c>
    </row>
    <row r="34" spans="3:7" x14ac:dyDescent="0.2">
      <c r="C34" s="17">
        <f>C9/SUM(Table13[Rain Fall (in millimeters)])</f>
        <v>6.6048189666280122E-2</v>
      </c>
      <c r="D34" s="17">
        <f>D9/SUM(Table13[Temperature])</f>
        <v>5.4123851959625352E-2</v>
      </c>
      <c r="E34" s="17">
        <f>E9/SUM(Table13[Amount of NPK Used])</f>
        <v>5.4932272863582411E-2</v>
      </c>
      <c r="F34" s="17">
        <f>F9/SUM(Table13[Net irrigated Area (in Hectare)])</f>
        <v>5.1196890057530996E-2</v>
      </c>
      <c r="G34" s="17">
        <f>G9/SUM(Table13[Yield of Wheat (kg/Hectare)])</f>
        <v>4.7687474936505818E-2</v>
      </c>
    </row>
    <row r="35" spans="3:7" x14ac:dyDescent="0.2">
      <c r="C35" s="17">
        <f>C10/SUM(Table13[Rain Fall (in millimeters)])</f>
        <v>2.4971008890606883E-2</v>
      </c>
      <c r="D35" s="17">
        <f>D10/SUM(Table13[Temperature])</f>
        <v>5.4404447966328477E-2</v>
      </c>
      <c r="E35" s="17">
        <f>E10/SUM(Table13[Amount of NPK Used])</f>
        <v>5.0916358933386342E-2</v>
      </c>
      <c r="F35" s="17">
        <f>F10/SUM(Table13[Net irrigated Area (in Hectare)])</f>
        <v>5.0999775349365117E-2</v>
      </c>
      <c r="G35" s="17">
        <f>G10/SUM(Table13[Yield of Wheat (kg/Hectare)])</f>
        <v>5.1981686940248628E-2</v>
      </c>
    </row>
    <row r="36" spans="3:7" x14ac:dyDescent="0.2">
      <c r="C36" s="17">
        <f>C11/SUM(Table13[Rain Fall (in millimeters)])</f>
        <v>3.6954000773096254E-2</v>
      </c>
      <c r="D36" s="17">
        <f>D11/SUM(Table13[Temperature])</f>
        <v>4.996167786019564E-2</v>
      </c>
      <c r="E36" s="17">
        <f>E11/SUM(Table13[Amount of NPK Used])</f>
        <v>5.3512676976215583E-2</v>
      </c>
      <c r="F36" s="17">
        <f>F11/SUM(Table13[Net irrigated Area (in Hectare)])</f>
        <v>5.1216800826571665E-2</v>
      </c>
      <c r="G36" s="17">
        <f>G11/SUM(Table13[Yield of Wheat (kg/Hectare)])</f>
        <v>5.4855634273492847E-2</v>
      </c>
    </row>
    <row r="37" spans="3:7" x14ac:dyDescent="0.2">
      <c r="C37" s="17">
        <f>C12/SUM(Table13[Rain Fall (in millimeters)])</f>
        <v>4.8241206030150752E-2</v>
      </c>
      <c r="D37" s="17">
        <f>D12/SUM(Table13[Temperature])</f>
        <v>5.4404447966328477E-2</v>
      </c>
      <c r="E37" s="17">
        <f>E12/SUM(Table13[Amount of NPK Used])</f>
        <v>5.6827935685142716E-2</v>
      </c>
      <c r="F37" s="17">
        <f>F12/SUM(Table13[Net irrigated Area (in Hectare)])</f>
        <v>5.2620622458807123E-2</v>
      </c>
      <c r="G37" s="17">
        <f>G12/SUM(Table13[Yield of Wheat (kg/Hectare)])</f>
        <v>5.3752840529340998E-2</v>
      </c>
    </row>
    <row r="38" spans="3:7" x14ac:dyDescent="0.2">
      <c r="C38" s="17">
        <f>C13/SUM(Table13[Rain Fall (in millimeters)])</f>
        <v>8.7334106429583822E-2</v>
      </c>
      <c r="D38" s="17">
        <f>D13/SUM(Table13[Temperature])</f>
        <v>4.9400485846789383E-2</v>
      </c>
      <c r="E38" s="17">
        <f>E13/SUM(Table13[Amount of NPK Used])</f>
        <v>2.995435522724936E-2</v>
      </c>
      <c r="F38" s="17">
        <f>F13/SUM(Table13[Net irrigated Area (in Hectare)])</f>
        <v>5.3077026823974777E-2</v>
      </c>
      <c r="G38" s="17">
        <f>G13/SUM(Table13[Yield of Wheat (kg/Hectare)])</f>
        <v>5.1964977944125114E-2</v>
      </c>
    </row>
    <row r="39" spans="3:7" x14ac:dyDescent="0.2">
      <c r="C39" s="17">
        <f>C14/SUM(Table13[Rain Fall (in millimeters)])</f>
        <v>6.457930679036207E-2</v>
      </c>
      <c r="D39" s="17">
        <f>D14/SUM(Table13[Temperature])</f>
        <v>5.4466802634484723E-2</v>
      </c>
      <c r="E39" s="17">
        <f>E14/SUM(Table13[Amount of NPK Used])</f>
        <v>4.9909798976273241E-2</v>
      </c>
      <c r="F39" s="17">
        <f>F14/SUM(Table13[Net irrigated Area (in Hectare)])</f>
        <v>5.3452267654253004E-2</v>
      </c>
      <c r="G39" s="17">
        <f>G14/SUM(Table13[Yield of Wheat (kg/Hectare)])</f>
        <v>3.3869135142360646E-2</v>
      </c>
    </row>
    <row r="40" spans="3:7" x14ac:dyDescent="0.2">
      <c r="C40" s="17">
        <f>C15/SUM(Table13[Rain Fall (in millimeters)])</f>
        <v>5.5559850534724897E-2</v>
      </c>
      <c r="D40" s="17">
        <f>D15/SUM(Table13[Temperature])</f>
        <v>5.3650995726107119E-2</v>
      </c>
      <c r="E40" s="17">
        <f>E15/SUM(Table13[Amount of NPK Used])</f>
        <v>5.0085124123750734E-2</v>
      </c>
      <c r="F40" s="17">
        <f>F15/SUM(Table13[Net irrigated Area (in Hectare)])</f>
        <v>5.4833450075221363E-2</v>
      </c>
      <c r="G40" s="17">
        <f>G15/SUM(Table13[Yield of Wheat (kg/Hectare)])</f>
        <v>4.655126320010694E-2</v>
      </c>
    </row>
    <row r="41" spans="3:7" x14ac:dyDescent="0.2">
      <c r="C41" s="17">
        <f>C16/SUM(Table13[Rain Fall (in millimeters)])</f>
        <v>3.978868702486793E-2</v>
      </c>
      <c r="D41" s="17">
        <f>D16/SUM(Table13[Temperature])</f>
        <v>5.1759570792034193E-2</v>
      </c>
      <c r="E41" s="17">
        <f>E16/SUM(Table13[Amount of NPK Used])</f>
        <v>5.0272711275407625E-2</v>
      </c>
      <c r="F41" s="17">
        <f>F16/SUM(Table13[Net irrigated Area (in Hectare)])</f>
        <v>5.4633625978196557E-2</v>
      </c>
      <c r="G41" s="17">
        <f>G16/SUM(Table13[Yield of Wheat (kg/Hectare)])</f>
        <v>5.9116428284988635E-2</v>
      </c>
    </row>
    <row r="42" spans="3:7" x14ac:dyDescent="0.2">
      <c r="C42" s="17">
        <f>C17/SUM(Table13[Rain Fall (in millimeters)])</f>
        <v>1.8554310011596443E-2</v>
      </c>
      <c r="D42" s="17">
        <f>D17/SUM(Table13[Temperature])</f>
        <v>5.2105119578066739E-2</v>
      </c>
      <c r="E42" s="17">
        <f>E17/SUM(Table13[Amount of NPK Used])</f>
        <v>5.1864405467046834E-2</v>
      </c>
      <c r="F42" s="17">
        <f>F17/SUM(Table13[Net irrigated Area (in Hectare)])</f>
        <v>5.4614572610693524E-2</v>
      </c>
      <c r="G42" s="17">
        <f>G17/SUM(Table13[Yield of Wheat (kg/Hectare)])</f>
        <v>5.7762999598984094E-2</v>
      </c>
    </row>
    <row r="43" spans="3:7" x14ac:dyDescent="0.2">
      <c r="C43" s="17">
        <f>C18/SUM(Table13[Rain Fall (in millimeters)])</f>
        <v>3.7031310398144564E-2</v>
      </c>
      <c r="D43" s="17">
        <f>D18/SUM(Table13[Temperature])</f>
        <v>5.242468725236752E-2</v>
      </c>
      <c r="E43" s="17">
        <f>E18/SUM(Table13[Amount of NPK Used])</f>
        <v>5.2660575247186946E-2</v>
      </c>
      <c r="F43" s="17">
        <f>F18/SUM(Table13[Net irrigated Area (in Hectare)])</f>
        <v>5.4843213020729913E-2</v>
      </c>
      <c r="G43" s="17">
        <f>G18/SUM(Table13[Yield of Wheat (kg/Hectare)])</f>
        <v>5.7345274695896273E-2</v>
      </c>
    </row>
    <row r="44" spans="3:7" x14ac:dyDescent="0.2">
      <c r="C44" s="17">
        <f>C19/SUM(Table13[Rain Fall (in millimeters)])</f>
        <v>5.3755959283597471E-2</v>
      </c>
      <c r="D44" s="17">
        <f>D19/SUM(Table13[Temperature])</f>
        <v>5.2128502578625328E-2</v>
      </c>
      <c r="E44" s="17">
        <f>E19/SUM(Table13[Amount of NPK Used])</f>
        <v>5.9389403821356795E-2</v>
      </c>
      <c r="F44" s="17">
        <f>F19/SUM(Table13[Net irrigated Area (in Hectare)])</f>
        <v>5.4622193957694735E-2</v>
      </c>
      <c r="G44" s="17">
        <f>G19/SUM(Table13[Yield of Wheat (kg/Hectare)])</f>
        <v>5.7345274695896273E-2</v>
      </c>
    </row>
    <row r="45" spans="3:7" x14ac:dyDescent="0.2">
      <c r="C45" s="17">
        <f>C20/SUM(Table13[Rain Fall (in millimeters)])</f>
        <v>5.6281407035175875E-2</v>
      </c>
      <c r="D45" s="17">
        <f>D20/SUM(Table13[Temperature])</f>
        <v>5.3469127943984722E-2</v>
      </c>
      <c r="E45" s="17">
        <f>E20/SUM(Table13[Amount of NPK Used])</f>
        <v>6.4631518169493599E-2</v>
      </c>
      <c r="F45" s="17">
        <f>F20/SUM(Table13[Net irrigated Area (in Hectare)])</f>
        <v>5.4622193957694735E-2</v>
      </c>
      <c r="G45" s="17">
        <f>G20/SUM(Table13[Yield of Wheat (kg/Hectare)])</f>
        <v>6.0219222029140491E-2</v>
      </c>
    </row>
    <row r="46" spans="3:7" x14ac:dyDescent="0.2">
      <c r="C46" s="17">
        <f>C21/SUM(Table13[Rain Fall (in millimeters)])</f>
        <v>0.12611776832882363</v>
      </c>
      <c r="D46" s="17">
        <f>D21/SUM(Table13[Temperature])</f>
        <v>5.0787877213266018E-2</v>
      </c>
      <c r="E46" s="17">
        <f>E21/SUM(Table13[Amount of NPK Used])</f>
        <v>5.7731236659692382E-2</v>
      </c>
      <c r="F46" s="17">
        <f>F21/SUM(Table13[Net irrigated Area (in Hectare)])</f>
        <v>5.3124599271956348E-2</v>
      </c>
      <c r="G46" s="17">
        <f>G21/SUM(Table13[Yield of Wheat (kg/Hectare)])</f>
        <v>6.0219222029140491E-2</v>
      </c>
    </row>
    <row r="47" spans="3:7" x14ac:dyDescent="0.2">
      <c r="C47" s="17">
        <f>C22/SUM(Table13[Rain Fall (in millimeters)])</f>
        <v>9.2178842932611776E-2</v>
      </c>
      <c r="D47" s="17">
        <f>D22/SUM(Table13[Temperature])</f>
        <v>5.459151197079723E-2</v>
      </c>
      <c r="E47" s="17">
        <f>E22/SUM(Table13[Amount of NPK Used])</f>
        <v>6.3218160845656651E-2</v>
      </c>
      <c r="F47" s="17">
        <f>F22/SUM(Table13[Net irrigated Area (in Hectare)])</f>
        <v>5.3517098642518822E-2</v>
      </c>
      <c r="G47" s="17">
        <f>G22/SUM(Table13[Yield of Wheat (kg/Hectare)])</f>
        <v>5.899946531212405E-2</v>
      </c>
    </row>
    <row r="48" spans="3:7" x14ac:dyDescent="0.2">
      <c r="C48" s="17">
        <f>C23/SUM(Table13[Rain Fall (in millimeters)])</f>
        <v>6.6073959541296218E-2</v>
      </c>
      <c r="D48" s="17">
        <f>D23/SUM(Table13[Temperature])</f>
        <v>5.2190857246781582E-2</v>
      </c>
      <c r="E48" s="17">
        <f>E23/SUM(Table13[Amount of NPK Used])</f>
        <v>6.1524068162975371E-2</v>
      </c>
      <c r="F48" s="17">
        <f>F23/SUM(Table13[Net irrigated Area (in Hectare)])</f>
        <v>5.2217658978811983E-2</v>
      </c>
      <c r="G48" s="17">
        <f>G23/SUM(Table13[Yield of Wheat (kg/Hectare)])</f>
        <v>6.1956957625985833E-2</v>
      </c>
    </row>
    <row r="50" spans="2:7" x14ac:dyDescent="0.2">
      <c r="B50" s="18" t="s">
        <v>27</v>
      </c>
      <c r="C50" s="17">
        <f>C30*LN(C30)</f>
        <v>-7.6270413157284167E-2</v>
      </c>
      <c r="D50" s="17">
        <f>D30*LN(D30)</f>
        <v>-0.15799051774723713</v>
      </c>
      <c r="E50" s="17">
        <f t="shared" ref="E50:G50" si="0">E30*LN(E30)</f>
        <v>-0.14198276501169887</v>
      </c>
      <c r="F50" s="17">
        <f t="shared" si="0"/>
        <v>-0.14976956881408596</v>
      </c>
      <c r="G50" s="17">
        <f t="shared" si="0"/>
        <v>-0.13575098864947957</v>
      </c>
    </row>
    <row r="51" spans="2:7" x14ac:dyDescent="0.2">
      <c r="C51" s="17">
        <f>C31*LN(C31)</f>
        <v>-0.16511126138904755</v>
      </c>
      <c r="D51" s="17">
        <f t="shared" ref="C51:G68" si="1">D31*LN(D31)</f>
        <v>-0.15341025853368492</v>
      </c>
      <c r="E51" s="17">
        <f t="shared" si="1"/>
        <v>-0.14593358496788539</v>
      </c>
      <c r="F51" s="17">
        <f t="shared" si="1"/>
        <v>-0.14943428452576896</v>
      </c>
      <c r="G51" s="17">
        <f t="shared" si="1"/>
        <v>-0.14229792679702016</v>
      </c>
    </row>
    <row r="52" spans="2:7" x14ac:dyDescent="0.2">
      <c r="C52" s="17">
        <f t="shared" si="1"/>
        <v>-0.10685914182830486</v>
      </c>
      <c r="D52" s="17">
        <f t="shared" si="1"/>
        <v>-0.15447663844050782</v>
      </c>
      <c r="E52" s="17">
        <f t="shared" si="1"/>
        <v>-0.1469286484018324</v>
      </c>
      <c r="F52" s="17">
        <f t="shared" si="1"/>
        <v>-0.1512422995223601</v>
      </c>
      <c r="G52" s="17">
        <f t="shared" si="1"/>
        <v>-0.14323061264368012</v>
      </c>
    </row>
    <row r="53" spans="2:7" x14ac:dyDescent="0.2">
      <c r="C53" s="17">
        <f t="shared" si="1"/>
        <v>-7.3977020572613308E-2</v>
      </c>
      <c r="D53" s="17">
        <f t="shared" si="1"/>
        <v>-0.15319629529307069</v>
      </c>
      <c r="E53" s="17">
        <f t="shared" si="1"/>
        <v>-0.14926287568655591</v>
      </c>
      <c r="F53" s="17">
        <f t="shared" si="1"/>
        <v>-0.14950874193891936</v>
      </c>
      <c r="G53" s="17">
        <f t="shared" si="1"/>
        <v>-0.14993994937221003</v>
      </c>
    </row>
    <row r="54" spans="2:7" x14ac:dyDescent="0.2">
      <c r="C54" s="17">
        <f t="shared" si="1"/>
        <v>-0.17947741254211166</v>
      </c>
      <c r="D54" s="17">
        <f t="shared" si="1"/>
        <v>-0.15785114820560422</v>
      </c>
      <c r="E54" s="17">
        <f t="shared" si="1"/>
        <v>-0.15939446329302845</v>
      </c>
      <c r="F54" s="17">
        <f t="shared" si="1"/>
        <v>-0.15216107329318429</v>
      </c>
      <c r="G54" s="17">
        <f t="shared" si="1"/>
        <v>-0.14511711098451277</v>
      </c>
    </row>
    <row r="55" spans="2:7" x14ac:dyDescent="0.2">
      <c r="C55" s="17">
        <f t="shared" si="1"/>
        <v>-9.2144015938259285E-2</v>
      </c>
      <c r="D55" s="17">
        <f t="shared" si="1"/>
        <v>-0.15838817882806916</v>
      </c>
      <c r="E55" s="17">
        <f t="shared" si="1"/>
        <v>-0.15160707447190735</v>
      </c>
      <c r="F55" s="17">
        <f t="shared" si="1"/>
        <v>-0.15177196806480409</v>
      </c>
      <c r="G55" s="17">
        <f t="shared" si="1"/>
        <v>-0.1537027682026546</v>
      </c>
    </row>
    <row r="56" spans="2:7" x14ac:dyDescent="0.2">
      <c r="C56" s="17">
        <f t="shared" si="1"/>
        <v>-0.12187730120583735</v>
      </c>
      <c r="D56" s="17">
        <f t="shared" si="1"/>
        <v>-0.14971011825688296</v>
      </c>
      <c r="E56" s="17">
        <f t="shared" si="1"/>
        <v>-0.15667637958347239</v>
      </c>
      <c r="F56" s="17">
        <f t="shared" si="1"/>
        <v>-0.15220033498149887</v>
      </c>
      <c r="G56" s="17">
        <f t="shared" si="1"/>
        <v>-0.15924866970616025</v>
      </c>
    </row>
    <row r="57" spans="2:7" x14ac:dyDescent="0.2">
      <c r="C57" s="17">
        <f t="shared" si="1"/>
        <v>-0.14624522900505899</v>
      </c>
      <c r="D57" s="17">
        <f t="shared" si="1"/>
        <v>-0.15838817882806916</v>
      </c>
      <c r="E57" s="17">
        <f t="shared" si="1"/>
        <v>-0.16296701965272717</v>
      </c>
      <c r="F57" s="17">
        <f t="shared" si="1"/>
        <v>-0.15494916722377078</v>
      </c>
      <c r="G57" s="17">
        <f t="shared" si="1"/>
        <v>-0.15713883757568525</v>
      </c>
    </row>
    <row r="58" spans="2:7" x14ac:dyDescent="0.2">
      <c r="C58" s="17">
        <f t="shared" si="1"/>
        <v>-0.21292179263980274</v>
      </c>
      <c r="D58" s="17">
        <f t="shared" si="1"/>
        <v>-0.14858653530969332</v>
      </c>
      <c r="E58" s="17">
        <f t="shared" si="1"/>
        <v>-0.10508229091227775</v>
      </c>
      <c r="F58" s="17">
        <f t="shared" si="1"/>
        <v>-0.15583473907155376</v>
      </c>
      <c r="G58" s="17">
        <f t="shared" si="1"/>
        <v>-0.15367006828730398</v>
      </c>
    </row>
    <row r="59" spans="2:7" x14ac:dyDescent="0.2">
      <c r="C59" s="17">
        <f t="shared" si="1"/>
        <v>-0.17693834008678155</v>
      </c>
      <c r="D59" s="17">
        <f t="shared" si="1"/>
        <v>-0.15850732216953842</v>
      </c>
      <c r="E59" s="17">
        <f t="shared" si="1"/>
        <v>-0.14960651517232307</v>
      </c>
      <c r="F59" s="17">
        <f t="shared" si="1"/>
        <v>-0.15655988616531463</v>
      </c>
      <c r="G59" s="17">
        <f t="shared" si="1"/>
        <v>-0.11465552859196945</v>
      </c>
    </row>
    <row r="60" spans="2:7" x14ac:dyDescent="0.2">
      <c r="C60" s="17">
        <f t="shared" si="1"/>
        <v>-0.1605843277133143</v>
      </c>
      <c r="D60" s="17">
        <f t="shared" si="1"/>
        <v>-0.15694285693758206</v>
      </c>
      <c r="E60" s="17">
        <f t="shared" si="1"/>
        <v>-0.14995642621864877</v>
      </c>
      <c r="F60" s="17">
        <f t="shared" si="1"/>
        <v>-0.15920644757293037</v>
      </c>
      <c r="G60" s="17">
        <f t="shared" si="1"/>
        <v>-0.14278208751914845</v>
      </c>
    </row>
    <row r="61" spans="2:7" x14ac:dyDescent="0.2">
      <c r="C61" s="17">
        <f t="shared" si="1"/>
        <v>-0.12828559659255848</v>
      </c>
      <c r="D61" s="17">
        <f t="shared" si="1"/>
        <v>-0.15326764192847223</v>
      </c>
      <c r="E61" s="17">
        <f t="shared" si="1"/>
        <v>-0.15033013000544856</v>
      </c>
      <c r="F61" s="17">
        <f t="shared" si="1"/>
        <v>-0.15882572687997321</v>
      </c>
      <c r="G61" s="17">
        <f t="shared" si="1"/>
        <v>-0.16719582659118803</v>
      </c>
    </row>
    <row r="62" spans="2:7" x14ac:dyDescent="0.2">
      <c r="C62" s="17">
        <f t="shared" si="1"/>
        <v>-7.3977020572613308E-2</v>
      </c>
      <c r="D62" s="17">
        <f t="shared" si="1"/>
        <v>-0.15394416263086474</v>
      </c>
      <c r="E62" s="17">
        <f t="shared" si="1"/>
        <v>-0.15347313192844111</v>
      </c>
      <c r="F62" s="17">
        <f t="shared" si="1"/>
        <v>-0.15878938677092208</v>
      </c>
      <c r="G62" s="17">
        <f t="shared" si="1"/>
        <v>-0.16470581294280578</v>
      </c>
    </row>
    <row r="63" spans="2:7" x14ac:dyDescent="0.2">
      <c r="C63" s="17">
        <f t="shared" si="1"/>
        <v>-0.12205488420279965</v>
      </c>
      <c r="D63" s="17">
        <f t="shared" si="1"/>
        <v>-0.15456777713795858</v>
      </c>
      <c r="E63" s="17">
        <f t="shared" si="1"/>
        <v>-0.15502684613733123</v>
      </c>
      <c r="F63" s="17">
        <f t="shared" si="1"/>
        <v>-0.15922503003000743</v>
      </c>
      <c r="G63" s="17">
        <f t="shared" si="1"/>
        <v>-0.16393092010869434</v>
      </c>
    </row>
    <row r="64" spans="2:7" x14ac:dyDescent="0.2">
      <c r="C64" s="17">
        <f t="shared" si="1"/>
        <v>-0.15714483596855069</v>
      </c>
      <c r="D64" s="17">
        <f t="shared" si="1"/>
        <v>-0.15398985927408135</v>
      </c>
      <c r="E64" s="17">
        <f t="shared" si="1"/>
        <v>-0.16769426386101607</v>
      </c>
      <c r="F64" s="17">
        <f t="shared" si="1"/>
        <v>-0.15880392361206974</v>
      </c>
      <c r="G64" s="17">
        <f t="shared" si="1"/>
        <v>-0.16393092010869434</v>
      </c>
    </row>
    <row r="65" spans="2:7" x14ac:dyDescent="0.2">
      <c r="C65" s="17">
        <f t="shared" si="1"/>
        <v>-0.16194361668312846</v>
      </c>
      <c r="D65" s="17">
        <f t="shared" si="1"/>
        <v>-0.15659240643579492</v>
      </c>
      <c r="E65" s="17">
        <f t="shared" si="1"/>
        <v>-0.17702915954166437</v>
      </c>
      <c r="F65" s="17">
        <f t="shared" si="1"/>
        <v>-0.15880392361206974</v>
      </c>
      <c r="G65" s="17">
        <f t="shared" si="1"/>
        <v>-0.16920178258364091</v>
      </c>
    </row>
    <row r="66" spans="2:7" x14ac:dyDescent="0.2">
      <c r="C66" s="17">
        <f t="shared" si="1"/>
        <v>-0.26113177548418598</v>
      </c>
      <c r="D66" s="17">
        <f t="shared" si="1"/>
        <v>-0.15135283050530832</v>
      </c>
      <c r="E66" s="17">
        <f t="shared" si="1"/>
        <v>-0.1646469980847452</v>
      </c>
      <c r="F66" s="17">
        <f t="shared" si="1"/>
        <v>-0.15592681854514276</v>
      </c>
      <c r="G66" s="17">
        <f t="shared" si="1"/>
        <v>-0.16920178258364091</v>
      </c>
    </row>
    <row r="67" spans="2:7" x14ac:dyDescent="0.2">
      <c r="C67" s="17">
        <f t="shared" si="1"/>
        <v>-0.21975663320944533</v>
      </c>
      <c r="D67" s="17">
        <f t="shared" si="1"/>
        <v>-0.15874539477950383</v>
      </c>
      <c r="E67" s="17">
        <f t="shared" si="1"/>
        <v>-0.17455568862909709</v>
      </c>
      <c r="F67" s="17">
        <f t="shared" si="1"/>
        <v>-0.15668490365137583</v>
      </c>
      <c r="G67" s="17">
        <f t="shared" si="1"/>
        <v>-0.16698187367179906</v>
      </c>
    </row>
    <row r="68" spans="2:7" x14ac:dyDescent="0.2">
      <c r="C68" s="17">
        <f t="shared" si="1"/>
        <v>-0.17952166394266325</v>
      </c>
      <c r="D68" s="17">
        <f t="shared" si="1"/>
        <v>-0.15411166572358509</v>
      </c>
      <c r="E68" s="17">
        <f t="shared" si="1"/>
        <v>-0.17154920985633199</v>
      </c>
      <c r="F68" s="17">
        <f t="shared" si="1"/>
        <v>-0.15416399855037211</v>
      </c>
      <c r="G68" s="17">
        <f t="shared" si="1"/>
        <v>-0.17232183832945069</v>
      </c>
    </row>
    <row r="69" spans="2:7" x14ac:dyDescent="0.2">
      <c r="B69" s="18" t="s">
        <v>28</v>
      </c>
      <c r="C69" s="17">
        <f>SUM(C50:C68)</f>
        <v>-2.816222282734361</v>
      </c>
      <c r="D69" s="17">
        <f>SUM(D50:D68)</f>
        <v>-2.9440197869655091</v>
      </c>
      <c r="E69" s="17">
        <f>SUM(E50:E68)</f>
        <v>-2.9337034714164334</v>
      </c>
      <c r="F69" s="17">
        <f>SUM(F50:F68)</f>
        <v>-2.9438622228261244</v>
      </c>
      <c r="G69" s="17">
        <f>SUM(G50:G68)</f>
        <v>-2.9350053052497387</v>
      </c>
    </row>
    <row r="71" spans="2:7" x14ac:dyDescent="0.2">
      <c r="B71" s="18" t="s">
        <v>29</v>
      </c>
      <c r="C71" s="17">
        <f>-(1/LN(19))*C$69</f>
        <v>0.95645462604615528</v>
      </c>
      <c r="D71" s="17">
        <f t="shared" ref="D71:G71" si="2">-(1/LN(19))*D$69</f>
        <v>0.99985763257316684</v>
      </c>
      <c r="E71" s="17">
        <f t="shared" si="2"/>
        <v>0.9963539717324873</v>
      </c>
      <c r="F71" s="17">
        <f t="shared" si="2"/>
        <v>0.99980412012461561</v>
      </c>
      <c r="G71" s="17">
        <f t="shared" si="2"/>
        <v>0.99679610479841818</v>
      </c>
    </row>
    <row r="73" spans="2:7" x14ac:dyDescent="0.2">
      <c r="B73" s="18" t="s">
        <v>30</v>
      </c>
      <c r="C73" s="17">
        <f>1-C$71</f>
        <v>4.3545373953844724E-2</v>
      </c>
      <c r="D73" s="17">
        <f>1-D$71</f>
        <v>1.4236742683315651E-4</v>
      </c>
      <c r="E73" s="17">
        <f>1-E$71</f>
        <v>3.646028267512702E-3</v>
      </c>
      <c r="F73" s="17">
        <f>1-F$71</f>
        <v>1.95879875384386E-4</v>
      </c>
      <c r="G73" s="17">
        <f>1-G$71</f>
        <v>3.203895201581819E-3</v>
      </c>
    </row>
    <row r="74" spans="2:7" x14ac:dyDescent="0.2">
      <c r="B74" s="18" t="s">
        <v>31</v>
      </c>
      <c r="C74" s="17">
        <f>C$73/SUM($C$73:$G$73)</f>
        <v>0.85831522693213802</v>
      </c>
      <c r="D74" s="17">
        <f>D$73/SUM($C$73:$G$73)</f>
        <v>2.8061793750942471E-3</v>
      </c>
      <c r="E74" s="17">
        <f>E$73/SUM($C$73:$G$73)</f>
        <v>7.1866223565978798E-2</v>
      </c>
      <c r="F74" s="17">
        <f>F$73/SUM($C$73:$G$73)</f>
        <v>3.860953860912794E-3</v>
      </c>
      <c r="G74" s="17">
        <f>G$73/SUM($C$73:$G$73)</f>
        <v>6.3151416265876101E-2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Aryaman Sen</dc:creator>
  <cp:lastModifiedBy>Aryaman Sen</cp:lastModifiedBy>
  <dcterms:created xsi:type="dcterms:W3CDTF">2025-04-19T10:44:00Z</dcterms:created>
  <dcterms:modified xsi:type="dcterms:W3CDTF">2025-09-18T09:25:16Z</dcterms:modified>
</cp:coreProperties>
</file>