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ju/Desktop/Everything/OUR/Data/Code/"/>
    </mc:Choice>
  </mc:AlternateContent>
  <xr:revisionPtr revIDLastSave="0" documentId="13_ncr:1_{169A7C5E-01F8-1742-BBFD-7FB6D4C5DDF9}" xr6:coauthVersionLast="47" xr6:coauthVersionMax="47" xr10:uidLastSave="{00000000-0000-0000-0000-000000000000}"/>
  <bookViews>
    <workbookView xWindow="0" yWindow="500" windowWidth="28800" windowHeight="15800" xr2:uid="{D9226F24-A532-684C-B0C3-FA64F3A74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G28" i="1"/>
  <c r="C11" i="1"/>
  <c r="C10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9" i="1"/>
  <c r="D10" i="1"/>
  <c r="D8" i="1"/>
  <c r="D7" i="1"/>
  <c r="D6" i="1"/>
  <c r="D5" i="1"/>
  <c r="C22" i="1"/>
  <c r="C21" i="1"/>
  <c r="C20" i="1"/>
  <c r="C19" i="1"/>
  <c r="C23" i="1"/>
  <c r="C18" i="1"/>
  <c r="C17" i="1"/>
  <c r="C16" i="1"/>
  <c r="C15" i="1"/>
  <c r="C14" i="1"/>
  <c r="C13" i="1"/>
  <c r="C12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<sst xmlns="http://schemas.openxmlformats.org/spreadsheetml/2006/main" count="25" uniqueCount="25">
  <si>
    <t>Year</t>
  </si>
  <si>
    <t>Rain Fall (in millimeters)</t>
  </si>
  <si>
    <t>Temperature</t>
  </si>
  <si>
    <t>Amount of NPK Used</t>
  </si>
  <si>
    <t>Net irrigated Area (in Hectare)</t>
  </si>
  <si>
    <t>Yield of Wheat (kg/Hectare)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</si>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</sst>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Aptos Narrow"/>
      <family val="2"/>
      <scheme val="minor"/>
    </font>
    <font>
      <sz val="9"/>
      <color theme="1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numFmt numFmtId="164" formatCode="[$-F800]dddd\,\ mmmm\ dd\,\ yyyy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Verdana"/>
        <family val="2"/>
        <scheme val="none"/>
      </font>
      <numFmt numFmtId="164" formatCode="[$-F800]dddd\,\ mmmm\ dd\,\ yyyy"/>
      <fill>
        <patternFill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Yield</a:t>
            </a:r>
            <a:r>
              <a:rPr lang="en-IN" baseline="0"/>
              <a:t> vs Time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234689413823273E-2"/>
                  <c:y val="0.24317220764071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Sheet1!$B$5:$B$23</c:f>
              <c:strCache>
                <c:ptCount val="19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  <c:pt idx="7">
                  <c:v>2012-13</c:v>
                </c:pt>
                <c:pt idx="8">
                  <c:v>2013-14</c:v>
                </c:pt>
                <c:pt idx="9">
                  <c:v>2014-15</c:v>
                </c:pt>
                <c:pt idx="10">
                  <c:v>2015-16</c:v>
                </c:pt>
                <c:pt idx="11">
                  <c:v>2016-17</c:v>
                </c:pt>
                <c:pt idx="12">
                  <c:v>2017-18</c:v>
                </c:pt>
                <c:pt idx="13">
                  <c:v>2018-19</c:v>
                </c:pt>
                <c:pt idx="14">
                  <c:v>2019-20</c:v>
                </c:pt>
                <c:pt idx="15">
                  <c:v>2020-21</c:v>
                </c:pt>
                <c:pt idx="16">
                  <c:v>2021-22</c:v>
                </c:pt>
                <c:pt idx="17">
                  <c:v>2022-23</c:v>
                </c:pt>
                <c:pt idx="18">
                  <c:v>2023-24</c:v>
                </c:pt>
              </c:strCache>
            </c:strRef>
          </c:xVal>
          <c:yVal>
            <c:numRef>
              <c:f>Sheet1!$G$5:$G$23</c:f>
              <c:numCache>
                <c:formatCode>General</c:formatCode>
                <c:ptCount val="19"/>
                <c:pt idx="0">
                  <c:v>2109</c:v>
                </c:pt>
                <c:pt idx="1">
                  <c:v>2282</c:v>
                </c:pt>
                <c:pt idx="2">
                  <c:v>2602</c:v>
                </c:pt>
                <c:pt idx="3">
                  <c:v>2490</c:v>
                </c:pt>
                <c:pt idx="4">
                  <c:v>2680</c:v>
                </c:pt>
                <c:pt idx="5">
                  <c:v>2760</c:v>
                </c:pt>
                <c:pt idx="6">
                  <c:v>2765</c:v>
                </c:pt>
                <c:pt idx="7">
                  <c:v>2786</c:v>
                </c:pt>
                <c:pt idx="8">
                  <c:v>2791</c:v>
                </c:pt>
                <c:pt idx="9">
                  <c:v>2807</c:v>
                </c:pt>
                <c:pt idx="10">
                  <c:v>2825</c:v>
                </c:pt>
                <c:pt idx="11">
                  <c:v>2825</c:v>
                </c:pt>
                <c:pt idx="12">
                  <c:v>2987</c:v>
                </c:pt>
                <c:pt idx="13">
                  <c:v>3012</c:v>
                </c:pt>
                <c:pt idx="14">
                  <c:v>2708</c:v>
                </c:pt>
                <c:pt idx="15">
                  <c:v>3077</c:v>
                </c:pt>
                <c:pt idx="16">
                  <c:v>2974</c:v>
                </c:pt>
                <c:pt idx="17">
                  <c:v>3088</c:v>
                </c:pt>
                <c:pt idx="18">
                  <c:v>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3-4815-8DAE-DE7EC9FF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50816"/>
        <c:axId val="174782480"/>
      </c:scatterChart>
      <c:valAx>
        <c:axId val="21029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2480"/>
        <c:crosses val="autoZero"/>
        <c:crossBetween val="midCat"/>
      </c:valAx>
      <c:valAx>
        <c:axId val="1747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rainfall</a:t>
            </a:r>
            <a:r>
              <a:rPr lang="en-GB" baseline="0"/>
              <a:t> and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Rain Fall (in millimeters)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Sheet1!$C$5:$C$23</c:f>
              <c:numCache>
                <c:formatCode>General</c:formatCode>
                <c:ptCount val="19"/>
                <c:pt idx="0">
                  <c:v>539</c:v>
                </c:pt>
                <c:pt idx="1">
                  <c:v>278</c:v>
                </c:pt>
                <c:pt idx="2">
                  <c:v>315</c:v>
                </c:pt>
                <c:pt idx="3">
                  <c:v>324.89999999999998</c:v>
                </c:pt>
                <c:pt idx="4">
                  <c:v>254.10000000000002</c:v>
                </c:pt>
                <c:pt idx="5">
                  <c:v>273.3</c:v>
                </c:pt>
                <c:pt idx="6">
                  <c:v>197.70000000000002</c:v>
                </c:pt>
                <c:pt idx="7">
                  <c:v>420</c:v>
                </c:pt>
                <c:pt idx="8">
                  <c:v>537.69999999999993</c:v>
                </c:pt>
                <c:pt idx="9">
                  <c:v>240</c:v>
                </c:pt>
                <c:pt idx="10">
                  <c:v>219.29999999999998</c:v>
                </c:pt>
                <c:pt idx="11">
                  <c:v>254.79999999999998</c:v>
                </c:pt>
                <c:pt idx="12">
                  <c:v>427.20000000000005</c:v>
                </c:pt>
                <c:pt idx="13">
                  <c:v>413.5</c:v>
                </c:pt>
                <c:pt idx="14">
                  <c:v>640.1</c:v>
                </c:pt>
                <c:pt idx="15">
                  <c:v>367.3</c:v>
                </c:pt>
                <c:pt idx="16">
                  <c:v>497</c:v>
                </c:pt>
                <c:pt idx="17">
                  <c:v>300.89999999999998</c:v>
                </c:pt>
                <c:pt idx="18">
                  <c:v>496.4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3A42-9004-E69B7CAC92AF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Yield of Wheat (kg/Hectare)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Sheet1!$G$5:$G$23</c:f>
              <c:numCache>
                <c:formatCode>General</c:formatCode>
                <c:ptCount val="19"/>
                <c:pt idx="0">
                  <c:v>2109</c:v>
                </c:pt>
                <c:pt idx="1">
                  <c:v>2282</c:v>
                </c:pt>
                <c:pt idx="2">
                  <c:v>2602</c:v>
                </c:pt>
                <c:pt idx="3">
                  <c:v>2490</c:v>
                </c:pt>
                <c:pt idx="4">
                  <c:v>2680</c:v>
                </c:pt>
                <c:pt idx="5">
                  <c:v>2760</c:v>
                </c:pt>
                <c:pt idx="6">
                  <c:v>2765</c:v>
                </c:pt>
                <c:pt idx="7">
                  <c:v>2786</c:v>
                </c:pt>
                <c:pt idx="8">
                  <c:v>2791</c:v>
                </c:pt>
                <c:pt idx="9">
                  <c:v>2807</c:v>
                </c:pt>
                <c:pt idx="10">
                  <c:v>2825</c:v>
                </c:pt>
                <c:pt idx="11">
                  <c:v>2825</c:v>
                </c:pt>
                <c:pt idx="12">
                  <c:v>2987</c:v>
                </c:pt>
                <c:pt idx="13">
                  <c:v>3012</c:v>
                </c:pt>
                <c:pt idx="14">
                  <c:v>2708</c:v>
                </c:pt>
                <c:pt idx="15">
                  <c:v>3077</c:v>
                </c:pt>
                <c:pt idx="16">
                  <c:v>2974</c:v>
                </c:pt>
                <c:pt idx="17">
                  <c:v>3088</c:v>
                </c:pt>
                <c:pt idx="18">
                  <c:v>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3A42-9004-E69B7CAC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419552"/>
        <c:axId val="961627840"/>
      </c:barChart>
      <c:catAx>
        <c:axId val="9624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7840"/>
        <c:crosses val="autoZero"/>
        <c:auto val="1"/>
        <c:lblAlgn val="ctr"/>
        <c:lblOffset val="100"/>
        <c:noMultiLvlLbl val="0"/>
      </c:catAx>
      <c:valAx>
        <c:axId val="9616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rainfall</a:t>
            </a:r>
            <a:r>
              <a:rPr lang="en-GB" baseline="0"/>
              <a:t> and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Yield of Wheat (kg/Hectare)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Sheet1!$F$4:$F$23</c:f>
              <c:strCache>
                <c:ptCount val="20"/>
                <c:pt idx="0">
                  <c:v>Net irrigated Area (in Hectare)</c:v>
                </c:pt>
                <c:pt idx="1">
                  <c:v>3135000</c:v>
                </c:pt>
                <c:pt idx="2">
                  <c:v>3136000</c:v>
                </c:pt>
                <c:pt idx="3">
                  <c:v>3136000</c:v>
                </c:pt>
                <c:pt idx="4">
                  <c:v>3135000</c:v>
                </c:pt>
                <c:pt idx="5">
                  <c:v>3112000</c:v>
                </c:pt>
                <c:pt idx="6">
                  <c:v>2955000</c:v>
                </c:pt>
                <c:pt idx="7">
                  <c:v>3078000</c:v>
                </c:pt>
                <c:pt idx="8">
                  <c:v>3082000</c:v>
                </c:pt>
                <c:pt idx="9">
                  <c:v>3099000</c:v>
                </c:pt>
                <c:pt idx="10">
                  <c:v>3102000</c:v>
                </c:pt>
                <c:pt idx="11">
                  <c:v>3105000</c:v>
                </c:pt>
                <c:pt idx="12">
                  <c:v>3106000</c:v>
                </c:pt>
                <c:pt idx="13">
                  <c:v>3107000</c:v>
                </c:pt>
                <c:pt idx="14">
                  <c:v>3107000</c:v>
                </c:pt>
                <c:pt idx="15">
                  <c:v>3108000</c:v>
                </c:pt>
                <c:pt idx="16">
                  <c:v>3128000</c:v>
                </c:pt>
                <c:pt idx="17">
                  <c:v>3127000</c:v>
                </c:pt>
                <c:pt idx="18">
                  <c:v>3088000</c:v>
                </c:pt>
                <c:pt idx="19">
                  <c:v>3105000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0</c:v>
                </c:pt>
                <c:pt idx="1">
                  <c:v>2109</c:v>
                </c:pt>
                <c:pt idx="2">
                  <c:v>2282</c:v>
                </c:pt>
                <c:pt idx="3">
                  <c:v>2602</c:v>
                </c:pt>
                <c:pt idx="4">
                  <c:v>2490</c:v>
                </c:pt>
                <c:pt idx="5">
                  <c:v>2680</c:v>
                </c:pt>
                <c:pt idx="6">
                  <c:v>2760</c:v>
                </c:pt>
                <c:pt idx="7">
                  <c:v>2765</c:v>
                </c:pt>
                <c:pt idx="8">
                  <c:v>2786</c:v>
                </c:pt>
                <c:pt idx="9">
                  <c:v>2791</c:v>
                </c:pt>
                <c:pt idx="10">
                  <c:v>2807</c:v>
                </c:pt>
                <c:pt idx="11">
                  <c:v>2825</c:v>
                </c:pt>
                <c:pt idx="12">
                  <c:v>2825</c:v>
                </c:pt>
                <c:pt idx="13">
                  <c:v>2987</c:v>
                </c:pt>
                <c:pt idx="14">
                  <c:v>3012</c:v>
                </c:pt>
                <c:pt idx="15">
                  <c:v>2708</c:v>
                </c:pt>
                <c:pt idx="16">
                  <c:v>3077</c:v>
                </c:pt>
                <c:pt idx="17">
                  <c:v>2974</c:v>
                </c:pt>
                <c:pt idx="18">
                  <c:v>3088</c:v>
                </c:pt>
                <c:pt idx="19">
                  <c:v>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F-DE4F-BE34-D26B92F7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419552"/>
        <c:axId val="961627840"/>
      </c:barChart>
      <c:catAx>
        <c:axId val="9624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27840"/>
        <c:crosses val="autoZero"/>
        <c:auto val="1"/>
        <c:lblAlgn val="ctr"/>
        <c:lblOffset val="100"/>
        <c:noMultiLvlLbl val="0"/>
      </c:catAx>
      <c:valAx>
        <c:axId val="9616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95250</xdr:rowOff>
    </xdr:from>
    <xdr:to>
      <xdr:col>12</xdr:col>
      <xdr:colOff>585787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BCAC1-864B-9368-41B1-F69626308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18</xdr:row>
      <xdr:rowOff>6350</xdr:rowOff>
    </xdr:from>
    <xdr:to>
      <xdr:col>12</xdr:col>
      <xdr:colOff>590550</xdr:colOff>
      <xdr:row>31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60B67-5D6A-93C6-85AF-2D8F69E67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835525</xdr:colOff>
      <xdr:row>4</xdr:row>
      <xdr:rowOff>11141</xdr:rowOff>
    </xdr:from>
    <xdr:to>
      <xdr:col>18</xdr:col>
      <xdr:colOff>381000</xdr:colOff>
      <xdr:row>17</xdr:row>
      <xdr:rowOff>112741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9AAD70-C1B3-7343-87A1-A74E98BB4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F7B07-848E-AA4B-99E2-A06F7A5DDE62}" name="Table13" displayName="Table13" ref="B4:G28" totalsRowCount="1" headerRowDxfId="13" dataDxfId="12">
  <autoFilter ref="B4:G27" xr:uid="{714F7B07-848E-AA4B-99E2-A06F7A5DDE62}"/>
  <tableColumns count="6">
    <tableColumn id="1" xr3:uid="{90C1919D-AFAD-D740-A393-F83157A7E33E}" name="Year" dataDxfId="11" totalsRowDxfId="5"/>
    <tableColumn id="2" xr3:uid="{247AA511-C25C-0242-853A-BE9622BE9976}" name="Rain Fall (in millimeters)" totalsRowFunction="custom" dataDxfId="10" totalsRowDxfId="4">
      <totalsRowFormula>AVERAGE(C5:C23)</totalsRowFormula>
    </tableColumn>
    <tableColumn id="3" xr3:uid="{6A191B6A-96E0-2F44-88DA-E591C3213A30}" name="Temperature" dataDxfId="9" totalsRowDxfId="3"/>
    <tableColumn id="4" xr3:uid="{B80AD617-0965-8944-9C9F-D9416EFE716C}" name="Amount of NPK Used" dataDxfId="8" totalsRowDxfId="2"/>
    <tableColumn id="5" xr3:uid="{7758917B-85A1-7546-B9FD-CD229EFF6B6D}" name="Net irrigated Area (in Hectare)" dataDxfId="7" totalsRowDxfId="1"/>
    <tableColumn id="6" xr3:uid="{F01D83F8-1F1F-5B41-BE23-5CC1E643983B}" name="Yield of Wheat (kg/Hectare)" totalsRowFunction="custom" dataDxfId="6" totalsRowDxfId="0">
      <totalsRowFormula>AVERAGE(G5:G23)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4545-7083-4A4F-BF48-7FE31492BF2F}">
  <dimension ref="B4:G28"/>
  <sheetViews>
    <sheetView tabSelected="1" zoomScale="75" zoomScaleNormal="100" workbookViewId="0">
      <selection activeCell="F4" sqref="F4"/>
    </sheetView>
  </sheetViews>
  <sheetFormatPr baseColWidth="10" defaultColWidth="11" defaultRowHeight="16" x14ac:dyDescent="0.2"/>
  <cols>
    <col min="2" max="7" width="25.83203125" customWidth="1"/>
  </cols>
  <sheetData>
    <row r="4" spans="2:7" x14ac:dyDescent="0.2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</row>
    <row r="5" spans="2:7" x14ac:dyDescent="0.2">
      <c r="B5" s="8" t="s">
        <v>6</v>
      </c>
      <c r="C5" s="1">
        <f>350+0+189</f>
        <v>539</v>
      </c>
      <c r="D5" s="1">
        <f>(41+12)/2</f>
        <v>26.5</v>
      </c>
      <c r="E5" s="2">
        <v>776.81100000000004</v>
      </c>
      <c r="F5" s="2">
        <v>3135000</v>
      </c>
      <c r="G5" s="2">
        <v>2109</v>
      </c>
    </row>
    <row r="6" spans="2:7" x14ac:dyDescent="0.2">
      <c r="B6" s="8" t="s">
        <v>7</v>
      </c>
      <c r="C6" s="1">
        <f>57+60+161</f>
        <v>278</v>
      </c>
      <c r="D6" s="1">
        <f>AVERAGE(11,39)</f>
        <v>25</v>
      </c>
      <c r="E6" s="2">
        <v>856.00599999999997</v>
      </c>
      <c r="F6" s="2">
        <v>3136000</v>
      </c>
      <c r="G6" s="2">
        <v>2282</v>
      </c>
    </row>
    <row r="7" spans="2:7" x14ac:dyDescent="0.2">
      <c r="B7" s="8" t="s">
        <v>8</v>
      </c>
      <c r="C7" s="1">
        <f>97+65+153</f>
        <v>315</v>
      </c>
      <c r="D7" s="1">
        <f>AVERAGE(11,38)</f>
        <v>24.5</v>
      </c>
      <c r="E7" s="2">
        <v>1374.7380000000001</v>
      </c>
      <c r="F7" s="2">
        <v>3136000</v>
      </c>
      <c r="G7" s="2">
        <v>2602</v>
      </c>
    </row>
    <row r="8" spans="2:7" x14ac:dyDescent="0.2">
      <c r="B8" s="8" t="s">
        <v>9</v>
      </c>
      <c r="C8" s="1">
        <f>70+3+251.9</f>
        <v>324.89999999999998</v>
      </c>
      <c r="D8" s="1">
        <f>AVERAGE(11,40)</f>
        <v>25.5</v>
      </c>
      <c r="E8" s="2">
        <v>883.27700000000004</v>
      </c>
      <c r="F8" s="2">
        <v>3135000</v>
      </c>
      <c r="G8" s="2">
        <v>2490</v>
      </c>
    </row>
    <row r="9" spans="2:7" x14ac:dyDescent="0.2">
      <c r="B9" s="8" t="s">
        <v>10</v>
      </c>
      <c r="C9" s="1">
        <f>95.7+14.4+144</f>
        <v>254.10000000000002</v>
      </c>
      <c r="D9" s="1">
        <f>AVERAGE(11,42)</f>
        <v>26.5</v>
      </c>
      <c r="E9" s="1">
        <v>992.81600000000003</v>
      </c>
      <c r="F9" s="3">
        <v>3112000</v>
      </c>
      <c r="G9" s="3">
        <v>2680</v>
      </c>
    </row>
    <row r="10" spans="2:7" x14ac:dyDescent="0.2">
      <c r="B10" s="8" t="s">
        <v>11</v>
      </c>
      <c r="C10" s="1">
        <f>136.8+2.1+3.6+40.9+89.9</f>
        <v>273.3</v>
      </c>
      <c r="D10" s="1">
        <f>AVERAGE(11,40)</f>
        <v>25.5</v>
      </c>
      <c r="E10" s="1">
        <v>911.02499999999998</v>
      </c>
      <c r="F10" s="3">
        <v>2955000</v>
      </c>
      <c r="G10" s="3">
        <v>2760</v>
      </c>
    </row>
    <row r="11" spans="2:7" x14ac:dyDescent="0.2">
      <c r="B11" s="8" t="s">
        <v>12</v>
      </c>
      <c r="C11" s="1">
        <f>54.1+113.7+28.6+1.3</f>
        <v>197.70000000000002</v>
      </c>
      <c r="D11" s="1">
        <f>AVERAGE(9.6,38.6)</f>
        <v>24.1</v>
      </c>
      <c r="E11" s="1">
        <v>1060.93</v>
      </c>
      <c r="F11" s="3">
        <v>3078000</v>
      </c>
      <c r="G11" s="3">
        <v>2765</v>
      </c>
    </row>
    <row r="12" spans="2:7" x14ac:dyDescent="0.2">
      <c r="B12" s="8" t="s">
        <v>13</v>
      </c>
      <c r="C12" s="1">
        <f>134+12.6+273.4</f>
        <v>420</v>
      </c>
      <c r="D12" s="1">
        <f>AVERAGE(9,39.6)</f>
        <v>24.3</v>
      </c>
      <c r="E12" s="1">
        <v>16.46</v>
      </c>
      <c r="F12" s="3">
        <v>3082000</v>
      </c>
      <c r="G12" s="3">
        <v>2786</v>
      </c>
    </row>
    <row r="13" spans="2:7" x14ac:dyDescent="0.2">
      <c r="B13" s="8" t="s">
        <v>14</v>
      </c>
      <c r="C13" s="1">
        <f>358.4+42.9+136.4</f>
        <v>537.69999999999993</v>
      </c>
      <c r="D13" s="1">
        <f>AVERAGE(9,39.6)</f>
        <v>24.3</v>
      </c>
      <c r="E13" s="1">
        <v>824</v>
      </c>
      <c r="F13" s="3">
        <v>3099000</v>
      </c>
      <c r="G13" s="3">
        <v>2791</v>
      </c>
    </row>
    <row r="14" spans="2:7" x14ac:dyDescent="0.2">
      <c r="B14" s="8" t="s">
        <v>15</v>
      </c>
      <c r="C14" s="1">
        <f>56.8+17.7+165.5</f>
        <v>240</v>
      </c>
      <c r="D14" s="1">
        <f>AVERAGE(11.3,41.5)</f>
        <v>26.4</v>
      </c>
      <c r="E14" s="1">
        <v>692.96</v>
      </c>
      <c r="F14" s="3">
        <v>3102000</v>
      </c>
      <c r="G14" s="3">
        <v>2807</v>
      </c>
    </row>
    <row r="15" spans="2:7" x14ac:dyDescent="0.2">
      <c r="B15" s="8" t="s">
        <v>16</v>
      </c>
      <c r="C15" s="1">
        <f>38.8+47.3+133.2</f>
        <v>219.29999999999998</v>
      </c>
      <c r="D15" s="1">
        <f>AVERAGE(11.4,38.5)</f>
        <v>24.95</v>
      </c>
      <c r="E15" s="1">
        <v>756.85</v>
      </c>
      <c r="F15" s="3">
        <v>3105000</v>
      </c>
      <c r="G15" s="3">
        <v>2825</v>
      </c>
    </row>
    <row r="16" spans="2:7" x14ac:dyDescent="0.2">
      <c r="B16" s="8" t="s">
        <v>17</v>
      </c>
      <c r="C16" s="1">
        <f>88.6+2+164.2</f>
        <v>254.79999999999998</v>
      </c>
      <c r="D16" s="1">
        <f>AVERAGE(11.3,41.3)</f>
        <v>26.299999999999997</v>
      </c>
      <c r="E16" s="1">
        <v>838.56</v>
      </c>
      <c r="F16" s="3">
        <v>3106000</v>
      </c>
      <c r="G16" s="3">
        <v>2825</v>
      </c>
    </row>
    <row r="17" spans="2:7" x14ac:dyDescent="0.2">
      <c r="B17" s="8" t="s">
        <v>18</v>
      </c>
      <c r="C17" s="1">
        <f>261+1.1+165.1</f>
        <v>427.20000000000005</v>
      </c>
      <c r="D17" s="1">
        <f>AVERAGE(11.2,38.7)</f>
        <v>24.950000000000003</v>
      </c>
      <c r="E17" s="1">
        <v>779.51</v>
      </c>
      <c r="F17" s="3">
        <v>3107000</v>
      </c>
      <c r="G17" s="3">
        <v>2987</v>
      </c>
    </row>
    <row r="18" spans="2:7" x14ac:dyDescent="0.2">
      <c r="B18" s="8" t="s">
        <v>19</v>
      </c>
      <c r="C18" s="1">
        <f>96.6+90.1+226.8</f>
        <v>413.5</v>
      </c>
      <c r="D18" s="1">
        <f>AVERAGE(10.5,40.6)</f>
        <v>25.55</v>
      </c>
      <c r="E18" s="1">
        <v>746.79</v>
      </c>
      <c r="F18" s="3">
        <v>3107000</v>
      </c>
      <c r="G18" s="3">
        <v>3012</v>
      </c>
    </row>
    <row r="19" spans="2:7" x14ac:dyDescent="0.2">
      <c r="B19" s="8" t="s">
        <v>20</v>
      </c>
      <c r="C19" s="1">
        <f>244.1+38+358</f>
        <v>640.1</v>
      </c>
      <c r="D19" s="1">
        <f>AVERAGE(11.1,39.6)</f>
        <v>25.35</v>
      </c>
      <c r="E19" s="1">
        <v>1599.16</v>
      </c>
      <c r="F19" s="3">
        <v>3108000</v>
      </c>
      <c r="G19" s="3">
        <v>2708</v>
      </c>
    </row>
    <row r="20" spans="2:7" x14ac:dyDescent="0.2">
      <c r="B20" s="8" t="s">
        <v>21</v>
      </c>
      <c r="C20" s="1">
        <f>80.6+1.1+285.6</f>
        <v>367.3</v>
      </c>
      <c r="D20" s="1">
        <f>AVERAGE(11.2,38.7)</f>
        <v>24.950000000000003</v>
      </c>
      <c r="E20" s="1">
        <v>1737.61</v>
      </c>
      <c r="F20" s="3">
        <v>3128000</v>
      </c>
      <c r="G20" s="3">
        <v>3077</v>
      </c>
    </row>
    <row r="21" spans="2:7" x14ac:dyDescent="0.2">
      <c r="B21" s="8" t="s">
        <v>22</v>
      </c>
      <c r="C21" s="1">
        <f>277.3+71+148.7</f>
        <v>497</v>
      </c>
      <c r="D21" s="1">
        <f>AVERAGE(11.2,39.7)</f>
        <v>25.450000000000003</v>
      </c>
      <c r="E21" s="1">
        <v>1034</v>
      </c>
      <c r="F21" s="3">
        <v>3127000</v>
      </c>
      <c r="G21" s="3">
        <v>2974</v>
      </c>
    </row>
    <row r="22" spans="2:7" x14ac:dyDescent="0.2">
      <c r="B22" s="8" t="s">
        <v>23</v>
      </c>
      <c r="C22" s="1">
        <f>109.5+0.5+190.9</f>
        <v>300.89999999999998</v>
      </c>
      <c r="D22" s="1">
        <f>AVERAGE(11.7,39.6)</f>
        <v>25.65</v>
      </c>
      <c r="E22" s="1">
        <v>961</v>
      </c>
      <c r="F22" s="3">
        <v>3088000</v>
      </c>
      <c r="G22" s="3">
        <v>3088</v>
      </c>
    </row>
    <row r="23" spans="2:7" x14ac:dyDescent="0.2">
      <c r="B23" s="8" t="s">
        <v>24</v>
      </c>
      <c r="C23" s="1">
        <f>225.2+28.8+242.4</f>
        <v>496.4</v>
      </c>
      <c r="D23" s="1">
        <f>AVERAGE(10.9,41)</f>
        <v>25.95</v>
      </c>
      <c r="E23" s="1">
        <v>405.12</v>
      </c>
      <c r="F23" s="3">
        <v>3105000</v>
      </c>
      <c r="G23" s="3">
        <v>3127</v>
      </c>
    </row>
    <row r="24" spans="2:7" x14ac:dyDescent="0.2">
      <c r="B24" s="4"/>
      <c r="C24" s="5"/>
      <c r="D24" s="5"/>
      <c r="E24" s="5"/>
      <c r="F24" s="6"/>
      <c r="G24" s="6"/>
    </row>
    <row r="25" spans="2:7" x14ac:dyDescent="0.2">
      <c r="B25" s="4"/>
      <c r="C25" s="5"/>
      <c r="D25" s="5"/>
      <c r="E25" s="5"/>
      <c r="F25" s="6"/>
      <c r="G25" s="6"/>
    </row>
    <row r="26" spans="2:7" x14ac:dyDescent="0.2">
      <c r="B26" s="4"/>
      <c r="C26" s="5"/>
      <c r="D26" s="5"/>
      <c r="E26" s="5"/>
      <c r="F26" s="6"/>
      <c r="G26" s="6"/>
    </row>
    <row r="27" spans="2:7" x14ac:dyDescent="0.2">
      <c r="B27" s="4"/>
      <c r="C27" s="5"/>
      <c r="D27" s="5"/>
      <c r="E27" s="5"/>
      <c r="F27" s="6"/>
      <c r="G27" s="6"/>
    </row>
    <row r="28" spans="2:7" x14ac:dyDescent="0.2">
      <c r="B28" s="9"/>
      <c r="C28" s="10">
        <f>AVERAGE(C5:C23)</f>
        <v>368.22105263157891</v>
      </c>
      <c r="D28" s="10"/>
      <c r="E28" s="10"/>
      <c r="F28" s="11"/>
      <c r="G28" s="11">
        <f>AVERAGE(G5:G23)</f>
        <v>2773.4210526315787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Aryaman Sen</dc:creator>
  <cp:lastModifiedBy>Aryaman Sen</cp:lastModifiedBy>
  <dcterms:created xsi:type="dcterms:W3CDTF">2025-04-19T10:44:00Z</dcterms:created>
  <dcterms:modified xsi:type="dcterms:W3CDTF">2025-09-16T10:17:29Z</dcterms:modified>
</cp:coreProperties>
</file>