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comments4.xml" ContentType="application/vnd.openxmlformats-officedocument.spreadsheetml.comments+xml"/>
  <Override PartName="/xl/pivotTables/pivotTable3.xml" ContentType="application/vnd.openxmlformats-officedocument.spreadsheetml.pivotTable+xml"/>
  <Override PartName="/xl/drawings/drawing2.xml" ContentType="application/vnd.openxmlformats-officedocument.drawing+xml"/>
  <Override PartName="/xl/comments5.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comments6.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omments7.xml" ContentType="application/vnd.openxmlformats-officedocument.spreadsheetml.comments+xml"/>
  <Override PartName="/xl/drawings/drawing5.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ARYAN N K ARYA\OneDrive\Desktop\ElectricPe\"/>
    </mc:Choice>
  </mc:AlternateContent>
  <xr:revisionPtr revIDLastSave="0" documentId="13_ncr:1_{F0C29BA8-183C-4622-B6DB-B0B4AA8A1B1E}" xr6:coauthVersionLast="47" xr6:coauthVersionMax="47" xr10:uidLastSave="{00000000-0000-0000-0000-000000000000}"/>
  <bookViews>
    <workbookView xWindow="-108" yWindow="-108" windowWidth="23256" windowHeight="12456" tabRatio="687" firstSheet="5" activeTab="6" xr2:uid="{00000000-000D-0000-FFFF-FFFF00000000}"/>
  </bookViews>
  <sheets>
    <sheet name="Raw" sheetId="2" r:id="rId1"/>
    <sheet name="Derived Cols." sheetId="3" r:id="rId2"/>
    <sheet name="Conv. Rate and Avg. TAT Cal." sheetId="9" r:id="rId3"/>
    <sheet name="NPS Cal." sheetId="15" r:id="rId4"/>
    <sheet name="Cancellation_Reason" sheetId="11" r:id="rId5"/>
    <sheet name="Lead_Type_Breakdown" sheetId="14" r:id="rId6"/>
    <sheet name="Highpotential_Analysis" sheetId="12" r:id="rId7"/>
    <sheet name="Calc_Pivots" sheetId="18" r:id="rId8"/>
    <sheet name="Dashboard" sheetId="19" r:id="rId9"/>
  </sheets>
  <definedNames>
    <definedName name="_xlcn.WorksheetConnection_Epe_working_29010.2025.v3.xlsxtblClean" hidden="1">tblClean[]</definedName>
    <definedName name="_xlcn.WorksheetConnection_Epe_working_29010.2025.v8.xlsxTable5" hidden="1">Table5[]</definedName>
    <definedName name="Slicer_Store_Name">#N/A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Clean" name="tblClean" connection="WorksheetConnection_Epe_working_29010.2025.v3.xlsx!tblClean"/>
          <x15:modelTable id="Table5" name="Table5" connection="WorksheetConnection_Epe_working_29010.2025.v8.xlsx!Table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3" l="1"/>
  <c r="F2" i="3" a="1"/>
  <c r="F2" i="3" s="1"/>
  <c r="F3" i="3"/>
  <c r="F4" i="3" a="1"/>
  <c r="F4" i="3" s="1"/>
  <c r="F5" i="3"/>
  <c r="F6" i="3" a="1"/>
  <c r="F6" i="3" s="1"/>
  <c r="F7"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N9" i="3"/>
  <c r="P9" i="3" s="1"/>
  <c r="N10" i="3"/>
  <c r="P10" i="3" s="1"/>
  <c r="N11" i="3"/>
  <c r="P11" i="3" s="1"/>
  <c r="N12" i="3"/>
  <c r="P12" i="3" s="1"/>
  <c r="N13" i="3"/>
  <c r="N14" i="3"/>
  <c r="P14" i="3" s="1"/>
  <c r="N15" i="3"/>
  <c r="P15" i="3" s="1"/>
  <c r="N16" i="3"/>
  <c r="N17" i="3"/>
  <c r="N18" i="3"/>
  <c r="N19" i="3"/>
  <c r="N20" i="3"/>
  <c r="N21" i="3"/>
  <c r="P21" i="3" s="1"/>
  <c r="N22" i="3"/>
  <c r="P22" i="3" s="1"/>
  <c r="N23" i="3"/>
  <c r="P23" i="3" s="1"/>
  <c r="T23" i="3" s="1"/>
  <c r="N24" i="3"/>
  <c r="P24" i="3" s="1"/>
  <c r="N25" i="3"/>
  <c r="N26" i="3"/>
  <c r="N27" i="3"/>
  <c r="N28" i="3"/>
  <c r="N29" i="3"/>
  <c r="N30" i="3"/>
  <c r="N31" i="3"/>
  <c r="N32" i="3"/>
  <c r="N33" i="3"/>
  <c r="P33" i="3" s="1"/>
  <c r="U33" i="3" s="1"/>
  <c r="N34" i="3"/>
  <c r="P34" i="3" s="1"/>
  <c r="N35" i="3"/>
  <c r="P35" i="3" s="1"/>
  <c r="N36" i="3"/>
  <c r="P36" i="3" s="1"/>
  <c r="N37" i="3"/>
  <c r="N38" i="3"/>
  <c r="N39" i="3"/>
  <c r="N40" i="3"/>
  <c r="N41" i="3"/>
  <c r="N42" i="3"/>
  <c r="N43" i="3"/>
  <c r="N44" i="3"/>
  <c r="N45" i="3"/>
  <c r="P45" i="3" s="1"/>
  <c r="N46" i="3"/>
  <c r="P46" i="3" s="1"/>
  <c r="N47" i="3"/>
  <c r="P47" i="3" s="1"/>
  <c r="N48" i="3"/>
  <c r="P48" i="3" s="1"/>
  <c r="N49" i="3"/>
  <c r="N50" i="3"/>
  <c r="N51" i="3"/>
  <c r="N52" i="3"/>
  <c r="N53" i="3"/>
  <c r="N54" i="3"/>
  <c r="N55" i="3"/>
  <c r="N56" i="3"/>
  <c r="N57" i="3"/>
  <c r="P57" i="3" s="1"/>
  <c r="T57" i="3" s="1"/>
  <c r="N58" i="3"/>
  <c r="P58" i="3" s="1"/>
  <c r="U58" i="3" s="1"/>
  <c r="N59" i="3"/>
  <c r="P59" i="3" s="1"/>
  <c r="T59" i="3" s="1"/>
  <c r="N60" i="3"/>
  <c r="P60" i="3" s="1"/>
  <c r="N61" i="3"/>
  <c r="N62" i="3"/>
  <c r="N63" i="3"/>
  <c r="N64" i="3"/>
  <c r="N65" i="3"/>
  <c r="N66" i="3"/>
  <c r="N67" i="3"/>
  <c r="N68" i="3"/>
  <c r="N69" i="3"/>
  <c r="P69" i="3" s="1"/>
  <c r="N70" i="3"/>
  <c r="P70" i="3" s="1"/>
  <c r="N71" i="3"/>
  <c r="P71" i="3" s="1"/>
  <c r="T71" i="3" s="1"/>
  <c r="N72" i="3"/>
  <c r="P72" i="3" s="1"/>
  <c r="N73" i="3"/>
  <c r="N74" i="3"/>
  <c r="N75" i="3"/>
  <c r="N76" i="3"/>
  <c r="N77" i="3"/>
  <c r="N78" i="3"/>
  <c r="N79" i="3"/>
  <c r="N80" i="3"/>
  <c r="N81" i="3"/>
  <c r="P81" i="3" s="1"/>
  <c r="N82" i="3"/>
  <c r="P82" i="3" s="1"/>
  <c r="N83" i="3"/>
  <c r="P83" i="3" s="1"/>
  <c r="N84" i="3"/>
  <c r="P84" i="3" s="1"/>
  <c r="N85" i="3"/>
  <c r="N86" i="3"/>
  <c r="N87" i="3"/>
  <c r="N88" i="3"/>
  <c r="N89" i="3"/>
  <c r="N90" i="3"/>
  <c r="N91" i="3"/>
  <c r="N92" i="3"/>
  <c r="N93" i="3"/>
  <c r="P93" i="3" s="1"/>
  <c r="N94" i="3"/>
  <c r="P94" i="3" s="1"/>
  <c r="N95" i="3"/>
  <c r="P95" i="3" s="1"/>
  <c r="U95" i="3" s="1"/>
  <c r="N96" i="3"/>
  <c r="P96" i="3" s="1"/>
  <c r="T96" i="3" s="1"/>
  <c r="N97" i="3"/>
  <c r="N98" i="3"/>
  <c r="N99" i="3"/>
  <c r="N100" i="3"/>
  <c r="N101" i="3"/>
  <c r="N102" i="3"/>
  <c r="N103" i="3"/>
  <c r="N104" i="3"/>
  <c r="N105" i="3"/>
  <c r="P105" i="3" s="1"/>
  <c r="U105" i="3" s="1"/>
  <c r="N106" i="3"/>
  <c r="P106" i="3" s="1"/>
  <c r="U106" i="3" s="1"/>
  <c r="N107" i="3"/>
  <c r="P107" i="3" s="1"/>
  <c r="N108" i="3"/>
  <c r="P108" i="3" s="1"/>
  <c r="N109" i="3"/>
  <c r="N110" i="3"/>
  <c r="N111" i="3"/>
  <c r="N112" i="3"/>
  <c r="N113" i="3"/>
  <c r="N114" i="3"/>
  <c r="N115" i="3"/>
  <c r="N116" i="3"/>
  <c r="N117" i="3"/>
  <c r="P117" i="3" s="1"/>
  <c r="N118" i="3"/>
  <c r="P118" i="3" s="1"/>
  <c r="N119" i="3"/>
  <c r="P119" i="3" s="1"/>
  <c r="N120" i="3"/>
  <c r="P120" i="3" s="1"/>
  <c r="N121" i="3"/>
  <c r="N122" i="3"/>
  <c r="N123" i="3"/>
  <c r="N124" i="3"/>
  <c r="N125" i="3"/>
  <c r="N126" i="3"/>
  <c r="N127" i="3"/>
  <c r="N128" i="3"/>
  <c r="N129" i="3"/>
  <c r="P129" i="3" s="1"/>
  <c r="T129" i="3" s="1"/>
  <c r="N130" i="3"/>
  <c r="P130" i="3" s="1"/>
  <c r="T130" i="3" s="1"/>
  <c r="N131" i="3"/>
  <c r="P131" i="3" s="1"/>
  <c r="N132" i="3"/>
  <c r="P132" i="3" s="1"/>
  <c r="N133" i="3"/>
  <c r="N134" i="3"/>
  <c r="N135" i="3"/>
  <c r="N136" i="3"/>
  <c r="N137" i="3"/>
  <c r="N138" i="3"/>
  <c r="N139" i="3"/>
  <c r="N140" i="3"/>
  <c r="N141" i="3"/>
  <c r="P141" i="3" s="1"/>
  <c r="N142" i="3"/>
  <c r="P142" i="3" s="1"/>
  <c r="N143" i="3"/>
  <c r="P143" i="3" s="1"/>
  <c r="N144" i="3"/>
  <c r="P144" i="3" s="1"/>
  <c r="N145" i="3"/>
  <c r="N146" i="3"/>
  <c r="N147" i="3"/>
  <c r="N148" i="3"/>
  <c r="N149" i="3"/>
  <c r="N150" i="3"/>
  <c r="N151" i="3"/>
  <c r="P151" i="3" s="1"/>
  <c r="N152" i="3"/>
  <c r="N153" i="3"/>
  <c r="P153" i="3" s="1"/>
  <c r="U153" i="3" s="1"/>
  <c r="N154" i="3"/>
  <c r="P154" i="3" s="1"/>
  <c r="N155" i="3"/>
  <c r="P155" i="3" s="1"/>
  <c r="N156" i="3"/>
  <c r="P156" i="3" s="1"/>
  <c r="U156" i="3" s="1"/>
  <c r="N157" i="3"/>
  <c r="N158" i="3"/>
  <c r="N159" i="3"/>
  <c r="N160" i="3"/>
  <c r="N161" i="3"/>
  <c r="N162" i="3"/>
  <c r="N163" i="3"/>
  <c r="N164" i="3"/>
  <c r="N165" i="3"/>
  <c r="P165" i="3" s="1"/>
  <c r="N166" i="3"/>
  <c r="P166" i="3" s="1"/>
  <c r="N167" i="3"/>
  <c r="P167" i="3" s="1"/>
  <c r="N168" i="3"/>
  <c r="P168" i="3" s="1"/>
  <c r="N169" i="3"/>
  <c r="N170" i="3"/>
  <c r="N171" i="3"/>
  <c r="N172" i="3"/>
  <c r="N173" i="3"/>
  <c r="N174" i="3"/>
  <c r="N175" i="3"/>
  <c r="N176" i="3"/>
  <c r="N177" i="3"/>
  <c r="P177" i="3" s="1"/>
  <c r="N178" i="3"/>
  <c r="P178" i="3" s="1"/>
  <c r="T178" i="3" s="1"/>
  <c r="N179" i="3"/>
  <c r="P179" i="3" s="1"/>
  <c r="N180" i="3"/>
  <c r="P180" i="3" s="1"/>
  <c r="N181" i="3"/>
  <c r="N182" i="3"/>
  <c r="N183" i="3"/>
  <c r="N184" i="3"/>
  <c r="N185" i="3"/>
  <c r="N186" i="3"/>
  <c r="N187" i="3"/>
  <c r="N188" i="3"/>
  <c r="N189" i="3"/>
  <c r="P189" i="3" s="1"/>
  <c r="U189" i="3" s="1"/>
  <c r="N190" i="3"/>
  <c r="P190" i="3" s="1"/>
  <c r="U190" i="3" s="1"/>
  <c r="N191" i="3"/>
  <c r="P191" i="3" s="1"/>
  <c r="U191" i="3" s="1"/>
  <c r="N192" i="3"/>
  <c r="P192" i="3" s="1"/>
  <c r="N193" i="3"/>
  <c r="N194" i="3"/>
  <c r="N195" i="3"/>
  <c r="N196" i="3"/>
  <c r="N197" i="3"/>
  <c r="N198" i="3"/>
  <c r="N199" i="3"/>
  <c r="N200" i="3"/>
  <c r="N201" i="3"/>
  <c r="P201" i="3" s="1"/>
  <c r="N202" i="3"/>
  <c r="P202" i="3" s="1"/>
  <c r="N203" i="3"/>
  <c r="P203" i="3" s="1"/>
  <c r="N204" i="3"/>
  <c r="P204" i="3" s="1"/>
  <c r="N205" i="3"/>
  <c r="N206" i="3"/>
  <c r="N207" i="3"/>
  <c r="N208" i="3"/>
  <c r="N209" i="3"/>
  <c r="N210" i="3"/>
  <c r="N211" i="3"/>
  <c r="N212" i="3"/>
  <c r="N213" i="3"/>
  <c r="P213" i="3" s="1"/>
  <c r="N214" i="3"/>
  <c r="P214" i="3" s="1"/>
  <c r="T214" i="3" s="1"/>
  <c r="N215" i="3"/>
  <c r="P215" i="3" s="1"/>
  <c r="N216" i="3"/>
  <c r="P216" i="3" s="1"/>
  <c r="N217" i="3"/>
  <c r="N218" i="3"/>
  <c r="N219" i="3"/>
  <c r="N220" i="3"/>
  <c r="N221" i="3"/>
  <c r="N222" i="3"/>
  <c r="N223" i="3"/>
  <c r="N224" i="3"/>
  <c r="N225" i="3"/>
  <c r="P225" i="3" s="1"/>
  <c r="N226" i="3"/>
  <c r="P226" i="3" s="1"/>
  <c r="N227" i="3"/>
  <c r="P227" i="3" s="1"/>
  <c r="N228" i="3"/>
  <c r="P228" i="3" s="1"/>
  <c r="N229" i="3"/>
  <c r="N230" i="3"/>
  <c r="N231" i="3"/>
  <c r="N232" i="3"/>
  <c r="N233" i="3"/>
  <c r="N234" i="3"/>
  <c r="N235" i="3"/>
  <c r="N236" i="3"/>
  <c r="N237" i="3"/>
  <c r="P237" i="3" s="1"/>
  <c r="U237" i="3" s="1"/>
  <c r="N238" i="3"/>
  <c r="P238" i="3" s="1"/>
  <c r="T238" i="3" s="1"/>
  <c r="N239" i="3"/>
  <c r="P239" i="3" s="1"/>
  <c r="T239" i="3" s="1"/>
  <c r="N240" i="3"/>
  <c r="P240" i="3" s="1"/>
  <c r="N241" i="3"/>
  <c r="N242" i="3"/>
  <c r="N243" i="3"/>
  <c r="N244" i="3"/>
  <c r="N245" i="3"/>
  <c r="N246" i="3"/>
  <c r="N247" i="3"/>
  <c r="N248" i="3"/>
  <c r="N249" i="3"/>
  <c r="P249" i="3" s="1"/>
  <c r="N250" i="3"/>
  <c r="P250" i="3" s="1"/>
  <c r="N251" i="3"/>
  <c r="P251" i="3" s="1"/>
  <c r="N252" i="3"/>
  <c r="P252" i="3" s="1"/>
  <c r="N253" i="3"/>
  <c r="N254" i="3"/>
  <c r="N255" i="3"/>
  <c r="N256" i="3"/>
  <c r="N257" i="3"/>
  <c r="N258" i="3"/>
  <c r="N259" i="3"/>
  <c r="N260" i="3"/>
  <c r="N261" i="3"/>
  <c r="P261" i="3" s="1"/>
  <c r="N262" i="3"/>
  <c r="P262" i="3" s="1"/>
  <c r="N263" i="3"/>
  <c r="P263" i="3" s="1"/>
  <c r="T263" i="3" s="1"/>
  <c r="N264" i="3"/>
  <c r="P264" i="3" s="1"/>
  <c r="N265" i="3"/>
  <c r="N266" i="3"/>
  <c r="N267" i="3"/>
  <c r="N268" i="3"/>
  <c r="N269" i="3"/>
  <c r="N270" i="3"/>
  <c r="P270" i="3" s="1"/>
  <c r="U270" i="3" s="1"/>
  <c r="N271" i="3"/>
  <c r="N272" i="3"/>
  <c r="N273" i="3"/>
  <c r="P273" i="3" s="1"/>
  <c r="N274" i="3"/>
  <c r="P274" i="3" s="1"/>
  <c r="N275" i="3"/>
  <c r="P275" i="3" s="1"/>
  <c r="U275" i="3" s="1"/>
  <c r="N276" i="3"/>
  <c r="P276" i="3" s="1"/>
  <c r="N277" i="3"/>
  <c r="N278" i="3"/>
  <c r="N279" i="3"/>
  <c r="N280" i="3"/>
  <c r="N281" i="3"/>
  <c r="N282" i="3"/>
  <c r="N283" i="3"/>
  <c r="N284" i="3"/>
  <c r="N285" i="3"/>
  <c r="P285" i="3" s="1"/>
  <c r="N286" i="3"/>
  <c r="P286" i="3" s="1"/>
  <c r="T286" i="3" s="1"/>
  <c r="N287" i="3"/>
  <c r="P287" i="3" s="1"/>
  <c r="N288" i="3"/>
  <c r="P288" i="3" s="1"/>
  <c r="N289" i="3"/>
  <c r="N290" i="3"/>
  <c r="N291" i="3"/>
  <c r="N292" i="3"/>
  <c r="N293" i="3"/>
  <c r="N294" i="3"/>
  <c r="N295" i="3"/>
  <c r="N296" i="3"/>
  <c r="N297" i="3"/>
  <c r="P297" i="3" s="1"/>
  <c r="N298" i="3"/>
  <c r="P298" i="3" s="1"/>
  <c r="U298" i="3" s="1"/>
  <c r="N299" i="3"/>
  <c r="P299" i="3" s="1"/>
  <c r="U299" i="3" s="1"/>
  <c r="N300" i="3"/>
  <c r="P300" i="3" s="1"/>
  <c r="N301" i="3"/>
  <c r="N302" i="3"/>
  <c r="N303" i="3"/>
  <c r="N304" i="3"/>
  <c r="N305" i="3"/>
  <c r="N306" i="3"/>
  <c r="N307" i="3"/>
  <c r="N308" i="3"/>
  <c r="N309" i="3"/>
  <c r="P309" i="3" s="1"/>
  <c r="N310" i="3"/>
  <c r="P310" i="3" s="1"/>
  <c r="N311" i="3"/>
  <c r="P311" i="3" s="1"/>
  <c r="N312" i="3"/>
  <c r="P312" i="3" s="1"/>
  <c r="N313" i="3"/>
  <c r="N314" i="3"/>
  <c r="N315" i="3"/>
  <c r="N316" i="3"/>
  <c r="N317" i="3"/>
  <c r="N318" i="3"/>
  <c r="N319" i="3"/>
  <c r="N320" i="3"/>
  <c r="N321" i="3"/>
  <c r="P321" i="3" s="1"/>
  <c r="N322" i="3"/>
  <c r="P322" i="3" s="1"/>
  <c r="T322" i="3" s="1"/>
  <c r="N323" i="3"/>
  <c r="P323" i="3" s="1"/>
  <c r="T323" i="3" s="1"/>
  <c r="N324" i="3"/>
  <c r="P324" i="3" s="1"/>
  <c r="T324" i="3" s="1"/>
  <c r="N325" i="3"/>
  <c r="N326" i="3"/>
  <c r="N327" i="3"/>
  <c r="N328" i="3"/>
  <c r="N329" i="3"/>
  <c r="N330" i="3"/>
  <c r="N331" i="3"/>
  <c r="N332" i="3"/>
  <c r="N333" i="3"/>
  <c r="P333" i="3" s="1"/>
  <c r="N334" i="3"/>
  <c r="P334" i="3" s="1"/>
  <c r="N335" i="3"/>
  <c r="P335" i="3" s="1"/>
  <c r="T335" i="3" s="1"/>
  <c r="N336" i="3"/>
  <c r="P336" i="3" s="1"/>
  <c r="N337" i="3"/>
  <c r="N338" i="3"/>
  <c r="N339" i="3"/>
  <c r="N340" i="3"/>
  <c r="N341" i="3"/>
  <c r="N342" i="3"/>
  <c r="N343" i="3"/>
  <c r="N344" i="3"/>
  <c r="N345" i="3"/>
  <c r="P345" i="3" s="1"/>
  <c r="N346" i="3"/>
  <c r="P346" i="3" s="1"/>
  <c r="N347" i="3"/>
  <c r="P347" i="3" s="1"/>
  <c r="U347" i="3" s="1"/>
  <c r="N348" i="3"/>
  <c r="P348" i="3" s="1"/>
  <c r="N349" i="3"/>
  <c r="N350" i="3"/>
  <c r="N351" i="3"/>
  <c r="N352" i="3"/>
  <c r="N353" i="3"/>
  <c r="N354" i="3"/>
  <c r="N355" i="3"/>
  <c r="N356" i="3"/>
  <c r="N357" i="3"/>
  <c r="P357" i="3" s="1"/>
  <c r="T357" i="3" s="1"/>
  <c r="N358" i="3"/>
  <c r="P358" i="3" s="1"/>
  <c r="T358" i="3" s="1"/>
  <c r="N359" i="3"/>
  <c r="P359" i="3" s="1"/>
  <c r="N360" i="3"/>
  <c r="P360" i="3" s="1"/>
  <c r="N361" i="3"/>
  <c r="N362" i="3"/>
  <c r="N363" i="3"/>
  <c r="N364" i="3"/>
  <c r="N365" i="3"/>
  <c r="N366" i="3"/>
  <c r="N367" i="3"/>
  <c r="N368" i="3"/>
  <c r="N369" i="3"/>
  <c r="P369" i="3" s="1"/>
  <c r="N370" i="3"/>
  <c r="P370" i="3" s="1"/>
  <c r="N371" i="3"/>
  <c r="P371" i="3" s="1"/>
  <c r="N372" i="3"/>
  <c r="P372" i="3" s="1"/>
  <c r="N373" i="3"/>
  <c r="N374" i="3"/>
  <c r="N375" i="3"/>
  <c r="N376" i="3"/>
  <c r="N377" i="3"/>
  <c r="N378" i="3"/>
  <c r="N379" i="3"/>
  <c r="N380" i="3"/>
  <c r="N381" i="3"/>
  <c r="P381" i="3" s="1"/>
  <c r="T381" i="3" s="1"/>
  <c r="N382" i="3"/>
  <c r="P382" i="3" s="1"/>
  <c r="N383" i="3"/>
  <c r="P383" i="3" s="1"/>
  <c r="U383" i="3" s="1"/>
  <c r="N384" i="3"/>
  <c r="P384" i="3" s="1"/>
  <c r="N385" i="3"/>
  <c r="N386" i="3"/>
  <c r="N387" i="3"/>
  <c r="N388" i="3"/>
  <c r="N389" i="3"/>
  <c r="N390" i="3"/>
  <c r="N391" i="3"/>
  <c r="N392" i="3"/>
  <c r="N393" i="3"/>
  <c r="P393" i="3" s="1"/>
  <c r="T393" i="3" s="1"/>
  <c r="N394" i="3"/>
  <c r="P394" i="3" s="1"/>
  <c r="T394" i="3" s="1"/>
  <c r="N395" i="3"/>
  <c r="P395" i="3" s="1"/>
  <c r="T395" i="3" s="1"/>
  <c r="N396" i="3"/>
  <c r="P396" i="3" s="1"/>
  <c r="N397" i="3"/>
  <c r="N398" i="3"/>
  <c r="N399" i="3"/>
  <c r="N400" i="3"/>
  <c r="N401" i="3"/>
  <c r="N402" i="3"/>
  <c r="N403" i="3"/>
  <c r="N404" i="3"/>
  <c r="N405" i="3"/>
  <c r="P405" i="3" s="1"/>
  <c r="N406" i="3"/>
  <c r="P406" i="3" s="1"/>
  <c r="N407" i="3"/>
  <c r="P407" i="3" s="1"/>
  <c r="N408" i="3"/>
  <c r="P408" i="3" s="1"/>
  <c r="N409" i="3"/>
  <c r="N410" i="3"/>
  <c r="N411" i="3"/>
  <c r="N412" i="3"/>
  <c r="N413" i="3"/>
  <c r="N414" i="3"/>
  <c r="N415" i="3"/>
  <c r="N416" i="3"/>
  <c r="N417" i="3"/>
  <c r="P417" i="3" s="1"/>
  <c r="T417" i="3" s="1"/>
  <c r="N418" i="3"/>
  <c r="P418" i="3" s="1"/>
  <c r="T418" i="3" s="1"/>
  <c r="N419" i="3"/>
  <c r="P419" i="3" s="1"/>
  <c r="N420" i="3"/>
  <c r="P420" i="3" s="1"/>
  <c r="N421" i="3"/>
  <c r="N422" i="3"/>
  <c r="N423" i="3"/>
  <c r="N424" i="3"/>
  <c r="N425" i="3"/>
  <c r="N426" i="3"/>
  <c r="N427" i="3"/>
  <c r="N428" i="3"/>
  <c r="N429" i="3"/>
  <c r="P429" i="3" s="1"/>
  <c r="U429" i="3" s="1"/>
  <c r="N430" i="3"/>
  <c r="P430" i="3" s="1"/>
  <c r="U430" i="3" s="1"/>
  <c r="N431" i="3"/>
  <c r="P431" i="3" s="1"/>
  <c r="N432" i="3"/>
  <c r="P432" i="3" s="1"/>
  <c r="N433" i="3"/>
  <c r="N434" i="3"/>
  <c r="N435" i="3"/>
  <c r="N436" i="3"/>
  <c r="N437" i="3"/>
  <c r="N438" i="3"/>
  <c r="N439" i="3"/>
  <c r="N440" i="3"/>
  <c r="N441" i="3"/>
  <c r="P441" i="3" s="1"/>
  <c r="T441" i="3" s="1"/>
  <c r="N442" i="3"/>
  <c r="P442" i="3" s="1"/>
  <c r="T442" i="3" s="1"/>
  <c r="N443" i="3"/>
  <c r="P443" i="3" s="1"/>
  <c r="N444" i="3"/>
  <c r="P444" i="3" s="1"/>
  <c r="N445" i="3"/>
  <c r="N446" i="3"/>
  <c r="N447" i="3"/>
  <c r="N448" i="3"/>
  <c r="N449" i="3"/>
  <c r="N450" i="3"/>
  <c r="N451" i="3"/>
  <c r="N452" i="3"/>
  <c r="N453" i="3"/>
  <c r="P453" i="3" s="1"/>
  <c r="N454" i="3"/>
  <c r="P454" i="3" s="1"/>
  <c r="N455" i="3"/>
  <c r="P455" i="3" s="1"/>
  <c r="N456" i="3"/>
  <c r="P456" i="3" s="1"/>
  <c r="N457" i="3"/>
  <c r="N458" i="3"/>
  <c r="N459" i="3"/>
  <c r="N460" i="3"/>
  <c r="N461" i="3"/>
  <c r="N462" i="3"/>
  <c r="N463" i="3"/>
  <c r="N464" i="3"/>
  <c r="N465" i="3"/>
  <c r="P465" i="3" s="1"/>
  <c r="U465" i="3" s="1"/>
  <c r="N466" i="3"/>
  <c r="P466" i="3" s="1"/>
  <c r="U466" i="3" s="1"/>
  <c r="N467" i="3"/>
  <c r="P467" i="3" s="1"/>
  <c r="N468" i="3"/>
  <c r="P468" i="3" s="1"/>
  <c r="N469" i="3"/>
  <c r="N470" i="3"/>
  <c r="N471" i="3"/>
  <c r="N472" i="3"/>
  <c r="N473" i="3"/>
  <c r="N474" i="3"/>
  <c r="N475" i="3"/>
  <c r="N476" i="3"/>
  <c r="N477" i="3"/>
  <c r="P477" i="3" s="1"/>
  <c r="N478" i="3"/>
  <c r="P478" i="3" s="1"/>
  <c r="N479" i="3"/>
  <c r="P479" i="3" s="1"/>
  <c r="U479" i="3" s="1"/>
  <c r="N480" i="3"/>
  <c r="P480" i="3" s="1"/>
  <c r="T480" i="3" s="1"/>
  <c r="N481" i="3"/>
  <c r="N482" i="3"/>
  <c r="N483" i="3"/>
  <c r="N484" i="3"/>
  <c r="N485" i="3"/>
  <c r="N486" i="3"/>
  <c r="N487" i="3"/>
  <c r="N488" i="3"/>
  <c r="N489" i="3"/>
  <c r="P489" i="3" s="1"/>
  <c r="N490" i="3"/>
  <c r="P490" i="3" s="1"/>
  <c r="N491" i="3"/>
  <c r="P491" i="3" s="1"/>
  <c r="N492" i="3"/>
  <c r="P492" i="3" s="1"/>
  <c r="N493" i="3"/>
  <c r="N494" i="3"/>
  <c r="N495" i="3"/>
  <c r="N496" i="3"/>
  <c r="N497" i="3"/>
  <c r="N498" i="3"/>
  <c r="N499" i="3"/>
  <c r="N500" i="3"/>
  <c r="N501" i="3"/>
  <c r="P501" i="3" s="1"/>
  <c r="N502" i="3"/>
  <c r="P502" i="3" s="1"/>
  <c r="N503" i="3"/>
  <c r="P503" i="3" s="1"/>
  <c r="T503" i="3" s="1"/>
  <c r="N504" i="3"/>
  <c r="P504" i="3" s="1"/>
  <c r="N505" i="3"/>
  <c r="N506" i="3"/>
  <c r="N507" i="3"/>
  <c r="N508" i="3"/>
  <c r="N509" i="3"/>
  <c r="N510" i="3"/>
  <c r="N511" i="3"/>
  <c r="N512" i="3"/>
  <c r="N513" i="3"/>
  <c r="P513" i="3" s="1"/>
  <c r="T513" i="3" s="1"/>
  <c r="N514" i="3"/>
  <c r="P514" i="3" s="1"/>
  <c r="U514" i="3" s="1"/>
  <c r="N515" i="3"/>
  <c r="P515" i="3" s="1"/>
  <c r="U515" i="3" s="1"/>
  <c r="N516" i="3"/>
  <c r="P516" i="3" s="1"/>
  <c r="N517" i="3"/>
  <c r="N518" i="3"/>
  <c r="P518" i="3" s="1"/>
  <c r="N519" i="3"/>
  <c r="N520" i="3"/>
  <c r="N521" i="3"/>
  <c r="N522" i="3"/>
  <c r="N523" i="3"/>
  <c r="N524" i="3"/>
  <c r="N525" i="3"/>
  <c r="P525" i="3" s="1"/>
  <c r="N526" i="3"/>
  <c r="P526" i="3" s="1"/>
  <c r="N527" i="3"/>
  <c r="P527" i="3" s="1"/>
  <c r="N528" i="3"/>
  <c r="P528" i="3" s="1"/>
  <c r="N529" i="3"/>
  <c r="N530" i="3"/>
  <c r="N531" i="3"/>
  <c r="N532" i="3"/>
  <c r="N533" i="3"/>
  <c r="N534" i="3"/>
  <c r="N535" i="3"/>
  <c r="N536" i="3"/>
  <c r="N537" i="3"/>
  <c r="P537" i="3" s="1"/>
  <c r="T537" i="3" s="1"/>
  <c r="N538" i="3"/>
  <c r="P538" i="3" s="1"/>
  <c r="N539" i="3"/>
  <c r="P539" i="3" s="1"/>
  <c r="N540" i="3"/>
  <c r="P540" i="3" s="1"/>
  <c r="N541" i="3"/>
  <c r="N542" i="3"/>
  <c r="N543" i="3"/>
  <c r="N544" i="3"/>
  <c r="N545" i="3"/>
  <c r="N546" i="3"/>
  <c r="N547" i="3"/>
  <c r="N548" i="3"/>
  <c r="N549" i="3"/>
  <c r="P549" i="3" s="1"/>
  <c r="U549" i="3" s="1"/>
  <c r="N550" i="3"/>
  <c r="P550" i="3" s="1"/>
  <c r="U550" i="3" s="1"/>
  <c r="N551" i="3"/>
  <c r="P551" i="3" s="1"/>
  <c r="N552" i="3"/>
  <c r="P552" i="3" s="1"/>
  <c r="N553" i="3"/>
  <c r="N554" i="3"/>
  <c r="N555" i="3"/>
  <c r="N556" i="3"/>
  <c r="N557" i="3"/>
  <c r="N558" i="3"/>
  <c r="N559" i="3"/>
  <c r="N560" i="3"/>
  <c r="N561" i="3"/>
  <c r="P561" i="3" s="1"/>
  <c r="T561" i="3" s="1"/>
  <c r="N562" i="3"/>
  <c r="P562" i="3" s="1"/>
  <c r="T562" i="3" s="1"/>
  <c r="N563" i="3"/>
  <c r="P563" i="3" s="1"/>
  <c r="N564" i="3"/>
  <c r="P564" i="3" s="1"/>
  <c r="N565" i="3"/>
  <c r="N566" i="3"/>
  <c r="N567" i="3"/>
  <c r="N568" i="3"/>
  <c r="N569" i="3"/>
  <c r="N570" i="3"/>
  <c r="N571" i="3"/>
  <c r="N572" i="3"/>
  <c r="N573" i="3"/>
  <c r="P573" i="3" s="1"/>
  <c r="T573" i="3" s="1"/>
  <c r="N574" i="3"/>
  <c r="P574" i="3" s="1"/>
  <c r="N575" i="3"/>
  <c r="P575" i="3" s="1"/>
  <c r="N576" i="3"/>
  <c r="P576" i="3" s="1"/>
  <c r="T576" i="3" s="1"/>
  <c r="N577" i="3"/>
  <c r="N578" i="3"/>
  <c r="N579" i="3"/>
  <c r="N580" i="3"/>
  <c r="N581" i="3"/>
  <c r="N582" i="3"/>
  <c r="N583" i="3"/>
  <c r="N584" i="3"/>
  <c r="N585" i="3"/>
  <c r="P585" i="3" s="1"/>
  <c r="N586" i="3"/>
  <c r="P586" i="3" s="1"/>
  <c r="N587" i="3"/>
  <c r="P587" i="3" s="1"/>
  <c r="N588" i="3"/>
  <c r="P588" i="3" s="1"/>
  <c r="U588" i="3" s="1"/>
  <c r="N589" i="3"/>
  <c r="N590" i="3"/>
  <c r="N591" i="3"/>
  <c r="N592" i="3"/>
  <c r="N593" i="3"/>
  <c r="N594" i="3"/>
  <c r="N595" i="3"/>
  <c r="N596" i="3"/>
  <c r="N597" i="3"/>
  <c r="P597" i="3" s="1"/>
  <c r="N598" i="3"/>
  <c r="P598" i="3" s="1"/>
  <c r="T598" i="3" s="1"/>
  <c r="N599" i="3"/>
  <c r="P599" i="3" s="1"/>
  <c r="N600" i="3"/>
  <c r="P600" i="3" s="1"/>
  <c r="N601" i="3"/>
  <c r="N602" i="3"/>
  <c r="N603" i="3"/>
  <c r="N604" i="3"/>
  <c r="N605" i="3"/>
  <c r="N606" i="3"/>
  <c r="N607" i="3"/>
  <c r="N608" i="3"/>
  <c r="N609" i="3"/>
  <c r="P609" i="3" s="1"/>
  <c r="N610" i="3"/>
  <c r="P610" i="3" s="1"/>
  <c r="N611" i="3"/>
  <c r="P611" i="3" s="1"/>
  <c r="N612" i="3"/>
  <c r="P612" i="3" s="1"/>
  <c r="N613" i="3"/>
  <c r="N614" i="3"/>
  <c r="N615" i="3"/>
  <c r="N616" i="3"/>
  <c r="N617" i="3"/>
  <c r="N618" i="3"/>
  <c r="N619" i="3"/>
  <c r="N620" i="3"/>
  <c r="N621" i="3"/>
  <c r="P621" i="3" s="1"/>
  <c r="N622" i="3"/>
  <c r="P622" i="3" s="1"/>
  <c r="N623" i="3"/>
  <c r="P623" i="3" s="1"/>
  <c r="U623" i="3" s="1"/>
  <c r="N624" i="3"/>
  <c r="P624" i="3" s="1"/>
  <c r="N625" i="3"/>
  <c r="N626" i="3"/>
  <c r="N627" i="3"/>
  <c r="N628" i="3"/>
  <c r="N629" i="3"/>
  <c r="N630" i="3"/>
  <c r="N631" i="3"/>
  <c r="N632" i="3"/>
  <c r="N633" i="3"/>
  <c r="P633" i="3" s="1"/>
  <c r="N634" i="3"/>
  <c r="P634" i="3" s="1"/>
  <c r="N635" i="3"/>
  <c r="P635" i="3" s="1"/>
  <c r="N636" i="3"/>
  <c r="P636" i="3" s="1"/>
  <c r="N637" i="3"/>
  <c r="N638" i="3"/>
  <c r="N639" i="3"/>
  <c r="N640" i="3"/>
  <c r="N641" i="3"/>
  <c r="N642" i="3"/>
  <c r="N643" i="3"/>
  <c r="N644" i="3"/>
  <c r="N645" i="3"/>
  <c r="P645" i="3" s="1"/>
  <c r="N646" i="3"/>
  <c r="P646" i="3" s="1"/>
  <c r="N647" i="3"/>
  <c r="P647" i="3" s="1"/>
  <c r="N648" i="3"/>
  <c r="P648" i="3" s="1"/>
  <c r="N649" i="3"/>
  <c r="N650" i="3"/>
  <c r="N651" i="3"/>
  <c r="N652" i="3"/>
  <c r="N653" i="3"/>
  <c r="N654" i="3"/>
  <c r="N655" i="3"/>
  <c r="N656" i="3"/>
  <c r="N657" i="3"/>
  <c r="P657" i="3" s="1"/>
  <c r="N658" i="3"/>
  <c r="P658" i="3" s="1"/>
  <c r="N659" i="3"/>
  <c r="P659" i="3" s="1"/>
  <c r="N660" i="3"/>
  <c r="P660" i="3" s="1"/>
  <c r="N661" i="3"/>
  <c r="N662" i="3"/>
  <c r="N663" i="3"/>
  <c r="N664" i="3"/>
  <c r="N665" i="3"/>
  <c r="N666" i="3"/>
  <c r="N667" i="3"/>
  <c r="N668" i="3"/>
  <c r="N669" i="3"/>
  <c r="P669" i="3" s="1"/>
  <c r="U669" i="3" s="1"/>
  <c r="N670" i="3"/>
  <c r="P670" i="3" s="1"/>
  <c r="N671" i="3"/>
  <c r="P671" i="3" s="1"/>
  <c r="N672" i="3"/>
  <c r="P672" i="3" s="1"/>
  <c r="N673" i="3"/>
  <c r="N674" i="3"/>
  <c r="N675" i="3"/>
  <c r="N676" i="3"/>
  <c r="N677" i="3"/>
  <c r="N678" i="3"/>
  <c r="N679" i="3"/>
  <c r="N680" i="3"/>
  <c r="N681" i="3"/>
  <c r="P681" i="3" s="1"/>
  <c r="U681" i="3" s="1"/>
  <c r="N682" i="3"/>
  <c r="P682" i="3" s="1"/>
  <c r="U682" i="3" s="1"/>
  <c r="N683" i="3"/>
  <c r="P683" i="3" s="1"/>
  <c r="T683" i="3" s="1"/>
  <c r="N684" i="3"/>
  <c r="P684" i="3" s="1"/>
  <c r="N685" i="3"/>
  <c r="N686" i="3"/>
  <c r="N687" i="3"/>
  <c r="P687" i="3" s="1"/>
  <c r="N688" i="3"/>
  <c r="N689" i="3"/>
  <c r="N690" i="3"/>
  <c r="N691" i="3"/>
  <c r="N692" i="3"/>
  <c r="N693" i="3"/>
  <c r="P693" i="3" s="1"/>
  <c r="N694" i="3"/>
  <c r="P694" i="3" s="1"/>
  <c r="N695" i="3"/>
  <c r="P695" i="3" s="1"/>
  <c r="N696" i="3"/>
  <c r="P696" i="3" s="1"/>
  <c r="N697" i="3"/>
  <c r="N698" i="3"/>
  <c r="N699" i="3"/>
  <c r="N700" i="3"/>
  <c r="N701" i="3"/>
  <c r="N702" i="3"/>
  <c r="N703" i="3"/>
  <c r="N704" i="3"/>
  <c r="N705" i="3"/>
  <c r="P705" i="3" s="1"/>
  <c r="N706" i="3"/>
  <c r="P706" i="3" s="1"/>
  <c r="N707" i="3"/>
  <c r="P707" i="3" s="1"/>
  <c r="U707" i="3" s="1"/>
  <c r="N708" i="3"/>
  <c r="P708" i="3" s="1"/>
  <c r="N709" i="3"/>
  <c r="N710" i="3"/>
  <c r="N711" i="3"/>
  <c r="N712" i="3"/>
  <c r="N713" i="3"/>
  <c r="N714" i="3"/>
  <c r="N715" i="3"/>
  <c r="N716" i="3"/>
  <c r="N717" i="3"/>
  <c r="P717" i="3" s="1"/>
  <c r="N718" i="3"/>
  <c r="P718" i="3" s="1"/>
  <c r="N719" i="3"/>
  <c r="P719" i="3" s="1"/>
  <c r="N720" i="3"/>
  <c r="P720" i="3" s="1"/>
  <c r="T720" i="3" s="1"/>
  <c r="N721" i="3"/>
  <c r="N722" i="3"/>
  <c r="N723" i="3"/>
  <c r="N724" i="3"/>
  <c r="N725" i="3"/>
  <c r="N726" i="3"/>
  <c r="N727" i="3"/>
  <c r="N728" i="3"/>
  <c r="N729" i="3"/>
  <c r="P729" i="3" s="1"/>
  <c r="N730" i="3"/>
  <c r="P730" i="3" s="1"/>
  <c r="N731" i="3"/>
  <c r="P731" i="3" s="1"/>
  <c r="T731" i="3" s="1"/>
  <c r="N732" i="3"/>
  <c r="P732" i="3" s="1"/>
  <c r="N733" i="3"/>
  <c r="N734" i="3"/>
  <c r="N735" i="3"/>
  <c r="N736" i="3"/>
  <c r="N737" i="3"/>
  <c r="N738" i="3"/>
  <c r="N739" i="3"/>
  <c r="N740" i="3"/>
  <c r="N741" i="3"/>
  <c r="P741" i="3" s="1"/>
  <c r="N742" i="3"/>
  <c r="P742" i="3" s="1"/>
  <c r="N743" i="3"/>
  <c r="P743" i="3" s="1"/>
  <c r="N744" i="3"/>
  <c r="P744" i="3" s="1"/>
  <c r="N745" i="3"/>
  <c r="N746" i="3"/>
  <c r="N747" i="3"/>
  <c r="N748" i="3"/>
  <c r="N749" i="3"/>
  <c r="N750" i="3"/>
  <c r="N751" i="3"/>
  <c r="N752" i="3"/>
  <c r="N753" i="3"/>
  <c r="P753" i="3" s="1"/>
  <c r="N754" i="3"/>
  <c r="P754" i="3" s="1"/>
  <c r="N755" i="3"/>
  <c r="P755" i="3" s="1"/>
  <c r="T755" i="3" s="1"/>
  <c r="N756" i="3"/>
  <c r="P756" i="3" s="1"/>
  <c r="N757" i="3"/>
  <c r="N758" i="3"/>
  <c r="N759" i="3"/>
  <c r="N760" i="3"/>
  <c r="N761" i="3"/>
  <c r="N762" i="3"/>
  <c r="N763" i="3"/>
  <c r="N764" i="3"/>
  <c r="N765" i="3"/>
  <c r="P765" i="3" s="1"/>
  <c r="U765" i="3" s="1"/>
  <c r="N766" i="3"/>
  <c r="P766" i="3" s="1"/>
  <c r="N767" i="3"/>
  <c r="P767" i="3" s="1"/>
  <c r="N768" i="3"/>
  <c r="P768" i="3" s="1"/>
  <c r="N769" i="3"/>
  <c r="N770" i="3"/>
  <c r="N771" i="3"/>
  <c r="N772" i="3"/>
  <c r="N773" i="3"/>
  <c r="N774" i="3"/>
  <c r="N775" i="3"/>
  <c r="N776" i="3"/>
  <c r="N777" i="3"/>
  <c r="P777" i="3" s="1"/>
  <c r="N778" i="3"/>
  <c r="P778" i="3" s="1"/>
  <c r="N779" i="3"/>
  <c r="P779" i="3" s="1"/>
  <c r="T779" i="3" s="1"/>
  <c r="N780" i="3"/>
  <c r="P780" i="3" s="1"/>
  <c r="N781" i="3"/>
  <c r="N782" i="3"/>
  <c r="N783" i="3"/>
  <c r="N784" i="3"/>
  <c r="N785" i="3"/>
  <c r="N786" i="3"/>
  <c r="N787" i="3"/>
  <c r="N788" i="3"/>
  <c r="N789" i="3"/>
  <c r="P789" i="3" s="1"/>
  <c r="N790" i="3"/>
  <c r="P790" i="3" s="1"/>
  <c r="U790" i="3" s="1"/>
  <c r="N791" i="3"/>
  <c r="P791" i="3" s="1"/>
  <c r="N792" i="3"/>
  <c r="P792" i="3" s="1"/>
  <c r="N793" i="3"/>
  <c r="N794" i="3"/>
  <c r="N795" i="3"/>
  <c r="N796" i="3"/>
  <c r="N797" i="3"/>
  <c r="N798" i="3"/>
  <c r="N799" i="3"/>
  <c r="N800" i="3"/>
  <c r="N801" i="3"/>
  <c r="P801" i="3" s="1"/>
  <c r="U801" i="3" s="1"/>
  <c r="N802" i="3"/>
  <c r="P802" i="3" s="1"/>
  <c r="N803" i="3"/>
  <c r="P803" i="3" s="1"/>
  <c r="N804" i="3"/>
  <c r="P804" i="3" s="1"/>
  <c r="N805" i="3"/>
  <c r="N806" i="3"/>
  <c r="N807" i="3"/>
  <c r="N808" i="3"/>
  <c r="N809" i="3"/>
  <c r="N810" i="3"/>
  <c r="N811" i="3"/>
  <c r="N812" i="3"/>
  <c r="N813" i="3"/>
  <c r="P813" i="3" s="1"/>
  <c r="N814" i="3"/>
  <c r="P814" i="3" s="1"/>
  <c r="N815" i="3"/>
  <c r="P815" i="3" s="1"/>
  <c r="N816" i="3"/>
  <c r="P816" i="3" s="1"/>
  <c r="N817" i="3"/>
  <c r="N818" i="3"/>
  <c r="N819" i="3"/>
  <c r="N820" i="3"/>
  <c r="N821" i="3"/>
  <c r="N822" i="3"/>
  <c r="N823" i="3"/>
  <c r="N824" i="3"/>
  <c r="N825" i="3"/>
  <c r="P825" i="3" s="1"/>
  <c r="N826" i="3"/>
  <c r="P826" i="3" s="1"/>
  <c r="N827" i="3"/>
  <c r="P827" i="3" s="1"/>
  <c r="N828" i="3"/>
  <c r="P828" i="3" s="1"/>
  <c r="N829" i="3"/>
  <c r="N830" i="3"/>
  <c r="N831" i="3"/>
  <c r="N832" i="3"/>
  <c r="N833" i="3"/>
  <c r="N834" i="3"/>
  <c r="N835" i="3"/>
  <c r="N836" i="3"/>
  <c r="N837" i="3"/>
  <c r="P837" i="3" s="1"/>
  <c r="U837" i="3" s="1"/>
  <c r="N838" i="3"/>
  <c r="P838" i="3" s="1"/>
  <c r="U838" i="3" s="1"/>
  <c r="N839" i="3"/>
  <c r="P839" i="3" s="1"/>
  <c r="N840" i="3"/>
  <c r="P840" i="3" s="1"/>
  <c r="N841" i="3"/>
  <c r="N842" i="3"/>
  <c r="N843" i="3"/>
  <c r="N844" i="3"/>
  <c r="N845" i="3"/>
  <c r="N846" i="3"/>
  <c r="N847" i="3"/>
  <c r="N848" i="3"/>
  <c r="N849" i="3"/>
  <c r="P849" i="3" s="1"/>
  <c r="N850" i="3"/>
  <c r="P850" i="3" s="1"/>
  <c r="N851" i="3"/>
  <c r="P851" i="3" s="1"/>
  <c r="N852" i="3"/>
  <c r="P852" i="3" s="1"/>
  <c r="N853" i="3"/>
  <c r="N854" i="3"/>
  <c r="N855" i="3"/>
  <c r="N856" i="3"/>
  <c r="N857" i="3"/>
  <c r="N858" i="3"/>
  <c r="N859" i="3"/>
  <c r="N860" i="3"/>
  <c r="N861" i="3"/>
  <c r="P861" i="3" s="1"/>
  <c r="N862" i="3"/>
  <c r="P862" i="3" s="1"/>
  <c r="N863" i="3"/>
  <c r="P863" i="3" s="1"/>
  <c r="N864" i="3"/>
  <c r="P864" i="3" s="1"/>
  <c r="N865" i="3"/>
  <c r="N866" i="3"/>
  <c r="N867" i="3"/>
  <c r="N868" i="3"/>
  <c r="N869" i="3"/>
  <c r="N870" i="3"/>
  <c r="N871" i="3"/>
  <c r="N872" i="3"/>
  <c r="N873" i="3"/>
  <c r="P873" i="3" s="1"/>
  <c r="N874" i="3"/>
  <c r="P874" i="3" s="1"/>
  <c r="N875" i="3"/>
  <c r="P875" i="3" s="1"/>
  <c r="N876" i="3"/>
  <c r="P876" i="3" s="1"/>
  <c r="N877" i="3"/>
  <c r="N878" i="3"/>
  <c r="N879" i="3"/>
  <c r="N880" i="3"/>
  <c r="N881" i="3"/>
  <c r="N882" i="3"/>
  <c r="N883" i="3"/>
  <c r="N884" i="3"/>
  <c r="N885" i="3"/>
  <c r="P885" i="3" s="1"/>
  <c r="U885" i="3" s="1"/>
  <c r="N886" i="3"/>
  <c r="P886" i="3" s="1"/>
  <c r="U886" i="3" s="1"/>
  <c r="N887" i="3"/>
  <c r="P887" i="3" s="1"/>
  <c r="T887" i="3" s="1"/>
  <c r="N888" i="3"/>
  <c r="P888" i="3" s="1"/>
  <c r="N889" i="3"/>
  <c r="N890" i="3"/>
  <c r="N891" i="3"/>
  <c r="N892" i="3"/>
  <c r="N893" i="3"/>
  <c r="N894" i="3"/>
  <c r="N895" i="3"/>
  <c r="N896" i="3"/>
  <c r="N897" i="3"/>
  <c r="P897" i="3" s="1"/>
  <c r="N898" i="3"/>
  <c r="P898" i="3" s="1"/>
  <c r="N899" i="3"/>
  <c r="P899" i="3" s="1"/>
  <c r="N900" i="3"/>
  <c r="P900" i="3" s="1"/>
  <c r="N901" i="3"/>
  <c r="N902" i="3"/>
  <c r="N903" i="3"/>
  <c r="N904" i="3"/>
  <c r="N905" i="3"/>
  <c r="N906" i="3"/>
  <c r="N907" i="3"/>
  <c r="N908" i="3"/>
  <c r="N909" i="3"/>
  <c r="P909" i="3" s="1"/>
  <c r="N910" i="3"/>
  <c r="P910" i="3" s="1"/>
  <c r="N911" i="3"/>
  <c r="P911" i="3" s="1"/>
  <c r="U911" i="3" s="1"/>
  <c r="N912" i="3"/>
  <c r="P912" i="3" s="1"/>
  <c r="N913" i="3"/>
  <c r="N914" i="3"/>
  <c r="N915" i="3"/>
  <c r="N916" i="3"/>
  <c r="N917" i="3"/>
  <c r="N918" i="3"/>
  <c r="N919" i="3"/>
  <c r="N920" i="3"/>
  <c r="N921" i="3"/>
  <c r="P921" i="3" s="1"/>
  <c r="N922" i="3"/>
  <c r="P922" i="3" s="1"/>
  <c r="N923" i="3"/>
  <c r="P923" i="3" s="1"/>
  <c r="T923" i="3" s="1"/>
  <c r="N924" i="3"/>
  <c r="P924" i="3" s="1"/>
  <c r="N925" i="3"/>
  <c r="N926" i="3"/>
  <c r="N927" i="3"/>
  <c r="N928" i="3"/>
  <c r="N929" i="3"/>
  <c r="N930" i="3"/>
  <c r="N931" i="3"/>
  <c r="N932" i="3"/>
  <c r="N933" i="3"/>
  <c r="P933" i="3" s="1"/>
  <c r="N934" i="3"/>
  <c r="P934" i="3" s="1"/>
  <c r="N935" i="3"/>
  <c r="P935" i="3" s="1"/>
  <c r="N936" i="3"/>
  <c r="P936" i="3" s="1"/>
  <c r="N937" i="3"/>
  <c r="N938" i="3"/>
  <c r="N939" i="3"/>
  <c r="N940" i="3"/>
  <c r="N941" i="3"/>
  <c r="N942" i="3"/>
  <c r="N943" i="3"/>
  <c r="N944" i="3"/>
  <c r="N945" i="3"/>
  <c r="P945" i="3" s="1"/>
  <c r="U945" i="3" s="1"/>
  <c r="N946" i="3"/>
  <c r="P946" i="3" s="1"/>
  <c r="U946" i="3" s="1"/>
  <c r="N947" i="3"/>
  <c r="P947" i="3" s="1"/>
  <c r="N948" i="3"/>
  <c r="P948" i="3" s="1"/>
  <c r="N949" i="3"/>
  <c r="N950" i="3"/>
  <c r="N951" i="3"/>
  <c r="N952" i="3"/>
  <c r="N953" i="3"/>
  <c r="N954" i="3"/>
  <c r="N955" i="3"/>
  <c r="N956" i="3"/>
  <c r="N957" i="3"/>
  <c r="P957" i="3" s="1"/>
  <c r="N958" i="3"/>
  <c r="P958" i="3" s="1"/>
  <c r="N959" i="3"/>
  <c r="P959" i="3" s="1"/>
  <c r="T959" i="3" s="1"/>
  <c r="N960" i="3"/>
  <c r="P960" i="3" s="1"/>
  <c r="N961" i="3"/>
  <c r="N962" i="3"/>
  <c r="N963" i="3"/>
  <c r="N964" i="3"/>
  <c r="N965" i="3"/>
  <c r="N966" i="3"/>
  <c r="N967" i="3"/>
  <c r="N968" i="3"/>
  <c r="N969" i="3"/>
  <c r="P969" i="3" s="1"/>
  <c r="N970" i="3"/>
  <c r="P970" i="3" s="1"/>
  <c r="N971" i="3"/>
  <c r="P971" i="3" s="1"/>
  <c r="N972" i="3"/>
  <c r="P972" i="3" s="1"/>
  <c r="N973" i="3"/>
  <c r="N974" i="3"/>
  <c r="N975" i="3"/>
  <c r="N976" i="3"/>
  <c r="N977" i="3"/>
  <c r="N978" i="3"/>
  <c r="N979" i="3"/>
  <c r="N980" i="3"/>
  <c r="N981" i="3"/>
  <c r="P981" i="3" s="1"/>
  <c r="U981" i="3" s="1"/>
  <c r="N982" i="3"/>
  <c r="P982" i="3" s="1"/>
  <c r="N983" i="3"/>
  <c r="P983" i="3" s="1"/>
  <c r="T983" i="3" s="1"/>
  <c r="N984" i="3"/>
  <c r="P984" i="3" s="1"/>
  <c r="N985" i="3"/>
  <c r="N986" i="3"/>
  <c r="N987" i="3"/>
  <c r="N988" i="3"/>
  <c r="N989" i="3"/>
  <c r="N990" i="3"/>
  <c r="N991" i="3"/>
  <c r="N992" i="3"/>
  <c r="N993" i="3"/>
  <c r="P993" i="3" s="1"/>
  <c r="N994" i="3"/>
  <c r="P994" i="3" s="1"/>
  <c r="N995" i="3"/>
  <c r="P995" i="3" s="1"/>
  <c r="N996" i="3"/>
  <c r="P996" i="3" s="1"/>
  <c r="N997" i="3"/>
  <c r="N998" i="3"/>
  <c r="N999" i="3"/>
  <c r="N1000" i="3"/>
  <c r="N1001" i="3"/>
  <c r="N1002" i="3"/>
  <c r="N1003" i="3"/>
  <c r="N1004" i="3"/>
  <c r="N1005" i="3"/>
  <c r="P1005" i="3" s="1"/>
  <c r="N1006" i="3"/>
  <c r="P1006" i="3" s="1"/>
  <c r="N1007" i="3"/>
  <c r="P1007" i="3" s="1"/>
  <c r="T1007" i="3" s="1"/>
  <c r="N1008" i="3"/>
  <c r="P1008" i="3" s="1"/>
  <c r="O9" i="3"/>
  <c r="O10" i="3"/>
  <c r="O11" i="3"/>
  <c r="O12" i="3"/>
  <c r="O13" i="3"/>
  <c r="O14" i="3"/>
  <c r="H7" i="12" s="1" a="1"/>
  <c r="H7" i="12" s="1"/>
  <c r="O15" i="3"/>
  <c r="H8" i="12" s="1" a="1"/>
  <c r="H8" i="12" s="1"/>
  <c r="O16" i="3"/>
  <c r="H9" i="12" s="1" a="1"/>
  <c r="H9" i="12" s="1"/>
  <c r="O17" i="3"/>
  <c r="H10" i="12" s="1" a="1"/>
  <c r="H10" i="12" s="1"/>
  <c r="O18" i="3"/>
  <c r="H11" i="12" s="1" a="1"/>
  <c r="H11" i="12" s="1"/>
  <c r="O19" i="3"/>
  <c r="H12" i="12" s="1" a="1"/>
  <c r="H12" i="12" s="1"/>
  <c r="O20" i="3"/>
  <c r="H13" i="12" s="1" a="1"/>
  <c r="H13" i="12" s="1"/>
  <c r="O21" i="3"/>
  <c r="O22" i="3"/>
  <c r="O23" i="3"/>
  <c r="O24" i="3"/>
  <c r="O25" i="3"/>
  <c r="P25" i="3" s="1"/>
  <c r="T25" i="3" s="1"/>
  <c r="O26" i="3"/>
  <c r="O27" i="3"/>
  <c r="O28" i="3"/>
  <c r="P28" i="3" s="1"/>
  <c r="O29" i="3"/>
  <c r="H22" i="12" s="1" a="1"/>
  <c r="H22" i="12" s="1"/>
  <c r="O30" i="3"/>
  <c r="H23" i="12" s="1" a="1"/>
  <c r="H23" i="12" s="1"/>
  <c r="O31" i="3"/>
  <c r="H24" i="12" s="1" a="1"/>
  <c r="H24" i="12" s="1"/>
  <c r="O32" i="3"/>
  <c r="O33" i="3"/>
  <c r="O34" i="3"/>
  <c r="O35" i="3"/>
  <c r="O36" i="3"/>
  <c r="O37" i="3"/>
  <c r="O38" i="3"/>
  <c r="O39" i="3"/>
  <c r="H32" i="12" s="1" a="1"/>
  <c r="H32" i="12" s="1"/>
  <c r="O40" i="3"/>
  <c r="H33" i="12" s="1" a="1"/>
  <c r="H33" i="12" s="1"/>
  <c r="O41" i="3"/>
  <c r="H34" i="12" s="1" a="1"/>
  <c r="H34" i="12" s="1"/>
  <c r="O42" i="3"/>
  <c r="H35" i="12" s="1" a="1"/>
  <c r="H35" i="12" s="1"/>
  <c r="O43" i="3"/>
  <c r="H36" i="12" s="1" a="1"/>
  <c r="H36" i="12" s="1"/>
  <c r="O44" i="3"/>
  <c r="O45" i="3"/>
  <c r="O46" i="3"/>
  <c r="H39" i="12" s="1" a="1"/>
  <c r="H39" i="12" s="1"/>
  <c r="O47" i="3"/>
  <c r="H40" i="12" s="1" a="1"/>
  <c r="H40" i="12" s="1"/>
  <c r="O48" i="3"/>
  <c r="O49" i="3"/>
  <c r="P49" i="3" s="1"/>
  <c r="O50" i="3"/>
  <c r="O51" i="3"/>
  <c r="H44" i="12" s="1" a="1"/>
  <c r="H44" i="12" s="1"/>
  <c r="O52" i="3"/>
  <c r="O53" i="3"/>
  <c r="H46" i="12" s="1" a="1"/>
  <c r="H46" i="12" s="1"/>
  <c r="O54" i="3"/>
  <c r="H47" i="12" s="1" a="1"/>
  <c r="H47" i="12" s="1"/>
  <c r="O55" i="3"/>
  <c r="H48" i="12" s="1" a="1"/>
  <c r="H48" i="12" s="1"/>
  <c r="O56" i="3"/>
  <c r="O57" i="3"/>
  <c r="O58" i="3"/>
  <c r="O59" i="3"/>
  <c r="O60" i="3"/>
  <c r="O61" i="3"/>
  <c r="O62" i="3"/>
  <c r="O63" i="3"/>
  <c r="O64" i="3"/>
  <c r="P64" i="3" s="1"/>
  <c r="O65" i="3"/>
  <c r="H58" i="12" s="1" a="1"/>
  <c r="H58" i="12" s="1"/>
  <c r="O66" i="3"/>
  <c r="H59" i="12" s="1" a="1"/>
  <c r="H59" i="12" s="1"/>
  <c r="O67" i="3"/>
  <c r="H60" i="12" s="1" a="1"/>
  <c r="H60" i="12" s="1"/>
  <c r="O68" i="3"/>
  <c r="O69" i="3"/>
  <c r="O70" i="3"/>
  <c r="O71" i="3"/>
  <c r="O72" i="3"/>
  <c r="O73" i="3"/>
  <c r="H66" i="12" s="1" a="1"/>
  <c r="H66" i="12" s="1"/>
  <c r="O74" i="3"/>
  <c r="O75" i="3"/>
  <c r="O76" i="3"/>
  <c r="H69" i="12" s="1" a="1"/>
  <c r="H69" i="12" s="1"/>
  <c r="O77" i="3"/>
  <c r="H70" i="12" s="1" a="1"/>
  <c r="H70" i="12" s="1"/>
  <c r="O78" i="3"/>
  <c r="H71" i="12" s="1" a="1"/>
  <c r="H71" i="12" s="1"/>
  <c r="O79" i="3"/>
  <c r="H72" i="12" s="1" a="1"/>
  <c r="H72" i="12" s="1"/>
  <c r="O80" i="3"/>
  <c r="O81" i="3"/>
  <c r="O82" i="3"/>
  <c r="H75" i="12" s="1" a="1"/>
  <c r="H75" i="12" s="1"/>
  <c r="O83" i="3"/>
  <c r="O84" i="3"/>
  <c r="O85" i="3"/>
  <c r="P85" i="3" s="1"/>
  <c r="T85" i="3" s="1"/>
  <c r="O86" i="3"/>
  <c r="O87" i="3"/>
  <c r="H80" i="12" s="1" a="1"/>
  <c r="H80" i="12" s="1"/>
  <c r="I80" i="12" s="1"/>
  <c r="O88" i="3"/>
  <c r="P88" i="3" s="1"/>
  <c r="U88" i="3" s="1"/>
  <c r="O89" i="3"/>
  <c r="H82" i="12" s="1" a="1"/>
  <c r="H82" i="12" s="1"/>
  <c r="I82" i="12" s="1"/>
  <c r="O90" i="3"/>
  <c r="H83" i="12" s="1" a="1"/>
  <c r="H83" i="12" s="1"/>
  <c r="I83" i="12" s="1"/>
  <c r="O91" i="3"/>
  <c r="H84" i="12" s="1" a="1"/>
  <c r="H84" i="12" s="1"/>
  <c r="O92" i="3"/>
  <c r="O93" i="3"/>
  <c r="O94" i="3"/>
  <c r="O95" i="3"/>
  <c r="H88" i="12" s="1" a="1"/>
  <c r="H88" i="12" s="1"/>
  <c r="O96" i="3"/>
  <c r="O97" i="3"/>
  <c r="O98" i="3"/>
  <c r="O99" i="3"/>
  <c r="H92" i="12" s="1" a="1"/>
  <c r="H92" i="12" s="1"/>
  <c r="O100" i="3"/>
  <c r="H93" i="12" s="1" a="1"/>
  <c r="H93" i="12" s="1"/>
  <c r="O101" i="3"/>
  <c r="H94" i="12" s="1" a="1"/>
  <c r="H94" i="12" s="1"/>
  <c r="O102" i="3"/>
  <c r="H95" i="12" s="1" a="1"/>
  <c r="H95" i="12" s="1"/>
  <c r="I95" i="12" s="1"/>
  <c r="O103" i="3"/>
  <c r="H96" i="12" s="1" a="1"/>
  <c r="H96" i="12" s="1"/>
  <c r="I96" i="12" s="1"/>
  <c r="O104" i="3"/>
  <c r="O105" i="3"/>
  <c r="O106" i="3"/>
  <c r="H99" i="12" s="1" a="1"/>
  <c r="H99" i="12" s="1"/>
  <c r="O107" i="3"/>
  <c r="H100" i="12" s="1" a="1"/>
  <c r="H100" i="12" s="1"/>
  <c r="O108" i="3"/>
  <c r="O109" i="3"/>
  <c r="P109" i="3" s="1"/>
  <c r="T109" i="3" s="1"/>
  <c r="O110" i="3"/>
  <c r="O111" i="3"/>
  <c r="H104" i="12" s="1" a="1"/>
  <c r="H104" i="12" s="1"/>
  <c r="O112" i="3"/>
  <c r="H105" i="12" s="1" a="1"/>
  <c r="H105" i="12" s="1"/>
  <c r="O113" i="3"/>
  <c r="H106" i="12" s="1" a="1"/>
  <c r="H106" i="12" s="1"/>
  <c r="I106" i="12" s="1"/>
  <c r="O114" i="3"/>
  <c r="H107" i="12" s="1" a="1"/>
  <c r="H107" i="12" s="1"/>
  <c r="O115" i="3"/>
  <c r="H108" i="12" s="1" a="1"/>
  <c r="H108" i="12" s="1"/>
  <c r="O116" i="3"/>
  <c r="O117" i="3"/>
  <c r="O118" i="3"/>
  <c r="O119" i="3"/>
  <c r="H112" i="12" s="1" a="1"/>
  <c r="H112" i="12" s="1"/>
  <c r="I112" i="12" s="1"/>
  <c r="O120" i="3"/>
  <c r="O121" i="3"/>
  <c r="P121" i="3" s="1"/>
  <c r="U121" i="3" s="1"/>
  <c r="O122" i="3"/>
  <c r="H115" i="12" s="1" a="1"/>
  <c r="H115" i="12" s="1"/>
  <c r="O123" i="3"/>
  <c r="H116" i="12" s="1" a="1"/>
  <c r="H116" i="12" s="1"/>
  <c r="O124" i="3"/>
  <c r="P124" i="3" s="1"/>
  <c r="O125" i="3"/>
  <c r="H118" i="12" s="1" a="1"/>
  <c r="H118" i="12" s="1"/>
  <c r="O126" i="3"/>
  <c r="H119" i="12" s="1" a="1"/>
  <c r="H119" i="12" s="1"/>
  <c r="O127" i="3"/>
  <c r="H120" i="12" s="1" a="1"/>
  <c r="H120" i="12" s="1"/>
  <c r="O128" i="3"/>
  <c r="O129" i="3"/>
  <c r="O130" i="3"/>
  <c r="O131" i="3"/>
  <c r="O132" i="3"/>
  <c r="O133" i="3"/>
  <c r="O134" i="3"/>
  <c r="O135" i="3"/>
  <c r="H128" i="12" s="1" a="1"/>
  <c r="H128" i="12" s="1"/>
  <c r="O136" i="3"/>
  <c r="H129" i="12" s="1" a="1"/>
  <c r="H129" i="12" s="1"/>
  <c r="O137" i="3"/>
  <c r="H130" i="12" s="1" a="1"/>
  <c r="H130" i="12" s="1"/>
  <c r="O138" i="3"/>
  <c r="H131" i="12" s="1" a="1"/>
  <c r="H131" i="12" s="1"/>
  <c r="O139" i="3"/>
  <c r="H132" i="12" s="1" a="1"/>
  <c r="H132" i="12" s="1"/>
  <c r="I132" i="12" s="1"/>
  <c r="O140" i="3"/>
  <c r="O141" i="3"/>
  <c r="O142" i="3"/>
  <c r="O143" i="3"/>
  <c r="O144" i="3"/>
  <c r="O145" i="3"/>
  <c r="P145" i="3" s="1"/>
  <c r="O146" i="3"/>
  <c r="O147" i="3"/>
  <c r="O148" i="3"/>
  <c r="H141" i="12" s="1" a="1"/>
  <c r="H141" i="12" s="1"/>
  <c r="O149" i="3"/>
  <c r="H142" i="12" s="1" a="1"/>
  <c r="H142" i="12" s="1"/>
  <c r="O150" i="3"/>
  <c r="H143" i="12" s="1" a="1"/>
  <c r="H143" i="12" s="1"/>
  <c r="O151" i="3"/>
  <c r="H144" i="12" s="1" a="1"/>
  <c r="H144" i="12" s="1"/>
  <c r="O152" i="3"/>
  <c r="O153" i="3"/>
  <c r="O154" i="3"/>
  <c r="H147" i="12" s="1" a="1"/>
  <c r="H147" i="12" s="1"/>
  <c r="O155" i="3"/>
  <c r="H148" i="12" s="1" a="1"/>
  <c r="H148" i="12" s="1"/>
  <c r="O156" i="3"/>
  <c r="O157" i="3"/>
  <c r="O158" i="3"/>
  <c r="O159" i="3"/>
  <c r="H152" i="12" s="1" a="1"/>
  <c r="H152" i="12" s="1"/>
  <c r="O160" i="3"/>
  <c r="H153" i="12" s="1" a="1"/>
  <c r="H153" i="12" s="1"/>
  <c r="O161" i="3"/>
  <c r="H154" i="12" s="1" a="1"/>
  <c r="H154" i="12" s="1"/>
  <c r="I154" i="12" s="1"/>
  <c r="O162" i="3"/>
  <c r="H155" i="12" s="1" a="1"/>
  <c r="H155" i="12" s="1"/>
  <c r="O163" i="3"/>
  <c r="H156" i="12" s="1" a="1"/>
  <c r="H156" i="12" s="1"/>
  <c r="I156" i="12" s="1"/>
  <c r="O164" i="3"/>
  <c r="O165" i="3"/>
  <c r="O166" i="3"/>
  <c r="H159" i="12" s="1" a="1"/>
  <c r="H159" i="12" s="1"/>
  <c r="O167" i="3"/>
  <c r="O168" i="3"/>
  <c r="O169" i="3"/>
  <c r="O170" i="3"/>
  <c r="O171" i="3"/>
  <c r="H164" i="12" s="1" a="1"/>
  <c r="H164" i="12" s="1"/>
  <c r="O172" i="3"/>
  <c r="O173" i="3"/>
  <c r="H166" i="12" s="1" a="1"/>
  <c r="H166" i="12" s="1"/>
  <c r="O174" i="3"/>
  <c r="H167" i="12" s="1" a="1"/>
  <c r="H167" i="12" s="1"/>
  <c r="O175" i="3"/>
  <c r="H168" i="12" s="1" a="1"/>
  <c r="H168" i="12" s="1"/>
  <c r="O176" i="3"/>
  <c r="O177" i="3"/>
  <c r="O178" i="3"/>
  <c r="O179" i="3"/>
  <c r="O180" i="3"/>
  <c r="O181" i="3"/>
  <c r="P181" i="3" s="1"/>
  <c r="T181" i="3" s="1"/>
  <c r="O182" i="3"/>
  <c r="O183" i="3"/>
  <c r="O184" i="3"/>
  <c r="O185" i="3"/>
  <c r="O186" i="3"/>
  <c r="H179" i="12" s="1" a="1"/>
  <c r="H179" i="12" s="1"/>
  <c r="O187" i="3"/>
  <c r="H180" i="12" s="1" a="1"/>
  <c r="H180" i="12" s="1"/>
  <c r="O188" i="3"/>
  <c r="O189" i="3"/>
  <c r="O190" i="3"/>
  <c r="O191" i="3"/>
  <c r="O192" i="3"/>
  <c r="O193" i="3"/>
  <c r="P193" i="3" s="1"/>
  <c r="U193" i="3" s="1"/>
  <c r="O194" i="3"/>
  <c r="O195" i="3"/>
  <c r="H188" i="12" s="1" a="1"/>
  <c r="H188" i="12" s="1"/>
  <c r="O196" i="3"/>
  <c r="H189" i="12" s="1" a="1"/>
  <c r="H189" i="12" s="1"/>
  <c r="O197" i="3"/>
  <c r="H190" i="12" s="1" a="1"/>
  <c r="H190" i="12" s="1"/>
  <c r="O198" i="3"/>
  <c r="H191" i="12" s="1" a="1"/>
  <c r="H191" i="12" s="1"/>
  <c r="O199" i="3"/>
  <c r="H192" i="12" s="1" a="1"/>
  <c r="H192" i="12" s="1"/>
  <c r="I192" i="12" s="1"/>
  <c r="O200" i="3"/>
  <c r="O201" i="3"/>
  <c r="O202" i="3"/>
  <c r="H195" i="12" s="1" a="1"/>
  <c r="H195" i="12" s="1"/>
  <c r="O203" i="3"/>
  <c r="O204" i="3"/>
  <c r="O205" i="3"/>
  <c r="P205" i="3" s="1"/>
  <c r="T205" i="3" s="1"/>
  <c r="O206" i="3"/>
  <c r="O207" i="3"/>
  <c r="H200" i="12" s="1" a="1"/>
  <c r="H200" i="12" s="1"/>
  <c r="O208" i="3"/>
  <c r="H201" i="12" s="1" a="1"/>
  <c r="H201" i="12" s="1"/>
  <c r="O209" i="3"/>
  <c r="H202" i="12" s="1" a="1"/>
  <c r="H202" i="12" s="1"/>
  <c r="O210" i="3"/>
  <c r="H203" i="12" s="1" a="1"/>
  <c r="H203" i="12" s="1"/>
  <c r="O211" i="3"/>
  <c r="H204" i="12" s="1" a="1"/>
  <c r="H204" i="12" s="1"/>
  <c r="O212" i="3"/>
  <c r="O213" i="3"/>
  <c r="O214" i="3"/>
  <c r="O215" i="3"/>
  <c r="O216" i="3"/>
  <c r="O217" i="3"/>
  <c r="O218" i="3"/>
  <c r="O219" i="3"/>
  <c r="H212" i="12" s="1" a="1"/>
  <c r="H212" i="12" s="1"/>
  <c r="O220" i="3"/>
  <c r="H213" i="12" s="1" a="1"/>
  <c r="H213" i="12" s="1"/>
  <c r="I213" i="12" s="1"/>
  <c r="O221" i="3"/>
  <c r="H214" i="12" s="1" a="1"/>
  <c r="H214" i="12" s="1"/>
  <c r="O222" i="3"/>
  <c r="H215" i="12" s="1" a="1"/>
  <c r="H215" i="12" s="1"/>
  <c r="O223" i="3"/>
  <c r="H216" i="12" s="1" a="1"/>
  <c r="H216" i="12" s="1"/>
  <c r="O224" i="3"/>
  <c r="O225" i="3"/>
  <c r="O226" i="3"/>
  <c r="O227" i="3"/>
  <c r="O228" i="3"/>
  <c r="O229" i="3"/>
  <c r="P229" i="3" s="1"/>
  <c r="T229" i="3" s="1"/>
  <c r="O230" i="3"/>
  <c r="O231" i="3"/>
  <c r="O232" i="3"/>
  <c r="H225" i="12" s="1" a="1"/>
  <c r="H225" i="12" s="1"/>
  <c r="O233" i="3"/>
  <c r="H226" i="12" s="1" a="1"/>
  <c r="H226" i="12" s="1"/>
  <c r="O234" i="3"/>
  <c r="H227" i="12" s="1" a="1"/>
  <c r="H227" i="12" s="1"/>
  <c r="O235" i="3"/>
  <c r="H228" i="12" s="1" a="1"/>
  <c r="H228" i="12" s="1"/>
  <c r="I228" i="12" s="1"/>
  <c r="O236" i="3"/>
  <c r="O237" i="3"/>
  <c r="O238" i="3"/>
  <c r="H231" i="12" s="1" a="1"/>
  <c r="H231" i="12" s="1"/>
  <c r="O239" i="3"/>
  <c r="O240" i="3"/>
  <c r="O241" i="3"/>
  <c r="P241" i="3" s="1"/>
  <c r="T241" i="3" s="1"/>
  <c r="O242" i="3"/>
  <c r="O243" i="3"/>
  <c r="O244" i="3"/>
  <c r="O245" i="3"/>
  <c r="H238" i="12" s="1" a="1"/>
  <c r="H238" i="12" s="1"/>
  <c r="O246" i="3"/>
  <c r="H239" i="12" s="1" a="1"/>
  <c r="H239" i="12" s="1"/>
  <c r="O247" i="3"/>
  <c r="H240" i="12" s="1" a="1"/>
  <c r="H240" i="12" s="1"/>
  <c r="O248" i="3"/>
  <c r="O249" i="3"/>
  <c r="O250" i="3"/>
  <c r="O251" i="3"/>
  <c r="O252" i="3"/>
  <c r="O253" i="3"/>
  <c r="P253" i="3" s="1"/>
  <c r="T253" i="3" s="1"/>
  <c r="O254" i="3"/>
  <c r="O255" i="3"/>
  <c r="H248" i="12" s="1" a="1"/>
  <c r="H248" i="12" s="1"/>
  <c r="O256" i="3"/>
  <c r="H249" i="12" s="1" a="1"/>
  <c r="H249" i="12" s="1"/>
  <c r="O257" i="3"/>
  <c r="H250" i="12" s="1" a="1"/>
  <c r="H250" i="12" s="1"/>
  <c r="O258" i="3"/>
  <c r="H251" i="12" s="1" a="1"/>
  <c r="H251" i="12" s="1"/>
  <c r="O259" i="3"/>
  <c r="H252" i="12" s="1" a="1"/>
  <c r="H252" i="12" s="1"/>
  <c r="O260" i="3"/>
  <c r="O261" i="3"/>
  <c r="O262" i="3"/>
  <c r="O263" i="3"/>
  <c r="H256" i="12" s="1" a="1"/>
  <c r="H256" i="12" s="1"/>
  <c r="O264" i="3"/>
  <c r="O265" i="3"/>
  <c r="P265" i="3" s="1"/>
  <c r="O266" i="3"/>
  <c r="H259" i="12" s="1" a="1"/>
  <c r="H259" i="12" s="1"/>
  <c r="O267" i="3"/>
  <c r="H260" i="12" s="1" a="1"/>
  <c r="H260" i="12" s="1"/>
  <c r="I260" i="12" s="1"/>
  <c r="O268" i="3"/>
  <c r="H261" i="12" s="1" a="1"/>
  <c r="H261" i="12" s="1"/>
  <c r="O269" i="3"/>
  <c r="H262" i="12" s="1" a="1"/>
  <c r="H262" i="12" s="1"/>
  <c r="O270" i="3"/>
  <c r="H263" i="12" s="1" a="1"/>
  <c r="H263" i="12" s="1"/>
  <c r="O271" i="3"/>
  <c r="H264" i="12" s="1" a="1"/>
  <c r="H264" i="12" s="1"/>
  <c r="O272" i="3"/>
  <c r="H265" i="12" s="1" a="1"/>
  <c r="H265" i="12" s="1"/>
  <c r="O273" i="3"/>
  <c r="O274" i="3"/>
  <c r="O275" i="3"/>
  <c r="O276" i="3"/>
  <c r="O277" i="3"/>
  <c r="H270" i="12" s="1" a="1"/>
  <c r="H270" i="12" s="1"/>
  <c r="O278" i="3"/>
  <c r="H271" i="12" s="1" a="1"/>
  <c r="H271" i="12" s="1"/>
  <c r="O279" i="3"/>
  <c r="O280" i="3"/>
  <c r="H273" i="12" s="1" a="1"/>
  <c r="H273" i="12" s="1"/>
  <c r="O281" i="3"/>
  <c r="H274" i="12" s="1" a="1"/>
  <c r="H274" i="12" s="1"/>
  <c r="O282" i="3"/>
  <c r="H275" i="12" s="1" a="1"/>
  <c r="H275" i="12" s="1"/>
  <c r="O283" i="3"/>
  <c r="H276" i="12" s="1" a="1"/>
  <c r="H276" i="12" s="1"/>
  <c r="O284" i="3"/>
  <c r="H277" i="12" s="1" a="1"/>
  <c r="H277" i="12" s="1"/>
  <c r="O285" i="3"/>
  <c r="O286" i="3"/>
  <c r="O287" i="3"/>
  <c r="O288" i="3"/>
  <c r="O289" i="3"/>
  <c r="P289" i="3" s="1"/>
  <c r="U289" i="3" s="1"/>
  <c r="O290" i="3"/>
  <c r="O291" i="3"/>
  <c r="O292" i="3"/>
  <c r="H285" i="12" s="1" a="1"/>
  <c r="H285" i="12" s="1"/>
  <c r="I285" i="12" s="1"/>
  <c r="O293" i="3"/>
  <c r="H286" i="12" s="1" a="1"/>
  <c r="H286" i="12" s="1"/>
  <c r="O294" i="3"/>
  <c r="H287" i="12" s="1" a="1"/>
  <c r="H287" i="12" s="1"/>
  <c r="O295" i="3"/>
  <c r="H288" i="12" s="1" a="1"/>
  <c r="H288" i="12" s="1"/>
  <c r="O296" i="3"/>
  <c r="O297" i="3"/>
  <c r="O298" i="3"/>
  <c r="O299" i="3"/>
  <c r="O300" i="3"/>
  <c r="O301" i="3"/>
  <c r="P301" i="3" s="1"/>
  <c r="T301" i="3" s="1"/>
  <c r="O302" i="3"/>
  <c r="O303" i="3"/>
  <c r="O304" i="3"/>
  <c r="H297" i="12" s="1" a="1"/>
  <c r="H297" i="12" s="1"/>
  <c r="I297" i="12" s="1"/>
  <c r="O305" i="3"/>
  <c r="H298" i="12" s="1" a="1"/>
  <c r="H298" i="12" s="1"/>
  <c r="O306" i="3"/>
  <c r="H299" i="12" s="1" a="1"/>
  <c r="H299" i="12" s="1"/>
  <c r="O307" i="3"/>
  <c r="H300" i="12" s="1" a="1"/>
  <c r="H300" i="12" s="1"/>
  <c r="O308" i="3"/>
  <c r="O309" i="3"/>
  <c r="O310" i="3"/>
  <c r="H303" i="12" s="1" a="1"/>
  <c r="H303" i="12" s="1"/>
  <c r="O311" i="3"/>
  <c r="O312" i="3"/>
  <c r="O313" i="3"/>
  <c r="O314" i="3"/>
  <c r="O315" i="3"/>
  <c r="O316" i="3"/>
  <c r="O317" i="3"/>
  <c r="H310" i="12" s="1" a="1"/>
  <c r="H310" i="12" s="1"/>
  <c r="O318" i="3"/>
  <c r="H311" i="12" s="1" a="1"/>
  <c r="H311" i="12" s="1"/>
  <c r="O319" i="3"/>
  <c r="H312" i="12" s="1" a="1"/>
  <c r="H312" i="12" s="1"/>
  <c r="O320" i="3"/>
  <c r="O321" i="3"/>
  <c r="O322" i="3"/>
  <c r="O323" i="3"/>
  <c r="O324" i="3"/>
  <c r="O325" i="3"/>
  <c r="O326" i="3"/>
  <c r="O327" i="3"/>
  <c r="O328" i="3"/>
  <c r="P328" i="3" s="1"/>
  <c r="O329" i="3"/>
  <c r="H322" i="12" s="1" a="1"/>
  <c r="H322" i="12" s="1"/>
  <c r="O330" i="3"/>
  <c r="H323" i="12" s="1" a="1"/>
  <c r="H323" i="12" s="1"/>
  <c r="O331" i="3"/>
  <c r="H324" i="12" s="1" a="1"/>
  <c r="H324" i="12" s="1"/>
  <c r="I324" i="12" s="1"/>
  <c r="O332" i="3"/>
  <c r="O333" i="3"/>
  <c r="O334" i="3"/>
  <c r="O335" i="3"/>
  <c r="H328" i="12" s="1" a="1"/>
  <c r="H328" i="12" s="1"/>
  <c r="O336" i="3"/>
  <c r="O337" i="3"/>
  <c r="P337" i="3" s="1"/>
  <c r="T337" i="3" s="1"/>
  <c r="O338" i="3"/>
  <c r="O339" i="3"/>
  <c r="H332" i="12" s="1" a="1"/>
  <c r="H332" i="12" s="1"/>
  <c r="O340" i="3"/>
  <c r="H333" i="12" s="1" a="1"/>
  <c r="H333" i="12" s="1"/>
  <c r="O341" i="3"/>
  <c r="H334" i="12" s="1" a="1"/>
  <c r="H334" i="12" s="1"/>
  <c r="O342" i="3"/>
  <c r="H335" i="12" s="1" a="1"/>
  <c r="H335" i="12" s="1"/>
  <c r="O343" i="3"/>
  <c r="H336" i="12" s="1" a="1"/>
  <c r="H336" i="12" s="1"/>
  <c r="O344" i="3"/>
  <c r="O345" i="3"/>
  <c r="O346" i="3"/>
  <c r="H339" i="12" s="1" a="1"/>
  <c r="H339" i="12" s="1"/>
  <c r="O347" i="3"/>
  <c r="H340" i="12" s="1" a="1"/>
  <c r="H340" i="12" s="1"/>
  <c r="O348" i="3"/>
  <c r="O349" i="3"/>
  <c r="O350" i="3"/>
  <c r="O351" i="3"/>
  <c r="H344" i="12" s="1" a="1"/>
  <c r="H344" i="12" s="1"/>
  <c r="O352" i="3"/>
  <c r="P352" i="3" s="1"/>
  <c r="U352" i="3" s="1"/>
  <c r="O353" i="3"/>
  <c r="H346" i="12" s="1" a="1"/>
  <c r="H346" i="12" s="1"/>
  <c r="O354" i="3"/>
  <c r="H347" i="12" s="1" a="1"/>
  <c r="H347" i="12" s="1"/>
  <c r="O355" i="3"/>
  <c r="H348" i="12" s="1" a="1"/>
  <c r="H348" i="12" s="1"/>
  <c r="O356" i="3"/>
  <c r="P356" i="3" s="1"/>
  <c r="O357" i="3"/>
  <c r="O358" i="3"/>
  <c r="O359" i="3"/>
  <c r="O360" i="3"/>
  <c r="O361" i="3"/>
  <c r="O362" i="3"/>
  <c r="O363" i="3"/>
  <c r="O364" i="3"/>
  <c r="H357" i="12" s="1" a="1"/>
  <c r="H357" i="12" s="1"/>
  <c r="O365" i="3"/>
  <c r="H358" i="12" s="1" a="1"/>
  <c r="H358" i="12" s="1"/>
  <c r="O366" i="3"/>
  <c r="H359" i="12" s="1" a="1"/>
  <c r="H359" i="12" s="1"/>
  <c r="O367" i="3"/>
  <c r="H360" i="12" s="1" a="1"/>
  <c r="H360" i="12" s="1"/>
  <c r="O368" i="3"/>
  <c r="O369" i="3"/>
  <c r="O370" i="3"/>
  <c r="O371" i="3"/>
  <c r="O372" i="3"/>
  <c r="O373" i="3"/>
  <c r="H366" i="12" s="1" a="1"/>
  <c r="H366" i="12" s="1"/>
  <c r="O374" i="3"/>
  <c r="O375" i="3"/>
  <c r="O376" i="3"/>
  <c r="O377" i="3"/>
  <c r="H370" i="12" s="1" a="1"/>
  <c r="H370" i="12" s="1"/>
  <c r="O378" i="3"/>
  <c r="H371" i="12" s="1" a="1"/>
  <c r="H371" i="12" s="1"/>
  <c r="O379" i="3"/>
  <c r="H372" i="12" s="1" a="1"/>
  <c r="H372" i="12" s="1"/>
  <c r="O380" i="3"/>
  <c r="O381" i="3"/>
  <c r="O382" i="3"/>
  <c r="O383" i="3"/>
  <c r="O384" i="3"/>
  <c r="O385" i="3"/>
  <c r="O386" i="3"/>
  <c r="O387" i="3"/>
  <c r="H380" i="12" s="1" a="1"/>
  <c r="H380" i="12" s="1"/>
  <c r="O388" i="3"/>
  <c r="H381" i="12" s="1" a="1"/>
  <c r="H381" i="12" s="1"/>
  <c r="O389" i="3"/>
  <c r="H382" i="12" s="1" a="1"/>
  <c r="H382" i="12" s="1"/>
  <c r="O390" i="3"/>
  <c r="H383" i="12" s="1" a="1"/>
  <c r="H383" i="12" s="1"/>
  <c r="O391" i="3"/>
  <c r="H384" i="12" s="1" a="1"/>
  <c r="H384" i="12" s="1"/>
  <c r="O392" i="3"/>
  <c r="O393" i="3"/>
  <c r="O394" i="3"/>
  <c r="O395" i="3"/>
  <c r="H388" i="12" s="1" a="1"/>
  <c r="H388" i="12" s="1"/>
  <c r="O396" i="3"/>
  <c r="O397" i="3"/>
  <c r="P397" i="3" s="1"/>
  <c r="T397" i="3" s="1"/>
  <c r="O398" i="3"/>
  <c r="O399" i="3"/>
  <c r="H392" i="12" s="1" a="1"/>
  <c r="H392" i="12" s="1"/>
  <c r="O400" i="3"/>
  <c r="H393" i="12" s="1" a="1"/>
  <c r="H393" i="12" s="1"/>
  <c r="O401" i="3"/>
  <c r="H394" i="12" s="1" a="1"/>
  <c r="H394" i="12" s="1"/>
  <c r="O402" i="3"/>
  <c r="H395" i="12" s="1" a="1"/>
  <c r="H395" i="12" s="1"/>
  <c r="O403" i="3"/>
  <c r="H396" i="12" s="1" a="1"/>
  <c r="H396" i="12" s="1"/>
  <c r="O404" i="3"/>
  <c r="O405" i="3"/>
  <c r="O406" i="3"/>
  <c r="H399" i="12" s="1" a="1"/>
  <c r="H399" i="12" s="1"/>
  <c r="O407" i="3"/>
  <c r="O408" i="3"/>
  <c r="O409" i="3"/>
  <c r="H402" i="12" s="1" a="1"/>
  <c r="H402" i="12" s="1"/>
  <c r="O410" i="3"/>
  <c r="H403" i="12" s="1" a="1"/>
  <c r="H403" i="12" s="1"/>
  <c r="O411" i="3"/>
  <c r="O412" i="3"/>
  <c r="O413" i="3"/>
  <c r="O414" i="3"/>
  <c r="O415" i="3"/>
  <c r="H408" i="12" s="1" a="1"/>
  <c r="H408" i="12" s="1"/>
  <c r="O416" i="3"/>
  <c r="O417" i="3"/>
  <c r="O418" i="3"/>
  <c r="O419" i="3"/>
  <c r="O420" i="3"/>
  <c r="O421" i="3"/>
  <c r="P421" i="3" s="1"/>
  <c r="O422" i="3"/>
  <c r="O423" i="3"/>
  <c r="H416" i="12" s="1" a="1"/>
  <c r="H416" i="12" s="1"/>
  <c r="O424" i="3"/>
  <c r="H417" i="12" s="1" a="1"/>
  <c r="H417" i="12" s="1"/>
  <c r="O425" i="3"/>
  <c r="H418" i="12" s="1" a="1"/>
  <c r="H418" i="12" s="1"/>
  <c r="O426" i="3"/>
  <c r="H419" i="12" s="1" a="1"/>
  <c r="H419" i="12" s="1"/>
  <c r="O427" i="3"/>
  <c r="H420" i="12" s="1" a="1"/>
  <c r="H420" i="12" s="1"/>
  <c r="O428" i="3"/>
  <c r="O429" i="3"/>
  <c r="O430" i="3"/>
  <c r="O431" i="3"/>
  <c r="H424" i="12" s="1" a="1"/>
  <c r="H424" i="12" s="1"/>
  <c r="O432" i="3"/>
  <c r="O433" i="3"/>
  <c r="P433" i="3" s="1"/>
  <c r="U433" i="3" s="1"/>
  <c r="O434" i="3"/>
  <c r="O435" i="3"/>
  <c r="H428" i="12" s="1" a="1"/>
  <c r="H428" i="12" s="1"/>
  <c r="O436" i="3"/>
  <c r="H429" i="12" s="1" a="1"/>
  <c r="H429" i="12" s="1"/>
  <c r="O437" i="3"/>
  <c r="H430" i="12" s="1" a="1"/>
  <c r="H430" i="12" s="1"/>
  <c r="O438" i="3"/>
  <c r="H431" i="12" s="1" a="1"/>
  <c r="H431" i="12" s="1"/>
  <c r="O439" i="3"/>
  <c r="H432" i="12" s="1" a="1"/>
  <c r="H432" i="12" s="1"/>
  <c r="O440" i="3"/>
  <c r="O441" i="3"/>
  <c r="O442" i="3"/>
  <c r="O443" i="3"/>
  <c r="O444" i="3"/>
  <c r="O445" i="3"/>
  <c r="P445" i="3" s="1"/>
  <c r="T445" i="3" s="1"/>
  <c r="O446" i="3"/>
  <c r="O447" i="3"/>
  <c r="O448" i="3"/>
  <c r="H441" i="12" s="1" a="1"/>
  <c r="H441" i="12" s="1"/>
  <c r="O449" i="3"/>
  <c r="H442" i="12" s="1" a="1"/>
  <c r="H442" i="12" s="1"/>
  <c r="O450" i="3"/>
  <c r="O451" i="3"/>
  <c r="H444" i="12" s="1" a="1"/>
  <c r="H444" i="12" s="1"/>
  <c r="O452" i="3"/>
  <c r="O453" i="3"/>
  <c r="O454" i="3"/>
  <c r="O455" i="3"/>
  <c r="H448" i="12" s="1" a="1"/>
  <c r="H448" i="12" s="1"/>
  <c r="O456" i="3"/>
  <c r="H449" i="12" s="1" a="1"/>
  <c r="H449" i="12" s="1"/>
  <c r="I449" i="12" s="1"/>
  <c r="O457" i="3"/>
  <c r="O458" i="3"/>
  <c r="O459" i="3"/>
  <c r="H452" i="12" s="1" a="1"/>
  <c r="H452" i="12" s="1"/>
  <c r="O460" i="3"/>
  <c r="H453" i="12" s="1" a="1"/>
  <c r="H453" i="12" s="1"/>
  <c r="O461" i="3"/>
  <c r="H454" i="12" s="1" a="1"/>
  <c r="H454" i="12" s="1"/>
  <c r="O462" i="3"/>
  <c r="H455" i="12" s="1" a="1"/>
  <c r="H455" i="12" s="1"/>
  <c r="O463" i="3"/>
  <c r="H456" i="12" s="1" a="1"/>
  <c r="H456" i="12" s="1"/>
  <c r="I456" i="12" s="1"/>
  <c r="O464" i="3"/>
  <c r="H457" i="12" s="1" a="1"/>
  <c r="H457" i="12" s="1"/>
  <c r="O465" i="3"/>
  <c r="O466" i="3"/>
  <c r="O467" i="3"/>
  <c r="O468" i="3"/>
  <c r="O469" i="3"/>
  <c r="O470" i="3"/>
  <c r="O471" i="3"/>
  <c r="H464" i="12" s="1" a="1"/>
  <c r="H464" i="12" s="1"/>
  <c r="I464" i="12" s="1"/>
  <c r="O472" i="3"/>
  <c r="O473" i="3"/>
  <c r="H466" i="12" s="1" a="1"/>
  <c r="H466" i="12" s="1"/>
  <c r="O474" i="3"/>
  <c r="H467" i="12" s="1" a="1"/>
  <c r="H467" i="12" s="1"/>
  <c r="O475" i="3"/>
  <c r="H468" i="12" s="1" a="1"/>
  <c r="H468" i="12" s="1"/>
  <c r="O476" i="3"/>
  <c r="O477" i="3"/>
  <c r="O478" i="3"/>
  <c r="O479" i="3"/>
  <c r="H472" i="12" s="1" a="1"/>
  <c r="H472" i="12" s="1"/>
  <c r="O480" i="3"/>
  <c r="O481" i="3"/>
  <c r="H474" i="12" s="1" a="1"/>
  <c r="H474" i="12" s="1"/>
  <c r="I474" i="12" s="1"/>
  <c r="O482" i="3"/>
  <c r="O483" i="3"/>
  <c r="H476" i="12" s="1" a="1"/>
  <c r="H476" i="12" s="1"/>
  <c r="O484" i="3"/>
  <c r="H477" i="12" s="1" a="1"/>
  <c r="H477" i="12" s="1"/>
  <c r="I477" i="12" s="1"/>
  <c r="O485" i="3"/>
  <c r="H478" i="12" s="1" a="1"/>
  <c r="H478" i="12" s="1"/>
  <c r="O486" i="3"/>
  <c r="H479" i="12" s="1" a="1"/>
  <c r="H479" i="12" s="1"/>
  <c r="O487" i="3"/>
  <c r="H480" i="12" s="1" a="1"/>
  <c r="H480" i="12" s="1"/>
  <c r="O488" i="3"/>
  <c r="O489" i="3"/>
  <c r="O490" i="3"/>
  <c r="O491" i="3"/>
  <c r="O492" i="3"/>
  <c r="O493" i="3"/>
  <c r="O494" i="3"/>
  <c r="O495" i="3"/>
  <c r="O496" i="3"/>
  <c r="P496" i="3" s="1"/>
  <c r="O497" i="3"/>
  <c r="H490" i="12" s="1" a="1"/>
  <c r="H490" i="12" s="1"/>
  <c r="O498" i="3"/>
  <c r="O499" i="3"/>
  <c r="H492" i="12" s="1" a="1"/>
  <c r="H492" i="12" s="1"/>
  <c r="O500" i="3"/>
  <c r="O501" i="3"/>
  <c r="O502" i="3"/>
  <c r="O503" i="3"/>
  <c r="H496" i="12" s="1" a="1"/>
  <c r="H496" i="12" s="1"/>
  <c r="O504" i="3"/>
  <c r="O505" i="3"/>
  <c r="O506" i="3"/>
  <c r="O507" i="3"/>
  <c r="H500" i="12" s="1" a="1"/>
  <c r="H500" i="12" s="1"/>
  <c r="O508" i="3"/>
  <c r="O509" i="3"/>
  <c r="H502" i="12" s="1" a="1"/>
  <c r="H502" i="12" s="1"/>
  <c r="O510" i="3"/>
  <c r="H503" i="12" s="1" a="1"/>
  <c r="H503" i="12" s="1"/>
  <c r="O511" i="3"/>
  <c r="H504" i="12" s="1" a="1"/>
  <c r="H504" i="12" s="1"/>
  <c r="O512" i="3"/>
  <c r="O513" i="3"/>
  <c r="O514" i="3"/>
  <c r="O515" i="3"/>
  <c r="O516" i="3"/>
  <c r="O517" i="3"/>
  <c r="H510" i="12" s="1" a="1"/>
  <c r="H510" i="12" s="1"/>
  <c r="O518" i="3"/>
  <c r="O519" i="3"/>
  <c r="O520" i="3"/>
  <c r="H513" i="12" s="1" a="1"/>
  <c r="H513" i="12" s="1"/>
  <c r="O521" i="3"/>
  <c r="H514" i="12" s="1" a="1"/>
  <c r="H514" i="12" s="1"/>
  <c r="O522" i="3"/>
  <c r="H515" i="12" s="1" a="1"/>
  <c r="H515" i="12" s="1"/>
  <c r="O523" i="3"/>
  <c r="H516" i="12" s="1" a="1"/>
  <c r="H516" i="12" s="1"/>
  <c r="O524" i="3"/>
  <c r="H517" i="12" s="1" a="1"/>
  <c r="H517" i="12" s="1"/>
  <c r="I517" i="12" s="1"/>
  <c r="O525" i="3"/>
  <c r="O526" i="3"/>
  <c r="O527" i="3"/>
  <c r="O528" i="3"/>
  <c r="O529" i="3"/>
  <c r="P529" i="3" s="1"/>
  <c r="T529" i="3" s="1"/>
  <c r="O530" i="3"/>
  <c r="O531" i="3"/>
  <c r="H524" i="12" s="1" a="1"/>
  <c r="H524" i="12" s="1"/>
  <c r="I524" i="12" s="1"/>
  <c r="O532" i="3"/>
  <c r="H525" i="12" s="1" a="1"/>
  <c r="H525" i="12" s="1"/>
  <c r="O533" i="3"/>
  <c r="H526" i="12" s="1" a="1"/>
  <c r="H526" i="12" s="1"/>
  <c r="O534" i="3"/>
  <c r="H527" i="12" s="1" a="1"/>
  <c r="H527" i="12" s="1"/>
  <c r="O535" i="3"/>
  <c r="H528" i="12" s="1" a="1"/>
  <c r="H528" i="12" s="1"/>
  <c r="O536" i="3"/>
  <c r="O537" i="3"/>
  <c r="O538" i="3"/>
  <c r="H531" i="12" s="1" a="1"/>
  <c r="H531" i="12" s="1"/>
  <c r="I531" i="12" s="1"/>
  <c r="O539" i="3"/>
  <c r="H532" i="12" s="1" a="1"/>
  <c r="H532" i="12" s="1"/>
  <c r="O540" i="3"/>
  <c r="O541" i="3"/>
  <c r="P541" i="3" s="1"/>
  <c r="O542" i="3"/>
  <c r="O543" i="3"/>
  <c r="H536" i="12" s="1" a="1"/>
  <c r="H536" i="12" s="1"/>
  <c r="O544" i="3"/>
  <c r="H537" i="12" s="1" a="1"/>
  <c r="H537" i="12" s="1"/>
  <c r="O545" i="3"/>
  <c r="H538" i="12" s="1" a="1"/>
  <c r="H538" i="12" s="1"/>
  <c r="O546" i="3"/>
  <c r="H539" i="12" s="1" a="1"/>
  <c r="H539" i="12" s="1"/>
  <c r="O547" i="3"/>
  <c r="H540" i="12" s="1" a="1"/>
  <c r="H540" i="12" s="1"/>
  <c r="O548" i="3"/>
  <c r="O549" i="3"/>
  <c r="O550" i="3"/>
  <c r="O551" i="3"/>
  <c r="O552" i="3"/>
  <c r="O553" i="3"/>
  <c r="O554" i="3"/>
  <c r="H547" i="12" s="1" a="1"/>
  <c r="H547" i="12" s="1"/>
  <c r="O555" i="3"/>
  <c r="O556" i="3"/>
  <c r="P556" i="3" s="1"/>
  <c r="U556" i="3" s="1"/>
  <c r="O557" i="3"/>
  <c r="H550" i="12" s="1" a="1"/>
  <c r="H550" i="12" s="1"/>
  <c r="O558" i="3"/>
  <c r="H551" i="12" s="1" a="1"/>
  <c r="H551" i="12" s="1"/>
  <c r="O559" i="3"/>
  <c r="H552" i="12" s="1" a="1"/>
  <c r="H552" i="12" s="1"/>
  <c r="O560" i="3"/>
  <c r="O561" i="3"/>
  <c r="O562" i="3"/>
  <c r="O563" i="3"/>
  <c r="O564" i="3"/>
  <c r="O565" i="3"/>
  <c r="P565" i="3" s="1"/>
  <c r="U565" i="3" s="1"/>
  <c r="O566" i="3"/>
  <c r="O567" i="3"/>
  <c r="H560" i="12" s="1" a="1"/>
  <c r="H560" i="12" s="1"/>
  <c r="O568" i="3"/>
  <c r="H561" i="12" s="1" a="1"/>
  <c r="H561" i="12" s="1"/>
  <c r="O569" i="3"/>
  <c r="H562" i="12" s="1" a="1"/>
  <c r="H562" i="12" s="1"/>
  <c r="O570" i="3"/>
  <c r="H563" i="12" s="1" a="1"/>
  <c r="H563" i="12" s="1"/>
  <c r="O571" i="3"/>
  <c r="H564" i="12" s="1" a="1"/>
  <c r="H564" i="12" s="1"/>
  <c r="O572" i="3"/>
  <c r="O573" i="3"/>
  <c r="O574" i="3"/>
  <c r="H567" i="12" s="1" a="1"/>
  <c r="H567" i="12" s="1"/>
  <c r="O575" i="3"/>
  <c r="O576" i="3"/>
  <c r="O577" i="3"/>
  <c r="O578" i="3"/>
  <c r="O579" i="3"/>
  <c r="H572" i="12" s="1" a="1"/>
  <c r="H572" i="12" s="1"/>
  <c r="O580" i="3"/>
  <c r="H573" i="12" s="1" a="1"/>
  <c r="H573" i="12" s="1"/>
  <c r="O581" i="3"/>
  <c r="H574" i="12" s="1" a="1"/>
  <c r="H574" i="12" s="1"/>
  <c r="O582" i="3"/>
  <c r="H575" i="12" s="1" a="1"/>
  <c r="H575" i="12" s="1"/>
  <c r="O583" i="3"/>
  <c r="H576" i="12" s="1" a="1"/>
  <c r="H576" i="12" s="1"/>
  <c r="O584" i="3"/>
  <c r="O585" i="3"/>
  <c r="O586" i="3"/>
  <c r="O587" i="3"/>
  <c r="O588" i="3"/>
  <c r="O589" i="3"/>
  <c r="P589" i="3" s="1"/>
  <c r="O590" i="3"/>
  <c r="O591" i="3"/>
  <c r="O592" i="3"/>
  <c r="P592" i="3" s="1"/>
  <c r="U592" i="3" s="1"/>
  <c r="O593" i="3"/>
  <c r="H586" i="12" s="1" a="1"/>
  <c r="H586" i="12" s="1"/>
  <c r="O594" i="3"/>
  <c r="H587" i="12" s="1" a="1"/>
  <c r="H587" i="12" s="1"/>
  <c r="O595" i="3"/>
  <c r="H588" i="12" s="1" a="1"/>
  <c r="H588" i="12" s="1"/>
  <c r="O596" i="3"/>
  <c r="P596" i="3" s="1"/>
  <c r="O597" i="3"/>
  <c r="O598" i="3"/>
  <c r="H591" i="12" s="1" a="1"/>
  <c r="H591" i="12" s="1"/>
  <c r="O599" i="3"/>
  <c r="H592" i="12" s="1" a="1"/>
  <c r="H592" i="12" s="1"/>
  <c r="O600" i="3"/>
  <c r="O601" i="3"/>
  <c r="P601" i="3" s="1"/>
  <c r="T601" i="3" s="1"/>
  <c r="O602" i="3"/>
  <c r="H595" i="12" s="1" a="1"/>
  <c r="H595" i="12" s="1"/>
  <c r="O603" i="3"/>
  <c r="O604" i="3"/>
  <c r="H597" i="12" s="1" a="1"/>
  <c r="H597" i="12" s="1"/>
  <c r="O605" i="3"/>
  <c r="H598" i="12" s="1" a="1"/>
  <c r="H598" i="12" s="1"/>
  <c r="O606" i="3"/>
  <c r="H599" i="12" s="1" a="1"/>
  <c r="H599" i="12" s="1"/>
  <c r="O607" i="3"/>
  <c r="H600" i="12" s="1" a="1"/>
  <c r="H600" i="12" s="1"/>
  <c r="O608" i="3"/>
  <c r="O609" i="3"/>
  <c r="O610" i="3"/>
  <c r="O611" i="3"/>
  <c r="O612" i="3"/>
  <c r="O613" i="3"/>
  <c r="H606" i="12" s="1" a="1"/>
  <c r="H606" i="12" s="1"/>
  <c r="O614" i="3"/>
  <c r="O615" i="3"/>
  <c r="H608" i="12" s="1" a="1"/>
  <c r="H608" i="12" s="1"/>
  <c r="O616" i="3"/>
  <c r="H609" i="12" s="1" a="1"/>
  <c r="H609" i="12" s="1"/>
  <c r="O617" i="3"/>
  <c r="H610" i="12" s="1" a="1"/>
  <c r="H610" i="12" s="1"/>
  <c r="O618" i="3"/>
  <c r="H611" i="12" s="1" a="1"/>
  <c r="H611" i="12" s="1"/>
  <c r="O619" i="3"/>
  <c r="H612" i="12" s="1" a="1"/>
  <c r="H612" i="12" s="1"/>
  <c r="O620" i="3"/>
  <c r="O621" i="3"/>
  <c r="O622" i="3"/>
  <c r="H615" i="12" s="1" a="1"/>
  <c r="H615" i="12" s="1"/>
  <c r="O623" i="3"/>
  <c r="O624" i="3"/>
  <c r="O625" i="3"/>
  <c r="P625" i="3" s="1"/>
  <c r="O626" i="3"/>
  <c r="O627" i="3"/>
  <c r="O628" i="3"/>
  <c r="P628" i="3" s="1"/>
  <c r="T628" i="3" s="1"/>
  <c r="O629" i="3"/>
  <c r="H622" i="12" s="1" a="1"/>
  <c r="H622" i="12" s="1"/>
  <c r="I622" i="12" s="1"/>
  <c r="O630" i="3"/>
  <c r="H623" i="12" s="1" a="1"/>
  <c r="H623" i="12" s="1"/>
  <c r="O631" i="3"/>
  <c r="H624" i="12" s="1" a="1"/>
  <c r="H624" i="12" s="1"/>
  <c r="O632" i="3"/>
  <c r="O633" i="3"/>
  <c r="O634" i="3"/>
  <c r="O635" i="3"/>
  <c r="H628" i="12" s="1" a="1"/>
  <c r="H628" i="12" s="1"/>
  <c r="O636" i="3"/>
  <c r="O637" i="3"/>
  <c r="H630" i="12" s="1" a="1"/>
  <c r="H630" i="12" s="1"/>
  <c r="I630" i="12" s="1"/>
  <c r="O638" i="3"/>
  <c r="O639" i="3"/>
  <c r="H632" i="12" s="1" a="1"/>
  <c r="H632" i="12" s="1"/>
  <c r="O640" i="3"/>
  <c r="H633" i="12" s="1" a="1"/>
  <c r="H633" i="12" s="1"/>
  <c r="O641" i="3"/>
  <c r="H634" i="12" s="1" a="1"/>
  <c r="H634" i="12" s="1"/>
  <c r="O642" i="3"/>
  <c r="H635" i="12" s="1" a="1"/>
  <c r="H635" i="12" s="1"/>
  <c r="O643" i="3"/>
  <c r="H636" i="12" s="1" a="1"/>
  <c r="H636" i="12" s="1"/>
  <c r="O644" i="3"/>
  <c r="O645" i="3"/>
  <c r="O646" i="3"/>
  <c r="O647" i="3"/>
  <c r="O648" i="3"/>
  <c r="O649" i="3"/>
  <c r="P649" i="3" s="1"/>
  <c r="T649" i="3" s="1"/>
  <c r="O650" i="3"/>
  <c r="O651" i="3"/>
  <c r="H644" i="12" s="1" a="1"/>
  <c r="H644" i="12" s="1"/>
  <c r="O652" i="3"/>
  <c r="H645" i="12" s="1" a="1"/>
  <c r="H645" i="12" s="1"/>
  <c r="O653" i="3"/>
  <c r="H646" i="12" s="1" a="1"/>
  <c r="H646" i="12" s="1"/>
  <c r="O654" i="3"/>
  <c r="O655" i="3"/>
  <c r="H648" i="12" s="1" a="1"/>
  <c r="H648" i="12" s="1"/>
  <c r="O656" i="3"/>
  <c r="O657" i="3"/>
  <c r="O658" i="3"/>
  <c r="O659" i="3"/>
  <c r="O660" i="3"/>
  <c r="O661" i="3"/>
  <c r="P661" i="3" s="1"/>
  <c r="T661" i="3" s="1"/>
  <c r="O662" i="3"/>
  <c r="O663" i="3"/>
  <c r="H656" i="12" s="1" a="1"/>
  <c r="H656" i="12" s="1"/>
  <c r="O664" i="3"/>
  <c r="H657" i="12" s="1" a="1"/>
  <c r="H657" i="12" s="1"/>
  <c r="I657" i="12" s="1"/>
  <c r="O665" i="3"/>
  <c r="H658" i="12" s="1" a="1"/>
  <c r="H658" i="12" s="1"/>
  <c r="O666" i="3"/>
  <c r="H659" i="12" s="1" a="1"/>
  <c r="H659" i="12" s="1"/>
  <c r="O667" i="3"/>
  <c r="H660" i="12" s="1" a="1"/>
  <c r="H660" i="12" s="1"/>
  <c r="I660" i="12" s="1"/>
  <c r="O668" i="3"/>
  <c r="O669" i="3"/>
  <c r="O670" i="3"/>
  <c r="O671" i="3"/>
  <c r="H664" i="12" s="1" a="1"/>
  <c r="H664" i="12" s="1"/>
  <c r="O672" i="3"/>
  <c r="O673" i="3"/>
  <c r="O674" i="3"/>
  <c r="O675" i="3"/>
  <c r="O676" i="3"/>
  <c r="O677" i="3"/>
  <c r="H670" i="12" s="1" a="1"/>
  <c r="H670" i="12" s="1"/>
  <c r="O678" i="3"/>
  <c r="H671" i="12" s="1" a="1"/>
  <c r="H671" i="12" s="1"/>
  <c r="O679" i="3"/>
  <c r="H672" i="12" s="1" a="1"/>
  <c r="H672" i="12" s="1"/>
  <c r="I672" i="12" s="1"/>
  <c r="O680" i="3"/>
  <c r="O681" i="3"/>
  <c r="O682" i="3"/>
  <c r="H675" i="12" s="1" a="1"/>
  <c r="H675" i="12" s="1"/>
  <c r="O683" i="3"/>
  <c r="O684" i="3"/>
  <c r="O685" i="3"/>
  <c r="P685" i="3" s="1"/>
  <c r="T685" i="3" s="1"/>
  <c r="O686" i="3"/>
  <c r="O687" i="3"/>
  <c r="H680" i="12" s="1" a="1"/>
  <c r="H680" i="12" s="1"/>
  <c r="I680" i="12" s="1"/>
  <c r="O688" i="3"/>
  <c r="O689" i="3"/>
  <c r="H682" i="12" s="1" a="1"/>
  <c r="H682" i="12" s="1"/>
  <c r="O690" i="3"/>
  <c r="H683" i="12" s="1" a="1"/>
  <c r="H683" i="12" s="1"/>
  <c r="O691" i="3"/>
  <c r="H684" i="12" s="1" a="1"/>
  <c r="H684" i="12" s="1"/>
  <c r="O692" i="3"/>
  <c r="P692" i="3" s="1"/>
  <c r="O693" i="3"/>
  <c r="O694" i="3"/>
  <c r="O695" i="3"/>
  <c r="H688" i="12" s="1" a="1"/>
  <c r="H688" i="12" s="1"/>
  <c r="O696" i="3"/>
  <c r="O697" i="3"/>
  <c r="O698" i="3"/>
  <c r="O699" i="3"/>
  <c r="O700" i="3"/>
  <c r="H693" i="12" s="1" a="1"/>
  <c r="H693" i="12" s="1"/>
  <c r="O701" i="3"/>
  <c r="H694" i="12" s="1" a="1"/>
  <c r="H694" i="12" s="1"/>
  <c r="O702" i="3"/>
  <c r="H695" i="12" s="1" a="1"/>
  <c r="H695" i="12" s="1"/>
  <c r="O703" i="3"/>
  <c r="H696" i="12" s="1" a="1"/>
  <c r="H696" i="12" s="1"/>
  <c r="O704" i="3"/>
  <c r="O705" i="3"/>
  <c r="O706" i="3"/>
  <c r="O707" i="3"/>
  <c r="O708" i="3"/>
  <c r="O709" i="3"/>
  <c r="P709" i="3" s="1"/>
  <c r="U709" i="3" s="1"/>
  <c r="O710" i="3"/>
  <c r="O711" i="3"/>
  <c r="H704" i="12" s="1" a="1"/>
  <c r="H704" i="12" s="1"/>
  <c r="O712" i="3"/>
  <c r="H705" i="12" s="1" a="1"/>
  <c r="H705" i="12" s="1"/>
  <c r="O713" i="3"/>
  <c r="H706" i="12" s="1" a="1"/>
  <c r="H706" i="12" s="1"/>
  <c r="O714" i="3"/>
  <c r="H707" i="12" s="1" a="1"/>
  <c r="H707" i="12" s="1"/>
  <c r="O715" i="3"/>
  <c r="H708" i="12" s="1" a="1"/>
  <c r="H708" i="12" s="1"/>
  <c r="O716" i="3"/>
  <c r="O717" i="3"/>
  <c r="O718" i="3"/>
  <c r="O719" i="3"/>
  <c r="O720" i="3"/>
  <c r="O721" i="3"/>
  <c r="H714" i="12" s="1" a="1"/>
  <c r="H714" i="12" s="1"/>
  <c r="O722" i="3"/>
  <c r="O723" i="3"/>
  <c r="O724" i="3"/>
  <c r="H717" i="12" s="1" a="1"/>
  <c r="H717" i="12" s="1"/>
  <c r="O725" i="3"/>
  <c r="H718" i="12" s="1" a="1"/>
  <c r="H718" i="12" s="1"/>
  <c r="O726" i="3"/>
  <c r="H719" i="12" s="1" a="1"/>
  <c r="H719" i="12" s="1"/>
  <c r="O727" i="3"/>
  <c r="H720" i="12" s="1" a="1"/>
  <c r="H720" i="12" s="1"/>
  <c r="O728" i="3"/>
  <c r="O729" i="3"/>
  <c r="O730" i="3"/>
  <c r="O731" i="3"/>
  <c r="O732" i="3"/>
  <c r="O733" i="3"/>
  <c r="H726" i="12" s="1" a="1"/>
  <c r="H726" i="12" s="1"/>
  <c r="O734" i="3"/>
  <c r="O735" i="3"/>
  <c r="H728" i="12" s="1" a="1"/>
  <c r="H728" i="12" s="1"/>
  <c r="O736" i="3"/>
  <c r="H729" i="12" s="1" a="1"/>
  <c r="H729" i="12" s="1"/>
  <c r="O737" i="3"/>
  <c r="H730" i="12" s="1" a="1"/>
  <c r="H730" i="12" s="1"/>
  <c r="O738" i="3"/>
  <c r="H731" i="12" s="1" a="1"/>
  <c r="H731" i="12" s="1"/>
  <c r="O739" i="3"/>
  <c r="H732" i="12" s="1" a="1"/>
  <c r="H732" i="12" s="1"/>
  <c r="O740" i="3"/>
  <c r="H733" i="12" s="1" a="1"/>
  <c r="H733" i="12" s="1"/>
  <c r="O741" i="3"/>
  <c r="O742" i="3"/>
  <c r="O743" i="3"/>
  <c r="O744" i="3"/>
  <c r="O745" i="3"/>
  <c r="P745" i="3" s="1"/>
  <c r="O746" i="3"/>
  <c r="O747" i="3"/>
  <c r="O748" i="3"/>
  <c r="P748" i="3" s="1"/>
  <c r="T748" i="3" s="1"/>
  <c r="O749" i="3"/>
  <c r="O750" i="3"/>
  <c r="O751" i="3"/>
  <c r="O752" i="3"/>
  <c r="O753" i="3"/>
  <c r="O754" i="3"/>
  <c r="H747" i="12" s="1" a="1"/>
  <c r="H747" i="12" s="1"/>
  <c r="O755" i="3"/>
  <c r="H748" i="12" s="1" a="1"/>
  <c r="H748" i="12" s="1"/>
  <c r="O756" i="3"/>
  <c r="H749" i="12" s="1" a="1"/>
  <c r="H749" i="12" s="1"/>
  <c r="I749" i="12" s="1"/>
  <c r="O757" i="3"/>
  <c r="O758" i="3"/>
  <c r="O759" i="3"/>
  <c r="H752" i="12" s="1" a="1"/>
  <c r="H752" i="12" s="1"/>
  <c r="O760" i="3"/>
  <c r="H753" i="12" s="1" a="1"/>
  <c r="H753" i="12" s="1"/>
  <c r="O761" i="3"/>
  <c r="H754" i="12" s="1" a="1"/>
  <c r="H754" i="12" s="1"/>
  <c r="O762" i="3"/>
  <c r="H755" i="12" s="1" a="1"/>
  <c r="H755" i="12" s="1"/>
  <c r="O763" i="3"/>
  <c r="H756" i="12" s="1" a="1"/>
  <c r="H756" i="12" s="1"/>
  <c r="O764" i="3"/>
  <c r="O765" i="3"/>
  <c r="O766" i="3"/>
  <c r="O767" i="3"/>
  <c r="O768" i="3"/>
  <c r="O769" i="3"/>
  <c r="P769" i="3" s="1"/>
  <c r="O770" i="3"/>
  <c r="H763" i="12" s="1" a="1"/>
  <c r="H763" i="12" s="1"/>
  <c r="O771" i="3"/>
  <c r="O772" i="3"/>
  <c r="H765" i="12" s="1" a="1"/>
  <c r="H765" i="12" s="1"/>
  <c r="I765" i="12" s="1"/>
  <c r="O773" i="3"/>
  <c r="H766" i="12" s="1" a="1"/>
  <c r="H766" i="12" s="1"/>
  <c r="I766" i="12" s="1"/>
  <c r="O774" i="3"/>
  <c r="H767" i="12" s="1" a="1"/>
  <c r="H767" i="12" s="1"/>
  <c r="O775" i="3"/>
  <c r="H768" i="12" s="1" a="1"/>
  <c r="H768" i="12" s="1"/>
  <c r="I768" i="12" s="1"/>
  <c r="O776" i="3"/>
  <c r="O777" i="3"/>
  <c r="O778" i="3"/>
  <c r="H771" i="12" s="1" a="1"/>
  <c r="H771" i="12" s="1"/>
  <c r="O779" i="3"/>
  <c r="O780" i="3"/>
  <c r="O781" i="3"/>
  <c r="O782" i="3"/>
  <c r="O783" i="3"/>
  <c r="O784" i="3"/>
  <c r="P784" i="3" s="1"/>
  <c r="U784" i="3" s="1"/>
  <c r="O785" i="3"/>
  <c r="H778" i="12" s="1" a="1"/>
  <c r="H778" i="12" s="1"/>
  <c r="O786" i="3"/>
  <c r="H779" i="12" s="1" a="1"/>
  <c r="H779" i="12" s="1"/>
  <c r="O787" i="3"/>
  <c r="H780" i="12" s="1" a="1"/>
  <c r="H780" i="12" s="1"/>
  <c r="O788" i="3"/>
  <c r="O789" i="3"/>
  <c r="O790" i="3"/>
  <c r="O791" i="3"/>
  <c r="O792" i="3"/>
  <c r="O793" i="3"/>
  <c r="O794" i="3"/>
  <c r="O795" i="3"/>
  <c r="H788" i="12" s="1" a="1"/>
  <c r="H788" i="12" s="1"/>
  <c r="O796" i="3"/>
  <c r="O797" i="3"/>
  <c r="H790" i="12" s="1" a="1"/>
  <c r="H790" i="12" s="1"/>
  <c r="O798" i="3"/>
  <c r="H791" i="12" s="1" a="1"/>
  <c r="H791" i="12" s="1"/>
  <c r="O799" i="3"/>
  <c r="O800" i="3"/>
  <c r="O801" i="3"/>
  <c r="O802" i="3"/>
  <c r="O803" i="3"/>
  <c r="O804" i="3"/>
  <c r="O805" i="3"/>
  <c r="O806" i="3"/>
  <c r="O807" i="3"/>
  <c r="O808" i="3"/>
  <c r="P808" i="3" s="1"/>
  <c r="O809" i="3"/>
  <c r="H802" i="12" s="1" a="1"/>
  <c r="H802" i="12" s="1"/>
  <c r="I802" i="12" s="1"/>
  <c r="O810" i="3"/>
  <c r="P810" i="3" s="1"/>
  <c r="O811" i="3"/>
  <c r="H804" i="12" s="1" a="1"/>
  <c r="H804" i="12" s="1"/>
  <c r="O812" i="3"/>
  <c r="H805" i="12" s="1" a="1"/>
  <c r="H805" i="12" s="1"/>
  <c r="O813" i="3"/>
  <c r="O814" i="3"/>
  <c r="H807" i="12" s="1" a="1"/>
  <c r="H807" i="12" s="1"/>
  <c r="O815" i="3"/>
  <c r="O816" i="3"/>
  <c r="O817" i="3"/>
  <c r="P817" i="3" s="1"/>
  <c r="T817" i="3" s="1"/>
  <c r="O818" i="3"/>
  <c r="O819" i="3"/>
  <c r="O820" i="3"/>
  <c r="H813" i="12" s="1" a="1"/>
  <c r="H813" i="12" s="1"/>
  <c r="O821" i="3"/>
  <c r="H814" i="12" s="1" a="1"/>
  <c r="H814" i="12" s="1"/>
  <c r="O822" i="3"/>
  <c r="H815" i="12" s="1" a="1"/>
  <c r="H815" i="12" s="1"/>
  <c r="O823" i="3"/>
  <c r="H816" i="12" s="1" a="1"/>
  <c r="H816" i="12" s="1"/>
  <c r="O824" i="3"/>
  <c r="O825" i="3"/>
  <c r="O826" i="3"/>
  <c r="O827" i="3"/>
  <c r="H820" i="12" s="1" a="1"/>
  <c r="H820" i="12" s="1"/>
  <c r="O828" i="3"/>
  <c r="O829" i="3"/>
  <c r="O830" i="3"/>
  <c r="O831" i="3"/>
  <c r="H824" i="12" s="1" a="1"/>
  <c r="H824" i="12" s="1"/>
  <c r="O832" i="3"/>
  <c r="H825" i="12" s="1" a="1"/>
  <c r="H825" i="12" s="1"/>
  <c r="O833" i="3"/>
  <c r="H826" i="12" s="1" a="1"/>
  <c r="H826" i="12" s="1"/>
  <c r="O834" i="3"/>
  <c r="H827" i="12" s="1" a="1"/>
  <c r="H827" i="12" s="1"/>
  <c r="O835" i="3"/>
  <c r="H828" i="12" s="1" a="1"/>
  <c r="H828" i="12" s="1"/>
  <c r="O836" i="3"/>
  <c r="O837" i="3"/>
  <c r="O838" i="3"/>
  <c r="O839" i="3"/>
  <c r="O840" i="3"/>
  <c r="O841" i="3"/>
  <c r="P841" i="3" s="1"/>
  <c r="U841" i="3" s="1"/>
  <c r="O842" i="3"/>
  <c r="H835" i="12" s="1" a="1"/>
  <c r="H835" i="12" s="1"/>
  <c r="O843" i="3"/>
  <c r="O844" i="3"/>
  <c r="O845" i="3"/>
  <c r="H838" i="12" s="1" a="1"/>
  <c r="H838" i="12" s="1"/>
  <c r="O846" i="3"/>
  <c r="H839" i="12" s="1" a="1"/>
  <c r="H839" i="12" s="1"/>
  <c r="O847" i="3"/>
  <c r="H840" i="12" s="1" a="1"/>
  <c r="H840" i="12" s="1"/>
  <c r="O848" i="3"/>
  <c r="O849" i="3"/>
  <c r="O850" i="3"/>
  <c r="O851" i="3"/>
  <c r="H844" i="12" s="1" a="1"/>
  <c r="H844" i="12" s="1"/>
  <c r="O852" i="3"/>
  <c r="O853" i="3"/>
  <c r="P853" i="3" s="1"/>
  <c r="T853" i="3" s="1"/>
  <c r="O854" i="3"/>
  <c r="O855" i="3"/>
  <c r="H848" i="12" s="1" a="1"/>
  <c r="H848" i="12" s="1"/>
  <c r="O856" i="3"/>
  <c r="H849" i="12" s="1" a="1"/>
  <c r="H849" i="12" s="1"/>
  <c r="O857" i="3"/>
  <c r="H850" i="12" s="1" a="1"/>
  <c r="H850" i="12" s="1"/>
  <c r="O858" i="3"/>
  <c r="H851" i="12" s="1" a="1"/>
  <c r="H851" i="12" s="1"/>
  <c r="O859" i="3"/>
  <c r="H852" i="12" s="1" a="1"/>
  <c r="H852" i="12" s="1"/>
  <c r="O860" i="3"/>
  <c r="O861" i="3"/>
  <c r="O862" i="3"/>
  <c r="H855" i="12" s="1" a="1"/>
  <c r="H855" i="12" s="1"/>
  <c r="I855" i="12" s="1"/>
  <c r="O863" i="3"/>
  <c r="H856" i="12" s="1" a="1"/>
  <c r="H856" i="12" s="1"/>
  <c r="O864" i="3"/>
  <c r="O865" i="3"/>
  <c r="O866" i="3"/>
  <c r="O867" i="3"/>
  <c r="H860" i="12" s="1" a="1"/>
  <c r="H860" i="12" s="1"/>
  <c r="O868" i="3"/>
  <c r="H861" i="12" s="1" a="1"/>
  <c r="H861" i="12" s="1"/>
  <c r="O869" i="3"/>
  <c r="H862" i="12" s="1" a="1"/>
  <c r="H862" i="12" s="1"/>
  <c r="O870" i="3"/>
  <c r="H863" i="12" s="1" a="1"/>
  <c r="H863" i="12" s="1"/>
  <c r="O871" i="3"/>
  <c r="H864" i="12" s="1" a="1"/>
  <c r="H864" i="12" s="1"/>
  <c r="I864" i="12" s="1"/>
  <c r="O872" i="3"/>
  <c r="O873" i="3"/>
  <c r="O874" i="3"/>
  <c r="H867" i="12" s="1" a="1"/>
  <c r="H867" i="12" s="1"/>
  <c r="O875" i="3"/>
  <c r="H868" i="12" s="1" a="1"/>
  <c r="H868" i="12" s="1"/>
  <c r="O876" i="3"/>
  <c r="O877" i="3"/>
  <c r="H870" i="12" s="1" a="1"/>
  <c r="H870" i="12" s="1"/>
  <c r="O878" i="3"/>
  <c r="O879" i="3"/>
  <c r="H872" i="12" s="1" a="1"/>
  <c r="H872" i="12" s="1"/>
  <c r="O880" i="3"/>
  <c r="H873" i="12" s="1" a="1"/>
  <c r="H873" i="12" s="1"/>
  <c r="O881" i="3"/>
  <c r="H874" i="12" s="1" a="1"/>
  <c r="H874" i="12" s="1"/>
  <c r="O882" i="3"/>
  <c r="H875" i="12" s="1" a="1"/>
  <c r="H875" i="12" s="1"/>
  <c r="O883" i="3"/>
  <c r="H876" i="12" s="1" a="1"/>
  <c r="H876" i="12" s="1"/>
  <c r="O884" i="3"/>
  <c r="O885" i="3"/>
  <c r="O886" i="3"/>
  <c r="O887" i="3"/>
  <c r="O888" i="3"/>
  <c r="O889" i="3"/>
  <c r="P889" i="3" s="1"/>
  <c r="T889" i="3" s="1"/>
  <c r="O890" i="3"/>
  <c r="O891" i="3"/>
  <c r="O892" i="3"/>
  <c r="O893" i="3"/>
  <c r="H886" i="12" s="1" a="1"/>
  <c r="H886" i="12" s="1"/>
  <c r="O894" i="3"/>
  <c r="H887" i="12" s="1" a="1"/>
  <c r="H887" i="12" s="1"/>
  <c r="O895" i="3"/>
  <c r="H888" i="12" s="1" a="1"/>
  <c r="H888" i="12" s="1"/>
  <c r="O896" i="3"/>
  <c r="O897" i="3"/>
  <c r="O898" i="3"/>
  <c r="O899" i="3"/>
  <c r="H892" i="12" s="1" a="1"/>
  <c r="H892" i="12" s="1"/>
  <c r="O900" i="3"/>
  <c r="O901" i="3"/>
  <c r="P901" i="3" s="1"/>
  <c r="T901" i="3" s="1"/>
  <c r="O902" i="3"/>
  <c r="O903" i="3"/>
  <c r="H896" i="12" s="1" a="1"/>
  <c r="H896" i="12" s="1"/>
  <c r="O904" i="3"/>
  <c r="H897" i="12" s="1" a="1"/>
  <c r="H897" i="12" s="1"/>
  <c r="O905" i="3"/>
  <c r="H898" i="12" s="1" a="1"/>
  <c r="H898" i="12" s="1"/>
  <c r="I898" i="12" s="1"/>
  <c r="O906" i="3"/>
  <c r="H899" i="12" s="1" a="1"/>
  <c r="H899" i="12" s="1"/>
  <c r="I899" i="12" s="1"/>
  <c r="O907" i="3"/>
  <c r="H900" i="12" s="1" a="1"/>
  <c r="H900" i="12" s="1"/>
  <c r="I900" i="12" s="1"/>
  <c r="O908" i="3"/>
  <c r="O909" i="3"/>
  <c r="O910" i="3"/>
  <c r="O911" i="3"/>
  <c r="H904" i="12" s="1" a="1"/>
  <c r="H904" i="12" s="1"/>
  <c r="O912" i="3"/>
  <c r="O913" i="3"/>
  <c r="H906" i="12" s="1" a="1"/>
  <c r="H906" i="12" s="1"/>
  <c r="O914" i="3"/>
  <c r="O915" i="3"/>
  <c r="H908" i="12" s="1" a="1"/>
  <c r="H908" i="12" s="1"/>
  <c r="O916" i="3"/>
  <c r="O917" i="3"/>
  <c r="H910" i="12" s="1" a="1"/>
  <c r="H910" i="12" s="1"/>
  <c r="O918" i="3"/>
  <c r="H911" i="12" s="1" a="1"/>
  <c r="H911" i="12" s="1"/>
  <c r="O919" i="3"/>
  <c r="H912" i="12" s="1" a="1"/>
  <c r="H912" i="12" s="1"/>
  <c r="O920" i="3"/>
  <c r="O921" i="3"/>
  <c r="O922" i="3"/>
  <c r="O923" i="3"/>
  <c r="O924" i="3"/>
  <c r="O925" i="3"/>
  <c r="P925" i="3" s="1"/>
  <c r="O926" i="3"/>
  <c r="O927" i="3"/>
  <c r="H920" i="12" s="1" a="1"/>
  <c r="H920" i="12" s="1"/>
  <c r="O928" i="3"/>
  <c r="H921" i="12" s="1" a="1"/>
  <c r="H921" i="12" s="1"/>
  <c r="O929" i="3"/>
  <c r="H922" i="12" s="1" a="1"/>
  <c r="H922" i="12" s="1"/>
  <c r="O930" i="3"/>
  <c r="H923" i="12" s="1" a="1"/>
  <c r="H923" i="12" s="1"/>
  <c r="O931" i="3"/>
  <c r="H924" i="12" s="1" a="1"/>
  <c r="H924" i="12" s="1"/>
  <c r="O932" i="3"/>
  <c r="O933" i="3"/>
  <c r="O934" i="3"/>
  <c r="O935" i="3"/>
  <c r="O936" i="3"/>
  <c r="O937" i="3"/>
  <c r="P937" i="3" s="1"/>
  <c r="T937" i="3" s="1"/>
  <c r="O938" i="3"/>
  <c r="O939" i="3"/>
  <c r="O940" i="3"/>
  <c r="O941" i="3"/>
  <c r="H934" i="12" s="1" a="1"/>
  <c r="H934" i="12" s="1"/>
  <c r="O942" i="3"/>
  <c r="H935" i="12" s="1" a="1"/>
  <c r="H935" i="12" s="1"/>
  <c r="O943" i="3"/>
  <c r="H936" i="12" s="1" a="1"/>
  <c r="H936" i="12" s="1"/>
  <c r="O944" i="3"/>
  <c r="O945" i="3"/>
  <c r="O946" i="3"/>
  <c r="O947" i="3"/>
  <c r="O948" i="3"/>
  <c r="O949" i="3"/>
  <c r="H942" i="12" s="1" a="1"/>
  <c r="H942" i="12" s="1"/>
  <c r="O950" i="3"/>
  <c r="O951" i="3"/>
  <c r="H944" i="12" s="1" a="1"/>
  <c r="H944" i="12" s="1"/>
  <c r="O952" i="3"/>
  <c r="O953" i="3"/>
  <c r="O954" i="3"/>
  <c r="H947" i="12" s="1" a="1"/>
  <c r="H947" i="12" s="1"/>
  <c r="O955" i="3"/>
  <c r="H948" i="12" s="1" a="1"/>
  <c r="H948" i="12" s="1"/>
  <c r="O956" i="3"/>
  <c r="O957" i="3"/>
  <c r="O958" i="3"/>
  <c r="O959" i="3"/>
  <c r="H952" i="12" s="1" a="1"/>
  <c r="H952" i="12" s="1"/>
  <c r="O960" i="3"/>
  <c r="O961" i="3"/>
  <c r="P961" i="3" s="1"/>
  <c r="O962" i="3"/>
  <c r="O963" i="3"/>
  <c r="H956" i="12" s="1" a="1"/>
  <c r="H956" i="12" s="1"/>
  <c r="O964" i="3"/>
  <c r="H957" i="12" s="1" a="1"/>
  <c r="H957" i="12" s="1"/>
  <c r="O965" i="3"/>
  <c r="H958" i="12" s="1" a="1"/>
  <c r="H958" i="12" s="1"/>
  <c r="O966" i="3"/>
  <c r="H959" i="12" s="1" a="1"/>
  <c r="H959" i="12" s="1"/>
  <c r="O967" i="3"/>
  <c r="H960" i="12" s="1" a="1"/>
  <c r="H960" i="12" s="1"/>
  <c r="O968" i="3"/>
  <c r="O969" i="3"/>
  <c r="O970" i="3"/>
  <c r="O971" i="3"/>
  <c r="O972" i="3"/>
  <c r="O973" i="3"/>
  <c r="P973" i="3" s="1"/>
  <c r="U973" i="3" s="1"/>
  <c r="O974" i="3"/>
  <c r="H967" i="12" s="1" a="1"/>
  <c r="H967" i="12" s="1"/>
  <c r="O975" i="3"/>
  <c r="O976" i="3"/>
  <c r="P976" i="3" s="1"/>
  <c r="O977" i="3"/>
  <c r="H970" i="12" s="1" a="1"/>
  <c r="H970" i="12" s="1"/>
  <c r="O978" i="3"/>
  <c r="H971" i="12" s="1" a="1"/>
  <c r="H971" i="12" s="1"/>
  <c r="O979" i="3"/>
  <c r="H972" i="12" s="1" a="1"/>
  <c r="H972" i="12" s="1"/>
  <c r="O980" i="3"/>
  <c r="O981" i="3"/>
  <c r="O982" i="3"/>
  <c r="O983" i="3"/>
  <c r="H976" i="12" s="1" a="1"/>
  <c r="H976" i="12" s="1"/>
  <c r="O984" i="3"/>
  <c r="O985" i="3"/>
  <c r="O986" i="3"/>
  <c r="O987" i="3"/>
  <c r="O988" i="3"/>
  <c r="O989" i="3"/>
  <c r="H982" i="12" s="1" a="1"/>
  <c r="H982" i="12" s="1"/>
  <c r="O990" i="3"/>
  <c r="H983" i="12" s="1" a="1"/>
  <c r="H983" i="12" s="1"/>
  <c r="O991" i="3"/>
  <c r="H984" i="12" s="1" a="1"/>
  <c r="H984" i="12" s="1"/>
  <c r="I984" i="12" s="1"/>
  <c r="O992" i="3"/>
  <c r="P992" i="3" s="1"/>
  <c r="O993" i="3"/>
  <c r="O994" i="3"/>
  <c r="H987" i="12" s="1" a="1"/>
  <c r="H987" i="12" s="1"/>
  <c r="O995" i="3"/>
  <c r="O996" i="3"/>
  <c r="O997" i="3"/>
  <c r="O998" i="3"/>
  <c r="O999" i="3"/>
  <c r="O1000" i="3"/>
  <c r="H993" i="12" s="1" a="1"/>
  <c r="H993" i="12" s="1"/>
  <c r="O1001" i="3"/>
  <c r="H994" i="12" s="1" a="1"/>
  <c r="H994" i="12" s="1"/>
  <c r="O1002" i="3"/>
  <c r="H995" i="12" s="1" a="1"/>
  <c r="H995" i="12" s="1"/>
  <c r="O1003" i="3"/>
  <c r="H996" i="12" s="1" a="1"/>
  <c r="H996" i="12" s="1"/>
  <c r="O1004" i="3"/>
  <c r="O1005" i="3"/>
  <c r="O1006" i="3"/>
  <c r="O1007" i="3"/>
  <c r="O1008" i="3"/>
  <c r="P13" i="3"/>
  <c r="P16" i="3"/>
  <c r="P61" i="3"/>
  <c r="P73" i="3"/>
  <c r="P87" i="3"/>
  <c r="P147" i="3"/>
  <c r="P277" i="3"/>
  <c r="P325" i="3"/>
  <c r="P351" i="3"/>
  <c r="T351" i="3" s="1"/>
  <c r="P409" i="3"/>
  <c r="P457" i="3"/>
  <c r="P481" i="3"/>
  <c r="U481" i="3" s="1"/>
  <c r="P483" i="3"/>
  <c r="U483" i="3" s="1"/>
  <c r="P517" i="3"/>
  <c r="P602" i="3"/>
  <c r="T602" i="3" s="1"/>
  <c r="P637" i="3"/>
  <c r="P650" i="3"/>
  <c r="P651" i="3"/>
  <c r="P652" i="3"/>
  <c r="P770" i="3"/>
  <c r="P865" i="3"/>
  <c r="U865" i="3" s="1"/>
  <c r="P877" i="3"/>
  <c r="P949" i="3"/>
  <c r="T949" i="3" s="1"/>
  <c r="P985" i="3"/>
  <c r="T985" i="3" s="1"/>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T88" i="3"/>
  <c r="T153" i="3"/>
  <c r="T193" i="3"/>
  <c r="T265" i="3"/>
  <c r="T433" i="3"/>
  <c r="T541" i="3"/>
  <c r="T556" i="3"/>
  <c r="T565" i="3"/>
  <c r="T625" i="3"/>
  <c r="T709" i="3"/>
  <c r="T841" i="3"/>
  <c r="T973" i="3"/>
  <c r="T981" i="3"/>
  <c r="U25" i="3"/>
  <c r="U85" i="3"/>
  <c r="U205" i="3"/>
  <c r="U229" i="3"/>
  <c r="U241" i="3"/>
  <c r="U265" i="3"/>
  <c r="U301" i="3"/>
  <c r="U322" i="3"/>
  <c r="U323" i="3"/>
  <c r="U357" i="3"/>
  <c r="U445" i="3"/>
  <c r="U529" i="3"/>
  <c r="U541" i="3"/>
  <c r="U601" i="3"/>
  <c r="U602" i="3"/>
  <c r="U625" i="3"/>
  <c r="U649" i="3"/>
  <c r="U853" i="3"/>
  <c r="U901" i="3"/>
  <c r="U937"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H5" i="12" a="1"/>
  <c r="H5" i="12" s="1"/>
  <c r="I5" i="12" s="1"/>
  <c r="H6" i="12" a="1"/>
  <c r="H6" i="12" s="1"/>
  <c r="H14" i="12" a="1"/>
  <c r="H14" i="12" s="1"/>
  <c r="H15" i="12" a="1"/>
  <c r="H15" i="12" s="1"/>
  <c r="H18" i="12" a="1"/>
  <c r="H18" i="12" s="1"/>
  <c r="H26" i="12" a="1"/>
  <c r="H26" i="12" s="1"/>
  <c r="H38" i="12" a="1"/>
  <c r="H38" i="12" s="1"/>
  <c r="H41" i="12" a="1"/>
  <c r="H41" i="12" s="1"/>
  <c r="H42" i="12" a="1"/>
  <c r="H42" i="12" s="1"/>
  <c r="I42" i="12" s="1"/>
  <c r="H43" i="12" a="1"/>
  <c r="H43" i="12" s="1"/>
  <c r="H50" i="12" a="1"/>
  <c r="H50" i="12" s="1"/>
  <c r="H51" i="12" a="1"/>
  <c r="H51" i="12" s="1"/>
  <c r="H54" i="12" a="1"/>
  <c r="H54" i="12" s="1"/>
  <c r="H55" i="12" a="1"/>
  <c r="H55" i="12" s="1"/>
  <c r="H62" i="12" a="1"/>
  <c r="H62" i="12" s="1"/>
  <c r="H63" i="12" a="1"/>
  <c r="H63" i="12" s="1"/>
  <c r="H74" i="12" a="1"/>
  <c r="H74" i="12" s="1"/>
  <c r="H78" i="12" a="1"/>
  <c r="H78" i="12" s="1"/>
  <c r="H86" i="12" a="1"/>
  <c r="H86" i="12" s="1"/>
  <c r="H89" i="12" a="1"/>
  <c r="H89" i="12" s="1"/>
  <c r="H98" i="12" a="1"/>
  <c r="H98" i="12" s="1"/>
  <c r="H102" i="12" a="1"/>
  <c r="H102" i="12" s="1"/>
  <c r="H110" i="12" a="1"/>
  <c r="H110" i="12" s="1"/>
  <c r="H111" i="12" a="1"/>
  <c r="H111" i="12" s="1"/>
  <c r="H114" i="12" a="1"/>
  <c r="H114" i="12" s="1"/>
  <c r="H124" i="12" a="1"/>
  <c r="H124" i="12" s="1"/>
  <c r="H125" i="12" a="1"/>
  <c r="H125" i="12" s="1"/>
  <c r="H134" i="12" a="1"/>
  <c r="H134" i="12" s="1"/>
  <c r="H138" i="12" a="1"/>
  <c r="H138" i="12" s="1"/>
  <c r="H140" i="12" a="1"/>
  <c r="H140" i="12" s="1"/>
  <c r="I140" i="12" s="1"/>
  <c r="H146" i="12" a="1"/>
  <c r="H146" i="12" s="1"/>
  <c r="H158" i="12" a="1"/>
  <c r="H158" i="12" s="1"/>
  <c r="H170" i="12" a="1"/>
  <c r="H170" i="12" s="1"/>
  <c r="H173" i="12" a="1"/>
  <c r="H173" i="12" s="1"/>
  <c r="H174" i="12" a="1"/>
  <c r="H174" i="12" s="1"/>
  <c r="H175" i="12" a="1"/>
  <c r="H175" i="12" s="1"/>
  <c r="H178" i="12" a="1"/>
  <c r="H178" i="12" s="1"/>
  <c r="H182" i="12" a="1"/>
  <c r="H182" i="12" s="1"/>
  <c r="H183" i="12" a="1"/>
  <c r="H183" i="12" s="1"/>
  <c r="H194" i="12" a="1"/>
  <c r="H194" i="12" s="1"/>
  <c r="H198" i="12" a="1"/>
  <c r="H198" i="12" s="1"/>
  <c r="H199" i="12" a="1"/>
  <c r="H199" i="12" s="1"/>
  <c r="H207" i="12" a="1"/>
  <c r="H207" i="12" s="1"/>
  <c r="H218" i="12" a="1"/>
  <c r="H218" i="12" s="1"/>
  <c r="H219" i="12" a="1"/>
  <c r="H219" i="12" s="1"/>
  <c r="H221" i="12" a="1"/>
  <c r="H221" i="12" s="1"/>
  <c r="I221" i="12" s="1"/>
  <c r="H222" i="12" a="1"/>
  <c r="H222" i="12" s="1"/>
  <c r="I222" i="12" s="1"/>
  <c r="H224" i="12" a="1"/>
  <c r="H224" i="12" s="1"/>
  <c r="H230" i="12" a="1"/>
  <c r="H230" i="12" s="1"/>
  <c r="H234" i="12" a="1"/>
  <c r="H234" i="12" s="1"/>
  <c r="H235" i="12" a="1"/>
  <c r="H235" i="12" s="1"/>
  <c r="H242" i="12" a="1"/>
  <c r="H242" i="12" s="1"/>
  <c r="H244" i="12" a="1"/>
  <c r="H244" i="12" s="1"/>
  <c r="H247" i="12" a="1"/>
  <c r="H247" i="12" s="1"/>
  <c r="H254" i="12" a="1"/>
  <c r="H254" i="12" s="1"/>
  <c r="H255" i="12" a="1"/>
  <c r="H255" i="12" s="1"/>
  <c r="H258" i="12" a="1"/>
  <c r="H258" i="12" s="1"/>
  <c r="H266" i="12" a="1"/>
  <c r="H266" i="12" s="1"/>
  <c r="H272" i="12" a="1"/>
  <c r="H272" i="12" s="1"/>
  <c r="H278" i="12" a="1"/>
  <c r="H278" i="12" s="1"/>
  <c r="H279" i="12" a="1"/>
  <c r="H279" i="12" s="1"/>
  <c r="H282" i="12" a="1"/>
  <c r="H282" i="12" s="1"/>
  <c r="H290" i="12" a="1"/>
  <c r="H290" i="12" s="1"/>
  <c r="H291" i="12" a="1"/>
  <c r="H291" i="12" s="1"/>
  <c r="I291" i="12" s="1"/>
  <c r="H292" i="12" a="1"/>
  <c r="H292" i="12" s="1"/>
  <c r="H293" i="12" a="1"/>
  <c r="H293" i="12" s="1"/>
  <c r="H294" i="12" a="1"/>
  <c r="H294" i="12" s="1"/>
  <c r="H296" i="12" a="1"/>
  <c r="H296" i="12" s="1"/>
  <c r="H302" i="12" a="1"/>
  <c r="H302" i="12" s="1"/>
  <c r="I302" i="12" s="1"/>
  <c r="H314" i="12" a="1"/>
  <c r="H314" i="12" s="1"/>
  <c r="H317" i="12" a="1"/>
  <c r="H317" i="12" s="1"/>
  <c r="H318" i="12" a="1"/>
  <c r="H318" i="12" s="1"/>
  <c r="H319" i="12" a="1"/>
  <c r="H319" i="12" s="1"/>
  <c r="H320" i="12" a="1"/>
  <c r="H320" i="12" s="1"/>
  <c r="H321" i="12" a="1"/>
  <c r="H321" i="12" s="1"/>
  <c r="H326" i="12" a="1"/>
  <c r="H326" i="12" s="1"/>
  <c r="H327" i="12" a="1"/>
  <c r="H327" i="12" s="1"/>
  <c r="H329" i="12" a="1"/>
  <c r="H329" i="12" s="1"/>
  <c r="H338" i="12" a="1"/>
  <c r="H338" i="12" s="1"/>
  <c r="H351" i="12" a="1"/>
  <c r="H351" i="12" s="1"/>
  <c r="H355" i="12" a="1"/>
  <c r="H355" i="12" s="1"/>
  <c r="H356" i="12" a="1"/>
  <c r="H356" i="12" s="1"/>
  <c r="H362" i="12" a="1"/>
  <c r="H362" i="12" s="1"/>
  <c r="H363" i="12" a="1"/>
  <c r="H363" i="12" s="1"/>
  <c r="H364" i="12" a="1"/>
  <c r="H364" i="12" s="1"/>
  <c r="H365" i="12" a="1"/>
  <c r="H365" i="12" s="1"/>
  <c r="H374" i="12" a="1"/>
  <c r="H374" i="12" s="1"/>
  <c r="H375" i="12" a="1"/>
  <c r="H375" i="12" s="1"/>
  <c r="H386" i="12" a="1"/>
  <c r="H386" i="12" s="1"/>
  <c r="H390" i="12" a="1"/>
  <c r="H390" i="12" s="1"/>
  <c r="H398" i="12" a="1"/>
  <c r="H398" i="12" s="1"/>
  <c r="H404" i="12" a="1"/>
  <c r="H404" i="12" s="1"/>
  <c r="H405" i="12" a="1"/>
  <c r="H405" i="12" s="1"/>
  <c r="H406" i="12" a="1"/>
  <c r="H406" i="12" s="1"/>
  <c r="I406" i="12" s="1"/>
  <c r="H407" i="12" a="1"/>
  <c r="H407" i="12" s="1"/>
  <c r="H410" i="12" a="1"/>
  <c r="H410" i="12" s="1"/>
  <c r="I410" i="12" s="1"/>
  <c r="H411" i="12" a="1"/>
  <c r="H411" i="12" s="1"/>
  <c r="H414" i="12" a="1"/>
  <c r="H414" i="12" s="1"/>
  <c r="H422" i="12" a="1"/>
  <c r="H422" i="12" s="1"/>
  <c r="H423" i="12" a="1"/>
  <c r="H423" i="12" s="1"/>
  <c r="H434" i="12" a="1"/>
  <c r="H434" i="12" s="1"/>
  <c r="H435" i="12" a="1"/>
  <c r="H435" i="12" s="1"/>
  <c r="H438" i="12" a="1"/>
  <c r="H438" i="12" s="1"/>
  <c r="H443" i="12" a="1"/>
  <c r="H443" i="12" s="1"/>
  <c r="H446" i="12" a="1"/>
  <c r="H446" i="12" s="1"/>
  <c r="H450" i="12" a="1"/>
  <c r="H450" i="12" s="1"/>
  <c r="H458" i="12" a="1"/>
  <c r="H458" i="12" s="1"/>
  <c r="H465" i="12" a="1"/>
  <c r="H465" i="12" s="1"/>
  <c r="H470" i="12" a="1"/>
  <c r="H470" i="12" s="1"/>
  <c r="H482" i="12" a="1"/>
  <c r="H482" i="12" s="1"/>
  <c r="H494" i="12" a="1"/>
  <c r="H494" i="12" s="1"/>
  <c r="H506" i="12" a="1"/>
  <c r="H506" i="12" s="1"/>
  <c r="H511" i="12" a="1"/>
  <c r="H511" i="12" s="1"/>
  <c r="H512" i="12" a="1"/>
  <c r="H512" i="12" s="1"/>
  <c r="H518" i="12" a="1"/>
  <c r="H518" i="12" s="1"/>
  <c r="H519" i="12" a="1"/>
  <c r="H519" i="12" s="1"/>
  <c r="H520" i="12" a="1"/>
  <c r="H520" i="12" s="1"/>
  <c r="H530" i="12" a="1"/>
  <c r="H530" i="12" s="1"/>
  <c r="H533" i="12" a="1"/>
  <c r="H533" i="12" s="1"/>
  <c r="H534" i="12" a="1"/>
  <c r="H534" i="12" s="1"/>
  <c r="H535" i="12" a="1"/>
  <c r="H535" i="12" s="1"/>
  <c r="H542" i="12" a="1"/>
  <c r="H542" i="12" s="1"/>
  <c r="H554" i="12" a="1"/>
  <c r="H554" i="12" s="1"/>
  <c r="H555" i="12" a="1"/>
  <c r="H555" i="12" s="1"/>
  <c r="H557" i="12" a="1"/>
  <c r="H557" i="12" s="1"/>
  <c r="H558" i="12" a="1"/>
  <c r="H558" i="12" s="1"/>
  <c r="H566" i="12" a="1"/>
  <c r="H566" i="12" s="1"/>
  <c r="H578" i="12" a="1"/>
  <c r="H578" i="12" s="1"/>
  <c r="H590" i="12" a="1"/>
  <c r="H590" i="12" s="1"/>
  <c r="I590" i="12" s="1"/>
  <c r="H594" i="12" a="1"/>
  <c r="H594" i="12" s="1"/>
  <c r="H602" i="12" a="1"/>
  <c r="H602" i="12" s="1"/>
  <c r="H603" i="12" a="1"/>
  <c r="H603" i="12" s="1"/>
  <c r="H604" i="12" a="1"/>
  <c r="H604" i="12" s="1"/>
  <c r="H614" i="12" a="1"/>
  <c r="H614" i="12" s="1"/>
  <c r="H618" i="12" a="1"/>
  <c r="H618" i="12" s="1"/>
  <c r="H627" i="12" a="1"/>
  <c r="H627" i="12" s="1"/>
  <c r="H629" i="12" a="1"/>
  <c r="H629" i="12" s="1"/>
  <c r="H642" i="12" a="1"/>
  <c r="H642" i="12" s="1"/>
  <c r="H643" i="12" a="1"/>
  <c r="H643" i="12" s="1"/>
  <c r="H650" i="12" a="1"/>
  <c r="H650" i="12" s="1"/>
  <c r="H651" i="12" a="1"/>
  <c r="H651" i="12" s="1"/>
  <c r="H654" i="12" a="1"/>
  <c r="H654" i="12" s="1"/>
  <c r="I654" i="12" s="1"/>
  <c r="H662" i="12" a="1"/>
  <c r="H662" i="12" s="1"/>
  <c r="H674" i="12" a="1"/>
  <c r="H674" i="12" s="1"/>
  <c r="H677" i="12" a="1"/>
  <c r="H677" i="12" s="1"/>
  <c r="H678" i="12" a="1"/>
  <c r="H678" i="12" s="1"/>
  <c r="H686" i="12" a="1"/>
  <c r="H686" i="12" s="1"/>
  <c r="I686" i="12" s="1"/>
  <c r="H691" i="12" a="1"/>
  <c r="H691" i="12" s="1"/>
  <c r="H698" i="12" a="1"/>
  <c r="H698" i="12" s="1"/>
  <c r="H702" i="12" a="1"/>
  <c r="H702" i="12" s="1"/>
  <c r="H710" i="12" a="1"/>
  <c r="H710" i="12" s="1"/>
  <c r="H711" i="12" a="1"/>
  <c r="H711" i="12" s="1"/>
  <c r="H715" i="12" a="1"/>
  <c r="H715" i="12" s="1"/>
  <c r="H716" i="12" a="1"/>
  <c r="H716" i="12" s="1"/>
  <c r="H722" i="12" a="1"/>
  <c r="H722" i="12" s="1"/>
  <c r="H723" i="12" a="1"/>
  <c r="H723" i="12" s="1"/>
  <c r="H725" i="12" a="1"/>
  <c r="H725" i="12" s="1"/>
  <c r="H734" i="12" a="1"/>
  <c r="H734" i="12" s="1"/>
  <c r="H735" i="12" a="1"/>
  <c r="H735" i="12" s="1"/>
  <c r="H739" i="12" a="1"/>
  <c r="H739" i="12" s="1"/>
  <c r="I739" i="12" s="1"/>
  <c r="H740" i="12" a="1"/>
  <c r="H740" i="12" s="1"/>
  <c r="H741" i="12" a="1"/>
  <c r="H741" i="12" s="1"/>
  <c r="H742" i="12" a="1"/>
  <c r="H742" i="12" s="1"/>
  <c r="H743" i="12" a="1"/>
  <c r="H743" i="12" s="1"/>
  <c r="H744" i="12" a="1"/>
  <c r="H744" i="12" s="1"/>
  <c r="H746" i="12" a="1"/>
  <c r="H746" i="12" s="1"/>
  <c r="H760" i="12" a="1"/>
  <c r="H760" i="12" s="1"/>
  <c r="H770" i="12" a="1"/>
  <c r="H770" i="12" s="1"/>
  <c r="H773" i="12" a="1"/>
  <c r="H773" i="12" s="1"/>
  <c r="I773" i="12" s="1"/>
  <c r="H782" i="12" a="1"/>
  <c r="H782" i="12" s="1"/>
  <c r="H783" i="12" a="1"/>
  <c r="H783" i="12" s="1"/>
  <c r="H794" i="12" a="1"/>
  <c r="H794" i="12" s="1"/>
  <c r="H795" i="12" a="1"/>
  <c r="H795" i="12" s="1"/>
  <c r="H806" i="12" a="1"/>
  <c r="H806" i="12" s="1"/>
  <c r="H818" i="12" a="1"/>
  <c r="H818" i="12" s="1"/>
  <c r="H830" i="12" a="1"/>
  <c r="H830" i="12" s="1"/>
  <c r="H842" i="12" a="1"/>
  <c r="H842" i="12" s="1"/>
  <c r="H843" i="12" a="1"/>
  <c r="H843" i="12" s="1"/>
  <c r="H845" i="12" a="1"/>
  <c r="H845" i="12" s="1"/>
  <c r="H846" i="12" a="1"/>
  <c r="H846" i="12" s="1"/>
  <c r="I846" i="12" s="1"/>
  <c r="H847" i="12" a="1"/>
  <c r="H847" i="12" s="1"/>
  <c r="H854" i="12" a="1"/>
  <c r="H854" i="12" s="1"/>
  <c r="H858" i="12" a="1"/>
  <c r="H858" i="12" s="1"/>
  <c r="H866" i="12" a="1"/>
  <c r="H866" i="12" s="1"/>
  <c r="H869" i="12" a="1"/>
  <c r="H869" i="12" s="1"/>
  <c r="H878" i="12" a="1"/>
  <c r="H878" i="12" s="1"/>
  <c r="H879" i="12" a="1"/>
  <c r="H879" i="12" s="1"/>
  <c r="H882" i="12" a="1"/>
  <c r="H882" i="12" s="1"/>
  <c r="H890" i="12" a="1"/>
  <c r="H890" i="12" s="1"/>
  <c r="H893" i="12" a="1"/>
  <c r="H893" i="12" s="1"/>
  <c r="H894" i="12" a="1"/>
  <c r="H894" i="12" s="1"/>
  <c r="H895" i="12" a="1"/>
  <c r="H895" i="12" s="1"/>
  <c r="H914" i="12" a="1"/>
  <c r="H914" i="12" s="1"/>
  <c r="H917" i="12" a="1"/>
  <c r="H917" i="12" s="1"/>
  <c r="H918" i="12" a="1"/>
  <c r="H918" i="12" s="1"/>
  <c r="H926" i="12" a="1"/>
  <c r="H926" i="12" s="1"/>
  <c r="H930" i="12" a="1"/>
  <c r="H930" i="12" s="1"/>
  <c r="H931" i="12" a="1"/>
  <c r="H931" i="12" s="1"/>
  <c r="H938" i="12" a="1"/>
  <c r="H938" i="12" s="1"/>
  <c r="H939" i="12" a="1"/>
  <c r="H939" i="12" s="1"/>
  <c r="H945" i="12" a="1"/>
  <c r="H945" i="12" s="1"/>
  <c r="H946" i="12" a="1"/>
  <c r="H946" i="12" s="1"/>
  <c r="H950" i="12" a="1"/>
  <c r="H950" i="12" s="1"/>
  <c r="H962" i="12" a="1"/>
  <c r="H962" i="12" s="1"/>
  <c r="H963" i="12" a="1"/>
  <c r="H963" i="12" s="1"/>
  <c r="H966" i="12" a="1"/>
  <c r="H966" i="12" s="1"/>
  <c r="H974" i="12" a="1"/>
  <c r="H974" i="12" s="1"/>
  <c r="H978" i="12" a="1"/>
  <c r="H978" i="12" s="1"/>
  <c r="I978" i="12" s="1"/>
  <c r="H979" i="12" a="1"/>
  <c r="H979" i="12" s="1"/>
  <c r="I979" i="12" s="1"/>
  <c r="H980" i="12" a="1"/>
  <c r="H980" i="12" s="1"/>
  <c r="H986" i="12" a="1"/>
  <c r="H986" i="12" s="1"/>
  <c r="H999" i="12" a="1"/>
  <c r="H999" i="12" s="1"/>
  <c r="J5" i="18"/>
  <c r="J4" i="18"/>
  <c r="J3" i="18"/>
  <c r="J2" i="18"/>
  <c r="H135" i="12" a="1"/>
  <c r="H135" i="12" s="1"/>
  <c r="H459" i="12" a="1"/>
  <c r="H459" i="12" s="1"/>
  <c r="H461" i="12" a="1"/>
  <c r="H461" i="12" s="1"/>
  <c r="H508" i="12" a="1"/>
  <c r="H508" i="12" s="1"/>
  <c r="H580" i="12" a="1"/>
  <c r="H580" i="12" s="1"/>
  <c r="H652" i="12" a="1"/>
  <c r="H652" i="12" s="1"/>
  <c r="I652" i="12" s="1"/>
  <c r="H653" i="12" a="1"/>
  <c r="H653" i="12" s="1"/>
  <c r="I653" i="12" s="1"/>
  <c r="H699" i="12" a="1"/>
  <c r="H699" i="12" s="1"/>
  <c r="H724" i="12" a="1"/>
  <c r="H724" i="12" s="1"/>
  <c r="H953" i="12" a="1"/>
  <c r="H953" i="12" s="1"/>
  <c r="H954" i="12" a="1"/>
  <c r="H954" i="12" s="1"/>
  <c r="K5" i="11"/>
  <c r="K4" i="11"/>
  <c r="O5" i="11"/>
  <c r="O6" i="11"/>
  <c r="O7" i="11"/>
  <c r="O4" i="11"/>
  <c r="N5" i="11"/>
  <c r="N6" i="11"/>
  <c r="N7" i="11"/>
  <c r="N4" i="11"/>
  <c r="M7" i="11"/>
  <c r="M5" i="11"/>
  <c r="M6" i="11"/>
  <c r="M4" i="11"/>
  <c r="L6" i="11"/>
  <c r="L5" i="11"/>
  <c r="L7" i="11"/>
  <c r="L4" i="11"/>
  <c r="K6" i="11"/>
  <c r="K7" i="11"/>
  <c r="D4" i="14"/>
  <c r="B3" i="3"/>
  <c r="B4" i="3"/>
  <c r="D1001" i="12"/>
  <c r="D1000" i="12"/>
  <c r="D999" i="12"/>
  <c r="D998" i="12"/>
  <c r="D997" i="12"/>
  <c r="D996" i="12"/>
  <c r="D995" i="12"/>
  <c r="D994" i="12"/>
  <c r="D993" i="12"/>
  <c r="D992" i="12"/>
  <c r="D991" i="12"/>
  <c r="D990" i="12"/>
  <c r="D989" i="12"/>
  <c r="D988" i="12"/>
  <c r="D987" i="12"/>
  <c r="D986" i="12"/>
  <c r="D985" i="12"/>
  <c r="D984" i="12"/>
  <c r="D983" i="12"/>
  <c r="D982" i="12"/>
  <c r="D981" i="12"/>
  <c r="D980" i="12"/>
  <c r="D979" i="12"/>
  <c r="D978" i="12"/>
  <c r="D977" i="12"/>
  <c r="D976" i="12"/>
  <c r="D975" i="12"/>
  <c r="D974" i="12"/>
  <c r="D973" i="12"/>
  <c r="D972" i="12"/>
  <c r="D971" i="12"/>
  <c r="D970" i="12"/>
  <c r="D969" i="12"/>
  <c r="D968" i="12"/>
  <c r="D967" i="12"/>
  <c r="D966" i="12"/>
  <c r="D965" i="12"/>
  <c r="D964" i="12"/>
  <c r="D963" i="12"/>
  <c r="D962" i="12"/>
  <c r="D961" i="12"/>
  <c r="D960" i="12"/>
  <c r="D959" i="12"/>
  <c r="D958" i="12"/>
  <c r="D957" i="12"/>
  <c r="D956" i="12"/>
  <c r="D955" i="12"/>
  <c r="D954" i="12"/>
  <c r="D953" i="12"/>
  <c r="D952" i="12"/>
  <c r="D951" i="12"/>
  <c r="D950" i="12"/>
  <c r="D949" i="12"/>
  <c r="D948" i="12"/>
  <c r="D947" i="12"/>
  <c r="D946" i="12"/>
  <c r="D945" i="12"/>
  <c r="D944" i="12"/>
  <c r="D943" i="12"/>
  <c r="D942" i="12"/>
  <c r="D941" i="12"/>
  <c r="D940" i="12"/>
  <c r="D939" i="12"/>
  <c r="D938" i="12"/>
  <c r="D937" i="12"/>
  <c r="D936" i="12"/>
  <c r="D935" i="12"/>
  <c r="D934" i="12"/>
  <c r="D933" i="12"/>
  <c r="D932" i="12"/>
  <c r="D931" i="12"/>
  <c r="D930" i="12"/>
  <c r="D929" i="12"/>
  <c r="D928" i="12"/>
  <c r="D927" i="12"/>
  <c r="D926" i="12"/>
  <c r="D925" i="12"/>
  <c r="D924" i="12"/>
  <c r="D923" i="12"/>
  <c r="D922" i="12"/>
  <c r="D921" i="12"/>
  <c r="D920" i="12"/>
  <c r="D919" i="12"/>
  <c r="D918" i="12"/>
  <c r="D917" i="12"/>
  <c r="D916" i="12"/>
  <c r="D915" i="12"/>
  <c r="D914" i="12"/>
  <c r="D913" i="12"/>
  <c r="D912" i="12"/>
  <c r="D911" i="12"/>
  <c r="D910" i="12"/>
  <c r="D909" i="12"/>
  <c r="D908" i="12"/>
  <c r="D907" i="12"/>
  <c r="D906" i="12"/>
  <c r="D905" i="12"/>
  <c r="D904" i="12"/>
  <c r="D903" i="12"/>
  <c r="D902" i="12"/>
  <c r="D901" i="12"/>
  <c r="D900" i="12"/>
  <c r="D899" i="12"/>
  <c r="D898" i="12"/>
  <c r="D897" i="12"/>
  <c r="D896" i="12"/>
  <c r="D895" i="12"/>
  <c r="D894" i="12"/>
  <c r="D893" i="12"/>
  <c r="D892" i="12"/>
  <c r="D891" i="12"/>
  <c r="D890" i="12"/>
  <c r="D889" i="12"/>
  <c r="D888" i="12"/>
  <c r="D887" i="12"/>
  <c r="D886" i="12"/>
  <c r="D885" i="12"/>
  <c r="D884" i="12"/>
  <c r="D883" i="12"/>
  <c r="D882" i="12"/>
  <c r="D881" i="12"/>
  <c r="D880" i="12"/>
  <c r="D879" i="12"/>
  <c r="D878" i="12"/>
  <c r="D877" i="12"/>
  <c r="D876" i="12"/>
  <c r="D875" i="12"/>
  <c r="D874" i="12"/>
  <c r="D873" i="12"/>
  <c r="D872" i="12"/>
  <c r="D871" i="12"/>
  <c r="D870" i="12"/>
  <c r="D869" i="12"/>
  <c r="D868" i="12"/>
  <c r="D867" i="12"/>
  <c r="D866" i="12"/>
  <c r="D865" i="12"/>
  <c r="D864" i="12"/>
  <c r="D863" i="12"/>
  <c r="D862" i="12"/>
  <c r="D861" i="12"/>
  <c r="D860" i="12"/>
  <c r="D859" i="12"/>
  <c r="D858" i="12"/>
  <c r="D857" i="12"/>
  <c r="D856" i="12"/>
  <c r="D855" i="12"/>
  <c r="D854" i="12"/>
  <c r="D853" i="12"/>
  <c r="D852" i="12"/>
  <c r="D851" i="12"/>
  <c r="D850" i="12"/>
  <c r="D849" i="12"/>
  <c r="D848" i="12"/>
  <c r="D847" i="12"/>
  <c r="D846" i="12"/>
  <c r="D845" i="12"/>
  <c r="D844" i="12"/>
  <c r="D843" i="12"/>
  <c r="D842" i="12"/>
  <c r="D841" i="12"/>
  <c r="D840" i="12"/>
  <c r="D839" i="12"/>
  <c r="D838" i="12"/>
  <c r="D837" i="12"/>
  <c r="D836" i="12"/>
  <c r="D835" i="12"/>
  <c r="D834" i="12"/>
  <c r="D833" i="12"/>
  <c r="D832" i="12"/>
  <c r="D831" i="12"/>
  <c r="D830" i="12"/>
  <c r="D829" i="12"/>
  <c r="D828" i="12"/>
  <c r="D827" i="12"/>
  <c r="D826" i="12"/>
  <c r="D825" i="12"/>
  <c r="D824" i="12"/>
  <c r="D823" i="12"/>
  <c r="D822" i="12"/>
  <c r="D821" i="12"/>
  <c r="D820" i="12"/>
  <c r="D819" i="12"/>
  <c r="D818" i="12"/>
  <c r="D817" i="12"/>
  <c r="D816" i="12"/>
  <c r="D815" i="12"/>
  <c r="D814" i="12"/>
  <c r="D813" i="12"/>
  <c r="D812" i="12"/>
  <c r="D811" i="12"/>
  <c r="D810" i="12"/>
  <c r="D809" i="12"/>
  <c r="D808" i="12"/>
  <c r="D807" i="12"/>
  <c r="D806" i="12"/>
  <c r="D805" i="12"/>
  <c r="D804" i="12"/>
  <c r="D803" i="12"/>
  <c r="D802" i="12"/>
  <c r="D801" i="12"/>
  <c r="D800" i="12"/>
  <c r="D799" i="12"/>
  <c r="D798" i="12"/>
  <c r="D797" i="12"/>
  <c r="D796" i="12"/>
  <c r="D795" i="12"/>
  <c r="D794" i="12"/>
  <c r="D793" i="12"/>
  <c r="D792" i="12"/>
  <c r="D791" i="12"/>
  <c r="D790" i="12"/>
  <c r="D789" i="12"/>
  <c r="D788" i="12"/>
  <c r="D787" i="12"/>
  <c r="D786" i="12"/>
  <c r="D785" i="12"/>
  <c r="D784" i="12"/>
  <c r="D783" i="12"/>
  <c r="D782" i="12"/>
  <c r="D781" i="12"/>
  <c r="D780" i="12"/>
  <c r="D779" i="12"/>
  <c r="D778" i="12"/>
  <c r="D777" i="12"/>
  <c r="D776" i="12"/>
  <c r="D775" i="12"/>
  <c r="D774" i="12"/>
  <c r="D773" i="12"/>
  <c r="D772" i="12"/>
  <c r="D771" i="12"/>
  <c r="D770" i="12"/>
  <c r="D769" i="12"/>
  <c r="D768" i="12"/>
  <c r="D767" i="12"/>
  <c r="D766" i="12"/>
  <c r="D765" i="12"/>
  <c r="D764" i="12"/>
  <c r="D763" i="12"/>
  <c r="D762" i="12"/>
  <c r="D761" i="12"/>
  <c r="D760" i="12"/>
  <c r="D759" i="12"/>
  <c r="D758" i="12"/>
  <c r="D757" i="12"/>
  <c r="D756" i="12"/>
  <c r="D755" i="12"/>
  <c r="D754" i="12"/>
  <c r="D753" i="12"/>
  <c r="D752" i="12"/>
  <c r="D751" i="12"/>
  <c r="D750" i="12"/>
  <c r="D749" i="12"/>
  <c r="D748" i="12"/>
  <c r="D747" i="12"/>
  <c r="D746" i="12"/>
  <c r="D745" i="12"/>
  <c r="D744" i="12"/>
  <c r="D743" i="12"/>
  <c r="D742" i="12"/>
  <c r="D741" i="12"/>
  <c r="D740" i="12"/>
  <c r="D739" i="12"/>
  <c r="D738" i="12"/>
  <c r="D737" i="12"/>
  <c r="D736" i="12"/>
  <c r="D735" i="12"/>
  <c r="D734" i="12"/>
  <c r="D733" i="12"/>
  <c r="D732" i="12"/>
  <c r="D731" i="12"/>
  <c r="D730" i="12"/>
  <c r="D729" i="12"/>
  <c r="D728" i="12"/>
  <c r="D727" i="12"/>
  <c r="D726" i="12"/>
  <c r="D725" i="12"/>
  <c r="D724" i="12"/>
  <c r="D723" i="12"/>
  <c r="D722" i="12"/>
  <c r="D721" i="12"/>
  <c r="D720" i="12"/>
  <c r="D719" i="12"/>
  <c r="D718" i="12"/>
  <c r="D717" i="12"/>
  <c r="D716" i="12"/>
  <c r="D715" i="12"/>
  <c r="D714" i="12"/>
  <c r="D713" i="12"/>
  <c r="D712" i="12"/>
  <c r="D711" i="12"/>
  <c r="D710" i="12"/>
  <c r="D709" i="12"/>
  <c r="D708" i="12"/>
  <c r="D707" i="12"/>
  <c r="D706" i="12"/>
  <c r="D705" i="12"/>
  <c r="D704" i="12"/>
  <c r="D703" i="12"/>
  <c r="D702" i="12"/>
  <c r="D701" i="12"/>
  <c r="D700" i="12"/>
  <c r="D699" i="12"/>
  <c r="D698" i="12"/>
  <c r="D697" i="12"/>
  <c r="D696" i="12"/>
  <c r="D695" i="12"/>
  <c r="D694" i="12"/>
  <c r="D693" i="12"/>
  <c r="D692" i="12"/>
  <c r="D691" i="12"/>
  <c r="D690" i="12"/>
  <c r="D689" i="12"/>
  <c r="D688" i="12"/>
  <c r="D687" i="12"/>
  <c r="D686" i="12"/>
  <c r="D685" i="12"/>
  <c r="D684" i="12"/>
  <c r="D683" i="12"/>
  <c r="D682" i="12"/>
  <c r="D681" i="12"/>
  <c r="D680" i="12"/>
  <c r="D679" i="12"/>
  <c r="D678" i="12"/>
  <c r="D677" i="12"/>
  <c r="D676" i="12"/>
  <c r="D675" i="12"/>
  <c r="D674" i="12"/>
  <c r="D673" i="12"/>
  <c r="D672" i="12"/>
  <c r="D671" i="12"/>
  <c r="D670" i="12"/>
  <c r="D669" i="12"/>
  <c r="D668" i="12"/>
  <c r="D667" i="12"/>
  <c r="D666" i="12"/>
  <c r="D665" i="12"/>
  <c r="D664" i="12"/>
  <c r="D663" i="12"/>
  <c r="D662" i="12"/>
  <c r="D661" i="12"/>
  <c r="D660" i="12"/>
  <c r="D659" i="12"/>
  <c r="D658" i="12"/>
  <c r="D657" i="12"/>
  <c r="D656" i="12"/>
  <c r="D655" i="12"/>
  <c r="D654" i="12"/>
  <c r="D653" i="12"/>
  <c r="D652" i="12"/>
  <c r="D651" i="12"/>
  <c r="D650" i="12"/>
  <c r="D649" i="12"/>
  <c r="D648" i="12"/>
  <c r="D647" i="12"/>
  <c r="D646" i="12"/>
  <c r="D645" i="12"/>
  <c r="D644" i="12"/>
  <c r="D643" i="12"/>
  <c r="D642" i="12"/>
  <c r="D641" i="12"/>
  <c r="D640" i="12"/>
  <c r="D639" i="12"/>
  <c r="D638" i="12"/>
  <c r="D637" i="12"/>
  <c r="D636" i="12"/>
  <c r="D635" i="12"/>
  <c r="D634" i="12"/>
  <c r="D633" i="12"/>
  <c r="D632" i="12"/>
  <c r="D631" i="12"/>
  <c r="D630" i="12"/>
  <c r="D629" i="12"/>
  <c r="D628" i="12"/>
  <c r="D627" i="12"/>
  <c r="D626" i="12"/>
  <c r="D625" i="12"/>
  <c r="D624" i="12"/>
  <c r="D623" i="12"/>
  <c r="D622" i="12"/>
  <c r="D621" i="12"/>
  <c r="D620" i="12"/>
  <c r="D619" i="12"/>
  <c r="D618" i="12"/>
  <c r="D617" i="12"/>
  <c r="D616" i="12"/>
  <c r="D615" i="12"/>
  <c r="D614" i="12"/>
  <c r="D613" i="12"/>
  <c r="D612" i="12"/>
  <c r="D611" i="12"/>
  <c r="D610" i="12"/>
  <c r="D609" i="12"/>
  <c r="D608" i="12"/>
  <c r="D607" i="12"/>
  <c r="D606" i="12"/>
  <c r="D605" i="12"/>
  <c r="D604" i="12"/>
  <c r="D603" i="12"/>
  <c r="D602" i="12"/>
  <c r="D601" i="12"/>
  <c r="D600" i="12"/>
  <c r="D599" i="12"/>
  <c r="D598" i="12"/>
  <c r="D597" i="12"/>
  <c r="D596" i="12"/>
  <c r="D595" i="12"/>
  <c r="D594" i="12"/>
  <c r="D593" i="12"/>
  <c r="D592" i="12"/>
  <c r="D591" i="12"/>
  <c r="D590" i="12"/>
  <c r="D589" i="12"/>
  <c r="D588" i="12"/>
  <c r="D587" i="12"/>
  <c r="D586" i="12"/>
  <c r="D585" i="12"/>
  <c r="D584" i="12"/>
  <c r="D583" i="12"/>
  <c r="D582" i="12"/>
  <c r="D581" i="12"/>
  <c r="D580" i="12"/>
  <c r="D579" i="12"/>
  <c r="D578" i="12"/>
  <c r="D577" i="12"/>
  <c r="D576" i="12"/>
  <c r="D575" i="12"/>
  <c r="D574" i="12"/>
  <c r="D573" i="12"/>
  <c r="D572" i="12"/>
  <c r="D571" i="12"/>
  <c r="D570" i="12"/>
  <c r="D569" i="12"/>
  <c r="D568" i="12"/>
  <c r="D567" i="12"/>
  <c r="D566" i="12"/>
  <c r="D565" i="12"/>
  <c r="D564" i="12"/>
  <c r="D563" i="12"/>
  <c r="D562" i="12"/>
  <c r="D561" i="12"/>
  <c r="D560" i="12"/>
  <c r="D559" i="12"/>
  <c r="D558" i="12"/>
  <c r="D557" i="12"/>
  <c r="D556" i="12"/>
  <c r="D555" i="12"/>
  <c r="D554" i="12"/>
  <c r="D553"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E1001" i="12"/>
  <c r="E1000" i="12"/>
  <c r="E999" i="12"/>
  <c r="E998" i="12"/>
  <c r="E997" i="12"/>
  <c r="E996" i="12"/>
  <c r="E995" i="12"/>
  <c r="E994" i="12"/>
  <c r="E993" i="12"/>
  <c r="E992" i="12"/>
  <c r="E991" i="12"/>
  <c r="E990" i="12"/>
  <c r="E989" i="12"/>
  <c r="E988" i="12"/>
  <c r="E987" i="12"/>
  <c r="E986" i="12"/>
  <c r="E985" i="12"/>
  <c r="E984" i="12"/>
  <c r="E983" i="12"/>
  <c r="E982" i="12"/>
  <c r="E981" i="12"/>
  <c r="E980" i="12"/>
  <c r="E979" i="12"/>
  <c r="E978" i="12"/>
  <c r="E977" i="12"/>
  <c r="E976" i="12"/>
  <c r="E975" i="12"/>
  <c r="E974" i="12"/>
  <c r="E973" i="12"/>
  <c r="E972" i="12"/>
  <c r="E971" i="12"/>
  <c r="E970" i="12"/>
  <c r="E969" i="12"/>
  <c r="E968" i="12"/>
  <c r="E967" i="12"/>
  <c r="E966" i="12"/>
  <c r="E965" i="12"/>
  <c r="E964" i="12"/>
  <c r="E963" i="12"/>
  <c r="E962" i="12"/>
  <c r="E961" i="12"/>
  <c r="E960" i="12"/>
  <c r="E959" i="12"/>
  <c r="E958" i="12"/>
  <c r="E957" i="12"/>
  <c r="E956" i="12"/>
  <c r="E955" i="12"/>
  <c r="E954" i="12"/>
  <c r="E953" i="12"/>
  <c r="E952" i="12"/>
  <c r="E951" i="12"/>
  <c r="E950" i="12"/>
  <c r="E949" i="12"/>
  <c r="E948" i="12"/>
  <c r="E947" i="12"/>
  <c r="E946" i="12"/>
  <c r="E945" i="12"/>
  <c r="E944" i="12"/>
  <c r="E943" i="12"/>
  <c r="E942" i="12"/>
  <c r="E941" i="12"/>
  <c r="E940" i="12"/>
  <c r="E939" i="12"/>
  <c r="E938" i="12"/>
  <c r="E937" i="12"/>
  <c r="E936" i="12"/>
  <c r="E935" i="12"/>
  <c r="E934" i="12"/>
  <c r="E933" i="12"/>
  <c r="E932" i="12"/>
  <c r="E931" i="12"/>
  <c r="E930" i="12"/>
  <c r="E929" i="12"/>
  <c r="E928" i="12"/>
  <c r="E927" i="12"/>
  <c r="E926" i="12"/>
  <c r="E925" i="12"/>
  <c r="E924" i="12"/>
  <c r="E923" i="12"/>
  <c r="E922" i="12"/>
  <c r="E921" i="12"/>
  <c r="E920" i="12"/>
  <c r="E919" i="12"/>
  <c r="E918" i="12"/>
  <c r="E917" i="12"/>
  <c r="E916" i="12"/>
  <c r="E915" i="12"/>
  <c r="E914" i="12"/>
  <c r="E913" i="12"/>
  <c r="E912" i="12"/>
  <c r="E911" i="12"/>
  <c r="E910" i="12"/>
  <c r="E909" i="12"/>
  <c r="E908" i="12"/>
  <c r="E907" i="12"/>
  <c r="E906" i="12"/>
  <c r="E905" i="12"/>
  <c r="E904" i="12"/>
  <c r="E903" i="12"/>
  <c r="E902" i="12"/>
  <c r="E901" i="12"/>
  <c r="E900" i="12"/>
  <c r="E899" i="12"/>
  <c r="E898" i="12"/>
  <c r="E897" i="12"/>
  <c r="E896" i="12"/>
  <c r="E895" i="12"/>
  <c r="E894" i="12"/>
  <c r="E893" i="12"/>
  <c r="E892" i="12"/>
  <c r="E891" i="12"/>
  <c r="E890" i="12"/>
  <c r="E889" i="12"/>
  <c r="E888" i="12"/>
  <c r="E887" i="12"/>
  <c r="E886" i="12"/>
  <c r="E885" i="12"/>
  <c r="E884" i="12"/>
  <c r="E883" i="12"/>
  <c r="E882" i="12"/>
  <c r="E881" i="12"/>
  <c r="E880" i="12"/>
  <c r="E879" i="12"/>
  <c r="E878" i="12"/>
  <c r="E877" i="12"/>
  <c r="E876" i="12"/>
  <c r="E875" i="12"/>
  <c r="E874" i="12"/>
  <c r="E873" i="12"/>
  <c r="E872" i="12"/>
  <c r="E871" i="12"/>
  <c r="E870" i="12"/>
  <c r="E869" i="12"/>
  <c r="E868" i="12"/>
  <c r="E867" i="12"/>
  <c r="E866" i="12"/>
  <c r="E865" i="12"/>
  <c r="E864" i="12"/>
  <c r="E863" i="12"/>
  <c r="E862" i="12"/>
  <c r="E861" i="12"/>
  <c r="E860" i="12"/>
  <c r="E859" i="12"/>
  <c r="E858" i="12"/>
  <c r="E857" i="12"/>
  <c r="E856" i="12"/>
  <c r="E855" i="12"/>
  <c r="E854" i="12"/>
  <c r="E853" i="12"/>
  <c r="E852" i="12"/>
  <c r="E851" i="12"/>
  <c r="E850" i="12"/>
  <c r="E849" i="12"/>
  <c r="E848" i="12"/>
  <c r="E847" i="12"/>
  <c r="E846" i="12"/>
  <c r="E845" i="12"/>
  <c r="E844" i="12"/>
  <c r="E843" i="12"/>
  <c r="E842" i="12"/>
  <c r="E841" i="12"/>
  <c r="E840" i="12"/>
  <c r="E839" i="12"/>
  <c r="E838" i="12"/>
  <c r="E837" i="12"/>
  <c r="E836" i="12"/>
  <c r="E835" i="12"/>
  <c r="E834" i="12"/>
  <c r="E833" i="12"/>
  <c r="E832" i="12"/>
  <c r="E831" i="12"/>
  <c r="E830" i="12"/>
  <c r="E829" i="12"/>
  <c r="E828" i="12"/>
  <c r="E827" i="12"/>
  <c r="E826" i="12"/>
  <c r="E825" i="12"/>
  <c r="E824" i="12"/>
  <c r="E823" i="12"/>
  <c r="E822" i="12"/>
  <c r="E821" i="12"/>
  <c r="E820" i="12"/>
  <c r="E819" i="12"/>
  <c r="E818" i="12"/>
  <c r="E817" i="12"/>
  <c r="E816" i="12"/>
  <c r="E815" i="12"/>
  <c r="E814" i="12"/>
  <c r="E813" i="12"/>
  <c r="E812" i="12"/>
  <c r="E811" i="12"/>
  <c r="E810" i="12"/>
  <c r="E809" i="12"/>
  <c r="E808" i="12"/>
  <c r="E807" i="12"/>
  <c r="E806" i="12"/>
  <c r="E805" i="12"/>
  <c r="E804" i="12"/>
  <c r="E803" i="12"/>
  <c r="E802" i="12"/>
  <c r="E801" i="12"/>
  <c r="E800" i="12"/>
  <c r="E799" i="12"/>
  <c r="E798" i="12"/>
  <c r="E797" i="12"/>
  <c r="E796" i="12"/>
  <c r="E795" i="12"/>
  <c r="E794" i="12"/>
  <c r="E793" i="12"/>
  <c r="E792" i="12"/>
  <c r="E791" i="12"/>
  <c r="E790" i="12"/>
  <c r="E789" i="12"/>
  <c r="E788" i="12"/>
  <c r="E787" i="12"/>
  <c r="E786" i="12"/>
  <c r="E785" i="12"/>
  <c r="E784" i="12"/>
  <c r="E783" i="12"/>
  <c r="E782" i="12"/>
  <c r="E781" i="12"/>
  <c r="E780" i="12"/>
  <c r="E779" i="12"/>
  <c r="E778" i="12"/>
  <c r="E777" i="12"/>
  <c r="E776" i="12"/>
  <c r="E775" i="12"/>
  <c r="E774" i="12"/>
  <c r="E773" i="12"/>
  <c r="E772" i="12"/>
  <c r="E771" i="12"/>
  <c r="E770" i="12"/>
  <c r="E769" i="12"/>
  <c r="E768" i="12"/>
  <c r="E767" i="12"/>
  <c r="E766" i="12"/>
  <c r="E765" i="12"/>
  <c r="E764" i="12"/>
  <c r="E763" i="12"/>
  <c r="E762" i="12"/>
  <c r="E761" i="12"/>
  <c r="E760" i="12"/>
  <c r="E759" i="12"/>
  <c r="E758" i="12"/>
  <c r="E757" i="12"/>
  <c r="E756" i="12"/>
  <c r="E755" i="12"/>
  <c r="E754" i="12"/>
  <c r="E753" i="12"/>
  <c r="E752" i="12"/>
  <c r="E751" i="12"/>
  <c r="E750" i="12"/>
  <c r="E749" i="12"/>
  <c r="E748" i="12"/>
  <c r="E747" i="12"/>
  <c r="E746" i="12"/>
  <c r="E745" i="12"/>
  <c r="E744" i="12"/>
  <c r="E743" i="12"/>
  <c r="E742" i="12"/>
  <c r="E741" i="12"/>
  <c r="E740" i="12"/>
  <c r="E739" i="12"/>
  <c r="E738" i="12"/>
  <c r="E737" i="12"/>
  <c r="E736" i="12"/>
  <c r="E735" i="12"/>
  <c r="E734" i="12"/>
  <c r="E733" i="12"/>
  <c r="E732" i="12"/>
  <c r="E731" i="12"/>
  <c r="E730" i="12"/>
  <c r="E729" i="12"/>
  <c r="E728" i="12"/>
  <c r="E727" i="12"/>
  <c r="E726" i="12"/>
  <c r="E725" i="12"/>
  <c r="E724" i="12"/>
  <c r="E723" i="12"/>
  <c r="E722" i="12"/>
  <c r="E721" i="12"/>
  <c r="E720" i="12"/>
  <c r="E719" i="12"/>
  <c r="E718" i="12"/>
  <c r="E717" i="12"/>
  <c r="E716" i="12"/>
  <c r="E715" i="12"/>
  <c r="E714" i="12"/>
  <c r="E713" i="12"/>
  <c r="E712" i="12"/>
  <c r="E711" i="12"/>
  <c r="E710" i="12"/>
  <c r="E709" i="12"/>
  <c r="E708" i="12"/>
  <c r="E707" i="12"/>
  <c r="E706" i="12"/>
  <c r="E705" i="12"/>
  <c r="E704" i="12"/>
  <c r="E703" i="12"/>
  <c r="E702" i="12"/>
  <c r="E701" i="12"/>
  <c r="E700" i="12"/>
  <c r="E699" i="12"/>
  <c r="E698" i="12"/>
  <c r="E697" i="12"/>
  <c r="E696" i="12"/>
  <c r="E695" i="12"/>
  <c r="E694" i="12"/>
  <c r="E693" i="12"/>
  <c r="E692" i="12"/>
  <c r="E691" i="12"/>
  <c r="E690" i="12"/>
  <c r="E689" i="12"/>
  <c r="E688" i="12"/>
  <c r="E687" i="12"/>
  <c r="E686" i="12"/>
  <c r="E685" i="12"/>
  <c r="E684" i="12"/>
  <c r="E683" i="12"/>
  <c r="E682" i="12"/>
  <c r="E681" i="12"/>
  <c r="E680" i="12"/>
  <c r="E679" i="12"/>
  <c r="E678" i="12"/>
  <c r="E677" i="12"/>
  <c r="E676" i="12"/>
  <c r="E675" i="12"/>
  <c r="E674" i="12"/>
  <c r="E673" i="12"/>
  <c r="E672" i="12"/>
  <c r="E671" i="12"/>
  <c r="E670" i="12"/>
  <c r="E669" i="12"/>
  <c r="E668" i="12"/>
  <c r="E667" i="12"/>
  <c r="E666" i="12"/>
  <c r="E665" i="12"/>
  <c r="E664" i="12"/>
  <c r="E663" i="12"/>
  <c r="E662" i="12"/>
  <c r="E661" i="12"/>
  <c r="E660" i="12"/>
  <c r="E659" i="12"/>
  <c r="E658" i="12"/>
  <c r="E657" i="12"/>
  <c r="E656" i="12"/>
  <c r="E655" i="12"/>
  <c r="E654" i="12"/>
  <c r="E653" i="12"/>
  <c r="E652" i="12"/>
  <c r="E651" i="12"/>
  <c r="E650" i="12"/>
  <c r="E649" i="12"/>
  <c r="E648" i="12"/>
  <c r="E647" i="12"/>
  <c r="E646" i="12"/>
  <c r="E645" i="12"/>
  <c r="E644" i="12"/>
  <c r="E643" i="12"/>
  <c r="E642" i="12"/>
  <c r="E641" i="12"/>
  <c r="E640" i="12"/>
  <c r="E639" i="12"/>
  <c r="E638" i="12"/>
  <c r="E637" i="12"/>
  <c r="E636" i="12"/>
  <c r="E635" i="12"/>
  <c r="E634" i="12"/>
  <c r="E633" i="12"/>
  <c r="E632" i="12"/>
  <c r="E631" i="12"/>
  <c r="E630" i="12"/>
  <c r="E629" i="12"/>
  <c r="E628" i="12"/>
  <c r="E627" i="12"/>
  <c r="E626" i="12"/>
  <c r="E625" i="12"/>
  <c r="E624" i="12"/>
  <c r="E623" i="12"/>
  <c r="E622" i="12"/>
  <c r="E621" i="12"/>
  <c r="E620" i="12"/>
  <c r="E619" i="12"/>
  <c r="E618" i="12"/>
  <c r="E617" i="12"/>
  <c r="E616" i="12"/>
  <c r="E615" i="12"/>
  <c r="E614" i="12"/>
  <c r="E613" i="12"/>
  <c r="E612" i="12"/>
  <c r="E611" i="12"/>
  <c r="E610" i="12"/>
  <c r="E609" i="12"/>
  <c r="E608" i="12"/>
  <c r="E607" i="12"/>
  <c r="E606" i="12"/>
  <c r="E605" i="12"/>
  <c r="E604" i="12"/>
  <c r="E603" i="12"/>
  <c r="E602" i="12"/>
  <c r="E601" i="12"/>
  <c r="E600" i="12"/>
  <c r="E599" i="12"/>
  <c r="E598" i="12"/>
  <c r="E597" i="12"/>
  <c r="E596" i="12"/>
  <c r="E595" i="12"/>
  <c r="E594" i="12"/>
  <c r="E593" i="12"/>
  <c r="E592" i="12"/>
  <c r="E591" i="12"/>
  <c r="E590" i="12"/>
  <c r="E589" i="12"/>
  <c r="E588" i="12"/>
  <c r="E587" i="12"/>
  <c r="E586" i="12"/>
  <c r="E585" i="12"/>
  <c r="E584" i="12"/>
  <c r="E583" i="12"/>
  <c r="E582" i="12"/>
  <c r="E581" i="12"/>
  <c r="E580" i="12"/>
  <c r="E579" i="12"/>
  <c r="E578" i="12"/>
  <c r="E577" i="12"/>
  <c r="E576" i="12"/>
  <c r="E575" i="12"/>
  <c r="E574" i="12"/>
  <c r="E573" i="12"/>
  <c r="E572" i="12"/>
  <c r="E571" i="12"/>
  <c r="E570" i="12"/>
  <c r="E569" i="12"/>
  <c r="E568" i="12"/>
  <c r="E567" i="12"/>
  <c r="E566" i="12"/>
  <c r="E565" i="12"/>
  <c r="E564" i="12"/>
  <c r="E563" i="12"/>
  <c r="E562" i="12"/>
  <c r="E561" i="12"/>
  <c r="E560" i="12"/>
  <c r="E559" i="12"/>
  <c r="E558" i="12"/>
  <c r="E557" i="12"/>
  <c r="E556" i="12"/>
  <c r="E555" i="12"/>
  <c r="E554" i="12"/>
  <c r="E553" i="12"/>
  <c r="E552" i="12"/>
  <c r="E551" i="12"/>
  <c r="E550" i="12"/>
  <c r="E549" i="12"/>
  <c r="E548" i="12"/>
  <c r="E547" i="12"/>
  <c r="E546" i="12"/>
  <c r="E545" i="12"/>
  <c r="E544" i="12"/>
  <c r="E543" i="12"/>
  <c r="E542" i="12"/>
  <c r="E541" i="12"/>
  <c r="E540" i="12"/>
  <c r="E539" i="12"/>
  <c r="E538" i="12"/>
  <c r="E537" i="12"/>
  <c r="E536" i="12"/>
  <c r="E535" i="12"/>
  <c r="E534" i="12"/>
  <c r="E533" i="12"/>
  <c r="E532" i="12"/>
  <c r="E531" i="12"/>
  <c r="E530" i="12"/>
  <c r="E529" i="12"/>
  <c r="E528" i="12"/>
  <c r="E527" i="12"/>
  <c r="E526" i="12"/>
  <c r="E525" i="12"/>
  <c r="E524" i="12"/>
  <c r="E523" i="12"/>
  <c r="E522" i="12"/>
  <c r="E521" i="12"/>
  <c r="E520" i="12"/>
  <c r="E519" i="12"/>
  <c r="E518" i="12"/>
  <c r="E517" i="12"/>
  <c r="E516" i="12"/>
  <c r="E515" i="12"/>
  <c r="E514" i="12"/>
  <c r="E513" i="12"/>
  <c r="E512" i="12"/>
  <c r="E511" i="12"/>
  <c r="E510" i="12"/>
  <c r="E509" i="12"/>
  <c r="E508" i="12"/>
  <c r="E507" i="12"/>
  <c r="E506" i="12"/>
  <c r="E505" i="12"/>
  <c r="E504" i="12"/>
  <c r="E503" i="12"/>
  <c r="E502" i="12"/>
  <c r="E501" i="12"/>
  <c r="E500" i="12"/>
  <c r="E499" i="12"/>
  <c r="E498" i="12"/>
  <c r="E497" i="12"/>
  <c r="E496" i="12"/>
  <c r="E495" i="12"/>
  <c r="E494" i="12"/>
  <c r="E493" i="12"/>
  <c r="E492" i="12"/>
  <c r="E491" i="12"/>
  <c r="E490" i="12"/>
  <c r="E489" i="12"/>
  <c r="E488" i="12"/>
  <c r="E487" i="12"/>
  <c r="E486" i="12"/>
  <c r="E485" i="12"/>
  <c r="E484" i="12"/>
  <c r="E483" i="12"/>
  <c r="E482" i="12"/>
  <c r="E481" i="12"/>
  <c r="E480" i="12"/>
  <c r="E479" i="12"/>
  <c r="E478" i="12"/>
  <c r="E477" i="12"/>
  <c r="E476" i="12"/>
  <c r="E475" i="12"/>
  <c r="E474" i="12"/>
  <c r="E473" i="12"/>
  <c r="E472" i="12"/>
  <c r="E471" i="12"/>
  <c r="E470" i="12"/>
  <c r="E469" i="12"/>
  <c r="E468" i="12"/>
  <c r="E467" i="12"/>
  <c r="E466" i="12"/>
  <c r="E465" i="12"/>
  <c r="E464" i="12"/>
  <c r="E463" i="12"/>
  <c r="E462" i="12"/>
  <c r="E461" i="12"/>
  <c r="E460" i="12"/>
  <c r="E459" i="12"/>
  <c r="E458" i="12"/>
  <c r="E457" i="12"/>
  <c r="E456" i="12"/>
  <c r="E455" i="12"/>
  <c r="E454" i="12"/>
  <c r="E453" i="12"/>
  <c r="E452" i="12"/>
  <c r="E451" i="12"/>
  <c r="E450" i="12"/>
  <c r="E449" i="12"/>
  <c r="E448" i="12"/>
  <c r="E447" i="12"/>
  <c r="E446" i="12"/>
  <c r="E445" i="12"/>
  <c r="E444" i="12"/>
  <c r="E443" i="12"/>
  <c r="E442" i="12"/>
  <c r="E441" i="12"/>
  <c r="E440" i="12"/>
  <c r="E439" i="12"/>
  <c r="E438" i="12"/>
  <c r="E437" i="12"/>
  <c r="E436" i="12"/>
  <c r="E435" i="12"/>
  <c r="E434" i="12"/>
  <c r="E433" i="12"/>
  <c r="E432" i="12"/>
  <c r="E431" i="12"/>
  <c r="E430" i="12"/>
  <c r="E429" i="12"/>
  <c r="E428" i="12"/>
  <c r="E427" i="12"/>
  <c r="E426" i="12"/>
  <c r="E425" i="12"/>
  <c r="E424" i="12"/>
  <c r="E423" i="12"/>
  <c r="E422" i="12"/>
  <c r="E421" i="12"/>
  <c r="E420" i="12"/>
  <c r="E419" i="12"/>
  <c r="E418" i="12"/>
  <c r="E417" i="12"/>
  <c r="E416" i="12"/>
  <c r="E415" i="12"/>
  <c r="E414" i="12"/>
  <c r="E413" i="12"/>
  <c r="E412" i="12"/>
  <c r="E411" i="12"/>
  <c r="E410" i="12"/>
  <c r="E409" i="12"/>
  <c r="E408" i="12"/>
  <c r="E407" i="12"/>
  <c r="E406" i="12"/>
  <c r="E405" i="12"/>
  <c r="E404" i="12"/>
  <c r="E403" i="12"/>
  <c r="E402" i="12"/>
  <c r="E401" i="12"/>
  <c r="E400" i="12"/>
  <c r="E399" i="12"/>
  <c r="E398" i="12"/>
  <c r="E397" i="12"/>
  <c r="E396" i="12"/>
  <c r="E395" i="12"/>
  <c r="E394" i="12"/>
  <c r="E393" i="12"/>
  <c r="E392" i="12"/>
  <c r="E391" i="12"/>
  <c r="E390" i="12"/>
  <c r="E389" i="12"/>
  <c r="E388" i="12"/>
  <c r="E387" i="12"/>
  <c r="E386" i="12"/>
  <c r="E385" i="12"/>
  <c r="E384" i="12"/>
  <c r="E383" i="12"/>
  <c r="E382" i="12"/>
  <c r="E381" i="12"/>
  <c r="E380" i="12"/>
  <c r="E379" i="12"/>
  <c r="E378" i="12"/>
  <c r="E377" i="12"/>
  <c r="E376" i="12"/>
  <c r="E375" i="12"/>
  <c r="E374" i="12"/>
  <c r="E373" i="12"/>
  <c r="E372" i="12"/>
  <c r="E371" i="12"/>
  <c r="E370" i="12"/>
  <c r="E369" i="12"/>
  <c r="E368" i="12"/>
  <c r="E367" i="12"/>
  <c r="E366" i="12"/>
  <c r="E365" i="12"/>
  <c r="E364" i="12"/>
  <c r="E363" i="12"/>
  <c r="E362" i="12"/>
  <c r="E361" i="12"/>
  <c r="E360" i="12"/>
  <c r="E359" i="12"/>
  <c r="E358" i="12"/>
  <c r="E357" i="12"/>
  <c r="E356" i="12"/>
  <c r="E355" i="12"/>
  <c r="E354" i="12"/>
  <c r="E353" i="12"/>
  <c r="E352" i="12"/>
  <c r="E351" i="12"/>
  <c r="E350" i="12"/>
  <c r="E349" i="12"/>
  <c r="E348" i="12"/>
  <c r="E347" i="12"/>
  <c r="E346" i="12"/>
  <c r="E345" i="12"/>
  <c r="E344" i="12"/>
  <c r="E343" i="12"/>
  <c r="E342" i="12"/>
  <c r="E341" i="12"/>
  <c r="E340" i="12"/>
  <c r="E339" i="12"/>
  <c r="E338" i="12"/>
  <c r="E337" i="12"/>
  <c r="E336" i="12"/>
  <c r="E335" i="12"/>
  <c r="E334" i="12"/>
  <c r="E333" i="12"/>
  <c r="E332" i="12"/>
  <c r="E331" i="12"/>
  <c r="E330" i="12"/>
  <c r="E329" i="12"/>
  <c r="E328" i="12"/>
  <c r="E327" i="12"/>
  <c r="E326" i="12"/>
  <c r="E325" i="12"/>
  <c r="E324" i="12"/>
  <c r="E323" i="12"/>
  <c r="E322" i="12"/>
  <c r="E321" i="12"/>
  <c r="E320" i="12"/>
  <c r="E319" i="12"/>
  <c r="E318" i="12"/>
  <c r="E317" i="12"/>
  <c r="E316" i="12"/>
  <c r="E315" i="12"/>
  <c r="E314" i="12"/>
  <c r="E313" i="12"/>
  <c r="E312" i="12"/>
  <c r="E311" i="12"/>
  <c r="E310" i="12"/>
  <c r="E309" i="12"/>
  <c r="E308" i="12"/>
  <c r="E307" i="12"/>
  <c r="E306" i="12"/>
  <c r="E305" i="12"/>
  <c r="E304" i="12"/>
  <c r="E303" i="12"/>
  <c r="E302" i="12"/>
  <c r="E301" i="12"/>
  <c r="E300" i="12"/>
  <c r="E299" i="12"/>
  <c r="E298" i="12"/>
  <c r="E297" i="12"/>
  <c r="E296" i="12"/>
  <c r="E295" i="12"/>
  <c r="E294" i="12"/>
  <c r="E293" i="12"/>
  <c r="E292" i="12"/>
  <c r="E291" i="12"/>
  <c r="E290" i="12"/>
  <c r="E289" i="12"/>
  <c r="E288" i="12"/>
  <c r="E287" i="12"/>
  <c r="E286" i="12"/>
  <c r="E285" i="12"/>
  <c r="E284" i="12"/>
  <c r="E283" i="12"/>
  <c r="E282" i="12"/>
  <c r="E281" i="12"/>
  <c r="E280" i="12"/>
  <c r="E279" i="12"/>
  <c r="E278" i="12"/>
  <c r="E277" i="12"/>
  <c r="E276" i="12"/>
  <c r="E275" i="12"/>
  <c r="E274" i="12"/>
  <c r="E273" i="12"/>
  <c r="E272" i="12"/>
  <c r="E271" i="12"/>
  <c r="E270" i="12"/>
  <c r="E269" i="12"/>
  <c r="E268" i="12"/>
  <c r="E267" i="12"/>
  <c r="E266" i="12"/>
  <c r="E265" i="12"/>
  <c r="E264" i="12"/>
  <c r="E263" i="12"/>
  <c r="E262" i="12"/>
  <c r="E261" i="12"/>
  <c r="E260" i="12"/>
  <c r="E259" i="12"/>
  <c r="E258" i="12"/>
  <c r="E257" i="12"/>
  <c r="E256" i="12"/>
  <c r="E255" i="12"/>
  <c r="E254" i="12"/>
  <c r="E253" i="12"/>
  <c r="E252" i="12"/>
  <c r="E251" i="12"/>
  <c r="E250" i="12"/>
  <c r="E249" i="12"/>
  <c r="E248" i="12"/>
  <c r="E247" i="12"/>
  <c r="E246" i="12"/>
  <c r="E245" i="12"/>
  <c r="E244" i="12"/>
  <c r="E243" i="12"/>
  <c r="E242" i="12"/>
  <c r="E241" i="12"/>
  <c r="E240" i="12"/>
  <c r="E239" i="12"/>
  <c r="E238" i="12"/>
  <c r="E237" i="12"/>
  <c r="E236" i="12"/>
  <c r="E235" i="12"/>
  <c r="E234" i="12"/>
  <c r="E233" i="12"/>
  <c r="E232" i="12"/>
  <c r="E231" i="12"/>
  <c r="E230" i="12"/>
  <c r="E229" i="12"/>
  <c r="E228" i="12"/>
  <c r="E227" i="12"/>
  <c r="E226" i="12"/>
  <c r="E225" i="12"/>
  <c r="E224" i="12"/>
  <c r="E223" i="12"/>
  <c r="E222" i="12"/>
  <c r="E221" i="12"/>
  <c r="E220" i="12"/>
  <c r="E219" i="12"/>
  <c r="E218" i="12"/>
  <c r="E217" i="12"/>
  <c r="E216" i="12"/>
  <c r="E215" i="12"/>
  <c r="E214" i="12"/>
  <c r="E213" i="12"/>
  <c r="E212" i="12"/>
  <c r="E211" i="12"/>
  <c r="E210" i="12"/>
  <c r="E209" i="12"/>
  <c r="E208" i="12"/>
  <c r="E207" i="12"/>
  <c r="E206" i="12"/>
  <c r="E205" i="12"/>
  <c r="E204" i="12"/>
  <c r="E203" i="12"/>
  <c r="E202" i="12"/>
  <c r="E201" i="12"/>
  <c r="E200" i="12"/>
  <c r="E199" i="12"/>
  <c r="E198" i="12"/>
  <c r="E197" i="12"/>
  <c r="E196" i="12"/>
  <c r="E195" i="12"/>
  <c r="E194" i="12"/>
  <c r="E193" i="12"/>
  <c r="E192" i="12"/>
  <c r="E191" i="12"/>
  <c r="E190" i="12"/>
  <c r="E189" i="12"/>
  <c r="E188" i="12"/>
  <c r="E187" i="12"/>
  <c r="E186" i="12"/>
  <c r="E185" i="12"/>
  <c r="E184" i="12"/>
  <c r="E183" i="12"/>
  <c r="E182" i="12"/>
  <c r="E181" i="12"/>
  <c r="E180" i="12"/>
  <c r="E179" i="12"/>
  <c r="E178" i="12"/>
  <c r="E177"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4"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8" i="12"/>
  <c r="E7" i="12"/>
  <c r="E6" i="12"/>
  <c r="E5" i="12"/>
  <c r="E4" i="12"/>
  <c r="E3" i="12"/>
  <c r="E2" i="12"/>
  <c r="H2" i="12" a="1"/>
  <c r="H2" i="12" s="1"/>
  <c r="H3" i="12" a="1"/>
  <c r="H3" i="12" s="1"/>
  <c r="H4" i="12" a="1"/>
  <c r="H4" i="12" s="1"/>
  <c r="H27" i="12" a="1"/>
  <c r="H27" i="12" s="1"/>
  <c r="H28" i="12" a="1"/>
  <c r="H28" i="12" s="1"/>
  <c r="H87" i="12" a="1"/>
  <c r="H87" i="12" s="1"/>
  <c r="H123" i="12" a="1"/>
  <c r="H123" i="12" s="1"/>
  <c r="H136" i="12" a="1"/>
  <c r="H136" i="12" s="1"/>
  <c r="H171" i="12" a="1"/>
  <c r="H171" i="12" s="1"/>
  <c r="H172" i="12" a="1"/>
  <c r="H172" i="12" s="1"/>
  <c r="H220" i="12" a="1"/>
  <c r="H220" i="12" s="1"/>
  <c r="I220" i="12" s="1"/>
  <c r="H243" i="12" a="1"/>
  <c r="H243" i="12" s="1"/>
  <c r="H245" i="12" a="1"/>
  <c r="H245" i="12" s="1"/>
  <c r="I245" i="12" s="1"/>
  <c r="H246" i="12" a="1"/>
  <c r="H246" i="12" s="1"/>
  <c r="H267" i="12" a="1"/>
  <c r="H267" i="12" s="1"/>
  <c r="H315" i="12" a="1"/>
  <c r="H315" i="12" s="1"/>
  <c r="H387" i="12" a="1"/>
  <c r="H387" i="12" s="1"/>
  <c r="I387" i="12" s="1"/>
  <c r="H425" i="12" a="1"/>
  <c r="H425" i="12" s="1"/>
  <c r="H447" i="12" a="1"/>
  <c r="H447" i="12" s="1"/>
  <c r="H471" i="12" a="1"/>
  <c r="H471" i="12" s="1"/>
  <c r="H483" i="12" a="1"/>
  <c r="H483" i="12" s="1"/>
  <c r="H495" i="12" a="1"/>
  <c r="H495" i="12" s="1"/>
  <c r="H507" i="12" a="1"/>
  <c r="H507" i="12" s="1"/>
  <c r="H543" i="12" a="1"/>
  <c r="H543" i="12" s="1"/>
  <c r="H579" i="12" a="1"/>
  <c r="H579" i="12" s="1"/>
  <c r="H582" i="12" a="1"/>
  <c r="H582" i="12" s="1"/>
  <c r="H639" i="12" a="1"/>
  <c r="H639" i="12" s="1"/>
  <c r="H663" i="12" a="1"/>
  <c r="H663" i="12" s="1"/>
  <c r="H687" i="12" a="1"/>
  <c r="H687" i="12" s="1"/>
  <c r="H700" i="12" a="1"/>
  <c r="H700" i="12" s="1"/>
  <c r="I700" i="12" s="1"/>
  <c r="H759" i="12" a="1"/>
  <c r="H759" i="12" s="1"/>
  <c r="H772" i="12" a="1"/>
  <c r="H772" i="12" s="1"/>
  <c r="H819" i="12" a="1"/>
  <c r="H819" i="12" s="1"/>
  <c r="H831" i="12" a="1"/>
  <c r="H831" i="12" s="1"/>
  <c r="H832" i="12" a="1"/>
  <c r="H832" i="12" s="1"/>
  <c r="I832" i="12" s="1"/>
  <c r="H891" i="12" a="1"/>
  <c r="H891" i="12" s="1"/>
  <c r="H903" i="12" a="1"/>
  <c r="H903" i="12" s="1"/>
  <c r="H915" i="12" a="1"/>
  <c r="H915" i="12" s="1"/>
  <c r="H927" i="12" a="1"/>
  <c r="H927" i="12" s="1"/>
  <c r="H951" i="12" a="1"/>
  <c r="H951" i="12" s="1"/>
  <c r="H975" i="12" a="1"/>
  <c r="H975" i="12" s="1"/>
  <c r="T790" i="3" l="1"/>
  <c r="P975" i="3"/>
  <c r="P891" i="3"/>
  <c r="P327" i="3"/>
  <c r="T327" i="3" s="1"/>
  <c r="P291" i="3"/>
  <c r="T291" i="3" s="1"/>
  <c r="P231" i="3"/>
  <c r="P27" i="3"/>
  <c r="P835" i="3"/>
  <c r="P283" i="3"/>
  <c r="T283" i="3" s="1"/>
  <c r="H968" i="12" a="1"/>
  <c r="H968" i="12" s="1"/>
  <c r="I968" i="12" s="1"/>
  <c r="T784" i="3"/>
  <c r="P998" i="3"/>
  <c r="T998" i="3" s="1"/>
  <c r="P962" i="3"/>
  <c r="P938" i="3"/>
  <c r="P902" i="3"/>
  <c r="P578" i="3"/>
  <c r="P542" i="3"/>
  <c r="P434" i="3"/>
  <c r="P398" i="3"/>
  <c r="T398" i="3" s="1"/>
  <c r="P326" i="3"/>
  <c r="T326" i="3" s="1"/>
  <c r="P302" i="3"/>
  <c r="P242" i="3"/>
  <c r="P62" i="3"/>
  <c r="T62" i="3" s="1"/>
  <c r="P750" i="3"/>
  <c r="U750" i="3" s="1"/>
  <c r="P198" i="3"/>
  <c r="U513" i="3"/>
  <c r="T765" i="3"/>
  <c r="T352" i="3"/>
  <c r="P403" i="3"/>
  <c r="T403" i="3" s="1"/>
  <c r="P991" i="3"/>
  <c r="T991" i="3" s="1"/>
  <c r="I838" i="12"/>
  <c r="H969" i="12" a="1"/>
  <c r="H969" i="12" s="1"/>
  <c r="I969" i="12" s="1"/>
  <c r="H777" i="12" a="1"/>
  <c r="H777" i="12" s="1"/>
  <c r="I777" i="12" s="1"/>
  <c r="H81" i="12" a="1"/>
  <c r="H81" i="12" s="1"/>
  <c r="I81" i="12" s="1"/>
  <c r="T429" i="3"/>
  <c r="P783" i="3"/>
  <c r="U783" i="3" s="1"/>
  <c r="P771" i="3"/>
  <c r="P675" i="3"/>
  <c r="P627" i="3"/>
  <c r="P579" i="3"/>
  <c r="P495" i="3"/>
  <c r="P63" i="3"/>
  <c r="T63" i="3" s="1"/>
  <c r="P415" i="3"/>
  <c r="T415" i="3" s="1"/>
  <c r="H776" i="12" a="1"/>
  <c r="H776" i="12" s="1"/>
  <c r="I776" i="12" s="1"/>
  <c r="H345" i="12" a="1"/>
  <c r="H345" i="12" s="1"/>
  <c r="I345" i="12" s="1"/>
  <c r="P974" i="3"/>
  <c r="P854" i="3"/>
  <c r="P746" i="3"/>
  <c r="U746" i="3" s="1"/>
  <c r="P722" i="3"/>
  <c r="T722" i="3" s="1"/>
  <c r="P626" i="3"/>
  <c r="P494" i="3"/>
  <c r="P362" i="3"/>
  <c r="P338" i="3"/>
  <c r="T338" i="3" s="1"/>
  <c r="P290" i="3"/>
  <c r="T290" i="3" s="1"/>
  <c r="P254" i="3"/>
  <c r="T254" i="3" s="1"/>
  <c r="P230" i="3"/>
  <c r="P206" i="3"/>
  <c r="P182" i="3"/>
  <c r="T182" i="3" s="1"/>
  <c r="P110" i="3"/>
  <c r="T110" i="3" s="1"/>
  <c r="P50" i="3"/>
  <c r="T50" i="3" s="1"/>
  <c r="H571" i="12" a="1"/>
  <c r="H571" i="12" s="1"/>
  <c r="H103" i="12" a="1"/>
  <c r="H103" i="12" s="1"/>
  <c r="U720" i="3"/>
  <c r="U214" i="3"/>
  <c r="T299" i="3"/>
  <c r="P484" i="3"/>
  <c r="T484" i="3" s="1"/>
  <c r="P268" i="3"/>
  <c r="U268" i="3" s="1"/>
  <c r="U573" i="3"/>
  <c r="T430" i="3"/>
  <c r="U418" i="3"/>
  <c r="T298" i="3"/>
  <c r="P232" i="3"/>
  <c r="U232" i="3" s="1"/>
  <c r="U417" i="3"/>
  <c r="P690" i="3"/>
  <c r="H283" i="12" a="1"/>
  <c r="H283" i="12" s="1"/>
  <c r="I283" i="12" s="1"/>
  <c r="H295" i="12" a="1"/>
  <c r="H295" i="12" s="1"/>
  <c r="H223" i="12" a="1"/>
  <c r="H223" i="12" s="1"/>
  <c r="I223" i="12" s="1"/>
  <c r="H56" i="12" a="1"/>
  <c r="H56" i="12" s="1"/>
  <c r="I56" i="12" s="1"/>
  <c r="U628" i="3"/>
  <c r="U358" i="3"/>
  <c r="P460" i="3"/>
  <c r="T460" i="3" s="1"/>
  <c r="T692" i="3"/>
  <c r="U692" i="3"/>
  <c r="T992" i="3"/>
  <c r="U992" i="3"/>
  <c r="T596" i="3"/>
  <c r="U596" i="3"/>
  <c r="T356" i="3"/>
  <c r="U356" i="3"/>
  <c r="T1008" i="3"/>
  <c r="U1008" i="3"/>
  <c r="T996" i="3"/>
  <c r="U996" i="3"/>
  <c r="U984" i="3"/>
  <c r="T984" i="3"/>
  <c r="U972" i="3"/>
  <c r="T972" i="3"/>
  <c r="T960" i="3"/>
  <c r="U960" i="3"/>
  <c r="U948" i="3"/>
  <c r="T948" i="3"/>
  <c r="T936" i="3"/>
  <c r="U936" i="3"/>
  <c r="T924" i="3"/>
  <c r="U924" i="3"/>
  <c r="U912" i="3"/>
  <c r="T912" i="3"/>
  <c r="U900" i="3"/>
  <c r="T900" i="3"/>
  <c r="T888" i="3"/>
  <c r="U888" i="3"/>
  <c r="T876" i="3"/>
  <c r="U876" i="3"/>
  <c r="T864" i="3"/>
  <c r="U864" i="3"/>
  <c r="T852" i="3"/>
  <c r="U852" i="3"/>
  <c r="T840" i="3"/>
  <c r="U840" i="3"/>
  <c r="T828" i="3"/>
  <c r="U828" i="3"/>
  <c r="U816" i="3"/>
  <c r="T816" i="3"/>
  <c r="T804" i="3"/>
  <c r="U804" i="3"/>
  <c r="T792" i="3"/>
  <c r="U792" i="3"/>
  <c r="T780" i="3"/>
  <c r="U780" i="3"/>
  <c r="U768" i="3"/>
  <c r="T768" i="3"/>
  <c r="T756" i="3"/>
  <c r="U756" i="3"/>
  <c r="T744" i="3"/>
  <c r="U744" i="3"/>
  <c r="T732" i="3"/>
  <c r="U732" i="3"/>
  <c r="U708" i="3"/>
  <c r="T708" i="3"/>
  <c r="U696" i="3"/>
  <c r="T696" i="3"/>
  <c r="T684" i="3"/>
  <c r="U684" i="3"/>
  <c r="U672" i="3"/>
  <c r="T672" i="3"/>
  <c r="T660" i="3"/>
  <c r="U660" i="3"/>
  <c r="T648" i="3"/>
  <c r="U648" i="3"/>
  <c r="T636" i="3"/>
  <c r="U636" i="3"/>
  <c r="U624" i="3"/>
  <c r="T624" i="3"/>
  <c r="U612" i="3"/>
  <c r="T612" i="3"/>
  <c r="U600" i="3"/>
  <c r="T600" i="3"/>
  <c r="T564" i="3"/>
  <c r="U564" i="3"/>
  <c r="U552" i="3"/>
  <c r="T552" i="3"/>
  <c r="T540" i="3"/>
  <c r="U540" i="3"/>
  <c r="T528" i="3"/>
  <c r="U528" i="3"/>
  <c r="T516" i="3"/>
  <c r="U516" i="3"/>
  <c r="T504" i="3"/>
  <c r="U504" i="3"/>
  <c r="U492" i="3"/>
  <c r="T492" i="3"/>
  <c r="U468" i="3"/>
  <c r="T468" i="3"/>
  <c r="T456" i="3"/>
  <c r="U456" i="3"/>
  <c r="T444" i="3"/>
  <c r="U444" i="3"/>
  <c r="T432" i="3"/>
  <c r="U432" i="3"/>
  <c r="U420" i="3"/>
  <c r="T420" i="3"/>
  <c r="T408" i="3"/>
  <c r="U408" i="3"/>
  <c r="U396" i="3"/>
  <c r="T396" i="3"/>
  <c r="U384" i="3"/>
  <c r="T384" i="3"/>
  <c r="T372" i="3"/>
  <c r="U372" i="3"/>
  <c r="T360" i="3"/>
  <c r="U360" i="3"/>
  <c r="U348" i="3"/>
  <c r="T348" i="3"/>
  <c r="T336" i="3"/>
  <c r="U336" i="3"/>
  <c r="U312" i="3"/>
  <c r="T312" i="3"/>
  <c r="T300" i="3"/>
  <c r="U300" i="3"/>
  <c r="T288" i="3"/>
  <c r="U288" i="3"/>
  <c r="U276" i="3"/>
  <c r="T276" i="3"/>
  <c r="U264" i="3"/>
  <c r="T264" i="3"/>
  <c r="T252" i="3"/>
  <c r="U252" i="3"/>
  <c r="T240" i="3"/>
  <c r="U240" i="3"/>
  <c r="U228" i="3"/>
  <c r="T228" i="3"/>
  <c r="T216" i="3"/>
  <c r="U216" i="3"/>
  <c r="T204" i="3"/>
  <c r="U204" i="3"/>
  <c r="T192" i="3"/>
  <c r="U192" i="3"/>
  <c r="U180" i="3"/>
  <c r="T180" i="3"/>
  <c r="U168" i="3"/>
  <c r="T168" i="3"/>
  <c r="T144" i="3"/>
  <c r="U144" i="3"/>
  <c r="T132" i="3"/>
  <c r="U132" i="3"/>
  <c r="U120" i="3"/>
  <c r="T120" i="3"/>
  <c r="U108" i="3"/>
  <c r="T108" i="3"/>
  <c r="U84" i="3"/>
  <c r="T84" i="3"/>
  <c r="U72" i="3"/>
  <c r="T72" i="3"/>
  <c r="U60" i="3"/>
  <c r="T60" i="3"/>
  <c r="T48" i="3"/>
  <c r="U48" i="3"/>
  <c r="T36" i="3"/>
  <c r="U36" i="3"/>
  <c r="T24" i="3"/>
  <c r="U24" i="3"/>
  <c r="U12" i="3"/>
  <c r="T12" i="3"/>
  <c r="T875" i="3"/>
  <c r="U875" i="3"/>
  <c r="T827" i="3"/>
  <c r="U827" i="3"/>
  <c r="T767" i="3"/>
  <c r="U767" i="3"/>
  <c r="U599" i="3"/>
  <c r="T599" i="3"/>
  <c r="T575" i="3"/>
  <c r="U575" i="3"/>
  <c r="T539" i="3"/>
  <c r="U539" i="3"/>
  <c r="T131" i="3"/>
  <c r="U131" i="3"/>
  <c r="U11" i="3"/>
  <c r="T11" i="3"/>
  <c r="U403" i="3"/>
  <c r="U810" i="3"/>
  <c r="T810" i="3"/>
  <c r="U1006" i="3"/>
  <c r="T1006" i="3"/>
  <c r="T874" i="3"/>
  <c r="U874" i="3"/>
  <c r="U766" i="3"/>
  <c r="T766" i="3"/>
  <c r="T574" i="3"/>
  <c r="U574" i="3"/>
  <c r="T526" i="3"/>
  <c r="U526" i="3"/>
  <c r="U262" i="3"/>
  <c r="T262" i="3"/>
  <c r="T142" i="3"/>
  <c r="U142" i="3"/>
  <c r="U10" i="3"/>
  <c r="T10" i="3"/>
  <c r="U480" i="3"/>
  <c r="U61" i="3"/>
  <c r="T61" i="3"/>
  <c r="U1005" i="3"/>
  <c r="T1005" i="3"/>
  <c r="T873" i="3"/>
  <c r="U873" i="3"/>
  <c r="U645" i="3"/>
  <c r="T645" i="3"/>
  <c r="U405" i="3"/>
  <c r="T405" i="3"/>
  <c r="T141" i="3"/>
  <c r="U141" i="3"/>
  <c r="U808" i="3"/>
  <c r="T808" i="3"/>
  <c r="U328" i="3"/>
  <c r="T328" i="3"/>
  <c r="T64" i="3"/>
  <c r="U64" i="3"/>
  <c r="P1004" i="3"/>
  <c r="P932" i="3"/>
  <c r="P920" i="3"/>
  <c r="P716" i="3"/>
  <c r="P536" i="3"/>
  <c r="P524" i="3"/>
  <c r="P416" i="3"/>
  <c r="P404" i="3"/>
  <c r="T877" i="3"/>
  <c r="U877" i="3"/>
  <c r="T597" i="3"/>
  <c r="U597" i="3"/>
  <c r="T891" i="3"/>
  <c r="U891" i="3"/>
  <c r="T835" i="3"/>
  <c r="U835" i="3"/>
  <c r="U283" i="3"/>
  <c r="T588" i="3"/>
  <c r="U277" i="3"/>
  <c r="T277" i="3"/>
  <c r="T750" i="3"/>
  <c r="T198" i="3"/>
  <c r="U198" i="3"/>
  <c r="U887" i="3"/>
  <c r="U802" i="3"/>
  <c r="T802" i="3"/>
  <c r="U484" i="3"/>
  <c r="U576" i="3"/>
  <c r="T156" i="3"/>
  <c r="T155" i="3"/>
  <c r="U155" i="3"/>
  <c r="U324" i="3"/>
  <c r="U96" i="3"/>
  <c r="T690" i="3"/>
  <c r="U690" i="3"/>
  <c r="T151" i="3"/>
  <c r="U151" i="3"/>
  <c r="U16" i="3"/>
  <c r="T16" i="3"/>
  <c r="T995" i="3"/>
  <c r="U995" i="3"/>
  <c r="T851" i="3"/>
  <c r="U851" i="3"/>
  <c r="T743" i="3"/>
  <c r="U743" i="3"/>
  <c r="T719" i="3"/>
  <c r="U719" i="3"/>
  <c r="U659" i="3"/>
  <c r="T659" i="3"/>
  <c r="T635" i="3"/>
  <c r="U635" i="3"/>
  <c r="U611" i="3"/>
  <c r="T611" i="3"/>
  <c r="U491" i="3"/>
  <c r="T491" i="3"/>
  <c r="T467" i="3"/>
  <c r="U467" i="3"/>
  <c r="U443" i="3"/>
  <c r="T443" i="3"/>
  <c r="U419" i="3"/>
  <c r="T419" i="3"/>
  <c r="T371" i="3"/>
  <c r="U371" i="3"/>
  <c r="T359" i="3"/>
  <c r="U359" i="3"/>
  <c r="T251" i="3"/>
  <c r="U251" i="3"/>
  <c r="U227" i="3"/>
  <c r="T227" i="3"/>
  <c r="T203" i="3"/>
  <c r="U203" i="3"/>
  <c r="U179" i="3"/>
  <c r="T179" i="3"/>
  <c r="T83" i="3"/>
  <c r="U83" i="3"/>
  <c r="T47" i="3"/>
  <c r="U47" i="3"/>
  <c r="U35" i="3"/>
  <c r="T35" i="3"/>
  <c r="U755" i="3"/>
  <c r="U15" i="3"/>
  <c r="T15" i="3"/>
  <c r="T994" i="3"/>
  <c r="U994" i="3"/>
  <c r="U970" i="3"/>
  <c r="T970" i="3"/>
  <c r="U958" i="3"/>
  <c r="T958" i="3"/>
  <c r="T922" i="3"/>
  <c r="U922" i="3"/>
  <c r="U862" i="3"/>
  <c r="T862" i="3"/>
  <c r="T850" i="3"/>
  <c r="U850" i="3"/>
  <c r="U826" i="3"/>
  <c r="T826" i="3"/>
  <c r="U814" i="3"/>
  <c r="T814" i="3"/>
  <c r="T778" i="3"/>
  <c r="U778" i="3"/>
  <c r="U742" i="3"/>
  <c r="T742" i="3"/>
  <c r="U658" i="3"/>
  <c r="T658" i="3"/>
  <c r="T634" i="3"/>
  <c r="U634" i="3"/>
  <c r="U622" i="3"/>
  <c r="T622" i="3"/>
  <c r="U610" i="3"/>
  <c r="T610" i="3"/>
  <c r="T586" i="3"/>
  <c r="U586" i="3"/>
  <c r="U454" i="3"/>
  <c r="T454" i="3"/>
  <c r="U382" i="3"/>
  <c r="T382" i="3"/>
  <c r="U370" i="3"/>
  <c r="T370" i="3"/>
  <c r="T346" i="3"/>
  <c r="U346" i="3"/>
  <c r="U334" i="3"/>
  <c r="T334" i="3"/>
  <c r="T310" i="3"/>
  <c r="U310" i="3"/>
  <c r="T274" i="3"/>
  <c r="U274" i="3"/>
  <c r="T250" i="3"/>
  <c r="U250" i="3"/>
  <c r="U226" i="3"/>
  <c r="T226" i="3"/>
  <c r="T202" i="3"/>
  <c r="U202" i="3"/>
  <c r="T154" i="3"/>
  <c r="U154" i="3"/>
  <c r="U118" i="3"/>
  <c r="T118" i="3"/>
  <c r="U94" i="3"/>
  <c r="T94" i="3"/>
  <c r="T82" i="3"/>
  <c r="U82" i="3"/>
  <c r="T70" i="3"/>
  <c r="U70" i="3"/>
  <c r="U46" i="3"/>
  <c r="T46" i="3"/>
  <c r="T22" i="3"/>
  <c r="U22" i="3"/>
  <c r="U263" i="3"/>
  <c r="T275" i="3"/>
  <c r="T58" i="3"/>
  <c r="P354" i="3"/>
  <c r="T14" i="3"/>
  <c r="U14" i="3"/>
  <c r="T921" i="3"/>
  <c r="U921" i="3"/>
  <c r="U861" i="3"/>
  <c r="T861" i="3"/>
  <c r="T849" i="3"/>
  <c r="U849" i="3"/>
  <c r="U825" i="3"/>
  <c r="T825" i="3"/>
  <c r="U813" i="3"/>
  <c r="T813" i="3"/>
  <c r="U789" i="3"/>
  <c r="T789" i="3"/>
  <c r="T777" i="3"/>
  <c r="U777" i="3"/>
  <c r="T753" i="3"/>
  <c r="U753" i="3"/>
  <c r="U729" i="3"/>
  <c r="T729" i="3"/>
  <c r="T705" i="3"/>
  <c r="U705" i="3"/>
  <c r="U657" i="3"/>
  <c r="T657" i="3"/>
  <c r="T633" i="3"/>
  <c r="U633" i="3"/>
  <c r="T609" i="3"/>
  <c r="U609" i="3"/>
  <c r="T585" i="3"/>
  <c r="U585" i="3"/>
  <c r="U525" i="3"/>
  <c r="T525" i="3"/>
  <c r="T489" i="3"/>
  <c r="U489" i="3"/>
  <c r="U369" i="3"/>
  <c r="T369" i="3"/>
  <c r="T345" i="3"/>
  <c r="U345" i="3"/>
  <c r="T321" i="3"/>
  <c r="U321" i="3"/>
  <c r="U297" i="3"/>
  <c r="T297" i="3"/>
  <c r="T273" i="3"/>
  <c r="U273" i="3"/>
  <c r="U213" i="3"/>
  <c r="T213" i="3"/>
  <c r="T201" i="3"/>
  <c r="U201" i="3"/>
  <c r="T117" i="3"/>
  <c r="U117" i="3"/>
  <c r="U93" i="3"/>
  <c r="T93" i="3"/>
  <c r="U81" i="3"/>
  <c r="T81" i="3"/>
  <c r="T69" i="3"/>
  <c r="U69" i="3"/>
  <c r="U45" i="3"/>
  <c r="T45" i="3"/>
  <c r="T9" i="3"/>
  <c r="U9" i="3"/>
  <c r="H803" i="12" a="1"/>
  <c r="H803" i="12" s="1"/>
  <c r="I803" i="12" s="1"/>
  <c r="U923" i="3"/>
  <c r="U562" i="3"/>
  <c r="U23" i="3"/>
  <c r="T911" i="3"/>
  <c r="T481" i="3"/>
  <c r="T270" i="3"/>
  <c r="P954" i="3"/>
  <c r="P763" i="3"/>
  <c r="U651" i="3"/>
  <c r="T651" i="3"/>
  <c r="T13" i="3"/>
  <c r="U13" i="3"/>
  <c r="P988" i="3"/>
  <c r="H981" i="12" a="1"/>
  <c r="H981" i="12" s="1"/>
  <c r="I981" i="12" s="1"/>
  <c r="T976" i="3"/>
  <c r="U976" i="3"/>
  <c r="P940" i="3"/>
  <c r="H933" i="12" a="1"/>
  <c r="H933" i="12" s="1"/>
  <c r="P796" i="3"/>
  <c r="H789" i="12" a="1"/>
  <c r="H789" i="12" s="1"/>
  <c r="P688" i="3"/>
  <c r="H681" i="12" a="1"/>
  <c r="H681" i="12" s="1"/>
  <c r="I681" i="12" s="1"/>
  <c r="P508" i="3"/>
  <c r="H501" i="12" a="1"/>
  <c r="H501" i="12" s="1"/>
  <c r="P244" i="3"/>
  <c r="H237" i="12" a="1"/>
  <c r="H237" i="12" s="1"/>
  <c r="I237" i="12" s="1"/>
  <c r="H177" i="12" a="1"/>
  <c r="H177" i="12" s="1"/>
  <c r="I177" i="12" s="1"/>
  <c r="P184" i="3"/>
  <c r="U124" i="3"/>
  <c r="T124" i="3"/>
  <c r="U28" i="3"/>
  <c r="T28" i="3"/>
  <c r="P980" i="3"/>
  <c r="P956" i="3"/>
  <c r="P896" i="3"/>
  <c r="P872" i="3"/>
  <c r="P848" i="3"/>
  <c r="P824" i="3"/>
  <c r="P800" i="3"/>
  <c r="P776" i="3"/>
  <c r="P752" i="3"/>
  <c r="P728" i="3"/>
  <c r="P668" i="3"/>
  <c r="P644" i="3"/>
  <c r="P620" i="3"/>
  <c r="P572" i="3"/>
  <c r="P548" i="3"/>
  <c r="P500" i="3"/>
  <c r="P476" i="3"/>
  <c r="P452" i="3"/>
  <c r="P428" i="3"/>
  <c r="P380" i="3"/>
  <c r="P332" i="3"/>
  <c r="P308" i="3"/>
  <c r="P284" i="3"/>
  <c r="P260" i="3"/>
  <c r="P236" i="3"/>
  <c r="P212" i="3"/>
  <c r="P188" i="3"/>
  <c r="P152" i="3"/>
  <c r="P68" i="3"/>
  <c r="P44" i="3"/>
  <c r="P20" i="3"/>
  <c r="H21" i="12" a="1"/>
  <c r="H21" i="12" s="1"/>
  <c r="I21" i="12" s="1"/>
  <c r="U959" i="3"/>
  <c r="U748" i="3"/>
  <c r="U561" i="3"/>
  <c r="U71" i="3"/>
  <c r="T837" i="3"/>
  <c r="T681" i="3"/>
  <c r="T623" i="3"/>
  <c r="T550" i="3"/>
  <c r="T347" i="3"/>
  <c r="T191" i="3"/>
  <c r="P760" i="3"/>
  <c r="T650" i="3"/>
  <c r="U650" i="3"/>
  <c r="T457" i="3"/>
  <c r="U457" i="3"/>
  <c r="P222" i="3"/>
  <c r="P939" i="3"/>
  <c r="H932" i="12" a="1"/>
  <c r="H932" i="12" s="1"/>
  <c r="I932" i="12" s="1"/>
  <c r="P819" i="3"/>
  <c r="H812" i="12" a="1"/>
  <c r="H812" i="12" s="1"/>
  <c r="I812" i="12" s="1"/>
  <c r="P807" i="3"/>
  <c r="H800" i="12" a="1"/>
  <c r="H800" i="12" s="1"/>
  <c r="I800" i="12" s="1"/>
  <c r="T783" i="3"/>
  <c r="T771" i="3"/>
  <c r="U771" i="3"/>
  <c r="H596" i="12" a="1"/>
  <c r="H596" i="12" s="1"/>
  <c r="I596" i="12" s="1"/>
  <c r="P603" i="3"/>
  <c r="H584" i="12" a="1"/>
  <c r="H584" i="12" s="1"/>
  <c r="I584" i="12" s="1"/>
  <c r="P591" i="3"/>
  <c r="T579" i="3"/>
  <c r="U579" i="3"/>
  <c r="U495" i="3"/>
  <c r="T495" i="3"/>
  <c r="H440" i="12" a="1"/>
  <c r="H440" i="12" s="1"/>
  <c r="I440" i="12" s="1"/>
  <c r="P447" i="3"/>
  <c r="H368" i="12" a="1"/>
  <c r="H368" i="12" s="1"/>
  <c r="I368" i="12" s="1"/>
  <c r="P375" i="3"/>
  <c r="P243" i="3"/>
  <c r="H236" i="12" a="1"/>
  <c r="H236" i="12" s="1"/>
  <c r="H176" i="12" a="1"/>
  <c r="H176" i="12" s="1"/>
  <c r="I176" i="12" s="1"/>
  <c r="P183" i="3"/>
  <c r="H68" i="12" a="1"/>
  <c r="H68" i="12" s="1"/>
  <c r="I68" i="12" s="1"/>
  <c r="P75" i="3"/>
  <c r="U63" i="3"/>
  <c r="T27" i="3"/>
  <c r="U27" i="3"/>
  <c r="P1003" i="3"/>
  <c r="P979" i="3"/>
  <c r="P967" i="3"/>
  <c r="P943" i="3"/>
  <c r="P931" i="3"/>
  <c r="P919" i="3"/>
  <c r="P907" i="3"/>
  <c r="P895" i="3"/>
  <c r="P883" i="3"/>
  <c r="P871" i="3"/>
  <c r="P859" i="3"/>
  <c r="P847" i="3"/>
  <c r="P823" i="3"/>
  <c r="P811" i="3"/>
  <c r="P799" i="3"/>
  <c r="P787" i="3"/>
  <c r="P775" i="3"/>
  <c r="P751" i="3"/>
  <c r="P739" i="3"/>
  <c r="P727" i="3"/>
  <c r="P703" i="3"/>
  <c r="P691" i="3"/>
  <c r="P679" i="3"/>
  <c r="P667" i="3"/>
  <c r="P655" i="3"/>
  <c r="P643" i="3"/>
  <c r="P631" i="3"/>
  <c r="P619" i="3"/>
  <c r="P607" i="3"/>
  <c r="P595" i="3"/>
  <c r="P583" i="3"/>
  <c r="P571" i="3"/>
  <c r="P559" i="3"/>
  <c r="P547" i="3"/>
  <c r="P535" i="3"/>
  <c r="P523" i="3"/>
  <c r="P511" i="3"/>
  <c r="P499" i="3"/>
  <c r="P487" i="3"/>
  <c r="P475" i="3"/>
  <c r="P463" i="3"/>
  <c r="P451" i="3"/>
  <c r="P439" i="3"/>
  <c r="P427" i="3"/>
  <c r="P391" i="3"/>
  <c r="P379" i="3"/>
  <c r="P367" i="3"/>
  <c r="P355" i="3"/>
  <c r="P343" i="3"/>
  <c r="P331" i="3"/>
  <c r="P319" i="3"/>
  <c r="P307" i="3"/>
  <c r="P295" i="3"/>
  <c r="P271" i="3"/>
  <c r="P259" i="3"/>
  <c r="P247" i="3"/>
  <c r="P235" i="3"/>
  <c r="P223" i="3"/>
  <c r="P211" i="3"/>
  <c r="P199" i="3"/>
  <c r="P187" i="3"/>
  <c r="P175" i="3"/>
  <c r="P163" i="3"/>
  <c r="P139" i="3"/>
  <c r="P127" i="3"/>
  <c r="P115" i="3"/>
  <c r="P103" i="3"/>
  <c r="P91" i="3"/>
  <c r="P79" i="3"/>
  <c r="P67" i="3"/>
  <c r="P55" i="3"/>
  <c r="P43" i="3"/>
  <c r="P31" i="3"/>
  <c r="P19" i="3"/>
  <c r="H801" i="12" a="1"/>
  <c r="H801" i="12" s="1"/>
  <c r="I801" i="12" s="1"/>
  <c r="H489" i="12" a="1"/>
  <c r="H489" i="12" s="1"/>
  <c r="I489" i="12" s="1"/>
  <c r="H20" i="12" a="1"/>
  <c r="H20" i="12" s="1"/>
  <c r="I20" i="12" s="1"/>
  <c r="U779" i="3"/>
  <c r="U395" i="3"/>
  <c r="U130" i="3"/>
  <c r="T886" i="3"/>
  <c r="T549" i="3"/>
  <c r="T479" i="3"/>
  <c r="T190" i="3"/>
  <c r="T106" i="3"/>
  <c r="T33" i="3"/>
  <c r="P942" i="3"/>
  <c r="P759" i="3"/>
  <c r="P448" i="3"/>
  <c r="P330" i="3"/>
  <c r="P220" i="3"/>
  <c r="P102" i="3"/>
  <c r="P950" i="3"/>
  <c r="H943" i="12" a="1"/>
  <c r="H943" i="12" s="1"/>
  <c r="I943" i="12" s="1"/>
  <c r="T938" i="3"/>
  <c r="U938" i="3"/>
  <c r="P926" i="3"/>
  <c r="H919" i="12" a="1"/>
  <c r="H919" i="12" s="1"/>
  <c r="I919" i="12" s="1"/>
  <c r="P914" i="3"/>
  <c r="H907" i="12" a="1"/>
  <c r="H907" i="12" s="1"/>
  <c r="I907" i="12" s="1"/>
  <c r="P890" i="3"/>
  <c r="H883" i="12" a="1"/>
  <c r="H883" i="12" s="1"/>
  <c r="I883" i="12" s="1"/>
  <c r="H871" i="12" a="1"/>
  <c r="H871" i="12" s="1"/>
  <c r="I871" i="12" s="1"/>
  <c r="P878" i="3"/>
  <c r="P866" i="3"/>
  <c r="H859" i="12" a="1"/>
  <c r="H859" i="12" s="1"/>
  <c r="I859" i="12" s="1"/>
  <c r="T854" i="3"/>
  <c r="U854" i="3"/>
  <c r="P830" i="3"/>
  <c r="H823" i="12" a="1"/>
  <c r="H823" i="12" s="1"/>
  <c r="I823" i="12" s="1"/>
  <c r="P818" i="3"/>
  <c r="H811" i="12" a="1"/>
  <c r="H811" i="12" s="1"/>
  <c r="I811" i="12" s="1"/>
  <c r="P806" i="3"/>
  <c r="H799" i="12" a="1"/>
  <c r="H799" i="12" s="1"/>
  <c r="I799" i="12" s="1"/>
  <c r="P794" i="3"/>
  <c r="H787" i="12" a="1"/>
  <c r="H787" i="12" s="1"/>
  <c r="I787" i="12" s="1"/>
  <c r="P782" i="3"/>
  <c r="H775" i="12" a="1"/>
  <c r="H775" i="12" s="1"/>
  <c r="P758" i="3"/>
  <c r="H751" i="12" a="1"/>
  <c r="H751" i="12" s="1"/>
  <c r="I751" i="12" s="1"/>
  <c r="P734" i="3"/>
  <c r="H727" i="12" a="1"/>
  <c r="H727" i="12" s="1"/>
  <c r="I727" i="12" s="1"/>
  <c r="P710" i="3"/>
  <c r="H703" i="12" a="1"/>
  <c r="H703" i="12" s="1"/>
  <c r="I703" i="12" s="1"/>
  <c r="P686" i="3"/>
  <c r="H679" i="12" a="1"/>
  <c r="H679" i="12" s="1"/>
  <c r="I679" i="12" s="1"/>
  <c r="H667" i="12" a="1"/>
  <c r="H667" i="12" s="1"/>
  <c r="I667" i="12" s="1"/>
  <c r="P674" i="3"/>
  <c r="P662" i="3"/>
  <c r="H655" i="12" a="1"/>
  <c r="H655" i="12" s="1"/>
  <c r="I655" i="12" s="1"/>
  <c r="H631" i="12" a="1"/>
  <c r="H631" i="12" s="1"/>
  <c r="P638" i="3"/>
  <c r="H607" i="12" a="1"/>
  <c r="H607" i="12" s="1"/>
  <c r="P614" i="3"/>
  <c r="H583" i="12" a="1"/>
  <c r="H583" i="12" s="1"/>
  <c r="I583" i="12" s="1"/>
  <c r="P590" i="3"/>
  <c r="U578" i="3"/>
  <c r="T578" i="3"/>
  <c r="P566" i="3"/>
  <c r="H559" i="12" a="1"/>
  <c r="H559" i="12" s="1"/>
  <c r="I559" i="12" s="1"/>
  <c r="T542" i="3"/>
  <c r="U542" i="3"/>
  <c r="P530" i="3"/>
  <c r="H523" i="12" a="1"/>
  <c r="H523" i="12" s="1"/>
  <c r="I523" i="12" s="1"/>
  <c r="P506" i="3"/>
  <c r="H499" i="12" a="1"/>
  <c r="H499" i="12" s="1"/>
  <c r="I499" i="12" s="1"/>
  <c r="T494" i="3"/>
  <c r="U494" i="3"/>
  <c r="P482" i="3"/>
  <c r="H475" i="12" a="1"/>
  <c r="H475" i="12" s="1"/>
  <c r="I475" i="12" s="1"/>
  <c r="H463" i="12" a="1"/>
  <c r="H463" i="12" s="1"/>
  <c r="I463" i="12" s="1"/>
  <c r="P470" i="3"/>
  <c r="P458" i="3"/>
  <c r="H451" i="12" a="1"/>
  <c r="H451" i="12" s="1"/>
  <c r="I451" i="12" s="1"/>
  <c r="P446" i="3"/>
  <c r="H439" i="12" a="1"/>
  <c r="H439" i="12" s="1"/>
  <c r="P422" i="3"/>
  <c r="H415" i="12" a="1"/>
  <c r="H415" i="12" s="1"/>
  <c r="I415" i="12" s="1"/>
  <c r="P386" i="3"/>
  <c r="H379" i="12" a="1"/>
  <c r="H379" i="12" s="1"/>
  <c r="I379" i="12" s="1"/>
  <c r="H367" i="12" a="1"/>
  <c r="H367" i="12" s="1"/>
  <c r="I367" i="12" s="1"/>
  <c r="P374" i="3"/>
  <c r="U362" i="3"/>
  <c r="T362" i="3"/>
  <c r="P350" i="3"/>
  <c r="H343" i="12" a="1"/>
  <c r="H343" i="12" s="1"/>
  <c r="I343" i="12" s="1"/>
  <c r="P314" i="3"/>
  <c r="H307" i="12" a="1"/>
  <c r="H307" i="12" s="1"/>
  <c r="I307" i="12" s="1"/>
  <c r="U290" i="3"/>
  <c r="U254" i="3"/>
  <c r="U242" i="3"/>
  <c r="T242" i="3"/>
  <c r="T230" i="3"/>
  <c r="U230" i="3"/>
  <c r="H211" i="12" a="1"/>
  <c r="H211" i="12" s="1"/>
  <c r="P218" i="3"/>
  <c r="U206" i="3"/>
  <c r="T206" i="3"/>
  <c r="H187" i="12" a="1"/>
  <c r="H187" i="12" s="1"/>
  <c r="I187" i="12" s="1"/>
  <c r="P194" i="3"/>
  <c r="U182" i="3"/>
  <c r="P170" i="3"/>
  <c r="H163" i="12" a="1"/>
  <c r="H163" i="12" s="1"/>
  <c r="I163" i="12" s="1"/>
  <c r="P158" i="3"/>
  <c r="H151" i="12" a="1"/>
  <c r="H151" i="12" s="1"/>
  <c r="I151" i="12" s="1"/>
  <c r="P146" i="3"/>
  <c r="H139" i="12" a="1"/>
  <c r="H139" i="12" s="1"/>
  <c r="I139" i="12" s="1"/>
  <c r="P134" i="3"/>
  <c r="H127" i="12" a="1"/>
  <c r="H127" i="12" s="1"/>
  <c r="P98" i="3"/>
  <c r="H91" i="12" a="1"/>
  <c r="H91" i="12" s="1"/>
  <c r="I91" i="12" s="1"/>
  <c r="H79" i="12" a="1"/>
  <c r="H79" i="12" s="1"/>
  <c r="I79" i="12" s="1"/>
  <c r="P86" i="3"/>
  <c r="P74" i="3"/>
  <c r="H67" i="12" a="1"/>
  <c r="H67" i="12" s="1"/>
  <c r="I67" i="12" s="1"/>
  <c r="H31" i="12" a="1"/>
  <c r="H31" i="12" s="1"/>
  <c r="I31" i="12" s="1"/>
  <c r="P38" i="3"/>
  <c r="P26" i="3"/>
  <c r="H19" i="12" a="1"/>
  <c r="H19" i="12" s="1"/>
  <c r="I19" i="12" s="1"/>
  <c r="P1002" i="3"/>
  <c r="P990" i="3"/>
  <c r="P978" i="3"/>
  <c r="P966" i="3"/>
  <c r="P930" i="3"/>
  <c r="P918" i="3"/>
  <c r="P906" i="3"/>
  <c r="P894" i="3"/>
  <c r="P882" i="3"/>
  <c r="P870" i="3"/>
  <c r="P858" i="3"/>
  <c r="P846" i="3"/>
  <c r="P834" i="3"/>
  <c r="P822" i="3"/>
  <c r="P798" i="3"/>
  <c r="P786" i="3"/>
  <c r="P774" i="3"/>
  <c r="P762" i="3"/>
  <c r="P738" i="3"/>
  <c r="P726" i="3"/>
  <c r="P702" i="3"/>
  <c r="P678" i="3"/>
  <c r="P666" i="3"/>
  <c r="P654" i="3"/>
  <c r="P642" i="3"/>
  <c r="P630" i="3"/>
  <c r="P618" i="3"/>
  <c r="P606" i="3"/>
  <c r="P594" i="3"/>
  <c r="P582" i="3"/>
  <c r="P570" i="3"/>
  <c r="P558" i="3"/>
  <c r="P546" i="3"/>
  <c r="P534" i="3"/>
  <c r="P522" i="3"/>
  <c r="P510" i="3"/>
  <c r="P498" i="3"/>
  <c r="P486" i="3"/>
  <c r="P474" i="3"/>
  <c r="P462" i="3"/>
  <c r="P450" i="3"/>
  <c r="P438" i="3"/>
  <c r="P426" i="3"/>
  <c r="P414" i="3"/>
  <c r="P402" i="3"/>
  <c r="P390" i="3"/>
  <c r="P378" i="3"/>
  <c r="P366" i="3"/>
  <c r="P342" i="3"/>
  <c r="P318" i="3"/>
  <c r="P306" i="3"/>
  <c r="P294" i="3"/>
  <c r="P282" i="3"/>
  <c r="P258" i="3"/>
  <c r="P246" i="3"/>
  <c r="P234" i="3"/>
  <c r="P210" i="3"/>
  <c r="P186" i="3"/>
  <c r="P174" i="3"/>
  <c r="P162" i="3"/>
  <c r="P150" i="3"/>
  <c r="P138" i="3"/>
  <c r="P126" i="3"/>
  <c r="P114" i="3"/>
  <c r="P90" i="3"/>
  <c r="P78" i="3"/>
  <c r="P66" i="3"/>
  <c r="P54" i="3"/>
  <c r="P42" i="3"/>
  <c r="P30" i="3"/>
  <c r="P18" i="3"/>
  <c r="H955" i="12" a="1"/>
  <c r="H955" i="12" s="1"/>
  <c r="I955" i="12" s="1"/>
  <c r="H884" i="12" a="1"/>
  <c r="H884" i="12" s="1"/>
  <c r="I884" i="12" s="1"/>
  <c r="H764" i="12" a="1"/>
  <c r="H764" i="12" s="1"/>
  <c r="I764" i="12" s="1"/>
  <c r="H488" i="12" a="1"/>
  <c r="H488" i="12" s="1"/>
  <c r="H427" i="12" a="1"/>
  <c r="H427" i="12" s="1"/>
  <c r="I427" i="12" s="1"/>
  <c r="H331" i="12" a="1"/>
  <c r="H331" i="12" s="1"/>
  <c r="I331" i="12" s="1"/>
  <c r="H284" i="12" a="1"/>
  <c r="H284" i="12" s="1"/>
  <c r="I284" i="12" s="1"/>
  <c r="U394" i="3"/>
  <c r="U351" i="3"/>
  <c r="U291" i="3"/>
  <c r="U239" i="3"/>
  <c r="U178" i="3"/>
  <c r="U129" i="3"/>
  <c r="U59" i="3"/>
  <c r="T885" i="3"/>
  <c r="T466" i="3"/>
  <c r="T189" i="3"/>
  <c r="T105" i="3"/>
  <c r="P640" i="3"/>
  <c r="P532" i="3"/>
  <c r="P219" i="3"/>
  <c r="P100" i="3"/>
  <c r="T49" i="3"/>
  <c r="U49" i="3"/>
  <c r="H487" i="12" a="1"/>
  <c r="H487" i="12" s="1"/>
  <c r="I487" i="12" s="1"/>
  <c r="H391" i="12" a="1"/>
  <c r="H391" i="12" s="1"/>
  <c r="I391" i="12" s="1"/>
  <c r="U985" i="3"/>
  <c r="U949" i="3"/>
  <c r="U503" i="3"/>
  <c r="U393" i="3"/>
  <c r="U335" i="3"/>
  <c r="U238" i="3"/>
  <c r="U57" i="3"/>
  <c r="T946" i="3"/>
  <c r="T465" i="3"/>
  <c r="P639" i="3"/>
  <c r="U325" i="3"/>
  <c r="T325" i="3"/>
  <c r="T770" i="3"/>
  <c r="U770" i="3"/>
  <c r="U971" i="3"/>
  <c r="T971" i="3"/>
  <c r="T947" i="3"/>
  <c r="U947" i="3"/>
  <c r="T935" i="3"/>
  <c r="U935" i="3"/>
  <c r="U899" i="3"/>
  <c r="T899" i="3"/>
  <c r="T863" i="3"/>
  <c r="U863" i="3"/>
  <c r="T839" i="3"/>
  <c r="U839" i="3"/>
  <c r="T815" i="3"/>
  <c r="U815" i="3"/>
  <c r="T803" i="3"/>
  <c r="U803" i="3"/>
  <c r="T791" i="3"/>
  <c r="U791" i="3"/>
  <c r="T695" i="3"/>
  <c r="U695" i="3"/>
  <c r="T671" i="3"/>
  <c r="U671" i="3"/>
  <c r="T647" i="3"/>
  <c r="U647" i="3"/>
  <c r="U587" i="3"/>
  <c r="T587" i="3"/>
  <c r="T563" i="3"/>
  <c r="U563" i="3"/>
  <c r="T551" i="3"/>
  <c r="U551" i="3"/>
  <c r="T527" i="3"/>
  <c r="U527" i="3"/>
  <c r="U455" i="3"/>
  <c r="T455" i="3"/>
  <c r="T431" i="3"/>
  <c r="U431" i="3"/>
  <c r="T407" i="3"/>
  <c r="U407" i="3"/>
  <c r="U311" i="3"/>
  <c r="T311" i="3"/>
  <c r="T287" i="3"/>
  <c r="U287" i="3"/>
  <c r="T215" i="3"/>
  <c r="U215" i="3"/>
  <c r="U167" i="3"/>
  <c r="T167" i="3"/>
  <c r="T143" i="3"/>
  <c r="U143" i="3"/>
  <c r="U119" i="3"/>
  <c r="T119" i="3"/>
  <c r="U107" i="3"/>
  <c r="T107" i="3"/>
  <c r="U1007" i="3"/>
  <c r="U687" i="3"/>
  <c r="T687" i="3"/>
  <c r="U147" i="3"/>
  <c r="T147" i="3"/>
  <c r="U982" i="3"/>
  <c r="T982" i="3"/>
  <c r="U934" i="3"/>
  <c r="T934" i="3"/>
  <c r="T910" i="3"/>
  <c r="U910" i="3"/>
  <c r="U898" i="3"/>
  <c r="T898" i="3"/>
  <c r="T754" i="3"/>
  <c r="U754" i="3"/>
  <c r="U730" i="3"/>
  <c r="T730" i="3"/>
  <c r="T718" i="3"/>
  <c r="U718" i="3"/>
  <c r="T706" i="3"/>
  <c r="U706" i="3"/>
  <c r="U694" i="3"/>
  <c r="T694" i="3"/>
  <c r="U670" i="3"/>
  <c r="T670" i="3"/>
  <c r="U646" i="3"/>
  <c r="T646" i="3"/>
  <c r="U538" i="3"/>
  <c r="T538" i="3"/>
  <c r="T502" i="3"/>
  <c r="U502" i="3"/>
  <c r="T490" i="3"/>
  <c r="U490" i="3"/>
  <c r="T478" i="3"/>
  <c r="U478" i="3"/>
  <c r="U406" i="3"/>
  <c r="T406" i="3"/>
  <c r="U166" i="3"/>
  <c r="T166" i="3"/>
  <c r="T34" i="3"/>
  <c r="U34" i="3"/>
  <c r="T707" i="3"/>
  <c r="T483" i="3"/>
  <c r="P955" i="3"/>
  <c r="U652" i="3"/>
  <c r="T652" i="3"/>
  <c r="T993" i="3"/>
  <c r="U993" i="3"/>
  <c r="U969" i="3"/>
  <c r="T969" i="3"/>
  <c r="U957" i="3"/>
  <c r="T957" i="3"/>
  <c r="U933" i="3"/>
  <c r="T933" i="3"/>
  <c r="T909" i="3"/>
  <c r="U909" i="3"/>
  <c r="U897" i="3"/>
  <c r="T897" i="3"/>
  <c r="U741" i="3"/>
  <c r="T741" i="3"/>
  <c r="T717" i="3"/>
  <c r="U717" i="3"/>
  <c r="U693" i="3"/>
  <c r="T693" i="3"/>
  <c r="U621" i="3"/>
  <c r="T621" i="3"/>
  <c r="T501" i="3"/>
  <c r="U501" i="3"/>
  <c r="T477" i="3"/>
  <c r="U477" i="3"/>
  <c r="U453" i="3"/>
  <c r="T453" i="3"/>
  <c r="U333" i="3"/>
  <c r="T333" i="3"/>
  <c r="T309" i="3"/>
  <c r="U309" i="3"/>
  <c r="T285" i="3"/>
  <c r="U285" i="3"/>
  <c r="U261" i="3"/>
  <c r="T261" i="3"/>
  <c r="U249" i="3"/>
  <c r="T249" i="3"/>
  <c r="T225" i="3"/>
  <c r="U225" i="3"/>
  <c r="U177" i="3"/>
  <c r="T177" i="3"/>
  <c r="U165" i="3"/>
  <c r="T165" i="3"/>
  <c r="U21" i="3"/>
  <c r="T21" i="3"/>
  <c r="T838" i="3"/>
  <c r="T682" i="3"/>
  <c r="P916" i="3"/>
  <c r="H909" i="12" a="1"/>
  <c r="H909" i="12" s="1"/>
  <c r="I909" i="12" s="1"/>
  <c r="H885" i="12" a="1"/>
  <c r="H885" i="12" s="1"/>
  <c r="I885" i="12" s="1"/>
  <c r="P892" i="3"/>
  <c r="H837" i="12" a="1"/>
  <c r="H837" i="12" s="1"/>
  <c r="I837" i="12" s="1"/>
  <c r="P844" i="3"/>
  <c r="T496" i="3"/>
  <c r="U496" i="3"/>
  <c r="P376" i="3"/>
  <c r="H369" i="12" a="1"/>
  <c r="H369" i="12" s="1"/>
  <c r="I369" i="12" s="1"/>
  <c r="P172" i="3"/>
  <c r="H165" i="12" a="1"/>
  <c r="H165" i="12" s="1"/>
  <c r="I165" i="12" s="1"/>
  <c r="H45" i="12" a="1"/>
  <c r="H45" i="12" s="1"/>
  <c r="P52" i="3"/>
  <c r="P968" i="3"/>
  <c r="P944" i="3"/>
  <c r="P908" i="3"/>
  <c r="P884" i="3"/>
  <c r="P860" i="3"/>
  <c r="P836" i="3"/>
  <c r="P812" i="3"/>
  <c r="P788" i="3"/>
  <c r="P764" i="3"/>
  <c r="P740" i="3"/>
  <c r="P704" i="3"/>
  <c r="P680" i="3"/>
  <c r="P656" i="3"/>
  <c r="P632" i="3"/>
  <c r="P608" i="3"/>
  <c r="P584" i="3"/>
  <c r="P560" i="3"/>
  <c r="P512" i="3"/>
  <c r="P488" i="3"/>
  <c r="P464" i="3"/>
  <c r="P440" i="3"/>
  <c r="P392" i="3"/>
  <c r="P368" i="3"/>
  <c r="P344" i="3"/>
  <c r="P320" i="3"/>
  <c r="P296" i="3"/>
  <c r="P272" i="3"/>
  <c r="P248" i="3"/>
  <c r="P224" i="3"/>
  <c r="P200" i="3"/>
  <c r="P176" i="3"/>
  <c r="P164" i="3"/>
  <c r="P140" i="3"/>
  <c r="P128" i="3"/>
  <c r="P116" i="3"/>
  <c r="P104" i="3"/>
  <c r="P92" i="3"/>
  <c r="P80" i="3"/>
  <c r="P56" i="3"/>
  <c r="P32" i="3"/>
  <c r="H621" i="12" a="1"/>
  <c r="H621" i="12" s="1"/>
  <c r="I621" i="12" s="1"/>
  <c r="U983" i="3"/>
  <c r="U731" i="3"/>
  <c r="U683" i="3"/>
  <c r="U598" i="3"/>
  <c r="U442" i="3"/>
  <c r="U286" i="3"/>
  <c r="T945" i="3"/>
  <c r="P715" i="3"/>
  <c r="T637" i="3"/>
  <c r="U637" i="3"/>
  <c r="U409" i="3"/>
  <c r="T409" i="3"/>
  <c r="P196" i="3"/>
  <c r="T87" i="3"/>
  <c r="U87" i="3"/>
  <c r="H620" i="12" a="1"/>
  <c r="H620" i="12" s="1"/>
  <c r="I620" i="12" s="1"/>
  <c r="H117" i="12" a="1"/>
  <c r="H117" i="12" s="1"/>
  <c r="I117" i="12" s="1"/>
  <c r="U537" i="3"/>
  <c r="U441" i="3"/>
  <c r="U381" i="3"/>
  <c r="U327" i="3"/>
  <c r="T801" i="3"/>
  <c r="T669" i="3"/>
  <c r="T592" i="3"/>
  <c r="T515" i="3"/>
  <c r="T383" i="3"/>
  <c r="T95" i="3"/>
  <c r="P714" i="3"/>
  <c r="T518" i="3"/>
  <c r="U518" i="3"/>
  <c r="P195" i="3"/>
  <c r="T73" i="3"/>
  <c r="U73" i="3"/>
  <c r="H991" i="12" a="1"/>
  <c r="H991" i="12" s="1"/>
  <c r="I991" i="12" s="1"/>
  <c r="H619" i="12" a="1"/>
  <c r="H619" i="12" s="1"/>
  <c r="I619" i="12" s="1"/>
  <c r="H585" i="12" a="1"/>
  <c r="H585" i="12" s="1"/>
  <c r="I585" i="12" s="1"/>
  <c r="H57" i="12" a="1"/>
  <c r="H57" i="12" s="1"/>
  <c r="I57" i="12" s="1"/>
  <c r="U722" i="3"/>
  <c r="U326" i="3"/>
  <c r="T514" i="3"/>
  <c r="T237" i="3"/>
  <c r="T517" i="3"/>
  <c r="U517" i="3"/>
  <c r="P278" i="3"/>
  <c r="H990" i="12" a="1"/>
  <c r="H990" i="12" s="1"/>
  <c r="I990" i="12" s="1"/>
  <c r="P997" i="3"/>
  <c r="U961" i="3"/>
  <c r="T961" i="3"/>
  <c r="T925" i="3"/>
  <c r="U925" i="3"/>
  <c r="P829" i="3"/>
  <c r="H822" i="12" a="1"/>
  <c r="H822" i="12" s="1"/>
  <c r="I822" i="12" s="1"/>
  <c r="P805" i="3"/>
  <c r="H798" i="12" a="1"/>
  <c r="H798" i="12" s="1"/>
  <c r="I798" i="12" s="1"/>
  <c r="P793" i="3"/>
  <c r="H786" i="12" a="1"/>
  <c r="H786" i="12" s="1"/>
  <c r="I786" i="12" s="1"/>
  <c r="P781" i="3"/>
  <c r="H774" i="12" a="1"/>
  <c r="H774" i="12" s="1"/>
  <c r="I774" i="12" s="1"/>
  <c r="T769" i="3"/>
  <c r="U769" i="3"/>
  <c r="P757" i="3"/>
  <c r="H750" i="12" a="1"/>
  <c r="H750" i="12" s="1"/>
  <c r="I750" i="12" s="1"/>
  <c r="U745" i="3"/>
  <c r="T745" i="3"/>
  <c r="P697" i="3"/>
  <c r="H690" i="12" a="1"/>
  <c r="H690" i="12" s="1"/>
  <c r="I690" i="12" s="1"/>
  <c r="P673" i="3"/>
  <c r="H666" i="12" a="1"/>
  <c r="H666" i="12" s="1"/>
  <c r="T589" i="3"/>
  <c r="U589" i="3"/>
  <c r="P577" i="3"/>
  <c r="H570" i="12" a="1"/>
  <c r="H570" i="12" s="1"/>
  <c r="I570" i="12" s="1"/>
  <c r="P553" i="3"/>
  <c r="H546" i="12" a="1"/>
  <c r="H546" i="12" s="1"/>
  <c r="I546" i="12" s="1"/>
  <c r="H498" i="12" a="1"/>
  <c r="H498" i="12" s="1"/>
  <c r="I498" i="12" s="1"/>
  <c r="P505" i="3"/>
  <c r="P493" i="3"/>
  <c r="H486" i="12" a="1"/>
  <c r="H486" i="12" s="1"/>
  <c r="I486" i="12" s="1"/>
  <c r="P469" i="3"/>
  <c r="H462" i="12" a="1"/>
  <c r="H462" i="12" s="1"/>
  <c r="I462" i="12" s="1"/>
  <c r="T421" i="3"/>
  <c r="U421" i="3"/>
  <c r="P385" i="3"/>
  <c r="H378" i="12" a="1"/>
  <c r="H378" i="12" s="1"/>
  <c r="I378" i="12" s="1"/>
  <c r="P361" i="3"/>
  <c r="H354" i="12" a="1"/>
  <c r="H354" i="12" s="1"/>
  <c r="I354" i="12" s="1"/>
  <c r="P349" i="3"/>
  <c r="H342" i="12" a="1"/>
  <c r="H342" i="12" s="1"/>
  <c r="I342" i="12" s="1"/>
  <c r="H306" i="12" a="1"/>
  <c r="H306" i="12" s="1"/>
  <c r="P313" i="3"/>
  <c r="H210" i="12" a="1"/>
  <c r="H210" i="12" s="1"/>
  <c r="P217" i="3"/>
  <c r="H162" i="12" a="1"/>
  <c r="H162" i="12" s="1"/>
  <c r="I162" i="12" s="1"/>
  <c r="P169" i="3"/>
  <c r="P157" i="3"/>
  <c r="H150" i="12" a="1"/>
  <c r="H150" i="12" s="1"/>
  <c r="I150" i="12" s="1"/>
  <c r="U145" i="3"/>
  <c r="T145" i="3"/>
  <c r="P133" i="3"/>
  <c r="H126" i="12" a="1"/>
  <c r="H126" i="12" s="1"/>
  <c r="I126" i="12" s="1"/>
  <c r="P97" i="3"/>
  <c r="H90" i="12" a="1"/>
  <c r="H90" i="12" s="1"/>
  <c r="I90" i="12" s="1"/>
  <c r="P37" i="3"/>
  <c r="H30" i="12" a="1"/>
  <c r="H30" i="12" s="1"/>
  <c r="I30" i="12" s="1"/>
  <c r="P1001" i="3"/>
  <c r="P989" i="3"/>
  <c r="P977" i="3"/>
  <c r="P965" i="3"/>
  <c r="P953" i="3"/>
  <c r="P941" i="3"/>
  <c r="P929" i="3"/>
  <c r="P917" i="3"/>
  <c r="P905" i="3"/>
  <c r="P893" i="3"/>
  <c r="P881" i="3"/>
  <c r="P869" i="3"/>
  <c r="P857" i="3"/>
  <c r="P845" i="3"/>
  <c r="P833" i="3"/>
  <c r="P821" i="3"/>
  <c r="P809" i="3"/>
  <c r="P797" i="3"/>
  <c r="P785" i="3"/>
  <c r="P773" i="3"/>
  <c r="P761" i="3"/>
  <c r="P749" i="3"/>
  <c r="P737" i="3"/>
  <c r="P725" i="3"/>
  <c r="P713" i="3"/>
  <c r="P701" i="3"/>
  <c r="P689" i="3"/>
  <c r="P677" i="3"/>
  <c r="P665" i="3"/>
  <c r="P653" i="3"/>
  <c r="P641" i="3"/>
  <c r="P629" i="3"/>
  <c r="P617" i="3"/>
  <c r="P605" i="3"/>
  <c r="P593" i="3"/>
  <c r="P581" i="3"/>
  <c r="P569" i="3"/>
  <c r="P557" i="3"/>
  <c r="P545" i="3"/>
  <c r="P533" i="3"/>
  <c r="P521" i="3"/>
  <c r="P509" i="3"/>
  <c r="P497" i="3"/>
  <c r="P485" i="3"/>
  <c r="P473" i="3"/>
  <c r="P461" i="3"/>
  <c r="P449" i="3"/>
  <c r="P437" i="3"/>
  <c r="P425" i="3"/>
  <c r="P413" i="3"/>
  <c r="P401" i="3"/>
  <c r="P389" i="3"/>
  <c r="P377" i="3"/>
  <c r="P365" i="3"/>
  <c r="P353" i="3"/>
  <c r="P341" i="3"/>
  <c r="P329" i="3"/>
  <c r="P317" i="3"/>
  <c r="P305" i="3"/>
  <c r="P293" i="3"/>
  <c r="P281" i="3"/>
  <c r="P269" i="3"/>
  <c r="P257" i="3"/>
  <c r="P245" i="3"/>
  <c r="P233" i="3"/>
  <c r="P221" i="3"/>
  <c r="P209" i="3"/>
  <c r="P197" i="3"/>
  <c r="P185" i="3"/>
  <c r="P173" i="3"/>
  <c r="P161" i="3"/>
  <c r="P149" i="3"/>
  <c r="P137" i="3"/>
  <c r="P125" i="3"/>
  <c r="P113" i="3"/>
  <c r="P101" i="3"/>
  <c r="P89" i="3"/>
  <c r="P77" i="3"/>
  <c r="P65" i="3"/>
  <c r="P53" i="3"/>
  <c r="P41" i="3"/>
  <c r="P29" i="3"/>
  <c r="P17" i="3"/>
  <c r="H738" i="12" a="1"/>
  <c r="H738" i="12" s="1"/>
  <c r="I738" i="12" s="1"/>
  <c r="H762" i="12" a="1"/>
  <c r="H762" i="12" s="1"/>
  <c r="I762" i="12" s="1"/>
  <c r="H426" i="12" a="1"/>
  <c r="H426" i="12" s="1"/>
  <c r="I426" i="12" s="1"/>
  <c r="H330" i="12" a="1"/>
  <c r="H330" i="12" s="1"/>
  <c r="I330" i="12" s="1"/>
  <c r="U817" i="3"/>
  <c r="T865" i="3"/>
  <c r="P913" i="3"/>
  <c r="P733" i="3"/>
  <c r="U253" i="3"/>
  <c r="P613" i="3"/>
  <c r="P373" i="3"/>
  <c r="H810" i="12" a="1"/>
  <c r="H810" i="12" s="1"/>
  <c r="I810" i="12" s="1"/>
  <c r="H522" i="12" a="1"/>
  <c r="H522" i="12" s="1"/>
  <c r="U889" i="3"/>
  <c r="U397" i="3"/>
  <c r="U337" i="3"/>
  <c r="T121" i="3"/>
  <c r="H186" i="12" a="1"/>
  <c r="H186" i="12" s="1"/>
  <c r="I186" i="12" s="1"/>
  <c r="H834" i="12" a="1"/>
  <c r="H834" i="12" s="1"/>
  <c r="I834" i="12" s="1"/>
  <c r="U685" i="3"/>
  <c r="U661" i="3"/>
  <c r="U181" i="3"/>
  <c r="U109" i="3"/>
  <c r="T289" i="3"/>
  <c r="P721" i="3"/>
  <c r="P927" i="3"/>
  <c r="P879" i="3"/>
  <c r="P723" i="3"/>
  <c r="P543" i="3"/>
  <c r="P387" i="3"/>
  <c r="P339" i="3"/>
  <c r="P111" i="3"/>
  <c r="P951" i="3"/>
  <c r="P903" i="3"/>
  <c r="P747" i="3"/>
  <c r="P519" i="3"/>
  <c r="P363" i="3"/>
  <c r="P315" i="3"/>
  <c r="P1000" i="3"/>
  <c r="P964" i="3"/>
  <c r="P952" i="3"/>
  <c r="P928" i="3"/>
  <c r="P904" i="3"/>
  <c r="P880" i="3"/>
  <c r="P868" i="3"/>
  <c r="P856" i="3"/>
  <c r="P832" i="3"/>
  <c r="P820" i="3"/>
  <c r="P772" i="3"/>
  <c r="P736" i="3"/>
  <c r="P724" i="3"/>
  <c r="P712" i="3"/>
  <c r="P700" i="3"/>
  <c r="P676" i="3"/>
  <c r="P664" i="3"/>
  <c r="P616" i="3"/>
  <c r="P604" i="3"/>
  <c r="P580" i="3"/>
  <c r="P568" i="3"/>
  <c r="P544" i="3"/>
  <c r="P520" i="3"/>
  <c r="P472" i="3"/>
  <c r="P436" i="3"/>
  <c r="P424" i="3"/>
  <c r="P412" i="3"/>
  <c r="P400" i="3"/>
  <c r="P388" i="3"/>
  <c r="P364" i="3"/>
  <c r="P340" i="3"/>
  <c r="P316" i="3"/>
  <c r="P304" i="3"/>
  <c r="P292" i="3"/>
  <c r="P280" i="3"/>
  <c r="P256" i="3"/>
  <c r="P208" i="3"/>
  <c r="P160" i="3"/>
  <c r="P148" i="3"/>
  <c r="P136" i="3"/>
  <c r="P112" i="3"/>
  <c r="P76" i="3"/>
  <c r="P40" i="3"/>
  <c r="P999" i="3"/>
  <c r="P963" i="3"/>
  <c r="P855" i="3"/>
  <c r="P831" i="3"/>
  <c r="P699" i="3"/>
  <c r="P663" i="3"/>
  <c r="P555" i="3"/>
  <c r="P459" i="3"/>
  <c r="P435" i="3"/>
  <c r="P399" i="3"/>
  <c r="P303" i="3"/>
  <c r="P267" i="3"/>
  <c r="P207" i="3"/>
  <c r="P171" i="3"/>
  <c r="P123" i="3"/>
  <c r="P99" i="3"/>
  <c r="P39" i="3"/>
  <c r="P987" i="3"/>
  <c r="P915" i="3"/>
  <c r="P867" i="3"/>
  <c r="P843" i="3"/>
  <c r="P795" i="3"/>
  <c r="P735" i="3"/>
  <c r="P711" i="3"/>
  <c r="P615" i="3"/>
  <c r="P567" i="3"/>
  <c r="P531" i="3"/>
  <c r="P507" i="3"/>
  <c r="P471" i="3"/>
  <c r="P423" i="3"/>
  <c r="P411" i="3"/>
  <c r="P279" i="3"/>
  <c r="P255" i="3"/>
  <c r="P159" i="3"/>
  <c r="P135" i="3"/>
  <c r="P51" i="3"/>
  <c r="P986" i="3"/>
  <c r="P842" i="3"/>
  <c r="P698" i="3"/>
  <c r="P554" i="3"/>
  <c r="P410" i="3"/>
  <c r="P266" i="3"/>
  <c r="P122" i="3"/>
  <c r="I779" i="12"/>
  <c r="I659" i="12"/>
  <c r="I455" i="12"/>
  <c r="I227" i="12"/>
  <c r="I143" i="12"/>
  <c r="I970" i="12"/>
  <c r="I958" i="12"/>
  <c r="I922" i="12"/>
  <c r="I826" i="12"/>
  <c r="I598" i="12"/>
  <c r="I586" i="12"/>
  <c r="I514" i="12"/>
  <c r="I118" i="12"/>
  <c r="I94" i="12"/>
  <c r="I849" i="12"/>
  <c r="I453" i="12"/>
  <c r="I405" i="12"/>
  <c r="H491" i="12" a="1"/>
  <c r="H491" i="12" s="1"/>
  <c r="I491" i="12" s="1"/>
  <c r="I386" i="12"/>
  <c r="I129" i="12"/>
  <c r="H647" i="12" a="1"/>
  <c r="H647" i="12" s="1"/>
  <c r="I647" i="12" s="1"/>
  <c r="I772" i="12"/>
  <c r="I355" i="12"/>
  <c r="I259" i="12"/>
  <c r="H836" i="12" a="1"/>
  <c r="H836" i="12" s="1"/>
  <c r="I836" i="12" s="1"/>
  <c r="H692" i="12" a="1"/>
  <c r="H692" i="12" s="1"/>
  <c r="I692" i="12" s="1"/>
  <c r="H689" i="12" a="1"/>
  <c r="H689" i="12" s="1"/>
  <c r="I689" i="12" s="1"/>
  <c r="I425" i="12"/>
  <c r="I845" i="12"/>
  <c r="I677" i="12"/>
  <c r="H65" i="12" a="1"/>
  <c r="H65" i="12" s="1"/>
  <c r="I65" i="12" s="1"/>
  <c r="H593" i="12" a="1"/>
  <c r="H593" i="12" s="1"/>
  <c r="I593" i="12" s="1"/>
  <c r="I136" i="12"/>
  <c r="H988" i="12" a="1"/>
  <c r="H988" i="12" s="1"/>
  <c r="I988" i="12" s="1"/>
  <c r="I892" i="12"/>
  <c r="I87" i="12"/>
  <c r="I906" i="12"/>
  <c r="I702" i="12"/>
  <c r="I642" i="12"/>
  <c r="I594" i="12"/>
  <c r="I510" i="12"/>
  <c r="I294" i="12"/>
  <c r="I210" i="12"/>
  <c r="I114" i="12"/>
  <c r="I66" i="12"/>
  <c r="I748" i="12"/>
  <c r="I688" i="12"/>
  <c r="I534" i="12"/>
  <c r="H304" i="12" a="1"/>
  <c r="H304" i="12" s="1"/>
  <c r="I304" i="12" s="1"/>
  <c r="H64" i="12" a="1"/>
  <c r="H64" i="12" s="1"/>
  <c r="I64" i="12" s="1"/>
  <c r="H549" i="12" a="1"/>
  <c r="H549" i="12" s="1"/>
  <c r="I549" i="12" s="1"/>
  <c r="I831" i="12"/>
  <c r="I434" i="12"/>
  <c r="H992" i="12" a="1"/>
  <c r="H992" i="12" s="1"/>
  <c r="I992" i="12" s="1"/>
  <c r="H548" i="12" a="1"/>
  <c r="H548" i="12" s="1"/>
  <c r="I548" i="12" s="1"/>
  <c r="H669" i="12" a="1"/>
  <c r="H669" i="12" s="1"/>
  <c r="I669" i="12" s="1"/>
  <c r="H668" i="12" a="1"/>
  <c r="H668" i="12" s="1"/>
  <c r="I668" i="12" s="1"/>
  <c r="I794" i="12"/>
  <c r="H989" i="12" a="1"/>
  <c r="H989" i="12" s="1"/>
  <c r="I989" i="12" s="1"/>
  <c r="H965" i="12" a="1"/>
  <c r="H965" i="12" s="1"/>
  <c r="I965" i="12" s="1"/>
  <c r="H941" i="12" a="1"/>
  <c r="H941" i="12" s="1"/>
  <c r="I941" i="12" s="1"/>
  <c r="H881" i="12" a="1"/>
  <c r="H881" i="12" s="1"/>
  <c r="I881" i="12" s="1"/>
  <c r="H857" i="12" a="1"/>
  <c r="H857" i="12" s="1"/>
  <c r="I857" i="12" s="1"/>
  <c r="H797" i="12" a="1"/>
  <c r="H797" i="12" s="1"/>
  <c r="I797" i="12" s="1"/>
  <c r="H737" i="12" a="1"/>
  <c r="H737" i="12" s="1"/>
  <c r="I737" i="12" s="1"/>
  <c r="H713" i="12" a="1"/>
  <c r="H713" i="12" s="1"/>
  <c r="I713" i="12" s="1"/>
  <c r="H617" i="12" a="1"/>
  <c r="H617" i="12" s="1"/>
  <c r="I617" i="12" s="1"/>
  <c r="H521" i="12" a="1"/>
  <c r="H521" i="12" s="1"/>
  <c r="I521" i="12" s="1"/>
  <c r="H497" i="12" a="1"/>
  <c r="H497" i="12" s="1"/>
  <c r="I497" i="12" s="1"/>
  <c r="H473" i="12" a="1"/>
  <c r="H473" i="12" s="1"/>
  <c r="I473" i="12" s="1"/>
  <c r="H401" i="12" a="1"/>
  <c r="H401" i="12" s="1"/>
  <c r="I401" i="12" s="1"/>
  <c r="H377" i="12" a="1"/>
  <c r="H377" i="12" s="1"/>
  <c r="I377" i="12" s="1"/>
  <c r="H353" i="12" a="1"/>
  <c r="H353" i="12" s="1"/>
  <c r="I353" i="12" s="1"/>
  <c r="H341" i="12" a="1"/>
  <c r="H341" i="12" s="1"/>
  <c r="I341" i="12" s="1"/>
  <c r="H281" i="12" a="1"/>
  <c r="H281" i="12" s="1"/>
  <c r="I281" i="12" s="1"/>
  <c r="H185" i="12" a="1"/>
  <c r="H185" i="12" s="1"/>
  <c r="I185" i="12" s="1"/>
  <c r="H161" i="12" a="1"/>
  <c r="H161" i="12" s="1"/>
  <c r="I161" i="12" s="1"/>
  <c r="H149" i="12" a="1"/>
  <c r="H149" i="12" s="1"/>
  <c r="I149" i="12" s="1"/>
  <c r="H137" i="12" a="1"/>
  <c r="H137" i="12" s="1"/>
  <c r="I137" i="12" s="1"/>
  <c r="H53" i="12" a="1"/>
  <c r="H53" i="12" s="1"/>
  <c r="I53" i="12" s="1"/>
  <c r="H113" i="12" a="1"/>
  <c r="H113" i="12" s="1"/>
  <c r="I113" i="12" s="1"/>
  <c r="H581" i="12" a="1"/>
  <c r="H581" i="12" s="1"/>
  <c r="I581" i="12" s="1"/>
  <c r="H308" i="12" a="1"/>
  <c r="H308" i="12" s="1"/>
  <c r="I308" i="12" s="1"/>
  <c r="H305" i="12" a="1"/>
  <c r="H305" i="12" s="1"/>
  <c r="I305" i="12" s="1"/>
  <c r="I98" i="12"/>
  <c r="I807" i="12"/>
  <c r="I651" i="12"/>
  <c r="I615" i="12"/>
  <c r="H605" i="12" a="1"/>
  <c r="H605" i="12" s="1"/>
  <c r="I605" i="12" s="1"/>
  <c r="I699" i="12"/>
  <c r="I530" i="12"/>
  <c r="I458" i="12"/>
  <c r="I290" i="12"/>
  <c r="I230" i="12"/>
  <c r="I446" i="12"/>
  <c r="H977" i="12" a="1"/>
  <c r="H977" i="12" s="1"/>
  <c r="I977" i="12" s="1"/>
  <c r="H929" i="12" a="1"/>
  <c r="H929" i="12" s="1"/>
  <c r="I929" i="12" s="1"/>
  <c r="H809" i="12" a="1"/>
  <c r="H809" i="12" s="1"/>
  <c r="I809" i="12" s="1"/>
  <c r="H785" i="12" a="1"/>
  <c r="H785" i="12" s="1"/>
  <c r="I785" i="12" s="1"/>
  <c r="H761" i="12" a="1"/>
  <c r="H761" i="12" s="1"/>
  <c r="I761" i="12" s="1"/>
  <c r="H701" i="12" a="1"/>
  <c r="H701" i="12" s="1"/>
  <c r="I701" i="12" s="1"/>
  <c r="H665" i="12" a="1"/>
  <c r="H665" i="12" s="1"/>
  <c r="I665" i="12" s="1"/>
  <c r="H569" i="12" a="1"/>
  <c r="H569" i="12" s="1"/>
  <c r="I569" i="12" s="1"/>
  <c r="H485" i="12" a="1"/>
  <c r="H485" i="12" s="1"/>
  <c r="I485" i="12" s="1"/>
  <c r="H413" i="12" a="1"/>
  <c r="H413" i="12" s="1"/>
  <c r="I413" i="12" s="1"/>
  <c r="H269" i="12" a="1"/>
  <c r="H269" i="12" s="1"/>
  <c r="I269" i="12" s="1"/>
  <c r="H233" i="12" a="1"/>
  <c r="H233" i="12" s="1"/>
  <c r="I233" i="12" s="1"/>
  <c r="H209" i="12" a="1"/>
  <c r="H209" i="12" s="1"/>
  <c r="I209" i="12" s="1"/>
  <c r="H101" i="12" a="1"/>
  <c r="H101" i="12" s="1"/>
  <c r="I101" i="12" s="1"/>
  <c r="H77" i="12" a="1"/>
  <c r="H77" i="12" s="1"/>
  <c r="I77" i="12" s="1"/>
  <c r="H29" i="12" a="1"/>
  <c r="H29" i="12" s="1"/>
  <c r="I29" i="12" s="1"/>
  <c r="H17" i="12" a="1"/>
  <c r="H17" i="12" s="1"/>
  <c r="I17" i="12" s="1"/>
  <c r="I867" i="12"/>
  <c r="H309" i="12" a="1"/>
  <c r="H309" i="12" s="1"/>
  <c r="I309" i="12" s="1"/>
  <c r="H833" i="12" a="1"/>
  <c r="H833" i="12" s="1"/>
  <c r="I833" i="12" s="1"/>
  <c r="I555" i="12"/>
  <c r="I471" i="12"/>
  <c r="H197" i="12" a="1"/>
  <c r="H197" i="12" s="1"/>
  <c r="I197" i="12" s="1"/>
  <c r="H437" i="12" a="1"/>
  <c r="H437" i="12" s="1"/>
  <c r="I437" i="12" s="1"/>
  <c r="H389" i="12" a="1"/>
  <c r="H389" i="12" s="1"/>
  <c r="I389" i="12" s="1"/>
  <c r="I923" i="12"/>
  <c r="H641" i="12" a="1"/>
  <c r="H641" i="12" s="1"/>
  <c r="I641" i="12" s="1"/>
  <c r="H545" i="12" a="1"/>
  <c r="H545" i="12" s="1"/>
  <c r="I545" i="12" s="1"/>
  <c r="H905" i="12" a="1"/>
  <c r="H905" i="12" s="1"/>
  <c r="I905" i="12" s="1"/>
  <c r="I854" i="12"/>
  <c r="I216" i="12"/>
  <c r="I639" i="12"/>
  <c r="I543" i="12"/>
  <c r="H257" i="12" a="1"/>
  <c r="H257" i="12" s="1"/>
  <c r="I257" i="12" s="1"/>
  <c r="H1001" i="12" a="1"/>
  <c r="H1001" i="12" s="1"/>
  <c r="I1001" i="12" s="1"/>
  <c r="H821" i="12" a="1"/>
  <c r="H821" i="12" s="1"/>
  <c r="I821" i="12" s="1"/>
  <c r="H509" i="12" a="1"/>
  <c r="H509" i="12" s="1"/>
  <c r="I509" i="12" s="1"/>
  <c r="H568" i="12" a="1"/>
  <c r="H568" i="12" s="1"/>
  <c r="I568" i="12" s="1"/>
  <c r="I939" i="12"/>
  <c r="I879" i="12"/>
  <c r="I111" i="12"/>
  <c r="H556" i="12" a="1"/>
  <c r="H556" i="12" s="1"/>
  <c r="I556" i="12" s="1"/>
  <c r="H184" i="12" a="1"/>
  <c r="H184" i="12" s="1"/>
  <c r="I184" i="12" s="1"/>
  <c r="I60" i="12"/>
  <c r="I818" i="12"/>
  <c r="I602" i="12"/>
  <c r="I158" i="12"/>
  <c r="I134" i="12"/>
  <c r="I38" i="12"/>
  <c r="I983" i="12"/>
  <c r="I323" i="12"/>
  <c r="I108" i="12"/>
  <c r="H1000" i="12" a="1"/>
  <c r="H1000" i="12" s="1"/>
  <c r="I1000" i="12" s="1"/>
  <c r="H940" i="12" a="1"/>
  <c r="H940" i="12" s="1"/>
  <c r="H928" i="12" a="1"/>
  <c r="H928" i="12" s="1"/>
  <c r="I928" i="12" s="1"/>
  <c r="H784" i="12" a="1"/>
  <c r="H784" i="12" s="1"/>
  <c r="I784" i="12" s="1"/>
  <c r="H736" i="12" a="1"/>
  <c r="H736" i="12" s="1"/>
  <c r="I736" i="12" s="1"/>
  <c r="H712" i="12" a="1"/>
  <c r="H712" i="12" s="1"/>
  <c r="I712" i="12" s="1"/>
  <c r="H616" i="12" a="1"/>
  <c r="H616" i="12" s="1"/>
  <c r="I616" i="12" s="1"/>
  <c r="H544" i="12" a="1"/>
  <c r="H544" i="12" s="1"/>
  <c r="I544" i="12" s="1"/>
  <c r="H484" i="12" a="1"/>
  <c r="H484" i="12" s="1"/>
  <c r="I484" i="12" s="1"/>
  <c r="H460" i="12" a="1"/>
  <c r="H460" i="12" s="1"/>
  <c r="I460" i="12" s="1"/>
  <c r="H280" i="12" a="1"/>
  <c r="H280" i="12" s="1"/>
  <c r="I280" i="12" s="1"/>
  <c r="H196" i="12" a="1"/>
  <c r="H196" i="12" s="1"/>
  <c r="I196" i="12" s="1"/>
  <c r="H76" i="12" a="1"/>
  <c r="H76" i="12" s="1"/>
  <c r="H52" i="12" a="1"/>
  <c r="H52" i="12" s="1"/>
  <c r="I52" i="12" s="1"/>
  <c r="H964" i="12" a="1"/>
  <c r="H964" i="12" s="1"/>
  <c r="I964" i="12" s="1"/>
  <c r="H436" i="12" a="1"/>
  <c r="H436" i="12" s="1"/>
  <c r="I436" i="12" s="1"/>
  <c r="I219" i="12"/>
  <c r="I75" i="12"/>
  <c r="H412" i="12" a="1"/>
  <c r="H412" i="12" s="1"/>
  <c r="I412" i="12" s="1"/>
  <c r="H208" i="12" a="1"/>
  <c r="H208" i="12" s="1"/>
  <c r="I208" i="12" s="1"/>
  <c r="H160" i="12" a="1"/>
  <c r="H160" i="12" s="1"/>
  <c r="I160" i="12" s="1"/>
  <c r="H796" i="12" a="1"/>
  <c r="H796" i="12" s="1"/>
  <c r="I796" i="12" s="1"/>
  <c r="H640" i="12" a="1"/>
  <c r="H640" i="12" s="1"/>
  <c r="I640" i="12" s="1"/>
  <c r="H400" i="12" a="1"/>
  <c r="H400" i="12" s="1"/>
  <c r="I400" i="12" s="1"/>
  <c r="I264" i="12"/>
  <c r="I842" i="12"/>
  <c r="I326" i="12"/>
  <c r="I194" i="12"/>
  <c r="H808" i="12" a="1"/>
  <c r="H808" i="12" s="1"/>
  <c r="I808" i="12" s="1"/>
  <c r="H232" i="12" a="1"/>
  <c r="H232" i="12" s="1"/>
  <c r="I232" i="12" s="1"/>
  <c r="H376" i="12" a="1"/>
  <c r="H376" i="12" s="1"/>
  <c r="I376" i="12" s="1"/>
  <c r="H16" i="12" a="1"/>
  <c r="H16" i="12" s="1"/>
  <c r="I16" i="12" s="1"/>
  <c r="H916" i="12" a="1"/>
  <c r="H916" i="12" s="1"/>
  <c r="I916" i="12" s="1"/>
  <c r="H880" i="12" a="1"/>
  <c r="H880" i="12" s="1"/>
  <c r="I880" i="12" s="1"/>
  <c r="H676" i="12" a="1"/>
  <c r="H676" i="12" s="1"/>
  <c r="I676" i="12" s="1"/>
  <c r="H352" i="12" a="1"/>
  <c r="H352" i="12" s="1"/>
  <c r="I352" i="12" s="1"/>
  <c r="H316" i="12" a="1"/>
  <c r="H316" i="12" s="1"/>
  <c r="I316" i="12" s="1"/>
  <c r="H268" i="12" a="1"/>
  <c r="H268" i="12" s="1"/>
  <c r="I268" i="12" s="1"/>
  <c r="I168" i="12"/>
  <c r="I888" i="12"/>
  <c r="I191" i="12"/>
  <c r="I288" i="12"/>
  <c r="I935" i="12"/>
  <c r="I671" i="12"/>
  <c r="I540" i="12"/>
  <c r="I36" i="12"/>
  <c r="H792" i="12" a="1"/>
  <c r="H792" i="12" s="1"/>
  <c r="I792" i="12" s="1"/>
  <c r="H793" i="12" a="1"/>
  <c r="H793" i="12" s="1"/>
  <c r="I793" i="12" s="1"/>
  <c r="I89" i="12"/>
  <c r="I788" i="12"/>
  <c r="I704" i="12"/>
  <c r="I512" i="12"/>
  <c r="I416" i="12"/>
  <c r="I656" i="12"/>
  <c r="I319" i="12"/>
  <c r="I561" i="12"/>
  <c r="I537" i="12"/>
  <c r="I448" i="12"/>
  <c r="I247" i="12"/>
  <c r="I234" i="12"/>
  <c r="I199" i="12"/>
  <c r="I476" i="12"/>
  <c r="I897" i="12"/>
  <c r="I360" i="12"/>
  <c r="I921" i="12"/>
  <c r="I321" i="12"/>
  <c r="I45" i="12"/>
  <c r="I357" i="12"/>
  <c r="I212" i="12"/>
  <c r="I444" i="12"/>
  <c r="I244" i="12"/>
  <c r="I9" i="12"/>
  <c r="I496" i="12"/>
  <c r="I41" i="12"/>
  <c r="I105" i="12"/>
  <c r="I729" i="12"/>
  <c r="I153" i="12"/>
  <c r="I957" i="12"/>
  <c r="I633" i="12"/>
  <c r="I201" i="12"/>
  <c r="I441" i="12"/>
  <c r="I296" i="12"/>
  <c r="H997" i="12" a="1"/>
  <c r="H997" i="12" s="1"/>
  <c r="I997" i="12" s="1"/>
  <c r="H985" i="12" a="1"/>
  <c r="H985" i="12" s="1"/>
  <c r="I985" i="12" s="1"/>
  <c r="H973" i="12" a="1"/>
  <c r="H973" i="12" s="1"/>
  <c r="I973" i="12" s="1"/>
  <c r="H961" i="12" a="1"/>
  <c r="H961" i="12" s="1"/>
  <c r="I961" i="12" s="1"/>
  <c r="H949" i="12" a="1"/>
  <c r="H949" i="12" s="1"/>
  <c r="I949" i="12" s="1"/>
  <c r="H937" i="12" a="1"/>
  <c r="H937" i="12" s="1"/>
  <c r="I937" i="12" s="1"/>
  <c r="H925" i="12" a="1"/>
  <c r="H925" i="12" s="1"/>
  <c r="I925" i="12" s="1"/>
  <c r="H913" i="12" a="1"/>
  <c r="H913" i="12" s="1"/>
  <c r="I913" i="12" s="1"/>
  <c r="H901" i="12" a="1"/>
  <c r="H901" i="12" s="1"/>
  <c r="I901" i="12" s="1"/>
  <c r="H889" i="12" a="1"/>
  <c r="H889" i="12" s="1"/>
  <c r="I889" i="12" s="1"/>
  <c r="H877" i="12" a="1"/>
  <c r="H877" i="12" s="1"/>
  <c r="I877" i="12" s="1"/>
  <c r="H865" i="12" a="1"/>
  <c r="H865" i="12" s="1"/>
  <c r="H853" i="12" a="1"/>
  <c r="H853" i="12" s="1"/>
  <c r="I853" i="12" s="1"/>
  <c r="H841" i="12" a="1"/>
  <c r="H841" i="12" s="1"/>
  <c r="H829" i="12" a="1"/>
  <c r="H829" i="12" s="1"/>
  <c r="I829" i="12" s="1"/>
  <c r="H817" i="12" a="1"/>
  <c r="H817" i="12" s="1"/>
  <c r="I817" i="12" s="1"/>
  <c r="H781" i="12" a="1"/>
  <c r="H781" i="12" s="1"/>
  <c r="I781" i="12" s="1"/>
  <c r="H769" i="12" a="1"/>
  <c r="H769" i="12" s="1"/>
  <c r="I769" i="12" s="1"/>
  <c r="H757" i="12" a="1"/>
  <c r="H757" i="12" s="1"/>
  <c r="I757" i="12" s="1"/>
  <c r="H745" i="12" a="1"/>
  <c r="H745" i="12" s="1"/>
  <c r="I745" i="12" s="1"/>
  <c r="H721" i="12" a="1"/>
  <c r="H721" i="12" s="1"/>
  <c r="I721" i="12" s="1"/>
  <c r="H709" i="12" a="1"/>
  <c r="H709" i="12" s="1"/>
  <c r="I709" i="12" s="1"/>
  <c r="H697" i="12" a="1"/>
  <c r="H697" i="12" s="1"/>
  <c r="I697" i="12" s="1"/>
  <c r="H685" i="12" a="1"/>
  <c r="H685" i="12" s="1"/>
  <c r="I685" i="12" s="1"/>
  <c r="H673" i="12" a="1"/>
  <c r="H673" i="12" s="1"/>
  <c r="I673" i="12" s="1"/>
  <c r="H661" i="12" a="1"/>
  <c r="H661" i="12" s="1"/>
  <c r="I661" i="12" s="1"/>
  <c r="H649" i="12" a="1"/>
  <c r="H649" i="12" s="1"/>
  <c r="I649" i="12" s="1"/>
  <c r="H637" i="12" a="1"/>
  <c r="H637" i="12" s="1"/>
  <c r="I637" i="12" s="1"/>
  <c r="H625" i="12" a="1"/>
  <c r="H625" i="12" s="1"/>
  <c r="I625" i="12" s="1"/>
  <c r="H613" i="12" a="1"/>
  <c r="H613" i="12" s="1"/>
  <c r="I613" i="12" s="1"/>
  <c r="H601" i="12" a="1"/>
  <c r="H601" i="12" s="1"/>
  <c r="I601" i="12" s="1"/>
  <c r="H589" i="12" a="1"/>
  <c r="H589" i="12" s="1"/>
  <c r="I589" i="12" s="1"/>
  <c r="H577" i="12" a="1"/>
  <c r="H577" i="12" s="1"/>
  <c r="I577" i="12" s="1"/>
  <c r="H565" i="12" a="1"/>
  <c r="H565" i="12" s="1"/>
  <c r="I565" i="12" s="1"/>
  <c r="H553" i="12" a="1"/>
  <c r="H553" i="12" s="1"/>
  <c r="I553" i="12" s="1"/>
  <c r="H541" i="12" a="1"/>
  <c r="H541" i="12" s="1"/>
  <c r="I541" i="12" s="1"/>
  <c r="H529" i="12" a="1"/>
  <c r="H529" i="12" s="1"/>
  <c r="I529" i="12" s="1"/>
  <c r="H505" i="12" a="1"/>
  <c r="H505" i="12" s="1"/>
  <c r="H493" i="12" a="1"/>
  <c r="H493" i="12" s="1"/>
  <c r="I493" i="12" s="1"/>
  <c r="H481" i="12" a="1"/>
  <c r="H481" i="12" s="1"/>
  <c r="I481" i="12" s="1"/>
  <c r="H469" i="12" a="1"/>
  <c r="H469" i="12" s="1"/>
  <c r="I469" i="12" s="1"/>
  <c r="H445" i="12" a="1"/>
  <c r="H445" i="12" s="1"/>
  <c r="I445" i="12" s="1"/>
  <c r="H433" i="12" a="1"/>
  <c r="H433" i="12" s="1"/>
  <c r="I433" i="12" s="1"/>
  <c r="H421" i="12" a="1"/>
  <c r="H421" i="12" s="1"/>
  <c r="I421" i="12" s="1"/>
  <c r="H409" i="12" a="1"/>
  <c r="H409" i="12" s="1"/>
  <c r="I409" i="12" s="1"/>
  <c r="H397" i="12" a="1"/>
  <c r="H397" i="12" s="1"/>
  <c r="I397" i="12" s="1"/>
  <c r="H385" i="12" a="1"/>
  <c r="H385" i="12" s="1"/>
  <c r="I385" i="12" s="1"/>
  <c r="H373" i="12" a="1"/>
  <c r="H373" i="12" s="1"/>
  <c r="I373" i="12" s="1"/>
  <c r="H361" i="12" a="1"/>
  <c r="H361" i="12" s="1"/>
  <c r="I361" i="12" s="1"/>
  <c r="H349" i="12" a="1"/>
  <c r="H349" i="12" s="1"/>
  <c r="I349" i="12" s="1"/>
  <c r="H337" i="12" a="1"/>
  <c r="H337" i="12" s="1"/>
  <c r="I337" i="12" s="1"/>
  <c r="H325" i="12" a="1"/>
  <c r="H325" i="12" s="1"/>
  <c r="I325" i="12" s="1"/>
  <c r="H313" i="12" a="1"/>
  <c r="H313" i="12" s="1"/>
  <c r="I313" i="12" s="1"/>
  <c r="H301" i="12" a="1"/>
  <c r="H301" i="12" s="1"/>
  <c r="I301" i="12" s="1"/>
  <c r="H289" i="12" a="1"/>
  <c r="H289" i="12" s="1"/>
  <c r="I289" i="12" s="1"/>
  <c r="H253" i="12" a="1"/>
  <c r="H253" i="12" s="1"/>
  <c r="I253" i="12" s="1"/>
  <c r="H241" i="12" a="1"/>
  <c r="H241" i="12" s="1"/>
  <c r="I241" i="12" s="1"/>
  <c r="H229" i="12" a="1"/>
  <c r="H229" i="12" s="1"/>
  <c r="I229" i="12" s="1"/>
  <c r="H217" i="12" a="1"/>
  <c r="H217" i="12" s="1"/>
  <c r="I217" i="12" s="1"/>
  <c r="H205" i="12" a="1"/>
  <c r="H205" i="12" s="1"/>
  <c r="I205" i="12" s="1"/>
  <c r="H193" i="12" a="1"/>
  <c r="H193" i="12" s="1"/>
  <c r="I193" i="12" s="1"/>
  <c r="H181" i="12" a="1"/>
  <c r="H181" i="12" s="1"/>
  <c r="I181" i="12" s="1"/>
  <c r="H169" i="12" a="1"/>
  <c r="H169" i="12" s="1"/>
  <c r="I169" i="12" s="1"/>
  <c r="H157" i="12" a="1"/>
  <c r="H157" i="12" s="1"/>
  <c r="I157" i="12" s="1"/>
  <c r="H145" i="12" a="1"/>
  <c r="H145" i="12" s="1"/>
  <c r="I145" i="12" s="1"/>
  <c r="H133" i="12" a="1"/>
  <c r="H133" i="12" s="1"/>
  <c r="I133" i="12" s="1"/>
  <c r="H121" i="12" a="1"/>
  <c r="H121" i="12" s="1"/>
  <c r="I121" i="12" s="1"/>
  <c r="H109" i="12" a="1"/>
  <c r="H109" i="12" s="1"/>
  <c r="I109" i="12" s="1"/>
  <c r="H97" i="12" a="1"/>
  <c r="H97" i="12" s="1"/>
  <c r="I97" i="12" s="1"/>
  <c r="H85" i="12" a="1"/>
  <c r="H85" i="12" s="1"/>
  <c r="I85" i="12" s="1"/>
  <c r="H73" i="12" a="1"/>
  <c r="H73" i="12" s="1"/>
  <c r="I73" i="12" s="1"/>
  <c r="H61" i="12" a="1"/>
  <c r="H61" i="12" s="1"/>
  <c r="I61" i="12" s="1"/>
  <c r="H49" i="12" a="1"/>
  <c r="H49" i="12" s="1"/>
  <c r="I49" i="12" s="1"/>
  <c r="H37" i="12" a="1"/>
  <c r="H37" i="12" s="1"/>
  <c r="I37" i="12" s="1"/>
  <c r="H25" i="12" a="1"/>
  <c r="H25" i="12" s="1"/>
  <c r="I25" i="12" s="1"/>
  <c r="I12" i="12"/>
  <c r="I131" i="12"/>
  <c r="H998" i="12" a="1"/>
  <c r="H998" i="12" s="1"/>
  <c r="I998" i="12" s="1"/>
  <c r="H902" i="12" a="1"/>
  <c r="H902" i="12" s="1"/>
  <c r="I902" i="12" s="1"/>
  <c r="I629" i="12"/>
  <c r="I815" i="12"/>
  <c r="I563" i="12"/>
  <c r="I479" i="12"/>
  <c r="I395" i="12"/>
  <c r="H638" i="12" a="1"/>
  <c r="H638" i="12" s="1"/>
  <c r="I638" i="12" s="1"/>
  <c r="I592" i="12"/>
  <c r="I380" i="12"/>
  <c r="H350" i="12" a="1"/>
  <c r="H350" i="12" s="1"/>
  <c r="I350" i="12" s="1"/>
  <c r="H206" i="12" a="1"/>
  <c r="H206" i="12" s="1"/>
  <c r="I206" i="12" s="1"/>
  <c r="I172" i="12"/>
  <c r="H122" i="12" a="1"/>
  <c r="H122" i="12" s="1"/>
  <c r="I122" i="12" s="1"/>
  <c r="I70" i="12"/>
  <c r="I4" i="12"/>
  <c r="H758" i="12" a="1"/>
  <c r="H758" i="12" s="1"/>
  <c r="I758" i="12" s="1"/>
  <c r="H626" i="12" a="1"/>
  <c r="H626" i="12" s="1"/>
  <c r="I626" i="12" s="1"/>
  <c r="I339" i="12"/>
  <c r="I3" i="9"/>
  <c r="I5" i="9"/>
  <c r="I4" i="9"/>
  <c r="I2" i="9"/>
  <c r="I938" i="12"/>
  <c r="I632" i="12"/>
  <c r="I930" i="12"/>
  <c r="I138" i="12"/>
  <c r="I863" i="12"/>
  <c r="I956" i="12"/>
  <c r="I159" i="12"/>
  <c r="I972" i="12"/>
  <c r="I936" i="12"/>
  <c r="I468" i="12"/>
  <c r="I348" i="12"/>
  <c r="I258" i="12"/>
  <c r="I575" i="12"/>
  <c r="I144" i="12"/>
  <c r="I744" i="12"/>
  <c r="I8" i="12"/>
  <c r="I93" i="12"/>
  <c r="I141" i="12"/>
  <c r="I189" i="12"/>
  <c r="I502" i="12"/>
  <c r="I980" i="12"/>
  <c r="I946" i="12"/>
  <c r="I872" i="12"/>
  <c r="I554" i="12"/>
  <c r="I511" i="12"/>
  <c r="I947" i="12"/>
  <c r="I347" i="12"/>
  <c r="I218" i="12"/>
  <c r="I999" i="12"/>
  <c r="I945" i="12"/>
  <c r="I904" i="12"/>
  <c r="I896" i="12"/>
  <c r="I887" i="12"/>
  <c r="I662" i="12"/>
  <c r="I564" i="12"/>
  <c r="I520" i="12"/>
  <c r="I488" i="12"/>
  <c r="I944" i="12"/>
  <c r="I912" i="12"/>
  <c r="I903" i="12"/>
  <c r="I895" i="12"/>
  <c r="I819" i="12"/>
  <c r="I770" i="12"/>
  <c r="I747" i="12"/>
  <c r="I715" i="12"/>
  <c r="I618" i="12"/>
  <c r="I574" i="12"/>
  <c r="I952" i="12"/>
  <c r="I844" i="12"/>
  <c r="I790" i="12"/>
  <c r="I780" i="12"/>
  <c r="I726" i="12"/>
  <c r="I693" i="12"/>
  <c r="I682" i="12"/>
  <c r="I573" i="12"/>
  <c r="I987" i="12"/>
  <c r="I951" i="12"/>
  <c r="I934" i="12"/>
  <c r="I927" i="12"/>
  <c r="I911" i="12"/>
  <c r="I861" i="12"/>
  <c r="I789" i="12"/>
  <c r="I390" i="12"/>
  <c r="I996" i="12"/>
  <c r="I959" i="12"/>
  <c r="I910" i="12"/>
  <c r="I876" i="12"/>
  <c r="I778" i="12"/>
  <c r="I767" i="12"/>
  <c r="I43" i="12"/>
  <c r="I995" i="12"/>
  <c r="I933" i="12"/>
  <c r="I825" i="12"/>
  <c r="I443" i="12"/>
  <c r="I839" i="12"/>
  <c r="I167" i="12"/>
  <c r="I975" i="12"/>
  <c r="I917" i="12"/>
  <c r="I850" i="12"/>
  <c r="I841" i="12"/>
  <c r="I733" i="12"/>
  <c r="I624" i="12"/>
  <c r="I336" i="12"/>
  <c r="I993" i="12"/>
  <c r="I924" i="12"/>
  <c r="I858" i="12"/>
  <c r="I840" i="12"/>
  <c r="I824" i="12"/>
  <c r="I732" i="12"/>
  <c r="I982" i="12"/>
  <c r="I890" i="12"/>
  <c r="I882" i="12"/>
  <c r="I974" i="12"/>
  <c r="I478" i="12"/>
  <c r="I314" i="12"/>
  <c r="I966" i="12"/>
  <c r="I931" i="12"/>
  <c r="I873" i="12"/>
  <c r="I865" i="12"/>
  <c r="I835" i="12"/>
  <c r="I827" i="12"/>
  <c r="I760" i="12"/>
  <c r="I705" i="12"/>
  <c r="I695" i="12"/>
  <c r="I597" i="12"/>
  <c r="I576" i="12"/>
  <c r="I532" i="12"/>
  <c r="I522" i="12"/>
  <c r="I500" i="12"/>
  <c r="I457" i="12"/>
  <c r="I303" i="12"/>
  <c r="I23" i="12"/>
  <c r="I915" i="12"/>
  <c r="I908" i="12"/>
  <c r="I894" i="12"/>
  <c r="I856" i="12"/>
  <c r="I725" i="12"/>
  <c r="I432" i="12"/>
  <c r="I356" i="12"/>
  <c r="I346" i="12"/>
  <c r="I335" i="12"/>
  <c r="I312" i="12"/>
  <c r="I175" i="12"/>
  <c r="I971" i="12"/>
  <c r="I942" i="12"/>
  <c r="I893" i="12"/>
  <c r="I886" i="12"/>
  <c r="I878" i="12"/>
  <c r="I870" i="12"/>
  <c r="I848" i="12"/>
  <c r="I756" i="12"/>
  <c r="I691" i="12"/>
  <c r="I604" i="12"/>
  <c r="I398" i="12"/>
  <c r="I366" i="12"/>
  <c r="I311" i="12"/>
  <c r="I266" i="12"/>
  <c r="I174" i="12"/>
  <c r="I62" i="12"/>
  <c r="I963" i="12"/>
  <c r="I948" i="12"/>
  <c r="I914" i="12"/>
  <c r="I847" i="12"/>
  <c r="I711" i="12"/>
  <c r="I603" i="12"/>
  <c r="I539" i="12"/>
  <c r="I507" i="12"/>
  <c r="I419" i="12"/>
  <c r="I365" i="12"/>
  <c r="I333" i="12"/>
  <c r="I287" i="12"/>
  <c r="I203" i="12"/>
  <c r="I72" i="12"/>
  <c r="I869" i="12"/>
  <c r="I754" i="12"/>
  <c r="I678" i="12"/>
  <c r="I646" i="12"/>
  <c r="I614" i="12"/>
  <c r="I538" i="12"/>
  <c r="I506" i="12"/>
  <c r="I418" i="12"/>
  <c r="I407" i="12"/>
  <c r="I396" i="12"/>
  <c r="I375" i="12"/>
  <c r="I211" i="12"/>
  <c r="I173" i="12"/>
  <c r="I146" i="12"/>
  <c r="I103" i="12"/>
  <c r="I71" i="12"/>
  <c r="I962" i="12"/>
  <c r="I920" i="12"/>
  <c r="I891" i="12"/>
  <c r="I814" i="12"/>
  <c r="I806" i="12"/>
  <c r="I775" i="12"/>
  <c r="I516" i="12"/>
  <c r="I505" i="12"/>
  <c r="I439" i="12"/>
  <c r="I417" i="12"/>
  <c r="I242" i="12"/>
  <c r="I102" i="12"/>
  <c r="I994" i="12"/>
  <c r="I986" i="12"/>
  <c r="I954" i="12"/>
  <c r="I940" i="12"/>
  <c r="I926" i="12"/>
  <c r="I868" i="12"/>
  <c r="I860" i="12"/>
  <c r="I830" i="12"/>
  <c r="I763" i="12"/>
  <c r="I741" i="12"/>
  <c r="I731" i="12"/>
  <c r="I720" i="12"/>
  <c r="I698" i="12"/>
  <c r="I623" i="12"/>
  <c r="I612" i="12"/>
  <c r="I536" i="12"/>
  <c r="I525" i="12"/>
  <c r="I515" i="12"/>
  <c r="I461" i="12"/>
  <c r="I438" i="12"/>
  <c r="I47" i="12"/>
  <c r="I2" i="12"/>
  <c r="I976" i="12"/>
  <c r="I953" i="12"/>
  <c r="I875" i="12"/>
  <c r="I852" i="12"/>
  <c r="I813" i="12"/>
  <c r="I783" i="12"/>
  <c r="I740" i="12"/>
  <c r="I708" i="12"/>
  <c r="I600" i="12"/>
  <c r="I482" i="12"/>
  <c r="I329" i="12"/>
  <c r="I240" i="12"/>
  <c r="I170" i="12"/>
  <c r="I950" i="12"/>
  <c r="I960" i="12"/>
  <c r="I918" i="12"/>
  <c r="I851" i="12"/>
  <c r="I820" i="12"/>
  <c r="I804" i="12"/>
  <c r="I718" i="12"/>
  <c r="I707" i="12"/>
  <c r="I610" i="12"/>
  <c r="I578" i="12"/>
  <c r="I459" i="12"/>
  <c r="I447" i="12"/>
  <c r="I414" i="12"/>
  <c r="I371" i="12"/>
  <c r="I282" i="12"/>
  <c r="I271" i="12"/>
  <c r="I250" i="12"/>
  <c r="I239" i="12"/>
  <c r="I967" i="12"/>
  <c r="I874" i="12"/>
  <c r="I866" i="12"/>
  <c r="I843" i="12"/>
  <c r="I828" i="12"/>
  <c r="I728" i="12"/>
  <c r="I717" i="12"/>
  <c r="I533" i="12"/>
  <c r="I370" i="12"/>
  <c r="I292" i="12"/>
  <c r="I270" i="12"/>
  <c r="I249" i="12"/>
  <c r="I179" i="12"/>
  <c r="I130" i="12"/>
  <c r="I120" i="12"/>
  <c r="I771" i="12"/>
  <c r="I722" i="12"/>
  <c r="I663" i="12"/>
  <c r="I643" i="12"/>
  <c r="I595" i="12"/>
  <c r="I535" i="12"/>
  <c r="I508" i="12"/>
  <c r="I428" i="12"/>
  <c r="I408" i="12"/>
  <c r="I388" i="12"/>
  <c r="I315" i="12"/>
  <c r="I293" i="12"/>
  <c r="I272" i="12"/>
  <c r="I261" i="12"/>
  <c r="I251" i="12"/>
  <c r="I231" i="12"/>
  <c r="I142" i="12"/>
  <c r="I92" i="12"/>
  <c r="I63" i="12"/>
  <c r="I32" i="12"/>
  <c r="I22" i="12"/>
  <c r="I3" i="12"/>
  <c r="I759" i="12"/>
  <c r="I730" i="12"/>
  <c r="I719" i="12"/>
  <c r="I710" i="12"/>
  <c r="I670" i="12"/>
  <c r="I611" i="12"/>
  <c r="I572" i="12"/>
  <c r="I562" i="12"/>
  <c r="I467" i="12"/>
  <c r="I374" i="12"/>
  <c r="I364" i="12"/>
  <c r="I334" i="12"/>
  <c r="I200" i="12"/>
  <c r="I182" i="12"/>
  <c r="I119" i="12"/>
  <c r="I110" i="12"/>
  <c r="I10" i="12"/>
  <c r="I650" i="12"/>
  <c r="I631" i="12"/>
  <c r="I591" i="12"/>
  <c r="I582" i="12"/>
  <c r="I571" i="12"/>
  <c r="I542" i="12"/>
  <c r="I466" i="12"/>
  <c r="I435" i="12"/>
  <c r="I404" i="12"/>
  <c r="I394" i="12"/>
  <c r="I384" i="12"/>
  <c r="I363" i="12"/>
  <c r="I344" i="12"/>
  <c r="I322" i="12"/>
  <c r="I238" i="12"/>
  <c r="I190" i="12"/>
  <c r="I128" i="12"/>
  <c r="I100" i="12"/>
  <c r="I18" i="12"/>
  <c r="I552" i="12"/>
  <c r="I513" i="12"/>
  <c r="I504" i="12"/>
  <c r="I495" i="12"/>
  <c r="I465" i="12"/>
  <c r="I403" i="12"/>
  <c r="I393" i="12"/>
  <c r="I383" i="12"/>
  <c r="I372" i="12"/>
  <c r="I362" i="12"/>
  <c r="I332" i="12"/>
  <c r="I300" i="12"/>
  <c r="I278" i="12"/>
  <c r="I256" i="12"/>
  <c r="I246" i="12"/>
  <c r="I226" i="12"/>
  <c r="I164" i="12"/>
  <c r="I127" i="12"/>
  <c r="I99" i="12"/>
  <c r="I59" i="12"/>
  <c r="I48" i="12"/>
  <c r="I39" i="12"/>
  <c r="I648" i="12"/>
  <c r="I609" i="12"/>
  <c r="I599" i="12"/>
  <c r="I580" i="12"/>
  <c r="I560" i="12"/>
  <c r="I551" i="12"/>
  <c r="I503" i="12"/>
  <c r="I494" i="12"/>
  <c r="I424" i="12"/>
  <c r="I392" i="12"/>
  <c r="I320" i="12"/>
  <c r="I310" i="12"/>
  <c r="I299" i="12"/>
  <c r="I277" i="12"/>
  <c r="I267" i="12"/>
  <c r="I255" i="12"/>
  <c r="I225" i="12"/>
  <c r="I207" i="12"/>
  <c r="I188" i="12"/>
  <c r="I180" i="12"/>
  <c r="I148" i="12"/>
  <c r="I78" i="12"/>
  <c r="I58" i="12"/>
  <c r="I27" i="12"/>
  <c r="I7" i="12"/>
  <c r="I805" i="12"/>
  <c r="I795" i="12"/>
  <c r="I755" i="12"/>
  <c r="I746" i="12"/>
  <c r="I716" i="12"/>
  <c r="I706" i="12"/>
  <c r="I687" i="12"/>
  <c r="I658" i="12"/>
  <c r="I628" i="12"/>
  <c r="I608" i="12"/>
  <c r="I579" i="12"/>
  <c r="I550" i="12"/>
  <c r="I454" i="12"/>
  <c r="I423" i="12"/>
  <c r="I402" i="12"/>
  <c r="I382" i="12"/>
  <c r="I298" i="12"/>
  <c r="I276" i="12"/>
  <c r="I254" i="12"/>
  <c r="I235" i="12"/>
  <c r="I224" i="12"/>
  <c r="I215" i="12"/>
  <c r="I171" i="12"/>
  <c r="I147" i="12"/>
  <c r="I116" i="12"/>
  <c r="I107" i="12"/>
  <c r="I26" i="12"/>
  <c r="I735" i="12"/>
  <c r="I627" i="12"/>
  <c r="I607" i="12"/>
  <c r="I501" i="12"/>
  <c r="I483" i="12"/>
  <c r="I472" i="12"/>
  <c r="I442" i="12"/>
  <c r="I422" i="12"/>
  <c r="I411" i="12"/>
  <c r="I381" i="12"/>
  <c r="I351" i="12"/>
  <c r="I286" i="12"/>
  <c r="I265" i="12"/>
  <c r="I214" i="12"/>
  <c r="I155" i="12"/>
  <c r="I115" i="12"/>
  <c r="I46" i="12"/>
  <c r="I6" i="12"/>
  <c r="I734" i="12"/>
  <c r="I714" i="12"/>
  <c r="I696" i="12"/>
  <c r="I675" i="12"/>
  <c r="I666" i="12"/>
  <c r="I636" i="12"/>
  <c r="I606" i="12"/>
  <c r="I588" i="12"/>
  <c r="I567" i="12"/>
  <c r="I558" i="12"/>
  <c r="I528" i="12"/>
  <c r="I519" i="12"/>
  <c r="I492" i="12"/>
  <c r="I452" i="12"/>
  <c r="I431" i="12"/>
  <c r="I340" i="12"/>
  <c r="I328" i="12"/>
  <c r="I318" i="12"/>
  <c r="I275" i="12"/>
  <c r="I243" i="12"/>
  <c r="I204" i="12"/>
  <c r="I195" i="12"/>
  <c r="I125" i="12"/>
  <c r="I76" i="12"/>
  <c r="I55" i="12"/>
  <c r="I35" i="12"/>
  <c r="I24" i="12"/>
  <c r="I15" i="12"/>
  <c r="I862" i="12"/>
  <c r="I816" i="12"/>
  <c r="I753" i="12"/>
  <c r="I743" i="12"/>
  <c r="I724" i="12"/>
  <c r="I684" i="12"/>
  <c r="I645" i="12"/>
  <c r="I635" i="12"/>
  <c r="I587" i="12"/>
  <c r="I557" i="12"/>
  <c r="I547" i="12"/>
  <c r="I527" i="12"/>
  <c r="I518" i="12"/>
  <c r="I470" i="12"/>
  <c r="I430" i="12"/>
  <c r="I420" i="12"/>
  <c r="I399" i="12"/>
  <c r="I359" i="12"/>
  <c r="I327" i="12"/>
  <c r="I317" i="12"/>
  <c r="I306" i="12"/>
  <c r="I295" i="12"/>
  <c r="I274" i="12"/>
  <c r="I263" i="12"/>
  <c r="I178" i="12"/>
  <c r="I54" i="12"/>
  <c r="I44" i="12"/>
  <c r="I34" i="12"/>
  <c r="I14" i="12"/>
  <c r="I791" i="12"/>
  <c r="I782" i="12"/>
  <c r="I752" i="12"/>
  <c r="I742" i="12"/>
  <c r="I723" i="12"/>
  <c r="I694" i="12"/>
  <c r="I683" i="12"/>
  <c r="I674" i="12"/>
  <c r="I664" i="12"/>
  <c r="I644" i="12"/>
  <c r="I634" i="12"/>
  <c r="I566" i="12"/>
  <c r="I526" i="12"/>
  <c r="I490" i="12"/>
  <c r="I480" i="12"/>
  <c r="I450" i="12"/>
  <c r="I429" i="12"/>
  <c r="I358" i="12"/>
  <c r="I338" i="12"/>
  <c r="I273" i="12"/>
  <c r="I262" i="12"/>
  <c r="I252" i="12"/>
  <c r="I123" i="12"/>
  <c r="I84" i="12"/>
  <c r="I74" i="12"/>
  <c r="I33" i="12"/>
  <c r="I13" i="12"/>
  <c r="I236" i="12"/>
  <c r="I198" i="12"/>
  <c r="I166" i="12"/>
  <c r="I28" i="12"/>
  <c r="I88" i="12"/>
  <c r="I69" i="12"/>
  <c r="I51" i="12"/>
  <c r="I248" i="12"/>
  <c r="I202" i="12"/>
  <c r="I152" i="12"/>
  <c r="I135" i="12"/>
  <c r="I50" i="12"/>
  <c r="I279" i="12"/>
  <c r="I183" i="12"/>
  <c r="I124" i="12"/>
  <c r="I104" i="12"/>
  <c r="I86" i="12"/>
  <c r="I40" i="12"/>
  <c r="I11" i="12"/>
  <c r="T302" i="3" l="1"/>
  <c r="U302" i="3"/>
  <c r="U110" i="3"/>
  <c r="T232" i="3"/>
  <c r="U62" i="3"/>
  <c r="U338" i="3"/>
  <c r="U460" i="3"/>
  <c r="T268" i="3"/>
  <c r="U991" i="3"/>
  <c r="U415" i="3"/>
  <c r="U974" i="3"/>
  <c r="T974" i="3"/>
  <c r="U398" i="3"/>
  <c r="U231" i="3"/>
  <c r="T231" i="3"/>
  <c r="U627" i="3"/>
  <c r="T627" i="3"/>
  <c r="T902" i="3"/>
  <c r="U902" i="3"/>
  <c r="U998" i="3"/>
  <c r="T746" i="3"/>
  <c r="T626" i="3"/>
  <c r="U626" i="3"/>
  <c r="T675" i="3"/>
  <c r="U675" i="3"/>
  <c r="T975" i="3"/>
  <c r="U975" i="3"/>
  <c r="U50" i="3"/>
  <c r="U434" i="3"/>
  <c r="T434" i="3"/>
  <c r="T962" i="3"/>
  <c r="U962" i="3"/>
  <c r="T255" i="3"/>
  <c r="U255" i="3"/>
  <c r="U136" i="3"/>
  <c r="T136" i="3"/>
  <c r="T676" i="3"/>
  <c r="U676" i="3"/>
  <c r="T387" i="3"/>
  <c r="U387" i="3"/>
  <c r="T89" i="3"/>
  <c r="U89" i="3"/>
  <c r="U233" i="3"/>
  <c r="T233" i="3"/>
  <c r="U377" i="3"/>
  <c r="T377" i="3"/>
  <c r="U521" i="3"/>
  <c r="T521" i="3"/>
  <c r="T665" i="3"/>
  <c r="U665" i="3"/>
  <c r="U809" i="3"/>
  <c r="T809" i="3"/>
  <c r="U953" i="3"/>
  <c r="T953" i="3"/>
  <c r="U361" i="3"/>
  <c r="T361" i="3"/>
  <c r="U757" i="3"/>
  <c r="T757" i="3"/>
  <c r="U196" i="3"/>
  <c r="T196" i="3"/>
  <c r="U174" i="3"/>
  <c r="T174" i="3"/>
  <c r="U522" i="3"/>
  <c r="T522" i="3"/>
  <c r="U858" i="3"/>
  <c r="T858" i="3"/>
  <c r="T98" i="3"/>
  <c r="U98" i="3"/>
  <c r="U866" i="3"/>
  <c r="T866" i="3"/>
  <c r="T950" i="3"/>
  <c r="U950" i="3"/>
  <c r="U79" i="3"/>
  <c r="T79" i="3"/>
  <c r="T391" i="3"/>
  <c r="U391" i="3"/>
  <c r="T703" i="3"/>
  <c r="U703" i="3"/>
  <c r="T883" i="3"/>
  <c r="U883" i="3"/>
  <c r="T807" i="3"/>
  <c r="U807" i="3"/>
  <c r="T68" i="3"/>
  <c r="U68" i="3"/>
  <c r="T848" i="3"/>
  <c r="U848" i="3"/>
  <c r="U988" i="3"/>
  <c r="T988" i="3"/>
  <c r="U867" i="3"/>
  <c r="T867" i="3"/>
  <c r="T459" i="3"/>
  <c r="U459" i="3"/>
  <c r="U148" i="3"/>
  <c r="T148" i="3"/>
  <c r="T412" i="3"/>
  <c r="U412" i="3"/>
  <c r="T700" i="3"/>
  <c r="U700" i="3"/>
  <c r="U952" i="3"/>
  <c r="T952" i="3"/>
  <c r="T543" i="3"/>
  <c r="U543" i="3"/>
  <c r="U101" i="3"/>
  <c r="T101" i="3"/>
  <c r="U389" i="3"/>
  <c r="T389" i="3"/>
  <c r="U677" i="3"/>
  <c r="T677" i="3"/>
  <c r="T224" i="3"/>
  <c r="U224" i="3"/>
  <c r="U30" i="3"/>
  <c r="T30" i="3"/>
  <c r="T186" i="3"/>
  <c r="U186" i="3"/>
  <c r="U390" i="3"/>
  <c r="T390" i="3"/>
  <c r="U534" i="3"/>
  <c r="T534" i="3"/>
  <c r="U678" i="3"/>
  <c r="T678" i="3"/>
  <c r="T870" i="3"/>
  <c r="U870" i="3"/>
  <c r="T38" i="3"/>
  <c r="U38" i="3"/>
  <c r="T247" i="3"/>
  <c r="U247" i="3"/>
  <c r="T571" i="3"/>
  <c r="U571" i="3"/>
  <c r="T895" i="3"/>
  <c r="U895" i="3"/>
  <c r="T75" i="3"/>
  <c r="U75" i="3"/>
  <c r="T152" i="3"/>
  <c r="U152" i="3"/>
  <c r="U122" i="3"/>
  <c r="T122" i="3"/>
  <c r="U915" i="3"/>
  <c r="T915" i="3"/>
  <c r="T555" i="3"/>
  <c r="U555" i="3"/>
  <c r="U160" i="3"/>
  <c r="T160" i="3"/>
  <c r="T424" i="3"/>
  <c r="U424" i="3"/>
  <c r="T712" i="3"/>
  <c r="U712" i="3"/>
  <c r="T964" i="3"/>
  <c r="U964" i="3"/>
  <c r="U723" i="3"/>
  <c r="T723" i="3"/>
  <c r="T257" i="3"/>
  <c r="U257" i="3"/>
  <c r="T689" i="3"/>
  <c r="U689" i="3"/>
  <c r="T977" i="3"/>
  <c r="U977" i="3"/>
  <c r="T157" i="3"/>
  <c r="U157" i="3"/>
  <c r="T385" i="3"/>
  <c r="U385" i="3"/>
  <c r="U577" i="3"/>
  <c r="T577" i="3"/>
  <c r="T248" i="3"/>
  <c r="U248" i="3"/>
  <c r="T584" i="3"/>
  <c r="U584" i="3"/>
  <c r="T884" i="3"/>
  <c r="U884" i="3"/>
  <c r="U844" i="3"/>
  <c r="T844" i="3"/>
  <c r="U100" i="3"/>
  <c r="T100" i="3"/>
  <c r="T42" i="3"/>
  <c r="U42" i="3"/>
  <c r="T402" i="3"/>
  <c r="U402" i="3"/>
  <c r="U882" i="3"/>
  <c r="T882" i="3"/>
  <c r="U386" i="3"/>
  <c r="T386" i="3"/>
  <c r="T482" i="3"/>
  <c r="U482" i="3"/>
  <c r="T259" i="3"/>
  <c r="U259" i="3"/>
  <c r="T739" i="3"/>
  <c r="U739" i="3"/>
  <c r="T188" i="3"/>
  <c r="U188" i="3"/>
  <c r="T896" i="3"/>
  <c r="U896" i="3"/>
  <c r="U508" i="3"/>
  <c r="T508" i="3"/>
  <c r="T266" i="3"/>
  <c r="U266" i="3"/>
  <c r="T987" i="3"/>
  <c r="U987" i="3"/>
  <c r="T663" i="3"/>
  <c r="U663" i="3"/>
  <c r="U208" i="3"/>
  <c r="T208" i="3"/>
  <c r="U436" i="3"/>
  <c r="T436" i="3"/>
  <c r="U724" i="3"/>
  <c r="T724" i="3"/>
  <c r="T1000" i="3"/>
  <c r="U1000" i="3"/>
  <c r="T879" i="3"/>
  <c r="U879" i="3"/>
  <c r="U269" i="3"/>
  <c r="T269" i="3"/>
  <c r="T701" i="3"/>
  <c r="U701" i="3"/>
  <c r="T989" i="3"/>
  <c r="U989" i="3"/>
  <c r="U997" i="3"/>
  <c r="T997" i="3"/>
  <c r="T54" i="3"/>
  <c r="U54" i="3"/>
  <c r="U234" i="3"/>
  <c r="T234" i="3"/>
  <c r="U414" i="3"/>
  <c r="T414" i="3"/>
  <c r="U558" i="3"/>
  <c r="T558" i="3"/>
  <c r="U726" i="3"/>
  <c r="T726" i="3"/>
  <c r="U894" i="3"/>
  <c r="T894" i="3"/>
  <c r="T590" i="3"/>
  <c r="U590" i="3"/>
  <c r="T330" i="3"/>
  <c r="U330" i="3"/>
  <c r="T115" i="3"/>
  <c r="U115" i="3"/>
  <c r="T451" i="3"/>
  <c r="U451" i="3"/>
  <c r="T751" i="3"/>
  <c r="U751" i="3"/>
  <c r="U183" i="3"/>
  <c r="T183" i="3"/>
  <c r="T404" i="3"/>
  <c r="U404" i="3"/>
  <c r="T471" i="3"/>
  <c r="U471" i="3"/>
  <c r="T39" i="3"/>
  <c r="U39" i="3"/>
  <c r="T256" i="3"/>
  <c r="U256" i="3"/>
  <c r="U472" i="3"/>
  <c r="T472" i="3"/>
  <c r="T736" i="3"/>
  <c r="U736" i="3"/>
  <c r="T315" i="3"/>
  <c r="U315" i="3"/>
  <c r="T927" i="3"/>
  <c r="U927" i="3"/>
  <c r="U281" i="3"/>
  <c r="T281" i="3"/>
  <c r="T713" i="3"/>
  <c r="U713" i="3"/>
  <c r="T532" i="3"/>
  <c r="U532" i="3"/>
  <c r="U66" i="3"/>
  <c r="T66" i="3"/>
  <c r="U426" i="3"/>
  <c r="T426" i="3"/>
  <c r="T890" i="3"/>
  <c r="U890" i="3"/>
  <c r="T295" i="3"/>
  <c r="U295" i="3"/>
  <c r="T607" i="3"/>
  <c r="U607" i="3"/>
  <c r="T931" i="3"/>
  <c r="U931" i="3"/>
  <c r="T620" i="3"/>
  <c r="U620" i="3"/>
  <c r="T688" i="3"/>
  <c r="U688" i="3"/>
  <c r="U554" i="3"/>
  <c r="T554" i="3"/>
  <c r="T99" i="3"/>
  <c r="U99" i="3"/>
  <c r="T280" i="3"/>
  <c r="U280" i="3"/>
  <c r="U363" i="3"/>
  <c r="T363" i="3"/>
  <c r="U293" i="3"/>
  <c r="T293" i="3"/>
  <c r="U581" i="3"/>
  <c r="T581" i="3"/>
  <c r="U869" i="3"/>
  <c r="T869" i="3"/>
  <c r="T217" i="3"/>
  <c r="U217" i="3"/>
  <c r="U92" i="3"/>
  <c r="T92" i="3"/>
  <c r="T656" i="3"/>
  <c r="U656" i="3"/>
  <c r="U640" i="3"/>
  <c r="T640" i="3"/>
  <c r="T78" i="3"/>
  <c r="U78" i="3"/>
  <c r="U438" i="3"/>
  <c r="T438" i="3"/>
  <c r="U582" i="3"/>
  <c r="T582" i="3"/>
  <c r="T762" i="3"/>
  <c r="U762" i="3"/>
  <c r="U918" i="3"/>
  <c r="T918" i="3"/>
  <c r="T759" i="3"/>
  <c r="U759" i="3"/>
  <c r="T139" i="3"/>
  <c r="U139" i="3"/>
  <c r="T475" i="3"/>
  <c r="U475" i="3"/>
  <c r="T619" i="3"/>
  <c r="U619" i="3"/>
  <c r="T787" i="3"/>
  <c r="U787" i="3"/>
  <c r="T943" i="3"/>
  <c r="U943" i="3"/>
  <c r="T603" i="3"/>
  <c r="U603" i="3"/>
  <c r="U222" i="3"/>
  <c r="T222" i="3"/>
  <c r="T260" i="3"/>
  <c r="U260" i="3"/>
  <c r="T524" i="3"/>
  <c r="U524" i="3"/>
  <c r="T698" i="3"/>
  <c r="U698" i="3"/>
  <c r="U123" i="3"/>
  <c r="T123" i="3"/>
  <c r="U292" i="3"/>
  <c r="T292" i="3"/>
  <c r="T544" i="3"/>
  <c r="U544" i="3"/>
  <c r="U519" i="3"/>
  <c r="T519" i="3"/>
  <c r="T161" i="3"/>
  <c r="U161" i="3"/>
  <c r="U449" i="3"/>
  <c r="T449" i="3"/>
  <c r="U737" i="3"/>
  <c r="T737" i="3"/>
  <c r="T673" i="3"/>
  <c r="U673" i="3"/>
  <c r="U104" i="3"/>
  <c r="T104" i="3"/>
  <c r="T680" i="3"/>
  <c r="U680" i="3"/>
  <c r="U52" i="3"/>
  <c r="T52" i="3"/>
  <c r="T90" i="3"/>
  <c r="U90" i="3"/>
  <c r="U282" i="3"/>
  <c r="T282" i="3"/>
  <c r="U450" i="3"/>
  <c r="T450" i="3"/>
  <c r="U594" i="3"/>
  <c r="T594" i="3"/>
  <c r="T774" i="3"/>
  <c r="U774" i="3"/>
  <c r="T930" i="3"/>
  <c r="U930" i="3"/>
  <c r="T146" i="3"/>
  <c r="U146" i="3"/>
  <c r="T422" i="3"/>
  <c r="U422" i="3"/>
  <c r="U506" i="3"/>
  <c r="T506" i="3"/>
  <c r="T734" i="3"/>
  <c r="U734" i="3"/>
  <c r="T818" i="3"/>
  <c r="U818" i="3"/>
  <c r="U914" i="3"/>
  <c r="T914" i="3"/>
  <c r="T942" i="3"/>
  <c r="U942" i="3"/>
  <c r="T163" i="3"/>
  <c r="U163" i="3"/>
  <c r="T319" i="3"/>
  <c r="U319" i="3"/>
  <c r="T487" i="3"/>
  <c r="U487" i="3"/>
  <c r="T631" i="3"/>
  <c r="U631" i="3"/>
  <c r="T799" i="3"/>
  <c r="U799" i="3"/>
  <c r="T967" i="3"/>
  <c r="U967" i="3"/>
  <c r="T243" i="3"/>
  <c r="U243" i="3"/>
  <c r="T284" i="3"/>
  <c r="U284" i="3"/>
  <c r="T668" i="3"/>
  <c r="U668" i="3"/>
  <c r="U796" i="3"/>
  <c r="T796" i="3"/>
  <c r="U354" i="3"/>
  <c r="T354" i="3"/>
  <c r="T536" i="3"/>
  <c r="U536" i="3"/>
  <c r="U29" i="3"/>
  <c r="T29" i="3"/>
  <c r="U317" i="3"/>
  <c r="T317" i="3"/>
  <c r="U605" i="3"/>
  <c r="T605" i="3"/>
  <c r="U893" i="3"/>
  <c r="T893" i="3"/>
  <c r="U313" i="3"/>
  <c r="T313" i="3"/>
  <c r="T368" i="3"/>
  <c r="U368" i="3"/>
  <c r="T704" i="3"/>
  <c r="U704" i="3"/>
  <c r="U294" i="3"/>
  <c r="T294" i="3"/>
  <c r="U638" i="3"/>
  <c r="T638" i="3"/>
  <c r="T19" i="3"/>
  <c r="U19" i="3"/>
  <c r="T331" i="3"/>
  <c r="U331" i="3"/>
  <c r="T643" i="3"/>
  <c r="U643" i="3"/>
  <c r="T979" i="3"/>
  <c r="U979" i="3"/>
  <c r="U375" i="3"/>
  <c r="T375" i="3"/>
  <c r="T728" i="3"/>
  <c r="U728" i="3"/>
  <c r="T986" i="3"/>
  <c r="U986" i="3"/>
  <c r="U207" i="3"/>
  <c r="T207" i="3"/>
  <c r="U41" i="3"/>
  <c r="T41" i="3"/>
  <c r="T329" i="3"/>
  <c r="U329" i="3"/>
  <c r="T617" i="3"/>
  <c r="U617" i="3"/>
  <c r="T905" i="3"/>
  <c r="U905" i="3"/>
  <c r="T97" i="3"/>
  <c r="U97" i="3"/>
  <c r="T493" i="3"/>
  <c r="U493" i="3"/>
  <c r="T805" i="3"/>
  <c r="U805" i="3"/>
  <c r="T392" i="3"/>
  <c r="U392" i="3"/>
  <c r="U306" i="3"/>
  <c r="T306" i="3"/>
  <c r="T618" i="3"/>
  <c r="U618" i="3"/>
  <c r="T74" i="3"/>
  <c r="U74" i="3"/>
  <c r="T158" i="3"/>
  <c r="U158" i="3"/>
  <c r="T926" i="3"/>
  <c r="U926" i="3"/>
  <c r="T187" i="3"/>
  <c r="U187" i="3"/>
  <c r="T343" i="3"/>
  <c r="U343" i="3"/>
  <c r="T655" i="3"/>
  <c r="U655" i="3"/>
  <c r="T823" i="3"/>
  <c r="U823" i="3"/>
  <c r="T1003" i="3"/>
  <c r="U1003" i="3"/>
  <c r="T332" i="3"/>
  <c r="U332" i="3"/>
  <c r="T752" i="3"/>
  <c r="U752" i="3"/>
  <c r="T920" i="3"/>
  <c r="U920" i="3"/>
  <c r="T51" i="3"/>
  <c r="U51" i="3"/>
  <c r="T267" i="3"/>
  <c r="U267" i="3"/>
  <c r="U340" i="3"/>
  <c r="T340" i="3"/>
  <c r="T604" i="3"/>
  <c r="U604" i="3"/>
  <c r="U868" i="3"/>
  <c r="T868" i="3"/>
  <c r="U951" i="3"/>
  <c r="T951" i="3"/>
  <c r="T53" i="3"/>
  <c r="U53" i="3"/>
  <c r="U341" i="3"/>
  <c r="T341" i="3"/>
  <c r="U485" i="3"/>
  <c r="T485" i="3"/>
  <c r="T773" i="3"/>
  <c r="U773" i="3"/>
  <c r="T917" i="3"/>
  <c r="U917" i="3"/>
  <c r="U505" i="3"/>
  <c r="T505" i="3"/>
  <c r="T714" i="3"/>
  <c r="U714" i="3"/>
  <c r="T140" i="3"/>
  <c r="U140" i="3"/>
  <c r="T440" i="3"/>
  <c r="U440" i="3"/>
  <c r="T764" i="3"/>
  <c r="U764" i="3"/>
  <c r="U172" i="3"/>
  <c r="T172" i="3"/>
  <c r="U138" i="3"/>
  <c r="T138" i="3"/>
  <c r="U318" i="3"/>
  <c r="T318" i="3"/>
  <c r="U486" i="3"/>
  <c r="T486" i="3"/>
  <c r="T630" i="3"/>
  <c r="U630" i="3"/>
  <c r="T822" i="3"/>
  <c r="U822" i="3"/>
  <c r="U990" i="3"/>
  <c r="T990" i="3"/>
  <c r="T86" i="3"/>
  <c r="U86" i="3"/>
  <c r="T43" i="3"/>
  <c r="U43" i="3"/>
  <c r="T199" i="3"/>
  <c r="U199" i="3"/>
  <c r="T355" i="3"/>
  <c r="U355" i="3"/>
  <c r="T523" i="3"/>
  <c r="U523" i="3"/>
  <c r="T667" i="3"/>
  <c r="U667" i="3"/>
  <c r="T847" i="3"/>
  <c r="U847" i="3"/>
  <c r="U447" i="3"/>
  <c r="T447" i="3"/>
  <c r="T380" i="3"/>
  <c r="U380" i="3"/>
  <c r="T776" i="3"/>
  <c r="U776" i="3"/>
  <c r="U184" i="3"/>
  <c r="T184" i="3"/>
  <c r="T763" i="3"/>
  <c r="U763" i="3"/>
  <c r="T932" i="3"/>
  <c r="U932" i="3"/>
  <c r="U135" i="3"/>
  <c r="T135" i="3"/>
  <c r="T735" i="3"/>
  <c r="U735" i="3"/>
  <c r="T303" i="3"/>
  <c r="U303" i="3"/>
  <c r="T76" i="3"/>
  <c r="U76" i="3"/>
  <c r="U364" i="3"/>
  <c r="T364" i="3"/>
  <c r="T616" i="3"/>
  <c r="U616" i="3"/>
  <c r="T880" i="3"/>
  <c r="U880" i="3"/>
  <c r="T111" i="3"/>
  <c r="U111" i="3"/>
  <c r="T733" i="3"/>
  <c r="U733" i="3"/>
  <c r="U65" i="3"/>
  <c r="T65" i="3"/>
  <c r="U209" i="3"/>
  <c r="T209" i="3"/>
  <c r="U353" i="3"/>
  <c r="T353" i="3"/>
  <c r="U497" i="3"/>
  <c r="T497" i="3"/>
  <c r="U641" i="3"/>
  <c r="T641" i="3"/>
  <c r="T785" i="3"/>
  <c r="U785" i="3"/>
  <c r="U929" i="3"/>
  <c r="T929" i="3"/>
  <c r="T133" i="3"/>
  <c r="U133" i="3"/>
  <c r="U349" i="3"/>
  <c r="T349" i="3"/>
  <c r="T829" i="3"/>
  <c r="U829" i="3"/>
  <c r="T164" i="3"/>
  <c r="U164" i="3"/>
  <c r="T464" i="3"/>
  <c r="U464" i="3"/>
  <c r="T788" i="3"/>
  <c r="U788" i="3"/>
  <c r="U150" i="3"/>
  <c r="T150" i="3"/>
  <c r="U342" i="3"/>
  <c r="T342" i="3"/>
  <c r="U498" i="3"/>
  <c r="T498" i="3"/>
  <c r="U642" i="3"/>
  <c r="T642" i="3"/>
  <c r="T834" i="3"/>
  <c r="U834" i="3"/>
  <c r="T1002" i="3"/>
  <c r="U1002" i="3"/>
  <c r="T170" i="3"/>
  <c r="U170" i="3"/>
  <c r="T458" i="3"/>
  <c r="U458" i="3"/>
  <c r="T662" i="3"/>
  <c r="U662" i="3"/>
  <c r="T758" i="3"/>
  <c r="U758" i="3"/>
  <c r="U55" i="3"/>
  <c r="T55" i="3"/>
  <c r="T211" i="3"/>
  <c r="U211" i="3"/>
  <c r="T367" i="3"/>
  <c r="U367" i="3"/>
  <c r="T535" i="3"/>
  <c r="U535" i="3"/>
  <c r="T679" i="3"/>
  <c r="U679" i="3"/>
  <c r="T859" i="3"/>
  <c r="U859" i="3"/>
  <c r="U760" i="3"/>
  <c r="T760" i="3"/>
  <c r="U20" i="3"/>
  <c r="T20" i="3"/>
  <c r="T428" i="3"/>
  <c r="U428" i="3"/>
  <c r="T800" i="3"/>
  <c r="U800" i="3"/>
  <c r="U954" i="3"/>
  <c r="T954" i="3"/>
  <c r="T1004" i="3"/>
  <c r="U1004" i="3"/>
  <c r="U843" i="3"/>
  <c r="T843" i="3"/>
  <c r="U435" i="3"/>
  <c r="T435" i="3"/>
  <c r="U400" i="3"/>
  <c r="T400" i="3"/>
  <c r="T928" i="3"/>
  <c r="U928" i="3"/>
  <c r="T553" i="3"/>
  <c r="U553" i="3"/>
  <c r="T200" i="3"/>
  <c r="U200" i="3"/>
  <c r="T512" i="3"/>
  <c r="U512" i="3"/>
  <c r="T836" i="3"/>
  <c r="U836" i="3"/>
  <c r="U639" i="3"/>
  <c r="T639" i="3"/>
  <c r="T18" i="3"/>
  <c r="U18" i="3"/>
  <c r="U378" i="3"/>
  <c r="T378" i="3"/>
  <c r="T666" i="3"/>
  <c r="U666" i="3"/>
  <c r="T26" i="3"/>
  <c r="U26" i="3"/>
  <c r="T566" i="3"/>
  <c r="U566" i="3"/>
  <c r="U782" i="3"/>
  <c r="T782" i="3"/>
  <c r="T235" i="3"/>
  <c r="U235" i="3"/>
  <c r="T559" i="3"/>
  <c r="U559" i="3"/>
  <c r="T476" i="3"/>
  <c r="U476" i="3"/>
  <c r="T244" i="3"/>
  <c r="U244" i="3"/>
  <c r="T279" i="3"/>
  <c r="U279" i="3"/>
  <c r="U245" i="3"/>
  <c r="T245" i="3"/>
  <c r="U533" i="3"/>
  <c r="T533" i="3"/>
  <c r="T821" i="3"/>
  <c r="U821" i="3"/>
  <c r="T965" i="3"/>
  <c r="U965" i="3"/>
  <c r="T560" i="3"/>
  <c r="U560" i="3"/>
  <c r="T860" i="3"/>
  <c r="U860" i="3"/>
  <c r="U194" i="3"/>
  <c r="T194" i="3"/>
  <c r="T878" i="3"/>
  <c r="U878" i="3"/>
  <c r="T102" i="3"/>
  <c r="U102" i="3"/>
  <c r="T91" i="3"/>
  <c r="U91" i="3"/>
  <c r="T427" i="3"/>
  <c r="U427" i="3"/>
  <c r="T727" i="3"/>
  <c r="U727" i="3"/>
  <c r="T500" i="3"/>
  <c r="U500" i="3"/>
  <c r="T872" i="3"/>
  <c r="U872" i="3"/>
  <c r="T411" i="3"/>
  <c r="U411" i="3"/>
  <c r="T113" i="3"/>
  <c r="U113" i="3"/>
  <c r="T401" i="3"/>
  <c r="U401" i="3"/>
  <c r="T545" i="3"/>
  <c r="U545" i="3"/>
  <c r="T833" i="3"/>
  <c r="U833" i="3"/>
  <c r="U32" i="3"/>
  <c r="T32" i="3"/>
  <c r="U210" i="3"/>
  <c r="T210" i="3"/>
  <c r="T546" i="3"/>
  <c r="U546" i="3"/>
  <c r="T702" i="3"/>
  <c r="U702" i="3"/>
  <c r="T686" i="3"/>
  <c r="U686" i="3"/>
  <c r="T794" i="3"/>
  <c r="U794" i="3"/>
  <c r="U220" i="3"/>
  <c r="T220" i="3"/>
  <c r="T103" i="3"/>
  <c r="U103" i="3"/>
  <c r="T439" i="3"/>
  <c r="U439" i="3"/>
  <c r="T583" i="3"/>
  <c r="U583" i="3"/>
  <c r="T907" i="3"/>
  <c r="U907" i="3"/>
  <c r="T819" i="3"/>
  <c r="U819" i="3"/>
  <c r="T548" i="3"/>
  <c r="U548" i="3"/>
  <c r="T423" i="3"/>
  <c r="U423" i="3"/>
  <c r="T125" i="3"/>
  <c r="U125" i="3"/>
  <c r="U413" i="3"/>
  <c r="T413" i="3"/>
  <c r="U557" i="3"/>
  <c r="T557" i="3"/>
  <c r="T845" i="3"/>
  <c r="U845" i="3"/>
  <c r="U169" i="3"/>
  <c r="T169" i="3"/>
  <c r="T56" i="3"/>
  <c r="U56" i="3"/>
  <c r="T272" i="3"/>
  <c r="U272" i="3"/>
  <c r="T608" i="3"/>
  <c r="U608" i="3"/>
  <c r="T908" i="3"/>
  <c r="U908" i="3"/>
  <c r="T219" i="3"/>
  <c r="U219" i="3"/>
  <c r="T271" i="3"/>
  <c r="U271" i="3"/>
  <c r="T595" i="3"/>
  <c r="U595" i="3"/>
  <c r="T919" i="3"/>
  <c r="U919" i="3"/>
  <c r="U591" i="3"/>
  <c r="T591" i="3"/>
  <c r="T212" i="3"/>
  <c r="U212" i="3"/>
  <c r="T572" i="3"/>
  <c r="U572" i="3"/>
  <c r="T956" i="3"/>
  <c r="U956" i="3"/>
  <c r="U410" i="3"/>
  <c r="T410" i="3"/>
  <c r="T699" i="3"/>
  <c r="U699" i="3"/>
  <c r="U137" i="3"/>
  <c r="T137" i="3"/>
  <c r="U425" i="3"/>
  <c r="T425" i="3"/>
  <c r="U569" i="3"/>
  <c r="T569" i="3"/>
  <c r="T857" i="3"/>
  <c r="U857" i="3"/>
  <c r="T1001" i="3"/>
  <c r="U1001" i="3"/>
  <c r="U781" i="3"/>
  <c r="T781" i="3"/>
  <c r="U80" i="3"/>
  <c r="T80" i="3"/>
  <c r="T296" i="3"/>
  <c r="U296" i="3"/>
  <c r="T632" i="3"/>
  <c r="U632" i="3"/>
  <c r="T944" i="3"/>
  <c r="U944" i="3"/>
  <c r="T892" i="3"/>
  <c r="U892" i="3"/>
  <c r="U246" i="3"/>
  <c r="T246" i="3"/>
  <c r="U570" i="3"/>
  <c r="T570" i="3"/>
  <c r="U738" i="3"/>
  <c r="T738" i="3"/>
  <c r="T906" i="3"/>
  <c r="U906" i="3"/>
  <c r="U134" i="3"/>
  <c r="T134" i="3"/>
  <c r="T314" i="3"/>
  <c r="U314" i="3"/>
  <c r="T710" i="3"/>
  <c r="U710" i="3"/>
  <c r="T806" i="3"/>
  <c r="U806" i="3"/>
  <c r="U448" i="3"/>
  <c r="T448" i="3"/>
  <c r="T127" i="3"/>
  <c r="U127" i="3"/>
  <c r="T463" i="3"/>
  <c r="U463" i="3"/>
  <c r="T775" i="3"/>
  <c r="U775" i="3"/>
  <c r="U939" i="3"/>
  <c r="T939" i="3"/>
  <c r="T236" i="3"/>
  <c r="U236" i="3"/>
  <c r="T980" i="3"/>
  <c r="U980" i="3"/>
  <c r="T416" i="3"/>
  <c r="U416" i="3"/>
  <c r="U507" i="3"/>
  <c r="T507" i="3"/>
  <c r="U831" i="3"/>
  <c r="T831" i="3"/>
  <c r="U520" i="3"/>
  <c r="T520" i="3"/>
  <c r="T772" i="3"/>
  <c r="U772" i="3"/>
  <c r="U721" i="3"/>
  <c r="T721" i="3"/>
  <c r="U149" i="3"/>
  <c r="T149" i="3"/>
  <c r="U437" i="3"/>
  <c r="T437" i="3"/>
  <c r="U725" i="3"/>
  <c r="T725" i="3"/>
  <c r="U278" i="3"/>
  <c r="T278" i="3"/>
  <c r="T715" i="3"/>
  <c r="U715" i="3"/>
  <c r="T320" i="3"/>
  <c r="U320" i="3"/>
  <c r="T968" i="3"/>
  <c r="U968" i="3"/>
  <c r="T258" i="3"/>
  <c r="U258" i="3"/>
  <c r="T218" i="3"/>
  <c r="U218" i="3"/>
  <c r="T614" i="3"/>
  <c r="U614" i="3"/>
  <c r="T307" i="3"/>
  <c r="U307" i="3"/>
  <c r="T644" i="3"/>
  <c r="U644" i="3"/>
  <c r="T531" i="3"/>
  <c r="U531" i="3"/>
  <c r="T855" i="3"/>
  <c r="U855" i="3"/>
  <c r="T820" i="3"/>
  <c r="U820" i="3"/>
  <c r="T17" i="3"/>
  <c r="U17" i="3"/>
  <c r="U305" i="3"/>
  <c r="T305" i="3"/>
  <c r="U593" i="3"/>
  <c r="T593" i="3"/>
  <c r="U881" i="3"/>
  <c r="T881" i="3"/>
  <c r="T37" i="3"/>
  <c r="U37" i="3"/>
  <c r="T469" i="3"/>
  <c r="U469" i="3"/>
  <c r="U793" i="3"/>
  <c r="T793" i="3"/>
  <c r="U195" i="3"/>
  <c r="T195" i="3"/>
  <c r="T344" i="3"/>
  <c r="U344" i="3"/>
  <c r="U842" i="3"/>
  <c r="T842" i="3"/>
  <c r="U567" i="3"/>
  <c r="T567" i="3"/>
  <c r="U171" i="3"/>
  <c r="T171" i="3"/>
  <c r="T963" i="3"/>
  <c r="U963" i="3"/>
  <c r="T304" i="3"/>
  <c r="U304" i="3"/>
  <c r="T568" i="3"/>
  <c r="U568" i="3"/>
  <c r="T832" i="3"/>
  <c r="U832" i="3"/>
  <c r="T747" i="3"/>
  <c r="U747" i="3"/>
  <c r="T373" i="3"/>
  <c r="U373" i="3"/>
  <c r="T173" i="3"/>
  <c r="U173" i="3"/>
  <c r="U461" i="3"/>
  <c r="T461" i="3"/>
  <c r="T749" i="3"/>
  <c r="U749" i="3"/>
  <c r="T116" i="3"/>
  <c r="U116" i="3"/>
  <c r="T916" i="3"/>
  <c r="U916" i="3"/>
  <c r="T114" i="3"/>
  <c r="U114" i="3"/>
  <c r="U462" i="3"/>
  <c r="T462" i="3"/>
  <c r="U606" i="3"/>
  <c r="T606" i="3"/>
  <c r="T786" i="3"/>
  <c r="U786" i="3"/>
  <c r="T966" i="3"/>
  <c r="U966" i="3"/>
  <c r="T175" i="3"/>
  <c r="U175" i="3"/>
  <c r="T499" i="3"/>
  <c r="U499" i="3"/>
  <c r="T811" i="3"/>
  <c r="U811" i="3"/>
  <c r="T308" i="3"/>
  <c r="U308" i="3"/>
  <c r="T716" i="3"/>
  <c r="U716" i="3"/>
  <c r="T615" i="3"/>
  <c r="U615" i="3"/>
  <c r="T999" i="3"/>
  <c r="U999" i="3"/>
  <c r="T316" i="3"/>
  <c r="U316" i="3"/>
  <c r="T580" i="3"/>
  <c r="U580" i="3"/>
  <c r="T856" i="3"/>
  <c r="U856" i="3"/>
  <c r="T903" i="3"/>
  <c r="U903" i="3"/>
  <c r="T613" i="3"/>
  <c r="U613" i="3"/>
  <c r="T185" i="3"/>
  <c r="U185" i="3"/>
  <c r="T473" i="3"/>
  <c r="U473" i="3"/>
  <c r="T761" i="3"/>
  <c r="U761" i="3"/>
  <c r="T697" i="3"/>
  <c r="U697" i="3"/>
  <c r="T128" i="3"/>
  <c r="U128" i="3"/>
  <c r="T740" i="3"/>
  <c r="U740" i="3"/>
  <c r="T955" i="3"/>
  <c r="U955" i="3"/>
  <c r="T126" i="3"/>
  <c r="U126" i="3"/>
  <c r="T474" i="3"/>
  <c r="U474" i="3"/>
  <c r="T798" i="3"/>
  <c r="U798" i="3"/>
  <c r="T978" i="3"/>
  <c r="U978" i="3"/>
  <c r="U350" i="3"/>
  <c r="T350" i="3"/>
  <c r="T446" i="3"/>
  <c r="U446" i="3"/>
  <c r="T530" i="3"/>
  <c r="U530" i="3"/>
  <c r="T830" i="3"/>
  <c r="U830" i="3"/>
  <c r="T31" i="3"/>
  <c r="U31" i="3"/>
  <c r="T511" i="3"/>
  <c r="U511" i="3"/>
  <c r="U940" i="3"/>
  <c r="T940" i="3"/>
  <c r="T711" i="3"/>
  <c r="U711" i="3"/>
  <c r="U40" i="3"/>
  <c r="T40" i="3"/>
  <c r="T197" i="3"/>
  <c r="U197" i="3"/>
  <c r="T629" i="3"/>
  <c r="U629" i="3"/>
  <c r="U159" i="3"/>
  <c r="T159" i="3"/>
  <c r="T795" i="3"/>
  <c r="U795" i="3"/>
  <c r="U399" i="3"/>
  <c r="T399" i="3"/>
  <c r="U112" i="3"/>
  <c r="T112" i="3"/>
  <c r="T388" i="3"/>
  <c r="U388" i="3"/>
  <c r="U664" i="3"/>
  <c r="T664" i="3"/>
  <c r="T904" i="3"/>
  <c r="U904" i="3"/>
  <c r="U339" i="3"/>
  <c r="T339" i="3"/>
  <c r="U913" i="3"/>
  <c r="T913" i="3"/>
  <c r="T77" i="3"/>
  <c r="U77" i="3"/>
  <c r="U221" i="3"/>
  <c r="T221" i="3"/>
  <c r="U365" i="3"/>
  <c r="T365" i="3"/>
  <c r="U509" i="3"/>
  <c r="T509" i="3"/>
  <c r="T653" i="3"/>
  <c r="U653" i="3"/>
  <c r="T797" i="3"/>
  <c r="U797" i="3"/>
  <c r="T941" i="3"/>
  <c r="U941" i="3"/>
  <c r="T176" i="3"/>
  <c r="U176" i="3"/>
  <c r="T488" i="3"/>
  <c r="U488" i="3"/>
  <c r="T812" i="3"/>
  <c r="U812" i="3"/>
  <c r="U376" i="3"/>
  <c r="T376" i="3"/>
  <c r="T162" i="3"/>
  <c r="U162" i="3"/>
  <c r="U366" i="3"/>
  <c r="T366" i="3"/>
  <c r="U510" i="3"/>
  <c r="T510" i="3"/>
  <c r="T654" i="3"/>
  <c r="U654" i="3"/>
  <c r="U846" i="3"/>
  <c r="T846" i="3"/>
  <c r="T374" i="3"/>
  <c r="U374" i="3"/>
  <c r="T470" i="3"/>
  <c r="U470" i="3"/>
  <c r="U674" i="3"/>
  <c r="T674" i="3"/>
  <c r="T67" i="3"/>
  <c r="U67" i="3"/>
  <c r="T223" i="3"/>
  <c r="U223" i="3"/>
  <c r="T379" i="3"/>
  <c r="U379" i="3"/>
  <c r="T547" i="3"/>
  <c r="U547" i="3"/>
  <c r="T691" i="3"/>
  <c r="U691" i="3"/>
  <c r="T871" i="3"/>
  <c r="U871" i="3"/>
  <c r="T44" i="3"/>
  <c r="U44" i="3"/>
  <c r="T452" i="3"/>
  <c r="U452" i="3"/>
  <c r="T824" i="3"/>
  <c r="U824" i="3"/>
  <c r="H4" i="15"/>
  <c r="D4" i="15"/>
  <c r="E5" i="9"/>
  <c r="E5" i="15"/>
  <c r="B5" i="15"/>
  <c r="H5" i="15"/>
  <c r="D5" i="15"/>
  <c r="F5" i="15"/>
  <c r="C5" i="15"/>
  <c r="G5" i="15" s="1"/>
  <c r="E3" i="9"/>
  <c r="E3" i="15"/>
  <c r="B3" i="15"/>
  <c r="H3" i="15"/>
  <c r="D3" i="15"/>
  <c r="F3" i="15"/>
  <c r="C3" i="15"/>
  <c r="G3" i="15" s="1"/>
  <c r="E4" i="9"/>
  <c r="E4" i="15"/>
  <c r="B4" i="15"/>
  <c r="F4" i="15"/>
  <c r="C4" i="15"/>
  <c r="G4" i="15" s="1"/>
  <c r="E2" i="9"/>
  <c r="F2" i="15"/>
  <c r="C2" i="15"/>
  <c r="G2" i="15" s="1"/>
  <c r="H2" i="15"/>
  <c r="E2" i="15"/>
  <c r="B2" i="15"/>
  <c r="D2" i="15"/>
  <c r="M2" i="12"/>
  <c r="M3" i="12"/>
  <c r="J286" i="12" l="1"/>
  <c r="W293" i="3" s="1"/>
  <c r="J175" i="12"/>
  <c r="W182" i="3" s="1"/>
  <c r="J440" i="12"/>
  <c r="W447" i="3" s="1"/>
  <c r="J437" i="12"/>
  <c r="W444" i="3" s="1"/>
  <c r="J940" i="12"/>
  <c r="W947" i="3" s="1"/>
  <c r="J527" i="12"/>
  <c r="W534" i="3" s="1"/>
  <c r="J381" i="12"/>
  <c r="W388" i="3" s="1"/>
  <c r="J349" i="12"/>
  <c r="W356" i="3" s="1"/>
  <c r="J901" i="12"/>
  <c r="W908" i="3" s="1"/>
  <c r="J696" i="12"/>
  <c r="W703" i="3" s="1"/>
  <c r="J796" i="12"/>
  <c r="W803" i="3" s="1"/>
  <c r="J500" i="12"/>
  <c r="W507" i="3" s="1"/>
  <c r="J513" i="12"/>
  <c r="W520" i="3" s="1"/>
  <c r="J439" i="12"/>
  <c r="W446" i="3" s="1"/>
  <c r="J877" i="12"/>
  <c r="W884" i="3" s="1"/>
  <c r="J670" i="12"/>
  <c r="W677" i="3" s="1"/>
  <c r="J552" i="12"/>
  <c r="W559" i="3" s="1"/>
  <c r="J859" i="12"/>
  <c r="W866" i="3" s="1"/>
  <c r="J181" i="12"/>
  <c r="W188" i="3" s="1"/>
  <c r="J24" i="12"/>
  <c r="W31" i="3" s="1"/>
  <c r="J415" i="12"/>
  <c r="W422" i="3" s="1"/>
  <c r="J868" i="12"/>
  <c r="W875" i="3" s="1"/>
  <c r="J101" i="12"/>
  <c r="W108" i="3" s="1"/>
  <c r="J678" i="12"/>
  <c r="W685" i="3" s="1"/>
  <c r="J344" i="12"/>
  <c r="W351" i="3" s="1"/>
  <c r="J985" i="12"/>
  <c r="W992" i="3" s="1"/>
  <c r="J420" i="12"/>
  <c r="W427" i="3" s="1"/>
  <c r="J23" i="12"/>
  <c r="W30" i="3" s="1"/>
  <c r="J522" i="12"/>
  <c r="W529" i="3" s="1"/>
  <c r="J724" i="12"/>
  <c r="W731" i="3" s="1"/>
  <c r="J804" i="12"/>
  <c r="W811" i="3" s="1"/>
  <c r="J710" i="12"/>
  <c r="W717" i="3" s="1"/>
  <c r="J384" i="12"/>
  <c r="W391" i="3" s="1"/>
  <c r="J828" i="12"/>
  <c r="W835" i="3" s="1"/>
  <c r="J22" i="12"/>
  <c r="W29" i="3" s="1"/>
  <c r="J333" i="12"/>
  <c r="W340" i="3" s="1"/>
  <c r="J584" i="12"/>
  <c r="W591" i="3" s="1"/>
  <c r="J822" i="12"/>
  <c r="W829" i="3" s="1"/>
  <c r="J48" i="12"/>
  <c r="W55" i="3" s="1"/>
  <c r="J827" i="12"/>
  <c r="W834" i="3" s="1"/>
  <c r="J125" i="12"/>
  <c r="W132" i="3" s="1"/>
  <c r="J792" i="12"/>
  <c r="W799" i="3" s="1"/>
  <c r="J745" i="12"/>
  <c r="W752" i="3" s="1"/>
  <c r="J557" i="12"/>
  <c r="W564" i="3" s="1"/>
  <c r="J494" i="12"/>
  <c r="W501" i="3" s="1"/>
  <c r="J342" i="12"/>
  <c r="W349" i="3" s="1"/>
  <c r="J811" i="12"/>
  <c r="W818" i="3" s="1"/>
  <c r="J289" i="12"/>
  <c r="W296" i="3" s="1"/>
  <c r="J102" i="12"/>
  <c r="W109" i="3" s="1"/>
  <c r="J165" i="12"/>
  <c r="W172" i="3" s="1"/>
  <c r="J438" i="12"/>
  <c r="W445" i="3" s="1"/>
  <c r="J402" i="12"/>
  <c r="W409" i="3" s="1"/>
  <c r="J889" i="12"/>
  <c r="W896" i="3" s="1"/>
  <c r="J666" i="12"/>
  <c r="W673" i="3" s="1"/>
  <c r="J351" i="12"/>
  <c r="W358" i="3" s="1"/>
  <c r="J17" i="12"/>
  <c r="W24" i="3" s="1"/>
  <c r="J292" i="12"/>
  <c r="W299" i="3" s="1"/>
  <c r="J428" i="12"/>
  <c r="W435" i="3" s="1"/>
  <c r="J196" i="12"/>
  <c r="W203" i="3" s="1"/>
  <c r="J435" i="12"/>
  <c r="W442" i="3" s="1"/>
  <c r="J738" i="12"/>
  <c r="W745" i="3" s="1"/>
  <c r="J378" i="12"/>
  <c r="W385" i="3" s="1"/>
  <c r="J30" i="12"/>
  <c r="W37" i="3" s="1"/>
  <c r="J338" i="12"/>
  <c r="W345" i="3" s="1"/>
  <c r="J566" i="12"/>
  <c r="W573" i="3" s="1"/>
  <c r="J994" i="12"/>
  <c r="W1001" i="3" s="1"/>
  <c r="J312" i="12"/>
  <c r="W319" i="3" s="1"/>
  <c r="J256" i="12"/>
  <c r="W263" i="3" s="1"/>
  <c r="J736" i="12"/>
  <c r="W743" i="3" s="1"/>
  <c r="J544" i="12"/>
  <c r="W551" i="3" s="1"/>
  <c r="J124" i="12"/>
  <c r="W131" i="3" s="1"/>
  <c r="J231" i="12"/>
  <c r="W238" i="3" s="1"/>
  <c r="J200" i="12"/>
  <c r="W207" i="3" s="1"/>
  <c r="J372" i="12"/>
  <c r="W379" i="3" s="1"/>
  <c r="J608" i="12"/>
  <c r="W615" i="3" s="1"/>
  <c r="J188" i="12"/>
  <c r="W195" i="3" s="1"/>
  <c r="J182" i="12"/>
  <c r="W189" i="3" s="1"/>
  <c r="J64" i="12"/>
  <c r="W71" i="3" s="1"/>
  <c r="J870" i="12"/>
  <c r="W877" i="3" s="1"/>
  <c r="J316" i="12"/>
  <c r="W323" i="3" s="1"/>
  <c r="J612" i="12"/>
  <c r="W619" i="3" s="1"/>
  <c r="J971" i="12"/>
  <c r="W978" i="3" s="1"/>
  <c r="J503" i="12"/>
  <c r="W510" i="3" s="1"/>
  <c r="J330" i="12"/>
  <c r="W337" i="3" s="1"/>
  <c r="J833" i="12"/>
  <c r="W840" i="3" s="1"/>
  <c r="J273" i="12"/>
  <c r="W280" i="3" s="1"/>
  <c r="J523" i="12"/>
  <c r="W530" i="3" s="1"/>
  <c r="J436" i="12"/>
  <c r="W443" i="3" s="1"/>
  <c r="J613" i="12"/>
  <c r="W620" i="3" s="1"/>
  <c r="J625" i="12"/>
  <c r="W632" i="3" s="1"/>
  <c r="J107" i="12"/>
  <c r="W114" i="3" s="1"/>
  <c r="J249" i="12"/>
  <c r="W256" i="3" s="1"/>
  <c r="J607" i="12"/>
  <c r="W614" i="3" s="1"/>
  <c r="J643" i="12"/>
  <c r="W650" i="3" s="1"/>
  <c r="J308" i="12"/>
  <c r="W315" i="3" s="1"/>
  <c r="J725" i="12"/>
  <c r="W732" i="3" s="1"/>
  <c r="J271" i="12"/>
  <c r="W278" i="3" s="1"/>
  <c r="J562" i="12"/>
  <c r="W569" i="3" s="1"/>
  <c r="J805" i="12"/>
  <c r="W812" i="3" s="1"/>
  <c r="J570" i="12"/>
  <c r="W577" i="3" s="1"/>
  <c r="J84" i="12"/>
  <c r="W91" i="3" s="1"/>
  <c r="J383" i="12"/>
  <c r="W390" i="3" s="1"/>
  <c r="J809" i="12"/>
  <c r="W816" i="3" s="1"/>
  <c r="J616" i="12"/>
  <c r="W623" i="3" s="1"/>
  <c r="J74" i="12"/>
  <c r="W81" i="3" s="1"/>
  <c r="J708" i="12"/>
  <c r="W715" i="3" s="1"/>
  <c r="J756" i="12"/>
  <c r="W763" i="3" s="1"/>
  <c r="J277" i="12"/>
  <c r="W284" i="3" s="1"/>
  <c r="J278" i="12"/>
  <c r="W285" i="3" s="1"/>
  <c r="J847" i="12"/>
  <c r="W854" i="3" s="1"/>
  <c r="J59" i="12"/>
  <c r="W66" i="3" s="1"/>
  <c r="J183" i="12"/>
  <c r="W190" i="3" s="1"/>
  <c r="J163" i="12"/>
  <c r="W170" i="3" s="1"/>
  <c r="J226" i="12"/>
  <c r="W233" i="3" s="1"/>
  <c r="J886" i="12"/>
  <c r="W893" i="3" s="1"/>
  <c r="J962" i="12"/>
  <c r="W969" i="3" s="1"/>
  <c r="J860" i="12"/>
  <c r="W867" i="3" s="1"/>
  <c r="J266" i="12"/>
  <c r="W273" i="3" s="1"/>
  <c r="J376" i="12"/>
  <c r="W383" i="3" s="1"/>
  <c r="J787" i="12"/>
  <c r="W794" i="3" s="1"/>
  <c r="J763" i="12"/>
  <c r="W770" i="3" s="1"/>
  <c r="J76" i="12"/>
  <c r="W83" i="3" s="1"/>
  <c r="J379" i="12"/>
  <c r="W386" i="3" s="1"/>
  <c r="J475" i="12"/>
  <c r="W482" i="3" s="1"/>
  <c r="J67" i="12"/>
  <c r="W74" i="3" s="1"/>
  <c r="J469" i="12"/>
  <c r="W476" i="3" s="1"/>
  <c r="J370" i="12"/>
  <c r="W377" i="3" s="1"/>
  <c r="J795" i="12"/>
  <c r="W802" i="3" s="1"/>
  <c r="J484" i="12"/>
  <c r="W491" i="3" s="1"/>
  <c r="J29" i="12"/>
  <c r="W36" i="3" s="1"/>
  <c r="J771" i="12"/>
  <c r="W778" i="3" s="1"/>
  <c r="J645" i="12"/>
  <c r="W652" i="3" s="1"/>
  <c r="J116" i="12"/>
  <c r="W123" i="3" s="1"/>
  <c r="J97" i="12"/>
  <c r="W104" i="3" s="1"/>
  <c r="J640" i="12"/>
  <c r="W647" i="3" s="1"/>
  <c r="J960" i="12"/>
  <c r="W967" i="3" s="1"/>
  <c r="J611" i="12"/>
  <c r="W618" i="3" s="1"/>
  <c r="J239" i="12"/>
  <c r="W246" i="3" s="1"/>
  <c r="J559" i="12"/>
  <c r="W566" i="3" s="1"/>
  <c r="J894" i="12"/>
  <c r="W901" i="3" s="1"/>
  <c r="J305" i="12"/>
  <c r="W312" i="3" s="1"/>
  <c r="J610" i="12"/>
  <c r="W617" i="3" s="1"/>
  <c r="J472" i="12"/>
  <c r="W479" i="3" s="1"/>
  <c r="J350" i="12"/>
  <c r="W357" i="3" s="1"/>
  <c r="J875" i="12"/>
  <c r="W882" i="3" s="1"/>
  <c r="J655" i="12"/>
  <c r="W662" i="3" s="1"/>
  <c r="J948" i="12"/>
  <c r="W955" i="3" s="1"/>
  <c r="J375" i="12"/>
  <c r="W382" i="3" s="1"/>
  <c r="J571" i="12"/>
  <c r="W578" i="3" s="1"/>
  <c r="J536" i="12"/>
  <c r="W543" i="3" s="1"/>
  <c r="J587" i="12"/>
  <c r="W594" i="3" s="1"/>
  <c r="J186" i="12"/>
  <c r="W193" i="3" s="1"/>
  <c r="J485" i="12"/>
  <c r="W492" i="3" s="1"/>
  <c r="J482" i="12"/>
  <c r="W489" i="3" s="1"/>
  <c r="J609" i="12"/>
  <c r="W616" i="3" s="1"/>
  <c r="J394" i="12"/>
  <c r="W401" i="3" s="1"/>
  <c r="J311" i="12"/>
  <c r="W318" i="3" s="1"/>
  <c r="J495" i="12"/>
  <c r="W502" i="3" s="1"/>
  <c r="J647" i="12"/>
  <c r="W654" i="3" s="1"/>
  <c r="J798" i="12"/>
  <c r="W805" i="3" s="1"/>
  <c r="J968" i="12"/>
  <c r="W975" i="3" s="1"/>
  <c r="J122" i="12"/>
  <c r="W129" i="3" s="1"/>
  <c r="J992" i="12"/>
  <c r="W999" i="3" s="1"/>
  <c r="J926" i="12"/>
  <c r="W933" i="3" s="1"/>
  <c r="J664" i="12"/>
  <c r="W671" i="3" s="1"/>
  <c r="J39" i="12"/>
  <c r="W46" i="3" s="1"/>
  <c r="J974" i="12"/>
  <c r="W981" i="3" s="1"/>
  <c r="J262" i="12"/>
  <c r="W269" i="3" s="1"/>
  <c r="J224" i="12"/>
  <c r="W231" i="3" s="1"/>
  <c r="J359" i="12"/>
  <c r="W366" i="3" s="1"/>
  <c r="J874" i="12"/>
  <c r="W881" i="3" s="1"/>
  <c r="J190" i="12"/>
  <c r="W197" i="3" s="1"/>
  <c r="J963" i="12"/>
  <c r="W970" i="3" s="1"/>
  <c r="J775" i="12"/>
  <c r="W782" i="3" s="1"/>
  <c r="J100" i="12"/>
  <c r="W107" i="3" s="1"/>
  <c r="J697" i="12"/>
  <c r="W704" i="3" s="1"/>
  <c r="J489" i="12"/>
  <c r="W496" i="3" s="1"/>
  <c r="J62" i="12"/>
  <c r="W69" i="3" s="1"/>
  <c r="J720" i="12"/>
  <c r="W727" i="3" s="1"/>
  <c r="J429" i="12"/>
  <c r="W436" i="3" s="1"/>
  <c r="J382" i="12"/>
  <c r="W389" i="3" s="1"/>
  <c r="J430" i="12"/>
  <c r="W437" i="3" s="1"/>
  <c r="J399" i="12"/>
  <c r="W406" i="3" s="1"/>
  <c r="J753" i="12"/>
  <c r="W760" i="3" s="1"/>
  <c r="J179" i="12"/>
  <c r="W186" i="3" s="1"/>
  <c r="J15" i="12"/>
  <c r="W22" i="3" s="1"/>
  <c r="J706" i="12"/>
  <c r="W713" i="3" s="1"/>
  <c r="J362" i="12"/>
  <c r="W369" i="3" s="1"/>
  <c r="J447" i="12"/>
  <c r="W454" i="3" s="1"/>
  <c r="J931" i="12"/>
  <c r="W938" i="3" s="1"/>
  <c r="J905" i="12"/>
  <c r="W912" i="3" s="1"/>
  <c r="J650" i="12"/>
  <c r="W657" i="3" s="1"/>
  <c r="J528" i="12"/>
  <c r="W535" i="3" s="1"/>
  <c r="J58" i="12"/>
  <c r="W65" i="3" s="1"/>
  <c r="J123" i="12"/>
  <c r="W130" i="3" s="1"/>
  <c r="J373" i="12"/>
  <c r="W380" i="3" s="1"/>
  <c r="J631" i="12"/>
  <c r="W638" i="3" s="1"/>
  <c r="J713" i="12"/>
  <c r="W720" i="3" s="1"/>
  <c r="J407" i="12"/>
  <c r="W414" i="3" s="1"/>
  <c r="J565" i="12"/>
  <c r="W572" i="3" s="1"/>
  <c r="J298" i="12"/>
  <c r="W305" i="3" s="1"/>
  <c r="J432" i="12"/>
  <c r="W439" i="3" s="1"/>
  <c r="J516" i="12"/>
  <c r="W523" i="3" s="1"/>
  <c r="J601" i="12"/>
  <c r="W608" i="3" s="1"/>
  <c r="J276" i="12"/>
  <c r="W283" i="3" s="1"/>
  <c r="J782" i="12"/>
  <c r="W789" i="3" s="1"/>
  <c r="J604" i="12"/>
  <c r="W611" i="3" s="1"/>
  <c r="J426" i="12"/>
  <c r="W433" i="3" s="1"/>
  <c r="J332" i="12"/>
  <c r="W339" i="3" s="1"/>
  <c r="J317" i="12"/>
  <c r="W324" i="3" s="1"/>
  <c r="J668" i="12"/>
  <c r="W675" i="3" s="1"/>
  <c r="J272" i="12"/>
  <c r="W279" i="3" s="1"/>
  <c r="J881" i="12"/>
  <c r="W888" i="3" s="1"/>
  <c r="J417" i="12"/>
  <c r="W424" i="3" s="1"/>
  <c r="J385" i="12"/>
  <c r="W392" i="3" s="1"/>
  <c r="J593" i="12"/>
  <c r="W600" i="3" s="1"/>
  <c r="J170" i="12"/>
  <c r="W177" i="3" s="1"/>
  <c r="J649" i="12"/>
  <c r="W656" i="3" s="1"/>
  <c r="J969" i="12"/>
  <c r="W976" i="3" s="1"/>
  <c r="J576" i="12"/>
  <c r="W583" i="3" s="1"/>
  <c r="J976" i="12"/>
  <c r="W983" i="3" s="1"/>
  <c r="J18" i="12"/>
  <c r="W25" i="3" s="1"/>
  <c r="J243" i="12"/>
  <c r="W250" i="3" s="1"/>
  <c r="J71" i="12"/>
  <c r="W78" i="3" s="1"/>
  <c r="J641" i="12"/>
  <c r="W648" i="3" s="1"/>
  <c r="J255" i="12"/>
  <c r="W262" i="3" s="1"/>
  <c r="J547" i="12"/>
  <c r="W554" i="3" s="1"/>
  <c r="J466" i="12"/>
  <c r="W473" i="3" s="1"/>
  <c r="J150" i="12"/>
  <c r="W157" i="3" s="1"/>
  <c r="J816" i="12"/>
  <c r="W823" i="3" s="1"/>
  <c r="J556" i="12"/>
  <c r="W563" i="3" s="1"/>
  <c r="J248" i="12"/>
  <c r="W255" i="3" s="1"/>
  <c r="J663" i="12"/>
  <c r="W670" i="3" s="1"/>
  <c r="J40" i="12"/>
  <c r="W47" i="3" s="1"/>
  <c r="J752" i="12"/>
  <c r="W759" i="3" s="1"/>
  <c r="J483" i="12"/>
  <c r="W490" i="3" s="1"/>
  <c r="J235" i="12"/>
  <c r="W242" i="3" s="1"/>
  <c r="J731" i="12"/>
  <c r="W738" i="3" s="1"/>
  <c r="J143" i="12"/>
  <c r="W150" i="3" s="1"/>
  <c r="J208" i="12"/>
  <c r="W215" i="3" s="1"/>
  <c r="J244" i="12"/>
  <c r="W251" i="3" s="1"/>
  <c r="J353" i="12"/>
  <c r="W360" i="3" s="1"/>
  <c r="J906" i="12"/>
  <c r="W913" i="3" s="1"/>
  <c r="J999" i="12"/>
  <c r="W1006" i="3" s="1"/>
  <c r="J998" i="12"/>
  <c r="W1005" i="3" s="1"/>
  <c r="J959" i="12"/>
  <c r="W966" i="3" s="1"/>
  <c r="J993" i="12"/>
  <c r="W1000" i="3" s="1"/>
  <c r="J554" i="12"/>
  <c r="W561" i="3" s="1"/>
  <c r="J916" i="12"/>
  <c r="W923" i="3" s="1"/>
  <c r="J973" i="12"/>
  <c r="W980" i="3" s="1"/>
  <c r="J514" i="12"/>
  <c r="W521" i="3" s="1"/>
  <c r="J748" i="12"/>
  <c r="W755" i="3" s="1"/>
  <c r="J964" i="12"/>
  <c r="W971" i="3" s="1"/>
  <c r="J817" i="12"/>
  <c r="W824" i="3" s="1"/>
  <c r="J498" i="12"/>
  <c r="W505" i="3" s="1"/>
  <c r="J336" i="12"/>
  <c r="W343" i="3" s="1"/>
  <c r="J786" i="12"/>
  <c r="W793" i="3" s="1"/>
  <c r="J463" i="12"/>
  <c r="W470" i="3" s="1"/>
  <c r="J43" i="12"/>
  <c r="W50" i="3" s="1"/>
  <c r="J8" i="12"/>
  <c r="W15" i="3" s="1"/>
  <c r="J602" i="12"/>
  <c r="W609" i="3" s="1"/>
  <c r="J709" i="12"/>
  <c r="W716" i="3" s="1"/>
  <c r="J883" i="12"/>
  <c r="W890" i="3" s="1"/>
  <c r="J930" i="12"/>
  <c r="W937" i="3" s="1"/>
  <c r="J769" i="12"/>
  <c r="W776" i="3" s="1"/>
  <c r="J812" i="12"/>
  <c r="W819" i="3" s="1"/>
  <c r="J534" i="12"/>
  <c r="W541" i="3" s="1"/>
  <c r="J780" i="12"/>
  <c r="W787" i="3" s="1"/>
  <c r="J726" i="12"/>
  <c r="W733" i="3" s="1"/>
  <c r="J132" i="12"/>
  <c r="W139" i="3" s="1"/>
  <c r="J302" i="12"/>
  <c r="W309" i="3" s="1"/>
  <c r="J227" i="12"/>
  <c r="W234" i="3" s="1"/>
  <c r="J455" i="12"/>
  <c r="W462" i="3" s="1"/>
  <c r="J512" i="12"/>
  <c r="W519" i="3" s="1"/>
  <c r="J319" i="12"/>
  <c r="W326" i="3" s="1"/>
  <c r="J637" i="12"/>
  <c r="W644" i="3" s="1"/>
  <c r="J136" i="12"/>
  <c r="W143" i="3" s="1"/>
  <c r="J213" i="12"/>
  <c r="W220" i="3" s="1"/>
  <c r="J829" i="12"/>
  <c r="W836" i="3" s="1"/>
  <c r="J389" i="12"/>
  <c r="W396" i="3" s="1"/>
  <c r="J177" i="12"/>
  <c r="W184" i="3" s="1"/>
  <c r="J12" i="12"/>
  <c r="W19" i="3" s="1"/>
  <c r="J216" i="12"/>
  <c r="W223" i="3" s="1"/>
  <c r="J169" i="12"/>
  <c r="W176" i="3" s="1"/>
  <c r="J802" i="12"/>
  <c r="W809" i="3" s="1"/>
  <c r="J184" i="12"/>
  <c r="W191" i="3" s="1"/>
  <c r="J615" i="12"/>
  <c r="W622" i="3" s="1"/>
  <c r="J201" i="12"/>
  <c r="W208" i="3" s="1"/>
  <c r="J456" i="12"/>
  <c r="W463" i="3" s="1"/>
  <c r="J979" i="12"/>
  <c r="W986" i="3" s="1"/>
  <c r="J952" i="12"/>
  <c r="W959" i="3" s="1"/>
  <c r="J910" i="12"/>
  <c r="W917" i="3" s="1"/>
  <c r="J957" i="12"/>
  <c r="W964" i="3" s="1"/>
  <c r="J502" i="12"/>
  <c r="W509" i="3" s="1"/>
  <c r="J880" i="12"/>
  <c r="W887" i="3" s="1"/>
  <c r="J826" i="12"/>
  <c r="W833" i="3" s="1"/>
  <c r="J1000" i="12"/>
  <c r="W1007" i="3" s="1"/>
  <c r="J943" i="12"/>
  <c r="W950" i="3" s="1"/>
  <c r="J487" i="12"/>
  <c r="W494" i="3" s="1"/>
  <c r="J149" i="12"/>
  <c r="W156" i="3" s="1"/>
  <c r="J258" i="12"/>
  <c r="W265" i="3" s="1"/>
  <c r="J776" i="12"/>
  <c r="W783" i="3" s="1"/>
  <c r="J441" i="12"/>
  <c r="W448" i="3" s="1"/>
  <c r="J978" i="12"/>
  <c r="W985" i="3" s="1"/>
  <c r="J977" i="12"/>
  <c r="W984" i="3" s="1"/>
  <c r="J81" i="12"/>
  <c r="W88" i="3" s="1"/>
  <c r="J898" i="12"/>
  <c r="W905" i="3" s="1"/>
  <c r="J857" i="12"/>
  <c r="W864" i="3" s="1"/>
  <c r="J574" i="12"/>
  <c r="W581" i="3" s="1"/>
  <c r="J131" i="12"/>
  <c r="W138" i="3" s="1"/>
  <c r="J715" i="12"/>
  <c r="W722" i="3" s="1"/>
  <c r="J682" i="12"/>
  <c r="W689" i="3" s="1"/>
  <c r="J446" i="12"/>
  <c r="W453" i="3" s="1"/>
  <c r="J290" i="12"/>
  <c r="W297" i="3" s="1"/>
  <c r="J80" i="12"/>
  <c r="W87" i="3" s="1"/>
  <c r="J199" i="12"/>
  <c r="W206" i="3" s="1"/>
  <c r="J45" i="12"/>
  <c r="W52" i="3" s="1"/>
  <c r="J980" i="12"/>
  <c r="W987" i="3" s="1"/>
  <c r="J970" i="12"/>
  <c r="W977" i="3" s="1"/>
  <c r="J902" i="12"/>
  <c r="W909" i="3" s="1"/>
  <c r="J995" i="12"/>
  <c r="W1002" i="3" s="1"/>
  <c r="J932" i="12"/>
  <c r="W939" i="3" s="1"/>
  <c r="J982" i="12"/>
  <c r="W989" i="3" s="1"/>
  <c r="J864" i="12"/>
  <c r="W871" i="3" s="1"/>
  <c r="J779" i="12"/>
  <c r="W786" i="3" s="1"/>
  <c r="J991" i="12"/>
  <c r="W998" i="3" s="1"/>
  <c r="J929" i="12"/>
  <c r="W936" i="3" s="1"/>
  <c r="J476" i="12"/>
  <c r="W483" i="3" s="1"/>
  <c r="J659" i="12"/>
  <c r="W666" i="3" s="1"/>
  <c r="J355" i="12"/>
  <c r="W362" i="3" s="1"/>
  <c r="J996" i="12"/>
  <c r="W1003" i="3" s="1"/>
  <c r="J934" i="12"/>
  <c r="W941" i="3" s="1"/>
  <c r="J765" i="12"/>
  <c r="W772" i="3" s="1"/>
  <c r="J537" i="12"/>
  <c r="W544" i="3" s="1"/>
  <c r="J377" i="12"/>
  <c r="W384" i="3" s="1"/>
  <c r="J842" i="12"/>
  <c r="W849" i="3" s="1"/>
  <c r="J347" i="12"/>
  <c r="W354" i="3" s="1"/>
  <c r="J121" i="12"/>
  <c r="W128" i="3" s="1"/>
  <c r="J564" i="12"/>
  <c r="W571" i="3" s="1"/>
  <c r="J661" i="12"/>
  <c r="W668" i="3" s="1"/>
  <c r="J458" i="12"/>
  <c r="W465" i="3" s="1"/>
  <c r="J337" i="12"/>
  <c r="W344" i="3" s="1"/>
  <c r="J83" i="12"/>
  <c r="W90" i="3" s="1"/>
  <c r="J269" i="12"/>
  <c r="W276" i="3" s="1"/>
  <c r="J621" i="12"/>
  <c r="W628" i="3" s="1"/>
  <c r="J531" i="12"/>
  <c r="W538" i="3" s="1"/>
  <c r="J38" i="12"/>
  <c r="W45" i="3" s="1"/>
  <c r="J473" i="12"/>
  <c r="W480" i="3" s="1"/>
  <c r="J106" i="12"/>
  <c r="W113" i="3" s="1"/>
  <c r="J656" i="12"/>
  <c r="W663" i="3" s="1"/>
  <c r="J5" i="12"/>
  <c r="W12" i="3" s="1"/>
  <c r="J704" i="12"/>
  <c r="W711" i="3" s="1"/>
  <c r="J510" i="12"/>
  <c r="W517" i="3" s="1"/>
  <c r="J339" i="12"/>
  <c r="W346" i="3" s="1"/>
  <c r="J897" i="12"/>
  <c r="W904" i="3" s="1"/>
  <c r="J945" i="12"/>
  <c r="W952" i="3" s="1"/>
  <c r="J844" i="12"/>
  <c r="W851" i="3" s="1"/>
  <c r="J933" i="12"/>
  <c r="W940" i="3" s="1"/>
  <c r="J924" i="12"/>
  <c r="W931" i="3" s="1"/>
  <c r="J939" i="12"/>
  <c r="W946" i="3" s="1"/>
  <c r="J834" i="12"/>
  <c r="W841" i="3" s="1"/>
  <c r="J693" i="12"/>
  <c r="W700" i="3" s="1"/>
  <c r="J369" i="12"/>
  <c r="W376" i="3" s="1"/>
  <c r="J922" i="12"/>
  <c r="W929" i="3" s="1"/>
  <c r="J778" i="12"/>
  <c r="W785" i="3" s="1"/>
  <c r="J784" i="12"/>
  <c r="W791" i="3" s="1"/>
  <c r="J93" i="12"/>
  <c r="W100" i="3" s="1"/>
  <c r="J283" i="12"/>
  <c r="W290" i="3" s="1"/>
  <c r="J810" i="12"/>
  <c r="W817" i="3" s="1"/>
  <c r="J832" i="12"/>
  <c r="W839" i="3" s="1"/>
  <c r="J111" i="12"/>
  <c r="W118" i="3" s="1"/>
  <c r="J511" i="12"/>
  <c r="W518" i="3" s="1"/>
  <c r="J520" i="12"/>
  <c r="W527" i="3" s="1"/>
  <c r="J801" i="12"/>
  <c r="W808" i="3" s="1"/>
  <c r="J555" i="12"/>
  <c r="W562" i="3" s="1"/>
  <c r="J700" i="12"/>
  <c r="W707" i="3" s="1"/>
  <c r="J416" i="12"/>
  <c r="W423" i="3" s="1"/>
  <c r="J228" i="12"/>
  <c r="W235" i="3" s="1"/>
  <c r="J471" i="12"/>
  <c r="W478" i="3" s="1"/>
  <c r="J153" i="12"/>
  <c r="W160" i="3" s="1"/>
  <c r="J586" i="12"/>
  <c r="W593" i="3" s="1"/>
  <c r="J36" i="12"/>
  <c r="W43" i="3" s="1"/>
  <c r="J168" i="12"/>
  <c r="W175" i="3" s="1"/>
  <c r="J443" i="12"/>
  <c r="W450" i="3" s="1"/>
  <c r="J904" i="12"/>
  <c r="W911" i="3" s="1"/>
  <c r="J987" i="12"/>
  <c r="W994" i="3" s="1"/>
  <c r="J900" i="12"/>
  <c r="W907" i="3" s="1"/>
  <c r="J858" i="12"/>
  <c r="W865" i="3" s="1"/>
  <c r="J890" i="12"/>
  <c r="W897" i="3" s="1"/>
  <c r="J790" i="12"/>
  <c r="W797" i="3" s="1"/>
  <c r="J671" i="12"/>
  <c r="W678" i="3" s="1"/>
  <c r="J768" i="12"/>
  <c r="W775" i="3" s="1"/>
  <c r="J98" i="12"/>
  <c r="W105" i="3" s="1"/>
  <c r="J679" i="12"/>
  <c r="W686" i="3" s="1"/>
  <c r="J387" i="12"/>
  <c r="W394" i="3" s="1"/>
  <c r="J899" i="12"/>
  <c r="W906" i="3" s="1"/>
  <c r="J386" i="12"/>
  <c r="W393" i="3" s="1"/>
  <c r="J141" i="12"/>
  <c r="W148" i="3" s="1"/>
  <c r="J837" i="12"/>
  <c r="W844" i="3" s="1"/>
  <c r="J633" i="12"/>
  <c r="W640" i="3" s="1"/>
  <c r="J747" i="12"/>
  <c r="W754" i="3" s="1"/>
  <c r="J89" i="12"/>
  <c r="W96" i="3" s="1"/>
  <c r="J401" i="12"/>
  <c r="W408" i="3" s="1"/>
  <c r="J499" i="12"/>
  <c r="W506" i="3" s="1"/>
  <c r="J680" i="12"/>
  <c r="W687" i="3" s="1"/>
  <c r="J405" i="12"/>
  <c r="W412" i="3" s="1"/>
  <c r="J210" i="12"/>
  <c r="W217" i="3" s="1"/>
  <c r="J118" i="12"/>
  <c r="W125" i="3" s="1"/>
  <c r="J569" i="12"/>
  <c r="W576" i="3" s="1"/>
  <c r="J297" i="12"/>
  <c r="W304" i="3" s="1"/>
  <c r="J626" i="12"/>
  <c r="W633" i="3" s="1"/>
  <c r="J462" i="12"/>
  <c r="W469" i="3" s="1"/>
  <c r="J154" i="12"/>
  <c r="W161" i="3" s="1"/>
  <c r="J849" i="12"/>
  <c r="W856" i="3" s="1"/>
  <c r="J481" i="12"/>
  <c r="W488" i="3" s="1"/>
  <c r="J94" i="12"/>
  <c r="W101" i="3" s="1"/>
  <c r="J772" i="12"/>
  <c r="W779" i="3" s="1"/>
  <c r="J41" i="12"/>
  <c r="W48" i="3" s="1"/>
  <c r="J160" i="12"/>
  <c r="W167" i="3" s="1"/>
  <c r="J575" i="12"/>
  <c r="W582" i="3" s="1"/>
  <c r="J896" i="12"/>
  <c r="W903" i="3" s="1"/>
  <c r="J951" i="12"/>
  <c r="W958" i="3" s="1"/>
  <c r="J427" i="12"/>
  <c r="W434" i="3" s="1"/>
  <c r="J824" i="12"/>
  <c r="W831" i="3" s="1"/>
  <c r="J882" i="12"/>
  <c r="W889" i="3" s="1"/>
  <c r="J737" i="12"/>
  <c r="W744" i="3" s="1"/>
  <c r="J618" i="12"/>
  <c r="W625" i="3" s="1"/>
  <c r="J888" i="12"/>
  <c r="W895" i="3" s="1"/>
  <c r="J652" i="12"/>
  <c r="W659" i="3" s="1"/>
  <c r="J291" i="12"/>
  <c r="W298" i="3" s="1"/>
  <c r="J757" i="12"/>
  <c r="W764" i="3" s="1"/>
  <c r="J77" i="12"/>
  <c r="W84" i="3" s="1"/>
  <c r="J594" i="12"/>
  <c r="W601" i="3" s="1"/>
  <c r="J892" i="12"/>
  <c r="W899" i="3" s="1"/>
  <c r="J657" i="12"/>
  <c r="W664" i="3" s="1"/>
  <c r="J912" i="12"/>
  <c r="W919" i="3" s="1"/>
  <c r="J764" i="12"/>
  <c r="W771" i="3" s="1"/>
  <c r="J189" i="12"/>
  <c r="W196" i="3" s="1"/>
  <c r="J230" i="12"/>
  <c r="W237" i="3" s="1"/>
  <c r="J639" i="12"/>
  <c r="W646" i="3" s="1"/>
  <c r="J984" i="12"/>
  <c r="W991" i="3" s="1"/>
  <c r="J222" i="12"/>
  <c r="W229" i="3" s="1"/>
  <c r="J325" i="12"/>
  <c r="W332" i="3" s="1"/>
  <c r="J477" i="12"/>
  <c r="W484" i="3" s="1"/>
  <c r="J803" i="12"/>
  <c r="W810" i="3" s="1"/>
  <c r="J360" i="12"/>
  <c r="W367" i="3" s="1"/>
  <c r="J395" i="12"/>
  <c r="W402" i="3" s="1"/>
  <c r="J321" i="12"/>
  <c r="W328" i="3" s="1"/>
  <c r="J956" i="12"/>
  <c r="W963" i="3" s="1"/>
  <c r="J871" i="12"/>
  <c r="W878" i="3" s="1"/>
  <c r="J927" i="12"/>
  <c r="W934" i="3" s="1"/>
  <c r="J975" i="12"/>
  <c r="W982" i="3" s="1"/>
  <c r="J744" i="12"/>
  <c r="W751" i="3" s="1"/>
  <c r="J688" i="12"/>
  <c r="W695" i="3" s="1"/>
  <c r="J672" i="12"/>
  <c r="W679" i="3" s="1"/>
  <c r="J553" i="12"/>
  <c r="W560" i="3" s="1"/>
  <c r="J217" i="12"/>
  <c r="W224" i="3" s="1"/>
  <c r="J997" i="12"/>
  <c r="W1004" i="3" s="1"/>
  <c r="J777" i="12"/>
  <c r="W784" i="3" s="1"/>
  <c r="J921" i="12"/>
  <c r="W928" i="3" s="1"/>
  <c r="J885" i="12"/>
  <c r="W892" i="3" s="1"/>
  <c r="J732" i="12"/>
  <c r="W739" i="3" s="1"/>
  <c r="J821" i="12"/>
  <c r="W828" i="3" s="1"/>
  <c r="J357" i="12"/>
  <c r="W364" i="3" s="1"/>
  <c r="J219" i="12"/>
  <c r="W226" i="3" s="1"/>
  <c r="J863" i="12"/>
  <c r="W870" i="3" s="1"/>
  <c r="J990" i="12"/>
  <c r="W997" i="3" s="1"/>
  <c r="J187" i="12"/>
  <c r="W194" i="3" s="1"/>
  <c r="J138" i="12"/>
  <c r="W145" i="3" s="1"/>
  <c r="J761" i="12"/>
  <c r="W768" i="3" s="1"/>
  <c r="J651" i="12"/>
  <c r="W658" i="3" s="1"/>
  <c r="J191" i="12"/>
  <c r="W198" i="3" s="1"/>
  <c r="J70" i="12"/>
  <c r="W77" i="3" s="1"/>
  <c r="J947" i="12"/>
  <c r="W954" i="3" s="1"/>
  <c r="J662" i="12"/>
  <c r="W669" i="3" s="1"/>
  <c r="J911" i="12"/>
  <c r="W918" i="3" s="1"/>
  <c r="J941" i="12"/>
  <c r="W948" i="3" s="1"/>
  <c r="J838" i="12"/>
  <c r="W845" i="3" s="1"/>
  <c r="J632" i="12"/>
  <c r="W639" i="3" s="1"/>
  <c r="J488" i="12"/>
  <c r="W495" i="3" s="1"/>
  <c r="J630" i="12"/>
  <c r="W637" i="3" s="1"/>
  <c r="J140" i="12"/>
  <c r="W147" i="3" s="1"/>
  <c r="J879" i="12"/>
  <c r="W886" i="3" s="1"/>
  <c r="J660" i="12"/>
  <c r="W667" i="3" s="1"/>
  <c r="J767" i="12"/>
  <c r="W774" i="3" s="1"/>
  <c r="J561" i="12"/>
  <c r="W568" i="3" s="1"/>
  <c r="J406" i="12"/>
  <c r="W413" i="3" s="1"/>
  <c r="J981" i="12"/>
  <c r="W988" i="3" s="1"/>
  <c r="J654" i="12"/>
  <c r="W661" i="3" s="1"/>
  <c r="J965" i="12"/>
  <c r="W972" i="3" s="1"/>
  <c r="J159" i="12"/>
  <c r="W166" i="3" s="1"/>
  <c r="J42" i="12"/>
  <c r="W49" i="3" s="1"/>
  <c r="J749" i="12"/>
  <c r="W756" i="3" s="1"/>
  <c r="J114" i="12"/>
  <c r="W121" i="3" s="1"/>
  <c r="J622" i="12"/>
  <c r="W629" i="3" s="1"/>
  <c r="J938" i="12"/>
  <c r="W945" i="3" s="1"/>
  <c r="J903" i="12"/>
  <c r="W910" i="3" s="1"/>
  <c r="J789" i="12"/>
  <c r="W796" i="3" s="1"/>
  <c r="J917" i="12"/>
  <c r="W924" i="3" s="1"/>
  <c r="J620" i="12"/>
  <c r="W627" i="3" s="1"/>
  <c r="J326" i="12"/>
  <c r="W333" i="3" s="1"/>
  <c r="J348" i="12"/>
  <c r="W355" i="3" s="1"/>
  <c r="J433" i="12"/>
  <c r="W440" i="3" s="1"/>
  <c r="J497" i="12"/>
  <c r="W504" i="3" s="1"/>
  <c r="J876" i="12"/>
  <c r="W883" i="3" s="1"/>
  <c r="J689" i="12"/>
  <c r="W696" i="3" s="1"/>
  <c r="J524" i="12"/>
  <c r="W531" i="3" s="1"/>
  <c r="J642" i="12"/>
  <c r="W649" i="3" s="1"/>
  <c r="J937" i="12"/>
  <c r="W944" i="3" s="1"/>
  <c r="J989" i="12"/>
  <c r="W996" i="3" s="1"/>
  <c r="J144" i="12"/>
  <c r="W151" i="3" s="1"/>
  <c r="J281" i="12"/>
  <c r="W288" i="3" s="1"/>
  <c r="J831" i="12"/>
  <c r="W838" i="3" s="1"/>
  <c r="J854" i="12"/>
  <c r="W861" i="3" s="1"/>
  <c r="J692" i="12"/>
  <c r="W699" i="3" s="1"/>
  <c r="J867" i="12"/>
  <c r="W874" i="3" s="1"/>
  <c r="J313" i="12"/>
  <c r="W320" i="3" s="1"/>
  <c r="J151" i="12"/>
  <c r="W158" i="3" s="1"/>
  <c r="J324" i="12"/>
  <c r="W331" i="3" s="1"/>
  <c r="J66" i="12"/>
  <c r="W73" i="3" s="1"/>
  <c r="J840" i="12"/>
  <c r="W847" i="3" s="1"/>
  <c r="J949" i="12"/>
  <c r="W956" i="3" s="1"/>
  <c r="J855" i="12"/>
  <c r="W862" i="3" s="1"/>
  <c r="J846" i="12"/>
  <c r="W853" i="3" s="1"/>
  <c r="J592" i="12"/>
  <c r="W599" i="3" s="1"/>
  <c r="J861" i="12"/>
  <c r="W868" i="3" s="1"/>
  <c r="J677" i="12"/>
  <c r="W684" i="3" s="1"/>
  <c r="J285" i="12"/>
  <c r="W292" i="3" s="1"/>
  <c r="J493" i="12"/>
  <c r="W500" i="3" s="1"/>
  <c r="J112" i="12"/>
  <c r="W119" i="3" s="1"/>
  <c r="J887" i="12"/>
  <c r="W894" i="3" s="1"/>
  <c r="J923" i="12"/>
  <c r="W930" i="3" s="1"/>
  <c r="J936" i="12"/>
  <c r="W943" i="3" s="1"/>
  <c r="J220" i="12"/>
  <c r="W227" i="3" s="1"/>
  <c r="J139" i="12"/>
  <c r="W146" i="3" s="1"/>
  <c r="J729" i="12"/>
  <c r="W736" i="3" s="1"/>
  <c r="J496" i="12"/>
  <c r="W503" i="3" s="1"/>
  <c r="J257" i="12"/>
  <c r="W264" i="3" s="1"/>
  <c r="J425" i="12"/>
  <c r="W432" i="3" s="1"/>
  <c r="J192" i="12"/>
  <c r="W199" i="3" s="1"/>
  <c r="J352" i="12"/>
  <c r="W359" i="3" s="1"/>
  <c r="J206" i="12"/>
  <c r="W213" i="3" s="1"/>
  <c r="J453" i="12"/>
  <c r="W460" i="3" s="1"/>
  <c r="J773" i="12"/>
  <c r="W780" i="3" s="1"/>
  <c r="J241" i="12"/>
  <c r="W248" i="3" s="1"/>
  <c r="J218" i="12"/>
  <c r="W225" i="3" s="1"/>
  <c r="J770" i="12"/>
  <c r="W777" i="3" s="1"/>
  <c r="J390" i="12"/>
  <c r="W397" i="3" s="1"/>
  <c r="J733" i="12"/>
  <c r="W740" i="3" s="1"/>
  <c r="J946" i="12"/>
  <c r="W953" i="3" s="1"/>
  <c r="J944" i="12"/>
  <c r="W951" i="3" s="1"/>
  <c r="J563" i="12"/>
  <c r="W570" i="3" s="1"/>
  <c r="J53" i="12"/>
  <c r="W60" i="3" s="1"/>
  <c r="J972" i="12"/>
  <c r="W979" i="3" s="1"/>
  <c r="J825" i="12"/>
  <c r="W832" i="3" s="1"/>
  <c r="J541" i="12"/>
  <c r="W548" i="3" s="1"/>
  <c r="J935" i="12"/>
  <c r="W942" i="3" s="1"/>
  <c r="J702" i="12"/>
  <c r="W709" i="3" s="1"/>
  <c r="J409" i="12"/>
  <c r="W416" i="3" s="1"/>
  <c r="J96" i="12"/>
  <c r="W103" i="3" s="1"/>
  <c r="J839" i="12"/>
  <c r="W846" i="3" s="1"/>
  <c r="J474" i="12"/>
  <c r="W481" i="3" s="1"/>
  <c r="J807" i="12"/>
  <c r="W814" i="3" s="1"/>
  <c r="J517" i="12"/>
  <c r="W524" i="3" s="1"/>
  <c r="J448" i="12"/>
  <c r="W455" i="3" s="1"/>
  <c r="J958" i="12"/>
  <c r="W965" i="3" s="1"/>
  <c r="J800" i="12"/>
  <c r="W807" i="3" s="1"/>
  <c r="J818" i="12"/>
  <c r="W825" i="3" s="1"/>
  <c r="J872" i="12"/>
  <c r="W879" i="3" s="1"/>
  <c r="J543" i="12"/>
  <c r="W550" i="3" s="1"/>
  <c r="J323" i="12"/>
  <c r="W330" i="3" s="1"/>
  <c r="J590" i="12"/>
  <c r="W597" i="3" s="1"/>
  <c r="J629" i="12"/>
  <c r="W636" i="3" s="1"/>
  <c r="J464" i="12"/>
  <c r="W471" i="3" s="1"/>
  <c r="J108" i="12"/>
  <c r="W115" i="3" s="1"/>
  <c r="J530" i="12"/>
  <c r="W537" i="3" s="1"/>
  <c r="J685" i="12"/>
  <c r="W692" i="3" s="1"/>
  <c r="J221" i="12"/>
  <c r="W228" i="3" s="1"/>
  <c r="J75" i="12"/>
  <c r="W82" i="3" s="1"/>
  <c r="J468" i="12"/>
  <c r="W475" i="3" s="1"/>
  <c r="J79" i="12"/>
  <c r="W86" i="3" s="1"/>
  <c r="J479" i="12"/>
  <c r="W486" i="3" s="1"/>
  <c r="J264" i="12"/>
  <c r="W271" i="3" s="1"/>
  <c r="J31" i="12"/>
  <c r="W38" i="3" s="1"/>
  <c r="J280" i="12"/>
  <c r="W287" i="3" s="1"/>
  <c r="J259" i="12"/>
  <c r="W266" i="3" s="1"/>
  <c r="J589" i="12"/>
  <c r="W596" i="3" s="1"/>
  <c r="J49" i="12"/>
  <c r="W56" i="3" s="1"/>
  <c r="J819" i="12"/>
  <c r="W826" i="3" s="1"/>
  <c r="J739" i="12"/>
  <c r="W746" i="3" s="1"/>
  <c r="J686" i="12"/>
  <c r="W693" i="3" s="1"/>
  <c r="J410" i="12"/>
  <c r="W417" i="3" s="1"/>
  <c r="J781" i="12"/>
  <c r="W788" i="3" s="1"/>
  <c r="J172" i="12"/>
  <c r="W179" i="3" s="1"/>
  <c r="J105" i="12"/>
  <c r="W112" i="3" s="1"/>
  <c r="J681" i="12"/>
  <c r="W688" i="3" s="1"/>
  <c r="J841" i="12"/>
  <c r="W848" i="3" s="1"/>
  <c r="J449" i="12"/>
  <c r="W456" i="3" s="1"/>
  <c r="J699" i="12"/>
  <c r="W706" i="3" s="1"/>
  <c r="J268" i="12"/>
  <c r="W275" i="3" s="1"/>
  <c r="J129" i="12"/>
  <c r="W136" i="3" s="1"/>
  <c r="J850" i="12"/>
  <c r="W857" i="3" s="1"/>
  <c r="J194" i="12"/>
  <c r="W201" i="3" s="1"/>
  <c r="J815" i="12"/>
  <c r="W822" i="3" s="1"/>
  <c r="J444" i="12"/>
  <c r="W451" i="3" s="1"/>
  <c r="J341" i="12"/>
  <c r="W348" i="3" s="1"/>
  <c r="J380" i="12"/>
  <c r="W387" i="3" s="1"/>
  <c r="J284" i="12"/>
  <c r="W291" i="3" s="1"/>
  <c r="J961" i="12"/>
  <c r="W968" i="3" s="1"/>
  <c r="J4" i="12"/>
  <c r="W11" i="3" s="1"/>
  <c r="J134" i="12"/>
  <c r="W141" i="3" s="1"/>
  <c r="J598" i="12"/>
  <c r="W605" i="3" s="1"/>
  <c r="J845" i="12"/>
  <c r="W852" i="3" s="1"/>
  <c r="J260" i="12"/>
  <c r="W267" i="3" s="1"/>
  <c r="J434" i="12"/>
  <c r="W441" i="3" s="1"/>
  <c r="J16" i="12"/>
  <c r="W23" i="3" s="1"/>
  <c r="J294" i="12"/>
  <c r="W301" i="3" s="1"/>
  <c r="J823" i="12"/>
  <c r="W830" i="3" s="1"/>
  <c r="J156" i="12"/>
  <c r="W163" i="3" s="1"/>
  <c r="J212" i="12"/>
  <c r="W219" i="3" s="1"/>
  <c r="J573" i="12"/>
  <c r="W580" i="3" s="1"/>
  <c r="J909" i="12"/>
  <c r="W916" i="3" s="1"/>
  <c r="J653" i="12"/>
  <c r="W660" i="3" s="1"/>
  <c r="J234" i="12"/>
  <c r="W241" i="3" s="1"/>
  <c r="J167" i="12"/>
  <c r="W174" i="3" s="1"/>
  <c r="J895" i="12"/>
  <c r="W902" i="3" s="1"/>
  <c r="J9" i="12"/>
  <c r="W16" i="3" s="1"/>
  <c r="J288" i="12"/>
  <c r="W295" i="3" s="1"/>
  <c r="J158" i="12"/>
  <c r="W165" i="3" s="1"/>
  <c r="J82" i="12"/>
  <c r="W89" i="3" s="1"/>
  <c r="J788" i="12"/>
  <c r="W795" i="3" s="1"/>
  <c r="J540" i="12"/>
  <c r="W547" i="3" s="1"/>
  <c r="J245" i="12"/>
  <c r="W252" i="3" s="1"/>
  <c r="J87" i="12"/>
  <c r="W94" i="3" s="1"/>
  <c r="J983" i="12"/>
  <c r="W990" i="3" s="1"/>
  <c r="J301" i="12"/>
  <c r="W308" i="3" s="1"/>
  <c r="J296" i="12"/>
  <c r="W303" i="3" s="1"/>
  <c r="J95" i="12"/>
  <c r="W102" i="3" s="1"/>
  <c r="J624" i="12"/>
  <c r="W631" i="3" s="1"/>
  <c r="J247" i="12"/>
  <c r="W254" i="3" s="1"/>
  <c r="J794" i="12"/>
  <c r="W801" i="3" s="1"/>
  <c r="J60" i="12"/>
  <c r="W67" i="3" s="1"/>
  <c r="J766" i="12"/>
  <c r="W773" i="3" s="1"/>
  <c r="J6" i="12"/>
  <c r="W13" i="3" s="1"/>
  <c r="J56" i="12"/>
  <c r="W63" i="3" s="1"/>
  <c r="J722" i="12"/>
  <c r="W729" i="3" s="1"/>
  <c r="J953" i="12"/>
  <c r="W960" i="3" s="1"/>
  <c r="J619" i="12"/>
  <c r="W626" i="3" s="1"/>
  <c r="J113" i="12"/>
  <c r="W120" i="3" s="1"/>
  <c r="J636" i="12"/>
  <c r="W643" i="3" s="1"/>
  <c r="J623" i="12"/>
  <c r="W630" i="3" s="1"/>
  <c r="J907" i="12"/>
  <c r="W914" i="3" s="1"/>
  <c r="J759" i="12"/>
  <c r="W766" i="3" s="1"/>
  <c r="J851" i="12"/>
  <c r="W858" i="3" s="1"/>
  <c r="J178" i="12"/>
  <c r="W185" i="3" s="1"/>
  <c r="J852" i="12"/>
  <c r="W859" i="3" s="1"/>
  <c r="J701" i="12"/>
  <c r="W708" i="3" s="1"/>
  <c r="J580" i="12"/>
  <c r="W587" i="3" s="1"/>
  <c r="J318" i="12"/>
  <c r="W325" i="3" s="1"/>
  <c r="J505" i="12"/>
  <c r="W512" i="3" s="1"/>
  <c r="J37" i="12"/>
  <c r="W44" i="3" s="1"/>
  <c r="J47" i="12"/>
  <c r="W54" i="3" s="1"/>
  <c r="J354" i="12"/>
  <c r="W361" i="3" s="1"/>
  <c r="J157" i="12"/>
  <c r="W164" i="3" s="1"/>
  <c r="J371" i="12"/>
  <c r="W378" i="3" s="1"/>
  <c r="J478" i="12"/>
  <c r="W485" i="3" s="1"/>
  <c r="J721" i="12"/>
  <c r="W728" i="3" s="1"/>
  <c r="J251" i="12"/>
  <c r="W258" i="3" s="1"/>
  <c r="J539" i="12"/>
  <c r="W546" i="3" s="1"/>
  <c r="J918" i="12"/>
  <c r="W925" i="3" s="1"/>
  <c r="J507" i="12"/>
  <c r="W514" i="3" s="1"/>
  <c r="J270" i="12"/>
  <c r="W277" i="3" s="1"/>
  <c r="J579" i="12"/>
  <c r="W586" i="3" s="1"/>
  <c r="J683" i="12"/>
  <c r="W690" i="3" s="1"/>
  <c r="J461" i="12"/>
  <c r="W468" i="3" s="1"/>
  <c r="J119" i="12"/>
  <c r="W126" i="3" s="1"/>
  <c r="J155" i="12"/>
  <c r="W162" i="3" s="1"/>
  <c r="J229" i="12"/>
  <c r="W236" i="3" s="1"/>
  <c r="J421" i="12"/>
  <c r="W428" i="3" s="1"/>
  <c r="J104" i="12"/>
  <c r="W111" i="3" s="1"/>
  <c r="J171" i="12"/>
  <c r="W178" i="3" s="1"/>
  <c r="J638" i="12"/>
  <c r="W645" i="3" s="1"/>
  <c r="J265" i="12"/>
  <c r="W272" i="3" s="1"/>
  <c r="J577" i="12"/>
  <c r="W584" i="3" s="1"/>
  <c r="J214" i="12"/>
  <c r="W221" i="3" s="1"/>
  <c r="J501" i="12"/>
  <c r="W508" i="3" s="1"/>
  <c r="J942" i="12"/>
  <c r="W949" i="3" s="1"/>
  <c r="J65" i="12"/>
  <c r="W72" i="3" s="1"/>
  <c r="J431" i="12"/>
  <c r="W438" i="3" s="1"/>
  <c r="J836" i="12"/>
  <c r="W843" i="3" s="1"/>
  <c r="J398" i="12"/>
  <c r="W405" i="3" s="1"/>
  <c r="J595" i="12"/>
  <c r="W602" i="3" s="1"/>
  <c r="J78" i="12"/>
  <c r="W85" i="3" s="1"/>
  <c r="J644" i="12"/>
  <c r="W651" i="3" s="1"/>
  <c r="J518" i="12"/>
  <c r="W525" i="3" s="1"/>
  <c r="J785" i="12"/>
  <c r="W792" i="3" s="1"/>
  <c r="J130" i="12"/>
  <c r="W137" i="3" s="1"/>
  <c r="J309" i="12"/>
  <c r="W316" i="3" s="1"/>
  <c r="J799" i="12"/>
  <c r="W806" i="3" s="1"/>
  <c r="J329" i="12"/>
  <c r="W336" i="3" s="1"/>
  <c r="J164" i="12"/>
  <c r="W171" i="3" s="1"/>
  <c r="J791" i="12"/>
  <c r="W798" i="3" s="1"/>
  <c r="J397" i="12"/>
  <c r="W404" i="3" s="1"/>
  <c r="J843" i="12"/>
  <c r="W850" i="3" s="1"/>
  <c r="J392" i="12"/>
  <c r="W399" i="3" s="1"/>
  <c r="J162" i="12"/>
  <c r="W169" i="3" s="1"/>
  <c r="J695" i="12"/>
  <c r="W702" i="3" s="1"/>
  <c r="J90" i="12"/>
  <c r="W97" i="3" s="1"/>
  <c r="J209" i="12"/>
  <c r="W216" i="3" s="1"/>
  <c r="J57" i="12"/>
  <c r="W64" i="3" s="1"/>
  <c r="J908" i="12"/>
  <c r="W915" i="3" s="1"/>
  <c r="J740" i="12"/>
  <c r="W747" i="3" s="1"/>
  <c r="J99" i="12"/>
  <c r="W106" i="3" s="1"/>
  <c r="J603" i="12"/>
  <c r="W610" i="3" s="1"/>
  <c r="J304" i="12"/>
  <c r="W311" i="3" s="1"/>
  <c r="J873" i="12"/>
  <c r="W880" i="3" s="1"/>
  <c r="J986" i="12"/>
  <c r="W993" i="3" s="1"/>
  <c r="J374" i="12"/>
  <c r="W381" i="3" s="1"/>
  <c r="J287" i="12"/>
  <c r="W294" i="3" s="1"/>
  <c r="J282" i="12"/>
  <c r="W289" i="3" s="1"/>
  <c r="J203" i="12"/>
  <c r="W210" i="3" s="1"/>
  <c r="J673" i="12"/>
  <c r="W680" i="3" s="1"/>
  <c r="J735" i="12"/>
  <c r="W742" i="3" s="1"/>
  <c r="J480" i="12"/>
  <c r="W487" i="3" s="1"/>
  <c r="J919" i="12"/>
  <c r="W926" i="3" s="1"/>
  <c r="J690" i="12"/>
  <c r="W697" i="3" s="1"/>
  <c r="J548" i="12"/>
  <c r="W555" i="3" s="1"/>
  <c r="J20" i="12"/>
  <c r="W27" i="3" s="1"/>
  <c r="J44" i="12"/>
  <c r="W51" i="3" s="1"/>
  <c r="J734" i="12"/>
  <c r="W741" i="3" s="1"/>
  <c r="J606" i="12"/>
  <c r="W613" i="3" s="1"/>
  <c r="J361" i="12"/>
  <c r="W368" i="3" s="1"/>
  <c r="J605" i="12"/>
  <c r="W612" i="3" s="1"/>
  <c r="J233" i="12"/>
  <c r="W240" i="3" s="1"/>
  <c r="J712" i="12"/>
  <c r="W719" i="3" s="1"/>
  <c r="J742" i="12"/>
  <c r="W749" i="3" s="1"/>
  <c r="J72" i="12"/>
  <c r="W79" i="3" s="1"/>
  <c r="J694" i="12"/>
  <c r="W701" i="3" s="1"/>
  <c r="J275" i="12"/>
  <c r="W282" i="3" s="1"/>
  <c r="J166" i="12"/>
  <c r="W173" i="3" s="1"/>
  <c r="J676" i="12"/>
  <c r="W683" i="3" s="1"/>
  <c r="J343" i="12"/>
  <c r="W350" i="3" s="1"/>
  <c r="J830" i="12"/>
  <c r="W837" i="3" s="1"/>
  <c r="J173" i="12"/>
  <c r="W180" i="3" s="1"/>
  <c r="J263" i="12"/>
  <c r="W270" i="3" s="1"/>
  <c r="J215" i="12"/>
  <c r="W222" i="3" s="1"/>
  <c r="J452" i="12"/>
  <c r="W459" i="3" s="1"/>
  <c r="J669" i="12"/>
  <c r="W676" i="3" s="1"/>
  <c r="J750" i="12"/>
  <c r="W757" i="3" s="1"/>
  <c r="J583" i="12"/>
  <c r="W590" i="3" s="1"/>
  <c r="J14" i="12"/>
  <c r="W21" i="3" s="1"/>
  <c r="J310" i="12"/>
  <c r="W317" i="3" s="1"/>
  <c r="J797" i="12"/>
  <c r="W804" i="3" s="1"/>
  <c r="J408" i="12"/>
  <c r="W415" i="3" s="1"/>
  <c r="J716" i="12"/>
  <c r="W723" i="3" s="1"/>
  <c r="J28" i="12"/>
  <c r="W35" i="3" s="1"/>
  <c r="J634" i="12"/>
  <c r="W641" i="3" s="1"/>
  <c r="J418" i="12"/>
  <c r="W425" i="3" s="1"/>
  <c r="J585" i="12"/>
  <c r="W592" i="3" s="1"/>
  <c r="J627" i="12"/>
  <c r="W634" i="3" s="1"/>
  <c r="J52" i="12"/>
  <c r="W59" i="3" s="1"/>
  <c r="J793" i="12"/>
  <c r="W800" i="3" s="1"/>
  <c r="J599" i="12"/>
  <c r="W606" i="3" s="1"/>
  <c r="J358" i="12"/>
  <c r="W365" i="3" s="1"/>
  <c r="J913" i="12"/>
  <c r="W920" i="3" s="1"/>
  <c r="J391" i="12"/>
  <c r="W398" i="3" s="1"/>
  <c r="J197" i="12"/>
  <c r="W204" i="3" s="1"/>
  <c r="J862" i="12"/>
  <c r="W869" i="3" s="1"/>
  <c r="J303" i="12"/>
  <c r="W310" i="3" s="1"/>
  <c r="J783" i="12"/>
  <c r="W790" i="3" s="1"/>
  <c r="J591" i="12"/>
  <c r="W598" i="3" s="1"/>
  <c r="J549" i="12"/>
  <c r="W556" i="3" s="1"/>
  <c r="J356" i="12"/>
  <c r="W363" i="3" s="1"/>
  <c r="J707" i="12"/>
  <c r="W714" i="3" s="1"/>
  <c r="J560" i="12"/>
  <c r="W567" i="3" s="1"/>
  <c r="J365" i="12"/>
  <c r="W372" i="3" s="1"/>
  <c r="J751" i="12"/>
  <c r="W758" i="3" s="1"/>
  <c r="J335" i="12"/>
  <c r="W342" i="3" s="1"/>
  <c r="J774" i="12"/>
  <c r="W781" i="3" s="1"/>
  <c r="J865" i="12"/>
  <c r="W872" i="3" s="1"/>
  <c r="J869" i="12"/>
  <c r="W876" i="3" s="1"/>
  <c r="J728" i="12"/>
  <c r="W735" i="3" s="1"/>
  <c r="J103" i="12"/>
  <c r="W110" i="3" s="1"/>
  <c r="J460" i="12"/>
  <c r="W467" i="3" s="1"/>
  <c r="J205" i="12"/>
  <c r="W212" i="3" s="1"/>
  <c r="J760" i="12"/>
  <c r="W767" i="3" s="1"/>
  <c r="J820" i="12"/>
  <c r="W827" i="3" s="1"/>
  <c r="J445" i="12"/>
  <c r="W452" i="3" s="1"/>
  <c r="J368" i="12"/>
  <c r="W375" i="3" s="1"/>
  <c r="J19" i="12"/>
  <c r="W26" i="3" s="1"/>
  <c r="J674" i="12"/>
  <c r="W681" i="3" s="1"/>
  <c r="J526" i="12"/>
  <c r="W533" i="3" s="1"/>
  <c r="J253" i="12"/>
  <c r="W260" i="3" s="1"/>
  <c r="J588" i="12"/>
  <c r="W595" i="3" s="1"/>
  <c r="J746" i="12"/>
  <c r="W753" i="3" s="1"/>
  <c r="J451" i="12"/>
  <c r="W458" i="3" s="1"/>
  <c r="J242" i="12"/>
  <c r="W249" i="3" s="1"/>
  <c r="J515" i="12"/>
  <c r="W522" i="3" s="1"/>
  <c r="J364" i="12"/>
  <c r="W371" i="3" s="1"/>
  <c r="J450" i="12"/>
  <c r="W457" i="3" s="1"/>
  <c r="J85" i="12"/>
  <c r="W92" i="3" s="1"/>
  <c r="J148" i="12"/>
  <c r="W155" i="3" s="1"/>
  <c r="J920" i="12"/>
  <c r="W927" i="3" s="1"/>
  <c r="J73" i="12"/>
  <c r="W80" i="3" s="1"/>
  <c r="J723" i="12"/>
  <c r="W730" i="3" s="1"/>
  <c r="J893" i="12"/>
  <c r="W900" i="3" s="1"/>
  <c r="J727" i="12"/>
  <c r="W734" i="3" s="1"/>
  <c r="J127" i="12"/>
  <c r="W134" i="3" s="1"/>
  <c r="J423" i="12"/>
  <c r="W430" i="3" s="1"/>
  <c r="J884" i="12"/>
  <c r="W891" i="3" s="1"/>
  <c r="J755" i="12"/>
  <c r="W762" i="3" s="1"/>
  <c r="J88" i="12"/>
  <c r="W95" i="3" s="1"/>
  <c r="J366" i="12"/>
  <c r="W373" i="3" s="1"/>
  <c r="J32" i="12"/>
  <c r="W39" i="3" s="1"/>
  <c r="J506" i="12"/>
  <c r="W513" i="3" s="1"/>
  <c r="J202" i="12"/>
  <c r="W209" i="3" s="1"/>
  <c r="J388" i="12"/>
  <c r="W395" i="3" s="1"/>
  <c r="J878" i="12"/>
  <c r="W885" i="3" s="1"/>
  <c r="J413" i="12"/>
  <c r="W420" i="3" s="1"/>
  <c r="J754" i="12"/>
  <c r="W761" i="3" s="1"/>
  <c r="J27" i="12"/>
  <c r="W34" i="3" s="1"/>
  <c r="J915" i="12"/>
  <c r="W922" i="3" s="1"/>
  <c r="J363" i="12"/>
  <c r="W370" i="3" s="1"/>
  <c r="J808" i="12"/>
  <c r="W815" i="3" s="1"/>
  <c r="J320" i="12"/>
  <c r="W327" i="3" s="1"/>
  <c r="J988" i="12"/>
  <c r="W995" i="3" s="1"/>
  <c r="J597" i="12"/>
  <c r="W604" i="3" s="1"/>
  <c r="J703" i="12"/>
  <c r="W710" i="3" s="1"/>
  <c r="J853" i="12"/>
  <c r="W860" i="3" s="1"/>
  <c r="J532" i="12"/>
  <c r="W539" i="3" s="1"/>
  <c r="J238" i="12"/>
  <c r="W245" i="3" s="1"/>
  <c r="J21" i="12"/>
  <c r="W28" i="3" s="1"/>
  <c r="J470" i="12"/>
  <c r="W477" i="3" s="1"/>
  <c r="J54" i="12"/>
  <c r="W61" i="3" s="1"/>
  <c r="J467" i="12"/>
  <c r="W474" i="3" s="1"/>
  <c r="J92" i="12"/>
  <c r="W99" i="3" s="1"/>
  <c r="J966" i="12"/>
  <c r="W973" i="3" s="1"/>
  <c r="J367" i="12"/>
  <c r="W374" i="3" s="1"/>
  <c r="J174" i="12"/>
  <c r="W181" i="3" s="1"/>
  <c r="J211" i="12"/>
  <c r="W218" i="3" s="1"/>
  <c r="J126" i="12"/>
  <c r="W133" i="3" s="1"/>
  <c r="J109" i="12"/>
  <c r="W116" i="3" s="1"/>
  <c r="J146" i="12"/>
  <c r="W153" i="3" s="1"/>
  <c r="J314" i="12"/>
  <c r="W321" i="3" s="1"/>
  <c r="J741" i="12"/>
  <c r="W748" i="3" s="1"/>
  <c r="J572" i="12"/>
  <c r="W579" i="3" s="1"/>
  <c r="J567" i="12"/>
  <c r="W574" i="3" s="1"/>
  <c r="J185" i="12"/>
  <c r="W192" i="3" s="1"/>
  <c r="J250" i="12"/>
  <c r="W257" i="3" s="1"/>
  <c r="J393" i="12"/>
  <c r="W400" i="3" s="1"/>
  <c r="J35" i="12"/>
  <c r="W42" i="3" s="1"/>
  <c r="J334" i="12"/>
  <c r="W341" i="3" s="1"/>
  <c r="J550" i="12"/>
  <c r="W557" i="3" s="1"/>
  <c r="J33" i="12"/>
  <c r="W40" i="3" s="1"/>
  <c r="J295" i="12"/>
  <c r="W302" i="3" s="1"/>
  <c r="J551" i="12"/>
  <c r="W558" i="3" s="1"/>
  <c r="J236" i="12"/>
  <c r="W243" i="3" s="1"/>
  <c r="J299" i="12"/>
  <c r="W306" i="3" s="1"/>
  <c r="J117" i="12"/>
  <c r="W124" i="3" s="1"/>
  <c r="J521" i="12"/>
  <c r="W528" i="3" s="1"/>
  <c r="J68" i="12"/>
  <c r="W75" i="3" s="1"/>
  <c r="J51" i="12"/>
  <c r="W58" i="3" s="1"/>
  <c r="J145" i="12"/>
  <c r="W152" i="3" s="1"/>
  <c r="J492" i="12"/>
  <c r="W499" i="3" s="1"/>
  <c r="J813" i="12"/>
  <c r="W820" i="3" s="1"/>
  <c r="J546" i="12"/>
  <c r="W553" i="3" s="1"/>
  <c r="J152" i="12"/>
  <c r="W159" i="3" s="1"/>
  <c r="J346" i="12"/>
  <c r="W353" i="3" s="1"/>
  <c r="J465" i="12"/>
  <c r="W472" i="3" s="1"/>
  <c r="J486" i="12"/>
  <c r="W493" i="3" s="1"/>
  <c r="J137" i="12"/>
  <c r="W144" i="3" s="1"/>
  <c r="J142" i="12"/>
  <c r="W149" i="3" s="1"/>
  <c r="J667" i="12"/>
  <c r="W674" i="3" s="1"/>
  <c r="J403" i="12"/>
  <c r="W410" i="3" s="1"/>
  <c r="J648" i="12"/>
  <c r="W655" i="3" s="1"/>
  <c r="J628" i="12"/>
  <c r="W635" i="3" s="1"/>
  <c r="J198" i="12"/>
  <c r="W205" i="3" s="1"/>
  <c r="J545" i="12"/>
  <c r="W552" i="3" s="1"/>
  <c r="J340" i="12"/>
  <c r="W347" i="3" s="1"/>
  <c r="J424" i="12"/>
  <c r="W431" i="3" s="1"/>
  <c r="J328" i="12"/>
  <c r="W335" i="3" s="1"/>
  <c r="J529" i="12"/>
  <c r="W536" i="3" s="1"/>
  <c r="J293" i="12"/>
  <c r="W300" i="3" s="1"/>
  <c r="J582" i="12"/>
  <c r="W589" i="3" s="1"/>
  <c r="J300" i="12"/>
  <c r="W307" i="3" s="1"/>
  <c r="J950" i="12"/>
  <c r="W957" i="3" s="1"/>
  <c r="J717" i="12"/>
  <c r="W724" i="3" s="1"/>
  <c r="J422" i="12"/>
  <c r="W429" i="3" s="1"/>
  <c r="J617" i="12"/>
  <c r="W624" i="3" s="1"/>
  <c r="J558" i="12"/>
  <c r="W565" i="3" s="1"/>
  <c r="J7" i="12"/>
  <c r="W14" i="3" s="1"/>
  <c r="J25" i="12"/>
  <c r="W32" i="3" s="1"/>
  <c r="J442" i="12"/>
  <c r="W449" i="3" s="1"/>
  <c r="J691" i="12"/>
  <c r="W698" i="3" s="1"/>
  <c r="J225" i="12"/>
  <c r="W232" i="3" s="1"/>
  <c r="J533" i="12"/>
  <c r="W540" i="3" s="1"/>
  <c r="J457" i="12"/>
  <c r="W464" i="3" s="1"/>
  <c r="J161" i="12"/>
  <c r="W168" i="3" s="1"/>
  <c r="J254" i="12"/>
  <c r="W261" i="3" s="1"/>
  <c r="J730" i="12"/>
  <c r="W737" i="3" s="1"/>
  <c r="J147" i="12"/>
  <c r="W154" i="3" s="1"/>
  <c r="J133" i="12"/>
  <c r="W140" i="3" s="1"/>
  <c r="J806" i="12"/>
  <c r="W813" i="3" s="1"/>
  <c r="J115" i="12"/>
  <c r="W122" i="3" s="1"/>
  <c r="J459" i="12"/>
  <c r="W466" i="3" s="1"/>
  <c r="J176" i="12"/>
  <c r="W183" i="3" s="1"/>
  <c r="J315" i="12"/>
  <c r="W322" i="3" s="1"/>
  <c r="J684" i="12"/>
  <c r="W691" i="3" s="1"/>
  <c r="J240" i="12"/>
  <c r="W247" i="3" s="1"/>
  <c r="J46" i="12"/>
  <c r="W53" i="3" s="1"/>
  <c r="J414" i="12"/>
  <c r="W421" i="3" s="1"/>
  <c r="J646" i="12"/>
  <c r="W653" i="3" s="1"/>
  <c r="J508" i="12"/>
  <c r="W515" i="3" s="1"/>
  <c r="J568" i="12"/>
  <c r="W575" i="3" s="1"/>
  <c r="J614" i="12"/>
  <c r="W621" i="3" s="1"/>
  <c r="J954" i="12"/>
  <c r="W961" i="3" s="1"/>
  <c r="J714" i="12"/>
  <c r="W721" i="3" s="1"/>
  <c r="J578" i="12"/>
  <c r="W585" i="3" s="1"/>
  <c r="J223" i="12"/>
  <c r="W230" i="3" s="1"/>
  <c r="J193" i="12"/>
  <c r="W200" i="3" s="1"/>
  <c r="J86" i="12"/>
  <c r="W93" i="3" s="1"/>
  <c r="J306" i="12"/>
  <c r="W313" i="3" s="1"/>
  <c r="J135" i="12"/>
  <c r="W142" i="3" s="1"/>
  <c r="J246" i="12"/>
  <c r="W253" i="3" s="1"/>
  <c r="J925" i="12"/>
  <c r="W932" i="3" s="1"/>
  <c r="J322" i="12"/>
  <c r="W329" i="3" s="1"/>
  <c r="J542" i="12"/>
  <c r="W549" i="3" s="1"/>
  <c r="J69" i="12"/>
  <c r="W76" i="3" s="1"/>
  <c r="J509" i="12"/>
  <c r="W516" i="3" s="1"/>
  <c r="J814" i="12"/>
  <c r="W821" i="3" s="1"/>
  <c r="J411" i="12"/>
  <c r="W418" i="3" s="1"/>
  <c r="J11" i="12"/>
  <c r="W18" i="3" s="1"/>
  <c r="J279" i="12"/>
  <c r="W286" i="3" s="1"/>
  <c r="J581" i="12"/>
  <c r="W588" i="3" s="1"/>
  <c r="J519" i="12"/>
  <c r="W526" i="3" s="1"/>
  <c r="J711" i="12"/>
  <c r="W718" i="3" s="1"/>
  <c r="J866" i="12"/>
  <c r="W873" i="3" s="1"/>
  <c r="J207" i="12"/>
  <c r="W214" i="3" s="1"/>
  <c r="J396" i="12"/>
  <c r="W403" i="3" s="1"/>
  <c r="J63" i="12"/>
  <c r="W70" i="3" s="1"/>
  <c r="J658" i="12"/>
  <c r="W665" i="3" s="1"/>
  <c r="J491" i="12"/>
  <c r="W498" i="3" s="1"/>
  <c r="J1001" i="12"/>
  <c r="W1008" i="3" s="1"/>
  <c r="J128" i="12"/>
  <c r="W135" i="3" s="1"/>
  <c r="J307" i="12"/>
  <c r="W314" i="3" s="1"/>
  <c r="J762" i="12"/>
  <c r="W769" i="3" s="1"/>
  <c r="J180" i="12"/>
  <c r="W187" i="3" s="1"/>
  <c r="J261" i="12"/>
  <c r="W268" i="3" s="1"/>
  <c r="J2" i="12"/>
  <c r="W9" i="3" s="1"/>
  <c r="J55" i="12"/>
  <c r="W62" i="3" s="1"/>
  <c r="J91" i="12"/>
  <c r="W98" i="3" s="1"/>
  <c r="J110" i="12"/>
  <c r="W117" i="3" s="1"/>
  <c r="J675" i="12"/>
  <c r="W682" i="3" s="1"/>
  <c r="J404" i="12"/>
  <c r="W411" i="3" s="1"/>
  <c r="J195" i="12"/>
  <c r="W202" i="3" s="1"/>
  <c r="J698" i="12"/>
  <c r="W705" i="3" s="1"/>
  <c r="J719" i="12"/>
  <c r="W726" i="3" s="1"/>
  <c r="J204" i="12"/>
  <c r="W211" i="3" s="1"/>
  <c r="J419" i="12"/>
  <c r="W426" i="3" s="1"/>
  <c r="J120" i="12"/>
  <c r="W127" i="3" s="1"/>
  <c r="J687" i="12"/>
  <c r="W694" i="3" s="1"/>
  <c r="J705" i="12"/>
  <c r="W712" i="3" s="1"/>
  <c r="J955" i="12"/>
  <c r="W962" i="3" s="1"/>
  <c r="J10" i="12"/>
  <c r="W17" i="3" s="1"/>
  <c r="J454" i="12"/>
  <c r="W461" i="3" s="1"/>
  <c r="J327" i="12"/>
  <c r="W334" i="3" s="1"/>
  <c r="J848" i="12"/>
  <c r="W855" i="3" s="1"/>
  <c r="J718" i="12"/>
  <c r="W725" i="3" s="1"/>
  <c r="J504" i="12"/>
  <c r="W511" i="3" s="1"/>
  <c r="J665" i="12"/>
  <c r="W672" i="3" s="1"/>
  <c r="J928" i="12"/>
  <c r="W935" i="3" s="1"/>
  <c r="J535" i="12"/>
  <c r="W542" i="3" s="1"/>
  <c r="J412" i="12"/>
  <c r="W419" i="3" s="1"/>
  <c r="J891" i="12"/>
  <c r="W898" i="3" s="1"/>
  <c r="J3" i="12"/>
  <c r="W10" i="3" s="1"/>
  <c r="J914" i="12"/>
  <c r="W921" i="3" s="1"/>
  <c r="J600" i="12"/>
  <c r="W607" i="3" s="1"/>
  <c r="J856" i="12"/>
  <c r="W863" i="3" s="1"/>
  <c r="J331" i="12"/>
  <c r="W338" i="3" s="1"/>
  <c r="J835" i="12"/>
  <c r="W842" i="3" s="1"/>
  <c r="J525" i="12"/>
  <c r="W532" i="3" s="1"/>
  <c r="J345" i="12"/>
  <c r="W352" i="3" s="1"/>
  <c r="J400" i="12"/>
  <c r="W407" i="3" s="1"/>
  <c r="J61" i="12"/>
  <c r="W68" i="3" s="1"/>
  <c r="J967" i="12"/>
  <c r="W974" i="3" s="1"/>
  <c r="J237" i="12"/>
  <c r="W244" i="3" s="1"/>
  <c r="J743" i="12"/>
  <c r="W750" i="3" s="1"/>
  <c r="J758" i="12"/>
  <c r="W765" i="3" s="1"/>
  <c r="J34" i="12"/>
  <c r="W41" i="3" s="1"/>
  <c r="J252" i="12"/>
  <c r="W259" i="3" s="1"/>
  <c r="J274" i="12"/>
  <c r="W281" i="3" s="1"/>
  <c r="J13" i="12"/>
  <c r="W20" i="3" s="1"/>
  <c r="J490" i="12"/>
  <c r="W497" i="3" s="1"/>
  <c r="J635" i="12"/>
  <c r="W642" i="3" s="1"/>
  <c r="J596" i="12"/>
  <c r="W603" i="3" s="1"/>
  <c r="J26" i="12"/>
  <c r="W33" i="3" s="1"/>
  <c r="J267" i="12"/>
  <c r="W274" i="3" s="1"/>
  <c r="J538" i="12"/>
  <c r="W545" i="3" s="1"/>
  <c r="J50" i="12"/>
  <c r="W57" i="3" s="1"/>
  <c r="J232" i="12"/>
  <c r="W239" i="3" s="1"/>
  <c r="B7" i="14"/>
  <c r="B6" i="14"/>
  <c r="D7" i="14"/>
  <c r="B4" i="14"/>
  <c r="B5" i="14"/>
  <c r="D6" i="14"/>
  <c r="D5" i="14"/>
  <c r="C4" i="9"/>
  <c r="C3" i="9"/>
  <c r="D2" i="9"/>
  <c r="D4" i="9"/>
  <c r="B5" i="9"/>
  <c r="B3" i="9"/>
  <c r="C5" i="9"/>
  <c r="F5" i="9" s="1"/>
  <c r="B4" i="9"/>
  <c r="D3" i="9"/>
  <c r="G3" i="9" s="1"/>
  <c r="C2" i="9"/>
  <c r="D5" i="9"/>
  <c r="H5" i="9" s="1"/>
  <c r="B2" i="9"/>
  <c r="J4" i="9"/>
  <c r="K4" i="9"/>
  <c r="C7" i="14"/>
  <c r="K3" i="9"/>
  <c r="K2" i="9"/>
  <c r="C6" i="14"/>
  <c r="C5" i="14"/>
  <c r="C4" i="14"/>
  <c r="J3" i="9"/>
  <c r="J2" i="9"/>
  <c r="J5" i="9"/>
  <c r="K5" i="9"/>
  <c r="C8" i="14" l="1"/>
  <c r="G2" i="9"/>
  <c r="G4" i="9"/>
  <c r="F3" i="9"/>
  <c r="H3" i="9"/>
  <c r="H2" i="9"/>
  <c r="F4" i="9"/>
  <c r="G5" i="9"/>
  <c r="F2" i="9"/>
  <c r="H4" i="9"/>
  <c r="D8" i="14"/>
  <c r="B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A2" authorId="0" shapeId="0" xr:uid="{7CE50DE4-D027-4841-9239-C9B5F9C06FB0}">
      <text>
        <r>
          <rPr>
            <b/>
            <sz val="9"/>
            <color indexed="81"/>
            <rFont val="Tahoma"/>
            <charset val="1"/>
          </rPr>
          <t>ARYAN N K ARYA:</t>
        </r>
        <r>
          <rPr>
            <sz val="9"/>
            <color indexed="81"/>
            <rFont val="Tahoma"/>
            <charset val="1"/>
          </rPr>
          <t xml:space="preserve">
Don’t Edit!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P8" authorId="0" shapeId="0" xr:uid="{24C90356-25E8-4F8F-858C-D2EFF2222C5F}">
      <text>
        <r>
          <rPr>
            <b/>
            <sz val="9"/>
            <color indexed="81"/>
            <rFont val="Tahoma"/>
            <family val="2"/>
          </rPr>
          <t>ARYAN N K ARYA:</t>
        </r>
        <r>
          <rPr>
            <sz val="9"/>
            <color indexed="81"/>
            <rFont val="Tahoma"/>
            <family val="2"/>
          </rPr>
          <t xml:space="preserve">
New Column needed to be created, since some Orders cacelled even after Delivery.</t>
        </r>
      </text>
    </comment>
    <comment ref="Q8" authorId="0" shapeId="0" xr:uid="{C7BAF36E-4016-47AE-A957-25F204018A8A}">
      <text>
        <r>
          <rPr>
            <b/>
            <sz val="9"/>
            <color indexed="81"/>
            <rFont val="Tahoma"/>
            <family val="2"/>
          </rPr>
          <t>ARYAN N K ARYA:</t>
        </r>
        <r>
          <rPr>
            <sz val="9"/>
            <color indexed="81"/>
            <rFont val="Tahoma"/>
            <family val="2"/>
          </rPr>
          <t xml:space="preserve">
Re-Verification of Data Set using Formula for the scope of any Data Correction.
</t>
        </r>
      </text>
    </comment>
    <comment ref="R8" authorId="0" shapeId="0" xr:uid="{4CBBBED1-F10C-42C2-A381-4EDBA019748A}">
      <text>
        <r>
          <rPr>
            <b/>
            <sz val="9"/>
            <color indexed="81"/>
            <rFont val="Tahoma"/>
            <family val="2"/>
          </rPr>
          <t>ARYAN N K ARYA:</t>
        </r>
        <r>
          <rPr>
            <sz val="9"/>
            <color indexed="81"/>
            <rFont val="Tahoma"/>
            <family val="2"/>
          </rPr>
          <t xml:space="preserve">
Re-Verification of Data Set using Formula for the scope of any Data Correction.</t>
        </r>
      </text>
    </comment>
    <comment ref="S8" authorId="0" shapeId="0" xr:uid="{CEC6C2EC-7B92-4C39-9A0F-5035563F60B4}">
      <text>
        <r>
          <rPr>
            <b/>
            <sz val="9"/>
            <color indexed="81"/>
            <rFont val="Tahoma"/>
            <family val="2"/>
          </rPr>
          <t>ARYAN N K ARYA:</t>
        </r>
        <r>
          <rPr>
            <sz val="9"/>
            <color indexed="81"/>
            <rFont val="Tahoma"/>
            <family val="2"/>
          </rPr>
          <t xml:space="preserve">
includes all Deliveries (even if later cancelled).</t>
        </r>
      </text>
    </comment>
    <comment ref="T8" authorId="0" shapeId="0" xr:uid="{3B443815-69D4-4368-A888-57F40496D42F}">
      <text>
        <r>
          <rPr>
            <b/>
            <sz val="9"/>
            <color indexed="81"/>
            <rFont val="Tahoma"/>
            <family val="2"/>
          </rPr>
          <t>ARYAN N K ARYA:</t>
        </r>
        <r>
          <rPr>
            <sz val="9"/>
            <color indexed="81"/>
            <rFont val="Tahoma"/>
            <family val="2"/>
          </rPr>
          <t xml:space="preserve">
includes only successful deliveries (delivered and not cancelled)</t>
        </r>
      </text>
    </comment>
    <comment ref="U8" authorId="0" shapeId="0" xr:uid="{CC8CBD7D-0B7F-4E16-91D2-EFD9897AAFF4}">
      <text>
        <r>
          <rPr>
            <b/>
            <sz val="9"/>
            <color indexed="81"/>
            <rFont val="Tahoma"/>
            <family val="2"/>
          </rPr>
          <t>ARYAN N K ARYA:</t>
        </r>
        <r>
          <rPr>
            <sz val="9"/>
            <color indexed="81"/>
            <rFont val="Tahoma"/>
            <family val="2"/>
          </rPr>
          <t xml:space="preserve">
Promoter: Rating 9-10; 
Passive: Rating 7-8;
Detractor: Rating 0-6;
Empty Cell: Customer did not Rate
</t>
        </r>
      </text>
    </comment>
    <comment ref="V8" authorId="0" shapeId="0" xr:uid="{8EEE3464-35D8-4299-ADC5-5AA44D701E95}">
      <text>
        <r>
          <rPr>
            <b/>
            <sz val="9"/>
            <color indexed="81"/>
            <rFont val="Tahoma"/>
            <charset val="1"/>
          </rPr>
          <t>ARYAN N K ARYA:</t>
        </r>
        <r>
          <rPr>
            <sz val="9"/>
            <color indexed="81"/>
            <rFont val="Tahoma"/>
            <charset val="1"/>
          </rPr>
          <t xml:space="preserve">
Helper Column
(for making the Dashboard)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E1" authorId="0" shapeId="0" xr:uid="{F345C4A3-1949-420D-AFEB-A8AD0B98DD4E}">
      <text>
        <r>
          <rPr>
            <b/>
            <sz val="9"/>
            <color indexed="81"/>
            <rFont val="Tahoma"/>
            <family val="2"/>
          </rPr>
          <t>ARYAN N K ARYA:</t>
        </r>
        <r>
          <rPr>
            <sz val="9"/>
            <color indexed="81"/>
            <rFont val="Tahoma"/>
            <family val="2"/>
          </rPr>
          <t xml:space="preserve">
Includes Deliveries which are not cancelled later 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G1" authorId="0" shapeId="0" xr:uid="{18E3A539-C8B7-4BCC-BFEF-E64DF1B9692B}">
      <text>
        <r>
          <rPr>
            <b/>
            <sz val="9"/>
            <color indexed="81"/>
            <rFont val="Tahoma"/>
            <family val="2"/>
          </rPr>
          <t>ARYAN N K ARYA:</t>
        </r>
        <r>
          <rPr>
            <sz val="9"/>
            <color indexed="81"/>
            <rFont val="Tahoma"/>
            <family val="2"/>
          </rPr>
          <t xml:space="preserve">
Out of 10</t>
        </r>
      </text>
    </comment>
    <comment ref="H1" authorId="0" shapeId="0" xr:uid="{2E678648-4BB8-46D5-BB5F-D7036E799799}">
      <text>
        <r>
          <rPr>
            <b/>
            <sz val="9"/>
            <color indexed="81"/>
            <rFont val="Tahoma"/>
            <family val="2"/>
          </rPr>
          <t>ARYAN N K ARYA:</t>
        </r>
        <r>
          <rPr>
            <sz val="9"/>
            <color indexed="81"/>
            <rFont val="Tahoma"/>
            <family val="2"/>
          </rPr>
          <t xml:space="preserve">
Most ratings fell in the Detractor range (0–6), leading to a negative NPS value, which indicates lower customer loyalty and highlights scope for pre and post delivery service improvement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A2" authorId="0" shapeId="0" xr:uid="{CAAE8A2D-9333-4651-90FE-C56FD5ABA245}">
      <text>
        <r>
          <rPr>
            <b/>
            <sz val="9"/>
            <color indexed="81"/>
            <rFont val="Tahoma"/>
            <family val="2"/>
          </rPr>
          <t>ARYAN N K ARYA:</t>
        </r>
        <r>
          <rPr>
            <sz val="9"/>
            <color indexed="81"/>
            <rFont val="Tahoma"/>
            <family val="2"/>
          </rPr>
          <t xml:space="preserve">
Shows the count of cancellations by store and reason, reflecting the frequency of each cancellation cause across locations.</t>
        </r>
      </text>
    </comment>
    <comment ref="I2" authorId="0" shapeId="0" xr:uid="{78280192-D510-45E7-A98F-BEA5531EBECA}">
      <text>
        <r>
          <rPr>
            <b/>
            <sz val="9"/>
            <color indexed="81"/>
            <rFont val="Tahoma"/>
            <family val="2"/>
          </rPr>
          <t>ARYAN N K ARYA:</t>
        </r>
        <r>
          <rPr>
            <sz val="9"/>
            <color indexed="81"/>
            <rFont val="Tahoma"/>
            <family val="2"/>
          </rPr>
          <t xml:space="preserve">
Displays the percentage share of each cancellation reason per store as observation in %age results in better Comperative Analysis.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I1" authorId="0" shapeId="0" xr:uid="{88B89E66-5731-4714-95AA-56FD86F4E4C3}">
      <text>
        <r>
          <rPr>
            <b/>
            <sz val="9"/>
            <color indexed="81"/>
            <rFont val="Tahoma"/>
            <family val="2"/>
          </rPr>
          <t>ARYAN N K ARYA:</t>
        </r>
        <r>
          <rPr>
            <sz val="9"/>
            <color indexed="81"/>
            <rFont val="Tahoma"/>
            <family val="2"/>
          </rPr>
          <t xml:space="preserve">
Composite score calculated using factors like Lead Type, Engagement, Rating, and Lead Age to assess overall conversion potential.</t>
        </r>
      </text>
    </comment>
    <comment ref="J1" authorId="0" shapeId="0" xr:uid="{0545CF11-2064-4980-AED3-9570D3DF4B50}">
      <text>
        <r>
          <rPr>
            <b/>
            <sz val="9"/>
            <color indexed="81"/>
            <rFont val="Tahoma"/>
            <family val="2"/>
          </rPr>
          <t>ARYAN N K ARYA:</t>
        </r>
        <r>
          <rPr>
            <sz val="9"/>
            <color indexed="81"/>
            <rFont val="Tahoma"/>
            <family val="2"/>
          </rPr>
          <t xml:space="preserve">
Categorizes leads as High, Medium, or Low potential based on percentile cut-offs (90th and 75th) of the Lead_Score distribution.
Kindly refer cell L2:M2
</t>
        </r>
      </text>
    </comment>
    <comment ref="L2" authorId="0" shapeId="0" xr:uid="{85584380-F248-423D-88C5-3F17392E0246}">
      <text>
        <r>
          <rPr>
            <b/>
            <sz val="9"/>
            <color indexed="81"/>
            <rFont val="Tahoma"/>
            <family val="2"/>
          </rPr>
          <t xml:space="preserve">ARYAN N K ARYA
</t>
        </r>
        <r>
          <rPr>
            <sz val="9"/>
            <color indexed="81"/>
            <rFont val="Tahoma"/>
            <family val="2"/>
          </rPr>
          <t xml:space="preserve">
The Score that is higher than 90 %ile.
</t>
        </r>
      </text>
    </comment>
    <comment ref="M2" authorId="0" shapeId="0" xr:uid="{1001F1A5-13EB-42EB-B2E7-AE7F3997B9F8}">
      <text>
        <r>
          <rPr>
            <b/>
            <sz val="9"/>
            <color indexed="81"/>
            <rFont val="Tahoma"/>
            <family val="2"/>
          </rPr>
          <t>ARYAN N K ARYA:</t>
        </r>
        <r>
          <rPr>
            <sz val="9"/>
            <color indexed="81"/>
            <rFont val="Tahoma"/>
            <family val="2"/>
          </rPr>
          <t xml:space="preserve">
Lead Score at 90 %ile
</t>
        </r>
      </text>
    </comment>
    <comment ref="L3" authorId="0" shapeId="0" xr:uid="{B859DE7E-3F0F-4C2A-9DDD-58EEFF1731E2}">
      <text>
        <r>
          <rPr>
            <b/>
            <sz val="9"/>
            <color indexed="81"/>
            <rFont val="Tahoma"/>
            <family val="2"/>
          </rPr>
          <t>ARYAN N K ARYA:</t>
        </r>
        <r>
          <rPr>
            <sz val="9"/>
            <color indexed="81"/>
            <rFont val="Tahoma"/>
            <family val="2"/>
          </rPr>
          <t xml:space="preserve">
Score whose value greater than 75 %ile
</t>
        </r>
      </text>
    </comment>
    <comment ref="M3" authorId="0" shapeId="0" xr:uid="{09A5E88C-1512-442F-8BDF-F84AB8E70A74}">
      <text>
        <r>
          <rPr>
            <b/>
            <sz val="9"/>
            <color indexed="81"/>
            <rFont val="Tahoma"/>
            <family val="2"/>
          </rPr>
          <t>ARYAN N K ARYA:</t>
        </r>
        <r>
          <rPr>
            <sz val="9"/>
            <color indexed="81"/>
            <rFont val="Tahoma"/>
            <family val="2"/>
          </rPr>
          <t xml:space="preserve">
Lead Score higher than 75 %ile of all Scores.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ARYAN N K ARYA</author>
  </authors>
  <commentList>
    <comment ref="A1" authorId="0" shapeId="0" xr:uid="{0284F2AF-D095-4017-9B0F-DCA424BC1C46}">
      <text>
        <r>
          <rPr>
            <b/>
            <sz val="9"/>
            <color indexed="81"/>
            <rFont val="Tahoma"/>
            <family val="2"/>
          </rPr>
          <t>ARYAN N K ARYA:</t>
        </r>
        <r>
          <rPr>
            <sz val="9"/>
            <color indexed="81"/>
            <rFont val="Tahoma"/>
            <family val="2"/>
          </rPr>
          <t xml:space="preserve">
Shows total number of leads vs. completed deliveries (used for Lead→Delivery KPI)</t>
        </r>
      </text>
    </comment>
    <comment ref="D1" authorId="0" shapeId="0" xr:uid="{BFE0F25D-3D91-4E03-A444-38EA9998EF07}">
      <text>
        <r>
          <rPr>
            <b/>
            <sz val="9"/>
            <color indexed="81"/>
            <rFont val="Tahoma"/>
            <family val="2"/>
          </rPr>
          <t>ARYAN N K ARYA:</t>
        </r>
        <r>
          <rPr>
            <sz val="9"/>
            <color indexed="81"/>
            <rFont val="Tahoma"/>
            <family val="2"/>
          </rPr>
          <t xml:space="preserve">
Displays cancelled orders and total leads for cancel % computation</t>
        </r>
      </text>
    </comment>
    <comment ref="A5" authorId="0" shapeId="0" xr:uid="{90D79536-3BDF-4B07-99D9-235D9BE543B4}">
      <text>
        <r>
          <rPr>
            <b/>
            <sz val="9"/>
            <color indexed="81"/>
            <rFont val="Tahoma"/>
            <family val="2"/>
          </rPr>
          <t>ARYAN N K ARYA:</t>
        </r>
        <r>
          <rPr>
            <sz val="9"/>
            <color indexed="81"/>
            <rFont val="Tahoma"/>
            <family val="2"/>
          </rPr>
          <t xml:space="preserve">
Displays mean customer rating</t>
        </r>
      </text>
    </comment>
    <comment ref="D5" authorId="0" shapeId="0" xr:uid="{1C3498B6-BEAB-443D-95D7-9BFEFFD67935}">
      <text>
        <r>
          <rPr>
            <b/>
            <sz val="9"/>
            <color indexed="81"/>
            <rFont val="Tahoma"/>
            <family val="2"/>
          </rPr>
          <t>ARYAN N K ARYA:</t>
        </r>
        <r>
          <rPr>
            <sz val="9"/>
            <color indexed="81"/>
            <rFont val="Tahoma"/>
            <family val="2"/>
          </rPr>
          <t xml:space="preserve">
Shows average time in days taken for end-to-end delivery</t>
        </r>
      </text>
    </comment>
    <comment ref="A11" authorId="0" shapeId="0" xr:uid="{6427D4F2-0375-4704-8DC1-A5925FA15843}">
      <text>
        <r>
          <rPr>
            <b/>
            <sz val="9"/>
            <color indexed="81"/>
            <rFont val="Tahoma"/>
            <family val="2"/>
          </rPr>
          <t>ARYAN N K ARYA:</t>
        </r>
        <r>
          <rPr>
            <sz val="9"/>
            <color indexed="81"/>
            <rFont val="Tahoma"/>
            <family val="2"/>
          </rPr>
          <t xml:space="preserve">
Shows conversion counts for each funnel stage (Pre-booked → Booked → Delivered)</t>
        </r>
      </text>
    </comment>
    <comment ref="H11" authorId="0" shapeId="0" xr:uid="{A8E4D529-599D-428E-B1E9-CB771254AAEC}">
      <text>
        <r>
          <rPr>
            <b/>
            <sz val="9"/>
            <color indexed="81"/>
            <rFont val="Tahoma"/>
            <family val="2"/>
          </rPr>
          <t xml:space="preserve">Cancellations and their Counts
</t>
        </r>
      </text>
    </comment>
    <comment ref="A20" authorId="0" shapeId="0" xr:uid="{17E35A3D-FCD1-4C67-99A3-011668FAC23C}">
      <text>
        <r>
          <rPr>
            <b/>
            <sz val="9"/>
            <color indexed="81"/>
            <rFont val="Tahoma"/>
            <family val="2"/>
          </rPr>
          <t>ARYAN N K ARYA:</t>
        </r>
        <r>
          <rPr>
            <sz val="9"/>
            <color indexed="81"/>
            <rFont val="Tahoma"/>
            <family val="2"/>
          </rPr>
          <t xml:space="preserve">
Average Days per process stage per store</t>
        </r>
      </text>
    </comment>
    <comment ref="F20" authorId="0" shapeId="0" xr:uid="{B762F38F-6B0B-4229-A51D-9815FEEFB80D}">
      <text>
        <r>
          <rPr>
            <b/>
            <sz val="9"/>
            <color indexed="81"/>
            <rFont val="Tahoma"/>
            <family val="2"/>
          </rPr>
          <t>ARYAN N K ARYA:</t>
        </r>
        <r>
          <rPr>
            <sz val="9"/>
            <color indexed="81"/>
            <rFont val="Tahoma"/>
            <family val="2"/>
          </rPr>
          <t xml:space="preserve">
Frequency distribution of ratings to analyze customer sentiment spread</t>
        </r>
      </text>
    </comment>
    <comment ref="O20" authorId="0" shapeId="0" xr:uid="{AEAC260B-11ED-4B7F-95A5-0075295B195C}">
      <text>
        <r>
          <rPr>
            <b/>
            <sz val="9"/>
            <color indexed="81"/>
            <rFont val="Tahoma"/>
            <family val="2"/>
          </rPr>
          <t>ARYAN N K ARYA:</t>
        </r>
        <r>
          <rPr>
            <sz val="9"/>
            <color indexed="81"/>
            <rFont val="Tahoma"/>
            <family val="2"/>
          </rPr>
          <t xml:space="preserve">
Shows how leads are distributed by temperature classification.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808FF-B084-4046-85F0-80A57BFC57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2435839-28B4-4BB3-A232-5983FE377FC2}" name="WorksheetConnection_Epe_working_29010.2025.v3.xlsx!tblClean" type="102" refreshedVersion="8" minRefreshableVersion="5">
    <extLst>
      <ext xmlns:x15="http://schemas.microsoft.com/office/spreadsheetml/2010/11/main" uri="{DE250136-89BD-433C-8126-D09CA5730AF9}">
        <x15:connection id="tblClean" autoDelete="1">
          <x15:rangePr sourceName="_xlcn.WorksheetConnection_Epe_working_29010.2025.v3.xlsxtblClean"/>
        </x15:connection>
      </ext>
    </extLst>
  </connection>
  <connection id="3" xr16:uid="{8154ED4C-4513-4FA6-B730-7053C75B010B}" name="WorksheetConnection_Epe_working_29010.2025.v8.xlsx!Table5" type="102" refreshedVersion="8" minRefreshableVersion="5">
    <extLst>
      <ext xmlns:x15="http://schemas.microsoft.com/office/spreadsheetml/2010/11/main" uri="{DE250136-89BD-433C-8126-D09CA5730AF9}">
        <x15:connection id="Table5">
          <x15:rangePr sourceName="_xlcn.WorksheetConnection_Epe_working_29010.2025.v8.xlsxTable5"/>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<sst xmlns="http://schemas.openxmlformats.org/spreadsheetml/2006/main" count="11760" uniqueCount="1134">
  <si>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</si>
  <si>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</si>
  <si>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</si>
  <si>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</si>
  <si>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</si>
  <si>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</si>
  <si>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</si>
  <si>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</si>
  <si>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</si>
  <si>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</si>
  <si>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</si>
  <si>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</si>
  <si>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</si>
  <si>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</si>
  <si>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</si>
  <si>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</si>
  <si>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</si>
  <si>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</si>
  <si>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</si>
  <si>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</si>
  <si>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</si>
  <si>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</si>
  <si>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</si>
  <si>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</si>
  <si>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</si>
  <si>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</si>
  <si>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</si>
  <si>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</si>
  <si>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</si>
  <si>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</si>
  <si>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</si>
  <si>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</si>
  <si>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</si>
  <si>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</si>
  <si>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</si>
  <si>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</si>
  <si>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</si>
  <si>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</si>
  <si>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</si>
  <si>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</si>
  <si>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</si>
  <si>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</si>
  <si>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</si>
  <si>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</si>
  <si>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</si>
  <si>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</si>
  <si>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</si>
  <si>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</si>
  <si>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</si>
  <si>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</si>
  <si>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</si>
  <si>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</si>
  <si>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</si>
  <si>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</si>
  <si>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</si>
  <si>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</si>
  <si>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</si>
  <si>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</si>
  <si>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</si>
  <si>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</si>
  <si>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</si>
  <si>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</si>
  <si>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</si>
  <si>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</si>
  <si>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</si>
  <si>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</si>
  <si>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</si>
  <si>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</si>
  <si>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</si>
  <si>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</si>
  <si>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</si>
  <si>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</si>
  <si>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</si>
  <si>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</si>
  <si>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</si>
  <si>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</si>
  <si>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</si>
  <si>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</si>
  <si>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</si>
  <si>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</si>
  <si>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</si>
  <si>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</si>
  <si>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</si>
  <si>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</si>
  <si>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</si>
  <si>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</si>
  <si>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</si>
  <si>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</si>
  <si>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</si>
  <si>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</si>
  <si>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</si>
  <si>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</si>
  <si>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</si>
  <si>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</si>
  <si>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</si>
  <si>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</si>
  <si>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</si>
  <si>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</si>
  <si>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</si>
  <si>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</si>
  <si>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</si>
  <si>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</si>
  <si>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</si>
  <si>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</si>
  <si>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</si>
  <si>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</si>
  <si>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</si>
  <si>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</si>
  <si>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</si>
  <si>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</si>
  <si>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</si>
  <si>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</si>
  <si>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</si>
  <si>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</si>
  <si>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</si>
  <si>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</si>
  <si>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</si>
  <si>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</si>
  <si>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</si>
  <si>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</si>
  <si>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</si>
  <si>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</si>
  <si>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</si>
  <si>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</si>
  <si>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</si>
  <si>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</si>
  <si>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</si>
  <si>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</si>
  <si>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</si>
  <si>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</si>
  <si>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</si>
  <si>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</si>
  <si>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</si>
  <si>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</si>
  <si>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</si>
  <si>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</si>
  <si>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</si>
  <si>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</si>
  <si>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</si>
  <si>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</si>
  <si>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</si>
  <si>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</si>
  <si>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</si>
  <si>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</si>
  <si>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</si>
  <si>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</si>
  <si>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</si>
  <si>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</si>
  <si>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</si>
  <si>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</si>
  <si>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</si>
  <si>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</si>
  <si>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</si>
  <si>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</si>
  <si>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</si>
  <si>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</si>
  <si>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</si>
  <si>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</si>
  <si>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</si>
  <si>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</si>
  <si>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</si>
  <si>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</si>
  <si>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</si>
  <si>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</si>
  <si>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</si>
  <si>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</si>
  <si>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</si>
  <si>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</si>
  <si>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</si>
  <si>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</si>
  <si>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</si>
  <si>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</si>
  <si>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</si>
  <si>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</si>
  <si>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</si>
  <si>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</si>
  <si>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</si>
  <si>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</si>
  <si>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</si>
  <si>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</si>
  <si>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</si>
  <si>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</si>
  <si>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</si>
  <si>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</si>
  <si>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</si>
  <si>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</si>
  <si>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</si>
  <si>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</si>
  <si>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</si>
  <si>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</si>
  <si>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</si>
  <si>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</si>
  <si>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</si>
  <si>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</si>
  <si>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</si>
  <si>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</si>
  <si>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</si>
  <si>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</si>
  <si>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</si>
  <si>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</si>
  <si>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</si>
  <si>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</si>
  <si>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</si>
  <si>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</si>
  <si>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</si>
  <si>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</si>
  <si>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</si>
  <si>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</si>
  <si>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</si>
  <si>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</si>
  <si>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</si>
  <si>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</si>
  <si>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</si>
  <si>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</si>
  <si>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</si>
  <si>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</si>
  <si>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</si>
  <si>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</si>
  <si>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</si>
  <si>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</si>
  <si>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</si>
  <si>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</si>
  <si>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</si>
  <si>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</si>
  <si>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</si>
  <si>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</si>
  <si>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</si>
  <si>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</si>
  <si>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</si>
  <si>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</si>
  <si>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</si>
  <si>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</si>
  <si>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</si>
  <si>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</si>
  <si>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</si>
  <si>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</si>
  <si>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</si>
  <si>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</si>
  <si>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</si>
  <si>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</si>
  <si>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</si>
  <si>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</si>
  <si>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</si>
  <si>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</si>
  <si>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</si>
  <si>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</si>
  <si>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</si>
  <si>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</si>
  <si>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</si>
  <si>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</si>
  <si>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</si>
  <si>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</si>
  <si>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</si>
  <si>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</si>
  <si>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</si>
  <si>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</si>
  <si>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</si>
  <si>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</si>
  <si>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</si>
  <si>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</si>
  <si>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</si>
  <si>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</si>
  <si>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</si>
  <si>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</si>
  <si>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</si>
  <si>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</si>
  <si>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</si>
  <si>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</si>
  <si>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</si>
  <si>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</si>
  <si>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</si>
  <si>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</si>
  <si>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</si>
  <si>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</si>
  <si>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</si>
  <si>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</si>
  <si>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</si>
  <si>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</si>
  <si>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</si>
  <si>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</si>
  <si>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</si>
  <si>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</si>
  <si>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</si>
  <si>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</si>
  <si>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</si>
  <si>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</si>
  <si>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</si>
  <si>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</si>
  <si>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</si>
  <si>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</si>
  <si>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</si>
  <si>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</si>
  <si>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</si>
  <si>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</si>
  <si>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</si>
  <si>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</si>
  <si>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</si>
  <si>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</si>
  <si>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</si>
  <si>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</si>
  <si>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</si>
  <si>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</si>
  <si>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</si>
  <si>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</si>
  <si>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</si>
  <si>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</si>
  <si>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</si>
  <si>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</si>
  <si>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</si>
  <si>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</si>
  <si>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</si>
  <si>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</si>
  <si>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</si>
  <si>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</si>
  <si>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</si>
  <si>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</si>
  <si>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</si>
  <si>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</si>
  <si>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</si>
  <si>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</si>
  <si>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</si>
  <si>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</si>
  <si>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</si>
  <si>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</si>
  <si>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</si>
  <si>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</si>
  <si>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</si>
  <si>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</si>
  <si>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</si>
  <si>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</si>
  <si>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</si>
  <si>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</si>
  <si>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</si>
  <si>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</si>
  <si>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</si>
  <si>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</si>
  <si>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</si>
  <si>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</si>
  <si>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</si>
  <si>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</si>
  <si>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</si>
  <si>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</si>
  <si>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</si>
  <si>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</si>
  <si>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</si>
  <si>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</si>
  <si>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</si>
  <si>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</si>
  <si>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</si>
  <si>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</si>
  <si>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</si>
  <si>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</si>
  <si>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</si>
  <si>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</si>
  <si>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</si>
  <si>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</si>
  <si>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</si>
  <si>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</si>
  <si>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</si>
  <si>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</si>
  <si>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</si>
  <si>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</si>
  <si>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</si>
  <si>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</si>
  <si>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</si>
  <si>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</si>
  <si>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</si>
  <si>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</si>
  <si>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</si>
  <si>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</si>
  <si>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</si>
  <si>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</si>
  <si>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</si>
  <si>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</si>
  <si>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</si>
  <si>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</si>
  <si>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</si>
  <si>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</si>
  <si>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</si>
  <si>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</si>
  <si>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</si>
  <si>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</si>
  <si>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</si>
  <si>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</si>
  <si>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</si>
  <si>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</si>
  <si>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</si>
  <si>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</si>
  <si>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</si>
  <si>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</si>
  <si>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</si>
  <si>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</si>
  <si>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</si>
  <si>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</si>
  <si>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</si>
  <si>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</si>
  <si>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</si>
  <si>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</si>
  <si>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</si>
  <si>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</si>
  <si>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</si>
  <si>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</si>
  <si>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</si>
  <si>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</si>
  <si>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</si>
  <si>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</si>
  <si>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</si>
  <si>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</si>
  <si>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</si>
  <si>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</si>
  <si>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</si>
  <si>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</si>
  <si>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</si>
  <si>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</si>
  <si>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</si>
  <si>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</si>
  <si>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</si>
  <si>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</si>
  <si>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</si>
  <si>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</si>
  <si>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</si>
  <si>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</si>
  <si>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</si>
  <si>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</si>
  <si>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</si>
  <si>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</si>
  <si>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</si>
  <si>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</si>
  <si>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</si>
  <si>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</si>
  <si>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</si>
  <si>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</si>
  <si>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</si>
  <si>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</si>
  <si>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</si>
  <si>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</si>
  <si>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</si>
  <si>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</si>
  <si>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</si>
  <si>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</si>
  <si>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</si>
  <si>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</si>
  <si>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</si>
  <si>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</si>
  <si>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</si>
  <si>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</si>
  <si>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</si>
  <si>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</si>
  <si>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</si>
  <si>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</si>
  <si>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</si>
  <si>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</si>
  <si>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</si>
  <si>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</si>
  <si>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</si>
  <si>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</si>
  <si>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</si>
  <si>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</si>
  <si>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</si>
  <si>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</si>
  <si>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</si>
  <si>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</si>
  <si>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</si>
  <si>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</si>
  <si>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</si>
  <si>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</si>
  <si>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</si>
  <si>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</si>
  <si>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</si>
  <si>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</si>
  <si>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</si>
  <si>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</si>
  <si>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</si>
  <si>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</si>
  <si>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</si>
  <si>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</si>
  <si>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</si>
  <si>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</si>
  <si>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</si>
  <si>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</si>
  <si>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</si>
  <si>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</si>
  <si>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</si>
  <si>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</si>
  <si>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</si>
  <si>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</si>
  <si>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</si>
  <si>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</si>
  <si>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</si>
  <si>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</si>
  <si>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</si>
  <si>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</si>
  <si>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</si>
  <si>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</si>
  <si>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</si>
  <si>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</si>
  <si>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</si>
  <si>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</si>
  <si>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</si>
  <si>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</si>
  <si>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</si>
  <si>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</si>
  <si>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</si>
  <si>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</si>
  <si>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</si>
  <si>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</si>
  <si>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</si>
  <si>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</si>
  <si>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</si>
  <si>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</si>
  <si>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</si>
  <si>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</si>
  <si>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</si>
  <si>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</si>
  <si>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</si>
  <si>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</si>
  <si>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</si>
  <si>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</si>
  <si>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</si>
  <si>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</si>
  <si>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</si>
  <si>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</si>
  <si>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</si>
  <si>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</si>
  <si>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</si>
  <si>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</si>
  <si>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</si>
  <si>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</si>
  <si>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</si>
  <si>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</si>
  <si>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</si>
  <si>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</si>
  <si>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</si>
  <si>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</si>
  <si>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</si>
  <si>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</si>
  <si>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</si>
  <si>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</si>
  <si>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</si>
  <si>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</si>
  <si>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</si>
  <si>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</si>
  <si>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</si>
  <si>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</si>
  <si>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</si>
  <si>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</si>
  <si>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</si>
  <si>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</si>
  <si>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</si>
  <si>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</si>
  <si>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</si>
  <si>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</si>
  <si>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</si>
  <si>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</si>
  <si>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</si>
  <si>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</si>
  <si>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</si>
  <si>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</si>
  <si>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</si>
  <si>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</si>
  <si>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</si>
  <si>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</si>
  <si>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</si>
  <si>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</si>
  <si>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</si>
  <si>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</si>
  <si>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</si>
  <si>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</si>
  <si>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</si>
  <si>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</si>
  <si>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</si>
  <si>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</si>
  <si>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</si>
  <si>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</si>
  <si>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</si>
  <si>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</si>
  <si>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</si>
  <si>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</si>
  <si>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</si>
  <si>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</si>
  <si>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</si>
  <si>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</si>
  <si>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</si>
  <si>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</si>
  <si>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</si>
  <si>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</si>
  <si>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</si>
  <si>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</si>
  <si>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</si>
  <si>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</si>
  <si>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</si>
  <si>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</si>
  <si>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</si>
  <si>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</si>
  <si>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</si>
  <si>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</si>
  <si>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</si>
  <si>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</si>
  <si>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</si>
  <si>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</si>
  <si>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</si>
  <si>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</si>
  <si>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</si>
  <si>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</si>
  <si>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</si>
  <si>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</si>
  <si>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</si>
  <si>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</si>
  <si>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</si>
  <si>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</si>
  <si>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</si>
  <si>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</si>
  <si>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</si>
  <si>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</si>
  <si>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</si>
  <si>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</si>
  <si>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</si>
  <si>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</si>
  <si>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</si>
  <si>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</si>
  <si>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</si>
  <si>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</si>
  <si>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</si>
  <si>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</si>
  <si>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</si>
  <si>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</si>
  <si>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</si>
  <si>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</si>
  <si>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</si>
  <si>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</si>
  <si>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</si>
  <si>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</si>
  <si>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</si>
  <si>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</si>
  <si>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</si>
  <si>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</si>
  <si>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</si>
  <si>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</si>
  <si>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</si>
  <si>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</si>
  <si>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</si>
  <si>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</si>
  <si>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</si>
  <si>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</si>
  <si>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</si>
  <si>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</si>
  <si>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</si>
  <si>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</si>
  <si>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</si>
  <si>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</si>
  <si>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</si>
  <si>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</si>
  <si>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</si>
  <si>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</si>
  <si>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</si>
  <si>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</si>
  <si>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</si>
  <si>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</si>
  <si>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</si>
  <si>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</si>
  <si>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</si>
  <si>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</si>
  <si>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</si>
  <si>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</si>
  <si>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</si>
  <si>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</si>
  <si>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</si>
  <si>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</si>
  <si>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</si>
  <si>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</si>
  <si>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</si>
  <si>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</si>
  <si>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</si>
  <si>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</si>
  <si>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</si>
  <si>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</si>
  <si>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</si>
  <si>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</si>
  <si>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</si>
  <si>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</si>
  <si>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</si>
  <si>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</si>
  <si>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</si>
  <si>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</si>
  <si>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</si>
  <si>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</si>
  <si>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</si>
  <si>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</si>
  <si>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</si>
  <si>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</si>
  <si>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</si>
  <si>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</si>
  <si>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</si>
  <si>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</si>
  <si>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</si>
  <si>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</si>
  <si>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</si>
  <si>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</si>
  <si>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</si>
  <si>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</si>
  <si>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</si>
  <si>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</si>
  <si>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</si>
  <si>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</si>
  <si>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</si>
  <si>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</si>
  <si>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</si>
  <si>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</si>
  <si>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</si>
  <si>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</si>
  <si>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</si>
  <si>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</si>
  <si>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</si>
  <si>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</si>
  <si>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</si>
  <si>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</si>
  <si>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</si>
  <si>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</si>
  <si>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</si>
  <si>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</si>
  <si>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</si>
  <si>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</si>
  <si>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</si>
  <si>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</si>
  <si>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</si>
  <si>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</si>
  <si>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</si>
  <si>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</si>
  <si>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</si>
  <si>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</si>
  <si>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</si>
  <si>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</si>
  <si>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</si>
  <si>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</si>
  <si>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</si>
  <si>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</si>
  <si>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</si>
  <si>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</si>
  <si>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</si>
  <si>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</si>
  <si>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</si>
  <si>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</si>
  <si>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</si>
  <si>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</si>
  <si>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</si>
  <si>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</si>
  <si>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</si>
  <si>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</si>
  <si>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</si>
  <si>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</si>
  <si>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</si>
  <si>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</si>
  <si>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</si>
  <si>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</si>
  <si>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</si>
  <si>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</si>
  <si>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</si>
  <si>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</si>
  <si>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</si>
  <si>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</si>
  <si>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</si>
  <si>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</si>
  <si>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</si>
  <si>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</si>
  <si>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</si>
  <si>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</si>
  <si>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</si>
  <si>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</si>
  <si>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</si>
  <si>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</si>
  <si>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</si>
  <si>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</si>
  <si>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</si>
  <si>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</si>
  <si>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</si>
  <si>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</si>
  <si>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</si>
  <si>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</si>
  <si>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</si>
  <si>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</si>
  <si>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</si>
  <si>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</si>
  <si>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</si>
  <si>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</si>
  <si>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</si>
  <si>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</si>
  <si>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</si>
  <si>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</si>
  <si>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</si>
  <si>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</si>
  <si>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</si>
  <si>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</si>
  <si>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</si>
  <si>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</si>
  <si>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</si>
  <si>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</si>
  <si>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</si>
  <si>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</si>
  <si>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</si>
  <si>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</si>
  <si>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</si>
  <si>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</si>
  <si>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</si>
  <si>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</si>
  <si>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</si>
  <si>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</si>
  <si>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</si>
  <si>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</si>
  <si>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</si>
  <si>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</si>
  <si>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</si>
  <si>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</si>
  <si>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</si>
  <si>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</si>
  <si>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</si>
  <si>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</si>
  <si>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</si>
  <si>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</si>
  <si>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</si>
  <si>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</si>
  <si>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</si>
  <si>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</si>
  <si>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</si>
  <si>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</si>
  <si>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</si>
  <si>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</si>
  <si>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</si>
  <si>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</si>
  <si>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</si>
  <si>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</si>
  <si>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</si>
  <si>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</si>
  <si>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</si>
  <si>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</si>
  <si>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</si>
  <si>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</si>
  <si>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</si>
  <si>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</si>
  <si>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</si>
  <si>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</si>
  <si>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</si>
  <si>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</si>
  <si>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</si>
  <si>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</si>
  <si>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</si>
  <si>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</si>
  <si>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</si>
  <si>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</si>
  <si>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</si>
  <si>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</si>
  <si>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</si>
  <si>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</si>
  <si>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</si>
  <si>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</si>
  <si>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</si>
  <si>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</si>
  <si>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</si>
  <si>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</si>
  <si>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</si>
  <si>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</si>
  <si>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</si>
  <si>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</si>
  <si>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</si>
  <si>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</si>
  <si>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</si>
  <si>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</si>
  <si>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</si>
  <si>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</si>
  <si>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</si>
  <si>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</si>
  <si>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</si>
  <si>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</si>
  <si>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</si>
  <si>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</si>
  <si>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</si>
  <si>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</si>
  <si>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</si>
  <si>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</si>
  <si>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</si>
  <si>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</si>
  <si>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</si>
  <si>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</si>
  <si>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</si>
  <si>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</si>
  <si>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</si>
  <si>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</si>
  <si>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</si>
  <si>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</si>
  <si>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</si>
  <si>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</si>
  <si>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</si>
  <si>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</si>
  <si>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</si>
  <si>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</si>
  <si>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</si>
  <si>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</si>
  <si>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</si>
  <si>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</si>
  <si>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</si>
  <si>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</si>
  <si>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</si>
  <si>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</si>
  <si>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</si>
  <si>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</si>
  <si>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</si>
  <si>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</si>
  <si>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</si>
  <si>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</si>
  <si>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</si>
  <si>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</si>
  <si>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</si>
  <si>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</si>
  <si>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</si>
  <si>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</si>
  <si>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</si>
  <si>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</si>
  <si>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</si>
  <si>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</si>
  <si>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</si>
  <si>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</si>
  <si>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</si>
  <si>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</si>
  <si>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</si>
  <si>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</si>
  <si>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</si>
  <si>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</si>
  <si>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</si>
  <si>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</si>
  <si>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</si>
  <si>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</si>
  <si>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</si>
  <si>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</si>
  <si>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</si>
  <si>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</si>
  <si>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</si>
  <si>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</si>
  <si>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</si>
  <si>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</si>
  <si>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</si>
  <si>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</si>
  <si>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</si>
  <si>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</si>
  <si>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</si>
  <si>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</si>
  <si>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</si>
  <si>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</si>
  <si>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</si>
  <si>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</si>
  <si>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</si>
  <si>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</si>
  <si>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</si>
  <si>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</si>
  <si>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</si>
  <si>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</si>
  <si>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</si>
  <si>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</si>
  <si>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</si>
  <si>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</si>
  <si>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</si>
  <si>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</si>
  <si>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</si>
  <si>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</si>
  <si>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</si>
  <si>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</si>
  <si>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</si>
  <si>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</si>
  <si>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</si>
  <si>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</si>
  <si>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</si>
  <si>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</si>
  <si>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</si>
  <si>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</si>
  <si>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</si>
  <si>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</si>
  <si>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</si>
  <si>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</si>
  <si>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</si>
  <si>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</si>
  <si>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</si>
  <si>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</si>
  <si>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</si>
  <si>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</si>
  <si>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</si>
  <si>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</si>
  <si>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</si>
  <si>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</si>
  <si>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</si>
  <si>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</si>
  <si>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</si>
  <si>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</si>
  <si>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</si>
  <si>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</si>
  <si>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</si>
  <si>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</si>
  <si>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</si>
  <si>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</si>
  <si>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</si>
  <si>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</si>
  <si>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</si>
  <si>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</si>
  <si>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</si>
  <si>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</si>
  <si>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</si>
  <si>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</si>
  <si>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</si>
  <si>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</si>
  <si>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</si>
  <si>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</si>
  <si>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</si>
  <si>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</si>
  <si>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</si>
  <si>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</si>
  <si>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</si>
  <si>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</si>
  <si>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</si>
  <si>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</si>
  <si>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</si>
  <si>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</si>
  <si>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</si>
  <si>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</si>
  <si>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</si>
  <si>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</si>
  <si>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</si>
  <si>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</si>
  <si>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</si>
  <si>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</si>
  <si>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</si>
  <si>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</si>
  <si>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Rows(raw)</t>
  </si>
  <si>
    <t>Columns(Raw)</t>
  </si>
  <si>
    <t>tblRaw</t>
  </si>
  <si>
    <t>Dataset loaded(from)</t>
  </si>
  <si>
    <t>Total Leads</t>
  </si>
  <si>
    <t>Unique Leads</t>
  </si>
  <si>
    <t>Store Count</t>
  </si>
  <si>
    <t>Rows with missing Dates</t>
  </si>
  <si>
    <t>Is_PreBooked</t>
  </si>
  <si>
    <t>Is_Booked</t>
  </si>
  <si>
    <t>Is_Delivered</t>
  </si>
  <si>
    <t>Is_Cancelled</t>
  </si>
  <si>
    <t>TAT_PreBooking (Days)</t>
  </si>
  <si>
    <t>TAT_Booking (Days)</t>
  </si>
  <si>
    <t>TAT_Delivery (Days)</t>
  </si>
  <si>
    <t>TAT_Delivery_All (Days)</t>
  </si>
  <si>
    <t>Is_SuccessfulDelivery</t>
  </si>
  <si>
    <t>Count of total delivered (regardless cancellation)</t>
  </si>
  <si>
    <t>Count of delivered but cancelled</t>
  </si>
  <si>
    <t>Count of successful deliveries</t>
  </si>
  <si>
    <t>Pre-Booked</t>
  </si>
  <si>
    <t>Booked</t>
  </si>
  <si>
    <t>Successful Deliveries</t>
  </si>
  <si>
    <t>Lead → Pre (%)</t>
  </si>
  <si>
    <t>Pre → Book (%)</t>
  </si>
  <si>
    <t>Book → Delivery (%)</t>
  </si>
  <si>
    <t>Avg TAT Pre</t>
  </si>
  <si>
    <t>Avg TAT Book</t>
  </si>
  <si>
    <t>Avg TAT Delivery</t>
  </si>
  <si>
    <t>NPS_Category</t>
  </si>
  <si>
    <t>Row Labels</t>
  </si>
  <si>
    <t>Grand Total</t>
  </si>
  <si>
    <t>Count of Lead ID</t>
  </si>
  <si>
    <t>Hot Leads</t>
  </si>
  <si>
    <t>Warm Leads</t>
  </si>
  <si>
    <t>Cold Leads</t>
  </si>
  <si>
    <t>Lead_Score</t>
  </si>
  <si>
    <t>90th %ile</t>
  </si>
  <si>
    <t>75th %ile</t>
  </si>
  <si>
    <t>Potential_Bucket</t>
  </si>
  <si>
    <t>High</t>
  </si>
  <si>
    <t>Low</t>
  </si>
  <si>
    <t>Medium</t>
  </si>
  <si>
    <t>Date</t>
  </si>
  <si>
    <t>Cleaning_Status</t>
  </si>
  <si>
    <t>Done</t>
  </si>
  <si>
    <t>Book→Del(%)</t>
  </si>
  <si>
    <t>Avg %</t>
  </si>
  <si>
    <t>Avg. TAT(s)</t>
  </si>
  <si>
    <t>Avg TAT(Pree-Book)</t>
  </si>
  <si>
    <t>Avg. TAT(Delivery)</t>
  </si>
  <si>
    <t>Avg. TAT(Book)</t>
  </si>
  <si>
    <t>Lead→Pree-Book(%)</t>
  </si>
  <si>
    <t>Pre-Book→Book(%)</t>
  </si>
  <si>
    <t>Potential Level</t>
  </si>
  <si>
    <t>Lead Count wrt Pot.</t>
  </si>
  <si>
    <t>Successful Del.</t>
  </si>
  <si>
    <t>Rated Count</t>
  </si>
  <si>
    <t>Promoters(9-10)</t>
  </si>
  <si>
    <t>Passives(7-8)</t>
  </si>
  <si>
    <t>Detractors(0-6)</t>
  </si>
  <si>
    <t>Avg Rating</t>
  </si>
  <si>
    <t>Total</t>
  </si>
  <si>
    <t>NPS Score %</t>
  </si>
  <si>
    <t xml:space="preserve"> Type of Lead</t>
  </si>
  <si>
    <t>Total Cancellations</t>
  </si>
  <si>
    <t>% due to Price</t>
  </si>
  <si>
    <t>% due to Financing</t>
  </si>
  <si>
    <t>% Changed Mind</t>
  </si>
  <si>
    <t>% Model Unavailable</t>
  </si>
  <si>
    <t>% Other</t>
  </si>
  <si>
    <t>Lead Score Percentile Thresholds</t>
  </si>
  <si>
    <t>TotalLeads</t>
  </si>
  <si>
    <t>TAT__Delivery_All (Day)</t>
  </si>
  <si>
    <t>AllDeliveries</t>
  </si>
  <si>
    <t>Avg_TAT_LeadToDelivery</t>
  </si>
  <si>
    <t>Avg_CustRating</t>
  </si>
  <si>
    <t>CancelledCount</t>
  </si>
  <si>
    <t>TotalLeadsForCancel</t>
  </si>
  <si>
    <t>Rating_Bin</t>
  </si>
  <si>
    <t>0-2</t>
  </si>
  <si>
    <t>3-5</t>
  </si>
  <si>
    <t>6-8</t>
  </si>
  <si>
    <t>9-10</t>
  </si>
  <si>
    <t>Average Lead-to-Delivery TAT (Days)</t>
  </si>
  <si>
    <t>Avg Customer Rating(All Del.)</t>
  </si>
  <si>
    <t>Store-wise Cancellation Summary</t>
  </si>
  <si>
    <t>Store-wiseLeads and Del(s)</t>
  </si>
  <si>
    <t>Lead Conversion Funnel by Store</t>
  </si>
  <si>
    <t>TAT Performance by Stage (Pre-booking, Booking, Delivery)</t>
  </si>
  <si>
    <t>Lead Type Distribution</t>
  </si>
  <si>
    <t>Customer Rating Distribution (0–10)</t>
  </si>
  <si>
    <t>Distribution</t>
  </si>
  <si>
    <t>Lead to Delivery %</t>
  </si>
  <si>
    <t>Avg Lead-to-Delivery TAT (Days)</t>
  </si>
  <si>
    <t>Cancellation %age</t>
  </si>
  <si>
    <t>Column Labels</t>
  </si>
  <si>
    <t>Cancellation Reason Analysis</t>
  </si>
  <si>
    <t>Lead Generation</t>
  </si>
  <si>
    <t>PreBookings</t>
  </si>
  <si>
    <t>Bookings</t>
  </si>
  <si>
    <t>For KPIs</t>
  </si>
  <si>
    <t>Average Pre-Booking Time</t>
  </si>
  <si>
    <t>Average Booking Time</t>
  </si>
  <si>
    <t>Average Delivery Time</t>
  </si>
  <si>
    <t>19/02/2026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</si>
</sst>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b/>
      <sz val="11"/>
      <color theme="1"/>
      <name val="Calibri"/>
      <scheme val="minor"/>
    </font>
    <font>
      <sz val="11"/>
      <color theme="1"/>
      <name val="Calibri"/>
      <scheme val="minor"/>
    </font>
    <font>
      <sz val="11"/>
      <color theme="1"/>
      <name val="Calibri"/>
    </font>
    <font>
      <b/>
      <sz val="11"/>
      <color theme="1"/>
      <name val="Calibri"/>
      <family val="2"/>
      <scheme val="minor"/>
    </font>
    <font>
      <sz val="11"/>
      <color theme="1"/>
      <name val="Calibri"/>
      <family val="2"/>
    </font>
    <font>
      <sz val="9"/>
      <color indexed="81"/>
      <name val="Tahoma"/>
      <charset val="1"/>
    </font>
    <font>
      <b/>
      <sz val="9"/>
      <color indexed="81"/>
      <name val="Tahoma"/>
      <charset val="1"/>
    </font>
    <font>
      <b/>
      <sz val="11"/>
      <color theme="1"/>
      <name val="Calibri"/>
      <family val="2"/>
    </font>
    <font>
      <b/>
      <sz val="11"/>
      <color theme="0"/>
      <name val="Calibri"/>
      <family val="2"/>
      <scheme val="minor"/>
    </font>
    <font>
      <b/>
      <sz val="11"/>
      <color theme="0"/>
      <name val="Calibri"/>
      <family val="2"/>
    </font>
    <font>
      <sz val="9"/>
      <color indexed="81"/>
      <name val="Tahoma"/>
      <family val="2"/>
    </font>
    <font>
      <b/>
      <sz val="9"/>
      <color indexed="81"/>
      <name val="Tahoma"/>
      <family val="2"/>
    </font>
    <font>
      <b/>
      <sz val="11"/>
      <color rgb="FF3F3F3F"/>
      <name val="Calibri"/>
      <family val="2"/>
      <scheme val="minor"/>
    </font>
    <font>
      <b/>
      <sz val="11"/>
      <color theme="2"/>
      <name val="Calibri"/>
      <family val="2"/>
      <scheme val="minor"/>
    </font>
    <font>
      <b/>
      <u/>
      <sz val="12"/>
      <color theme="1"/>
      <name val="Calibri"/>
      <family val="2"/>
      <scheme val="minor"/>
    </font>
    <font>
      <sz val="11"/>
      <color theme="3"/>
      <name val="Calibri"/>
      <scheme val="minor"/>
    </font>
  </fonts>
  <fills count="12">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4"/>
        <bgColor theme="4"/>
      </patternFill>
    </fill>
    <fill>
      <patternFill patternType="solid">
        <fgColor theme="4" tint="0.39997558519241921"/>
        <bgColor indexed="64"/>
      </patternFill>
    </fill>
    <fill>
      <patternFill patternType="solid">
        <fgColor rgb="FFF2F2F2"/>
      </patternFill>
    </fill>
    <fill>
      <patternFill patternType="solid">
        <fgColor rgb="FF4F81BD"/>
        <bgColor indexed="64"/>
      </patternFill>
    </fill>
    <fill>
      <patternFill patternType="solid">
        <fgColor theme="2" tint="-0.249977111117893"/>
        <bgColor indexed="64"/>
      </patternFill>
    </fill>
    <fill>
      <patternFill patternType="solid">
        <fgColor theme="2" tint="-0.34998626667073579"/>
        <bgColor indexed="64"/>
      </patternFill>
    </fill>
    <fill>
      <patternFill patternType="solid">
        <fgColor theme="8" tint="0.39997558519241921"/>
        <bgColor indexed="64"/>
      </patternFill>
    </fill>
    <fill>
      <patternFill patternType="solid">
        <fgColor theme="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rgb="FF000000"/>
      </left>
      <right style="thin">
        <color rgb="FF000000"/>
      </right>
      <top/>
      <bottom/>
      <diagonal/>
    </border>
    <border>
      <left style="thin">
        <color rgb="FF000000"/>
      </left>
      <right style="thin">
        <color rgb="FF000000"/>
      </right>
      <top style="thin">
        <color theme="4" tint="0.39997558519241921"/>
      </top>
      <bottom style="thin">
        <color theme="4" tint="0.39997558519241921"/>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22" fillId="6" borderId="19" applyNumberFormat="0" applyAlignment="0" applyProtection="0"/>
  </cellStyleXfs>
  <cellXfs count="115">
    <xf numFmtId="0" fontId="0" fillId="0" borderId="0" xfId="0"/>
    <xf numFmtId="0" fontId="9" fillId="0" borderId="1" xfId="0" applyFont="1" applyBorder="1" applyAlignment="1">
      <alignment horizontal="center" vertical="top"/>
    </xf>
    <xf numFmtId="0" fontId="11" fillId="0" borderId="0" xfId="0" applyFont="1"/>
    <xf numFmtId="0" fontId="13" fillId="0" borderId="0" xfId="0" applyFont="1"/>
    <xf numFmtId="0" fontId="17" fillId="0" borderId="1" xfId="0" applyFont="1" applyBorder="1" applyAlignment="1">
      <alignment horizontal="center" vertical="top"/>
    </xf>
    <xf numFmtId="0" fontId="9" fillId="0" borderId="10" xfId="0" applyFont="1" applyBorder="1" applyAlignment="1">
      <alignment horizontal="center" vertical="top"/>
    </xf>
    <xf numFmtId="0" fontId="6" fillId="0" borderId="0" xfId="0" applyFont="1"/>
    <xf numFmtId="0" fontId="17" fillId="0" borderId="10" xfId="0" applyFont="1" applyBorder="1" applyAlignment="1">
      <alignment horizontal="center" vertical="top"/>
    </xf>
    <xf numFmtId="0" fontId="0" fillId="0" borderId="4" xfId="0" applyBorder="1"/>
    <xf numFmtId="0" fontId="0" fillId="0" borderId="4" xfId="0" pivotButton="1" applyBorder="1"/>
    <xf numFmtId="0" fontId="0" fillId="0" borderId="4" xfId="0" applyBorder="1" applyAlignment="1">
      <alignment horizontal="left"/>
    </xf>
    <xf numFmtId="0" fontId="19" fillId="4" borderId="1" xfId="0" applyFont="1" applyFill="1" applyBorder="1" applyAlignment="1">
      <alignment horizontal="center" vertical="top"/>
    </xf>
    <xf numFmtId="0" fontId="19" fillId="4" borderId="11" xfId="0" applyFont="1" applyFill="1" applyBorder="1" applyAlignment="1">
      <alignment horizontal="center" vertical="top"/>
    </xf>
    <xf numFmtId="0" fontId="19" fillId="4" borderId="10" xfId="0" applyFont="1" applyFill="1" applyBorder="1" applyAlignment="1">
      <alignment horizontal="center" vertical="top"/>
    </xf>
    <xf numFmtId="0" fontId="0" fillId="0" borderId="4" xfId="0" applyBorder="1" applyAlignment="1">
      <alignment horizontal="center"/>
    </xf>
    <xf numFmtId="2" fontId="0" fillId="0" borderId="4" xfId="0" applyNumberFormat="1" applyBorder="1"/>
    <xf numFmtId="0" fontId="0" fillId="0" borderId="17" xfId="0" applyBorder="1"/>
    <xf numFmtId="0" fontId="0" fillId="0" borderId="12" xfId="0" applyBorder="1"/>
    <xf numFmtId="0" fontId="0" fillId="0" borderId="18" xfId="0" applyBorder="1"/>
    <xf numFmtId="0" fontId="0" fillId="0" borderId="0" xfId="0" applyAlignment="1">
      <alignment horizontal="right"/>
    </xf>
    <xf numFmtId="0" fontId="13" fillId="0" borderId="4" xfId="0" pivotButton="1" applyFont="1" applyBorder="1"/>
    <xf numFmtId="0" fontId="13" fillId="3" borderId="13" xfId="0" applyFont="1" applyFill="1" applyBorder="1"/>
    <xf numFmtId="0" fontId="8" fillId="3" borderId="14" xfId="0" applyFont="1" applyFill="1" applyBorder="1" applyAlignment="1">
      <alignment horizontal="center"/>
    </xf>
    <xf numFmtId="0" fontId="13" fillId="3" borderId="21" xfId="0" applyFont="1" applyFill="1" applyBorder="1"/>
    <xf numFmtId="0" fontId="0" fillId="3" borderId="22" xfId="0" applyFill="1" applyBorder="1" applyAlignment="1">
      <alignment horizontal="center"/>
    </xf>
    <xf numFmtId="0" fontId="13" fillId="3" borderId="15" xfId="0" applyFont="1" applyFill="1" applyBorder="1"/>
    <xf numFmtId="0" fontId="6" fillId="3" borderId="16" xfId="0" applyFont="1" applyFill="1" applyBorder="1" applyAlignment="1">
      <alignment horizontal="center"/>
    </xf>
    <xf numFmtId="0" fontId="13" fillId="7" borderId="20" xfId="0" applyFont="1" applyFill="1" applyBorder="1" applyAlignment="1">
      <alignment horizontal="center"/>
    </xf>
    <xf numFmtId="0" fontId="4" fillId="0" borderId="4" xfId="0" applyFont="1" applyBorder="1" applyAlignment="1">
      <alignment horizontal="center"/>
    </xf>
    <xf numFmtId="165" fontId="0" fillId="0" borderId="4" xfId="0" applyNumberFormat="1" applyBorder="1" applyAlignment="1">
      <alignment horizontal="center"/>
    </xf>
    <xf numFmtId="0" fontId="0" fillId="0" borderId="4" xfId="0" pivotButton="1" applyBorder="1" applyAlignment="1">
      <alignment horizontal="center" vertical="center"/>
    </xf>
    <xf numFmtId="0" fontId="0" fillId="0" borderId="4" xfId="0" applyBorder="1" applyAlignment="1">
      <alignment horizontal="center" vertical="center"/>
    </xf>
    <xf numFmtId="0" fontId="10" fillId="0" borderId="0" xfId="0" applyFont="1" applyAlignment="1">
      <alignment horizontal="center"/>
    </xf>
    <xf numFmtId="0" fontId="8" fillId="2" borderId="2" xfId="0" applyFont="1" applyFill="1" applyBorder="1" applyAlignment="1">
      <alignment horizontal="center"/>
    </xf>
    <xf numFmtId="0" fontId="8" fillId="2" borderId="3" xfId="0" applyFont="1" applyFill="1" applyBorder="1" applyAlignment="1">
      <alignment horizontal="center"/>
    </xf>
    <xf numFmtId="164" fontId="14" fillId="2" borderId="3" xfId="0" applyNumberFormat="1" applyFont="1" applyFill="1" applyBorder="1" applyAlignment="1">
      <alignment horizontal="center"/>
    </xf>
    <xf numFmtId="0" fontId="8" fillId="2" borderId="5" xfId="0" applyFont="1" applyFill="1" applyBorder="1" applyAlignment="1">
      <alignment horizontal="center"/>
    </xf>
    <xf numFmtId="0" fontId="7" fillId="0" borderId="9" xfId="0" applyFont="1" applyBorder="1" applyAlignment="1">
      <alignment horizontal="center"/>
    </xf>
    <xf numFmtId="0" fontId="7" fillId="0" borderId="0" xfId="0" applyFont="1" applyAlignment="1">
      <alignment horizontal="center"/>
    </xf>
    <xf numFmtId="0" fontId="6" fillId="0" borderId="0" xfId="0" applyFont="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164" fontId="14" fillId="0" borderId="3" xfId="0" applyNumberFormat="1" applyFont="1" applyBorder="1" applyAlignment="1">
      <alignment horizontal="center"/>
    </xf>
    <xf numFmtId="0" fontId="8" fillId="0" borderId="5" xfId="0" applyFont="1" applyBorder="1" applyAlignment="1">
      <alignment horizontal="center"/>
    </xf>
    <xf numFmtId="0" fontId="7" fillId="0" borderId="3"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164" fontId="14" fillId="0" borderId="7" xfId="0" applyNumberFormat="1" applyFont="1" applyBorder="1" applyAlignment="1">
      <alignment horizontal="center"/>
    </xf>
    <xf numFmtId="0" fontId="8" fillId="0" borderId="8" xfId="0" applyFont="1" applyBorder="1" applyAlignment="1">
      <alignment horizontal="center"/>
    </xf>
    <xf numFmtId="0" fontId="7" fillId="0" borderId="7" xfId="0" applyFont="1" applyBorder="1" applyAlignment="1">
      <alignment horizontal="center"/>
    </xf>
    <xf numFmtId="0" fontId="6" fillId="0" borderId="0" xfId="0" applyFont="1" applyAlignment="1">
      <alignment horizontal="center" vertical="center" wrapText="1"/>
    </xf>
    <xf numFmtId="2" fontId="6" fillId="0" borderId="0" xfId="0" applyNumberFormat="1" applyFont="1" applyAlignment="1">
      <alignment horizontal="center"/>
    </xf>
    <xf numFmtId="2" fontId="0" fillId="0" borderId="0" xfId="0" applyNumberFormat="1" applyAlignment="1">
      <alignment horizontal="center"/>
    </xf>
    <xf numFmtId="0" fontId="0" fillId="0" borderId="0" xfId="0" applyAlignment="1">
      <alignment horizontal="center"/>
    </xf>
    <xf numFmtId="0" fontId="4" fillId="0" borderId="0" xfId="0" applyFont="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0" fontId="0" fillId="7" borderId="4" xfId="0" applyFill="1" applyBorder="1" applyAlignment="1">
      <alignment horizontal="center"/>
    </xf>
    <xf numFmtId="0" fontId="13" fillId="4" borderId="4" xfId="0" applyFont="1" applyFill="1" applyBorder="1" applyAlignment="1">
      <alignment horizontal="center"/>
    </xf>
    <xf numFmtId="0" fontId="18" fillId="4" borderId="4" xfId="0" applyFont="1" applyFill="1" applyBorder="1" applyAlignment="1">
      <alignment horizontal="center"/>
    </xf>
    <xf numFmtId="0" fontId="5" fillId="2" borderId="4" xfId="0" applyFont="1" applyFill="1" applyBorder="1" applyAlignment="1">
      <alignment horizontal="center"/>
    </xf>
    <xf numFmtId="0" fontId="5" fillId="0" borderId="4" xfId="0" applyFont="1" applyBorder="1" applyAlignment="1">
      <alignment horizontal="center"/>
    </xf>
    <xf numFmtId="0" fontId="13" fillId="9" borderId="19" xfId="1" applyFont="1" applyFill="1" applyAlignment="1">
      <alignment horizontal="center"/>
    </xf>
    <xf numFmtId="0" fontId="22" fillId="8" borderId="19" xfId="1" applyFill="1" applyAlignment="1">
      <alignment horizontal="center"/>
    </xf>
    <xf numFmtId="0" fontId="18" fillId="4" borderId="3"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5" xfId="0" applyFont="1" applyFill="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2" borderId="7" xfId="0" applyFont="1" applyFill="1" applyBorder="1" applyAlignment="1">
      <alignment horizontal="center"/>
    </xf>
    <xf numFmtId="0" fontId="4" fillId="5" borderId="4" xfId="0" applyFont="1" applyFill="1" applyBorder="1" applyAlignment="1">
      <alignment horizontal="center"/>
    </xf>
    <xf numFmtId="0" fontId="0" fillId="7" borderId="4" xfId="0" applyFill="1" applyBorder="1" applyAlignment="1">
      <alignment horizontal="center" vertical="center"/>
    </xf>
    <xf numFmtId="0" fontId="23" fillId="7" borderId="4" xfId="0" applyFont="1" applyFill="1" applyBorder="1" applyAlignment="1">
      <alignment horizontal="center"/>
    </xf>
    <xf numFmtId="0" fontId="6" fillId="3" borderId="4" xfId="0" applyFont="1" applyFill="1" applyBorder="1"/>
    <xf numFmtId="0" fontId="0" fillId="3" borderId="4" xfId="0" applyFill="1" applyBorder="1"/>
    <xf numFmtId="0" fontId="11" fillId="0" borderId="0" xfId="0" applyFont="1" applyAlignment="1">
      <alignment horizontal="center"/>
    </xf>
    <xf numFmtId="164" fontId="12" fillId="0" borderId="0" xfId="0" applyNumberFormat="1" applyFont="1" applyAlignment="1">
      <alignment horizontal="center"/>
    </xf>
    <xf numFmtId="0" fontId="3" fillId="0" borderId="0" xfId="0" applyFont="1" applyAlignment="1">
      <alignment horizontal="center"/>
    </xf>
    <xf numFmtId="0" fontId="0" fillId="0" borderId="0" xfId="0" applyAlignment="1">
      <alignment horizontal="left"/>
    </xf>
    <xf numFmtId="0" fontId="25" fillId="0" borderId="4" xfId="0" applyFont="1" applyBorder="1" applyAlignment="1">
      <alignment horizontal="center" vertical="center"/>
    </xf>
    <xf numFmtId="0" fontId="0" fillId="0" borderId="4" xfId="0" applyBorder="1" applyAlignment="1">
      <alignment wrapText="1"/>
    </xf>
    <xf numFmtId="0" fontId="0" fillId="0" borderId="4" xfId="0" pivotButton="1" applyBorder="1" applyAlignment="1">
      <alignment horizontal="center"/>
    </xf>
    <xf numFmtId="0" fontId="13" fillId="11" borderId="0" xfId="0" applyFont="1" applyFill="1"/>
    <xf numFmtId="0" fontId="0" fillId="0" borderId="4" xfId="0" pivotButton="1" applyBorder="1" applyAlignment="1">
      <alignment horizontal="left"/>
    </xf>
    <xf numFmtId="165" fontId="0" fillId="0" borderId="23" xfId="0" applyNumberFormat="1" applyBorder="1" applyAlignment="1">
      <alignment horizontal="center"/>
    </xf>
    <xf numFmtId="165" fontId="0" fillId="0" borderId="0" xfId="0" applyNumberFormat="1"/>
    <xf numFmtId="165" fontId="0" fillId="0" borderId="4" xfId="0" applyNumberFormat="1" applyBorder="1"/>
    <xf numFmtId="0" fontId="13" fillId="3" borderId="25" xfId="0" applyFont="1" applyFill="1" applyBorder="1"/>
    <xf numFmtId="0" fontId="13" fillId="11" borderId="25" xfId="0" applyFont="1" applyFill="1" applyBorder="1"/>
    <xf numFmtId="0" fontId="13" fillId="11" borderId="24" xfId="0" applyFont="1" applyFill="1" applyBorder="1"/>
    <xf numFmtId="0" fontId="13" fillId="11" borderId="26" xfId="0" applyFont="1" applyFill="1" applyBorder="1"/>
    <xf numFmtId="14" fontId="1" fillId="3" borderId="22" xfId="0" applyNumberFormat="1" applyFont="1" applyFill="1" applyBorder="1" applyAlignment="1">
      <alignment horizontal="center"/>
    </xf>
    <xf numFmtId="0" fontId="6" fillId="11" borderId="0" xfId="0" applyFont="1" applyFill="1" applyAlignment="1">
      <alignment horizontal="center"/>
    </xf>
    <xf numFmtId="0" fontId="9" fillId="0" borderId="28" xfId="0" applyFont="1" applyBorder="1" applyAlignment="1">
      <alignment horizontal="center" vertical="top"/>
    </xf>
    <xf numFmtId="0" fontId="13" fillId="3" borderId="13" xfId="0" applyFont="1" applyFill="1" applyBorder="1" applyAlignment="1">
      <alignment horizontal="left" vertical="center"/>
    </xf>
    <xf numFmtId="0" fontId="13" fillId="3" borderId="14" xfId="0" applyFont="1" applyFill="1" applyBorder="1" applyAlignment="1">
      <alignment horizontal="left" vertical="center"/>
    </xf>
    <xf numFmtId="0" fontId="13" fillId="3" borderId="21" xfId="0" applyFont="1" applyFill="1" applyBorder="1" applyAlignment="1">
      <alignment horizontal="left" vertical="center"/>
    </xf>
    <xf numFmtId="0" fontId="13" fillId="3" borderId="22" xfId="0" applyFont="1" applyFill="1" applyBorder="1" applyAlignment="1">
      <alignment horizontal="left" vertical="center"/>
    </xf>
    <xf numFmtId="0" fontId="13" fillId="8" borderId="21" xfId="0" applyFont="1" applyFill="1" applyBorder="1" applyAlignment="1">
      <alignment horizontal="left" vertical="center" wrapText="1"/>
    </xf>
    <xf numFmtId="0" fontId="13" fillId="8" borderId="22" xfId="0" applyFont="1" applyFill="1" applyBorder="1" applyAlignment="1">
      <alignment horizontal="left" vertical="center"/>
    </xf>
    <xf numFmtId="0" fontId="13" fillId="8" borderId="15" xfId="0" applyFont="1" applyFill="1" applyBorder="1" applyAlignment="1">
      <alignment horizontal="left" vertical="center" wrapText="1"/>
    </xf>
    <xf numFmtId="0" fontId="13" fillId="8" borderId="16" xfId="0" applyFont="1" applyFill="1" applyBorder="1" applyAlignment="1">
      <alignment horizontal="left" vertical="center"/>
    </xf>
    <xf numFmtId="0" fontId="24" fillId="10" borderId="4" xfId="0" applyFont="1" applyFill="1" applyBorder="1" applyAlignment="1">
      <alignment horizontal="center"/>
    </xf>
    <xf numFmtId="0" fontId="4" fillId="10" borderId="4" xfId="0" applyFont="1" applyFill="1" applyBorder="1" applyAlignment="1">
      <alignment horizontal="center"/>
    </xf>
    <xf numFmtId="0" fontId="13" fillId="3" borderId="4" xfId="0" applyFont="1" applyFill="1" applyBorder="1" applyAlignment="1">
      <alignment horizontal="center"/>
    </xf>
    <xf numFmtId="0" fontId="13" fillId="3" borderId="27" xfId="0" applyFont="1" applyFill="1" applyBorder="1" applyAlignment="1">
      <alignment horizontal="center"/>
    </xf>
    <xf numFmtId="0" fontId="13" fillId="3" borderId="12" xfId="0" applyFont="1" applyFill="1" applyBorder="1" applyAlignment="1">
      <alignment horizontal="center"/>
    </xf>
    <xf numFmtId="0" fontId="13" fillId="3" borderId="18" xfId="0" applyFont="1" applyFill="1" applyBorder="1" applyAlignment="1">
      <alignment horizontal="center"/>
    </xf>
    <xf numFmtId="0" fontId="2" fillId="3" borderId="4" xfId="0" applyFont="1" applyFill="1" applyBorder="1" applyAlignment="1">
      <alignment horizontal="center"/>
    </xf>
    <xf numFmtId="0" fontId="0" fillId="3" borderId="4" xfId="0" applyFill="1" applyBorder="1" applyAlignment="1">
      <alignment horizontal="center"/>
    </xf>
  </cellXfs>
  <cellStyles count="2">
    <cellStyle name="Normal" xfId="0" builtinId="0"/>
    <cellStyle name="Output" xfId="1" builtinId="21"/>
  </cellStyles>
  <dxfs count="218">
    <dxf>
      <font>
        <b/>
        <i val="0"/>
      </font>
      <fill>
        <patternFill>
          <bgColor rgb="FF00D25F"/>
        </patternFill>
      </fill>
    </dxf>
    <dxf>
      <font>
        <b/>
        <i val="0"/>
      </font>
      <fill>
        <patternFill>
          <bgColor rgb="FFFCF600"/>
        </patternFill>
      </fill>
    </dxf>
    <dxf>
      <font>
        <b/>
        <i val="0"/>
      </font>
      <fill>
        <patternFill>
          <bgColor rgb="FFFF010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5" formatCode="0.0"/>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5" formatCode="0.0"/>
    </dxf>
    <dxf>
      <alignment horizontal="lef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numFmt numFmtId="164" formatCode="yyyy\-mm\-dd"/>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alignment horizont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4F81BD"/>
        </patternFill>
      </fill>
    </dxf>
    <dxf>
      <fill>
        <patternFill patternType="solid">
          <bgColor theme="4" tint="0.3999755851924192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2" formatCode="0.00"/>
      <alignment horizontal="center" textRotation="0" indent="0" justifyLastLine="0" shrinkToFit="0" readingOrder="0"/>
    </dxf>
    <dxf>
      <numFmt numFmtId="2" formatCode="0.00"/>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center" textRotation="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0" formatCode="General"/>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numFmt numFmtId="164" formatCode="yyyy\-mm\-dd"/>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numFmt numFmtId="164" formatCode="yyyy\-mm\-dd"/>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numFmt numFmtId="164" formatCode="yyyy\-mm\-dd"/>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numFmt numFmtId="164" formatCode="yyyy\-mm\-dd"/>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numFmt numFmtId="164" formatCode="yyyy\-mm\-dd"/>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textRotation="0" wrapText="0" indent="0" justifyLastLine="0" shrinkToFit="0" readingOrder="0"/>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Slicer_Selected_2" pivot="0" table="0" count="10" xr9:uid="{1D7E8027-25C1-4D69-9F6E-3E75F3FEA689}">
      <tableStyleElement type="wholeTable" dxfId="217"/>
      <tableStyleElement type="headerRow" dxfId="216"/>
    </tableStyle>
  </tableStyles>
  <colors>
    <mruColors>
      <color rgb="FF18AC90"/>
      <color rgb="FF002060"/>
      <color rgb="FF4F6F8F"/>
      <color rgb="FF9B59B6"/>
      <color rgb="FF1ABC9C"/>
      <color rgb="FF34495E"/>
      <color rgb="FF5A5A5A"/>
      <color rgb="FF7B7B7B"/>
      <color rgb="FF060606"/>
      <color rgb="FFFF6969"/>
    </mruColors>
  </colors>
  <extLst>
    <ext xmlns:x14="http://schemas.microsoft.com/office/spreadsheetml/2009/9/main" uri="{46F421CA-312F-682f-3DD2-61675219B42D}">
      <x14:dxfs count="8">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7"/>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sz val="7"/>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7"/>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_Selected_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[Assignment_Latest_1.xlsx]Conv. Rate and Avg. TAT Cal.!PivotTable11</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Conversion Funnel by Store</a:t>
            </a:r>
          </a:p>
        </c:rich>
      </c:tx>
      <c:layout>
        <c:manualLayout>
          <c:xMode val="edge"/>
          <c:yMode val="edge"/>
          <c:x val="0.19328368481911787"/>
          <c:y val="0.136301031677970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'Conv. Rate and Avg. TAT Cal.'!$C$10</c:f>
              <c:strCache>
                <c:ptCount val="1"/>
                <c:pt idx="0">
                  <c:v>Lead→Pree-Book(%)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'Conv. Rate and Avg. TAT Cal.'!$B$11:$B$15</c:f>
              <c:strCache>
                <c:ptCount val="4"/>
                <c:pt idx="0">
                  <c:v>Bangalore MBC</c:v>
                </c:pt>
                <c:pt idx="1">
                  <c:v>Chennai MBC</c:v>
                </c:pt>
                <c:pt idx="2">
                  <c:v>Delhi MBC</c:v>
                </c:pt>
                <c:pt idx="3">
                  <c:v>Mumbai MBC</c:v>
                </c:pt>
              </c:strCache>
            </c:strRef>
          </c:cat>
          <c:val>
            <c:numRef>
              <c:f>'Conv. Rate and Avg. TAT Cal.'!$C$11:$C$15</c:f>
              <c:numCache>
                <c:formatCode>0.00</c:formatCode>
                <c:ptCount val="4"/>
                <c:pt idx="0">
                  <c:v>80.608365019011401</c:v>
                </c:pt>
                <c:pt idx="1">
                  <c:v>81.603773584905653</c:v>
                </c:pt>
                <c:pt idx="2">
                  <c:v>80.608365019011401</c:v>
                </c:pt>
                <c:pt idx="3">
                  <c:v>82.061068702290072</c:v>
                </c:pt>
              </c:numCache>
            </c:numRef>
          </c:val>
          <c:extLst>
            <c:ext xmlns:c16="http://schemas.microsoft.com/office/drawing/2014/chart" uri="{C3380CC4-5D6E-409C-BE32-E72D297353CC}">
              <c16:uniqueId val="{00000000-A8AE-4783-97D9-BECEABA6CA2C}"/>
            </c:ext>
          </c:extLst>
        </c:ser>
        <c:ser>
          <c:idx val="1"/>
          <c:order val="1"/>
          <c:tx>
            <c:strRef>
              <c:f>'Conv. Rate and Avg. TAT Cal.'!$D$10</c:f>
              <c:strCache>
                <c:ptCount val="1"/>
                <c:pt idx="0">
                  <c:v>Pre-Book→Book(%)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'Conv. Rate and Avg. TAT Cal.'!$B$11:$B$15</c:f>
              <c:strCache>
                <c:ptCount val="4"/>
                <c:pt idx="0">
                  <c:v>Bangalore MBC</c:v>
                </c:pt>
                <c:pt idx="1">
                  <c:v>Chennai MBC</c:v>
                </c:pt>
                <c:pt idx="2">
                  <c:v>Delhi MBC</c:v>
                </c:pt>
                <c:pt idx="3">
                  <c:v>Mumbai MBC</c:v>
                </c:pt>
              </c:strCache>
            </c:strRef>
          </c:cat>
          <c:val>
            <c:numRef>
              <c:f>'Conv. Rate and Avg. TAT Cal.'!$D$11:$D$15</c:f>
              <c:numCache>
                <c:formatCode>General</c:formatCode>
                <c:ptCount val="4"/>
                <c:pt idx="0">
                  <c:v>100</c:v>
                </c:pt>
                <c:pt idx="1">
                  <c:v>100</c:v>
                </c:pt>
                <c:pt idx="2">
                  <c:v>100</c:v>
                </c:pt>
                <c:pt idx="3">
                  <c:v>100</c:v>
                </c:pt>
              </c:numCache>
            </c:numRef>
          </c:val>
          <c:extLst>
            <c:ext xmlns:c16="http://schemas.microsoft.com/office/drawing/2014/chart" uri="{C3380CC4-5D6E-409C-BE32-E72D297353CC}">
              <c16:uniqueId val="{00000001-A8AE-4783-97D9-BECEABA6CA2C}"/>
            </c:ext>
          </c:extLst>
        </c:ser>
        <c:ser>
          <c:idx val="2"/>
          <c:order val="2"/>
          <c:tx>
            <c:strRef>
              <c:f>'Conv. Rate and Avg. TAT Cal.'!$E$10</c:f>
              <c:strCache>
                <c:ptCount val="1"/>
                <c:pt idx="0">
                  <c:v>Book→Del(%)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'Conv. Rate and Avg. TAT Cal.'!$B$11:$B$15</c:f>
              <c:strCache>
                <c:ptCount val="4"/>
                <c:pt idx="0">
                  <c:v>Bangalore MBC</c:v>
                </c:pt>
                <c:pt idx="1">
                  <c:v>Chennai MBC</c:v>
                </c:pt>
                <c:pt idx="2">
                  <c:v>Delhi MBC</c:v>
                </c:pt>
                <c:pt idx="3">
                  <c:v>Mumbai MBC</c:v>
                </c:pt>
              </c:strCache>
            </c:strRef>
          </c:cat>
          <c:val>
            <c:numRef>
              <c:f>'Conv. Rate and Avg. TAT Cal.'!$E$11:$E$15</c:f>
              <c:numCache>
                <c:formatCode>0.00</c:formatCode>
                <c:ptCount val="4"/>
                <c:pt idx="0">
                  <c:v>90.094339622641513</c:v>
                </c:pt>
                <c:pt idx="1">
                  <c:v>88.439306358381501</c:v>
                </c:pt>
                <c:pt idx="2">
                  <c:v>87.735849056603783</c:v>
                </c:pt>
                <c:pt idx="3">
                  <c:v>92.558139534883722</c:v>
                </c:pt>
              </c:numCache>
            </c:numRef>
          </c:val>
          <c:extLst>
            <c:ext xmlns:c16="http://schemas.microsoft.com/office/drawing/2014/chart" uri="{C3380CC4-5D6E-409C-BE32-E72D297353CC}">
              <c16:uniqueId val="{00000002-A8AE-4783-97D9-BECEABA6CA2C}"/>
            </c:ext>
          </c:extLst>
        </c:ser>
        <c:dLbls>
          <c:dLblPos val="outEnd"/>
          <c:showLegendKey val="0"/>
          <c:showVal val="1"/>
          <c:showCatName val="0"/>
          <c:showSerName val="0"/>
          <c:showPercent val="0"/>
          <c:showBubbleSize val="0"/>
        </c:dLbls>
        <c:gapWidth val="115"/>
        <c:overlap val="-20"/>
        <c:axId val="1237888943"/>
        <c:axId val="1237889423"/>
      </c:barChart>
      <c:catAx>
        <c:axId val="1237888943"/>
        <c:scaling>
          <c:orientation val="minMax"/>
        </c:scaling>
        <c:delete val="0"/>
        <c:axPos val="l"/>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889423"/>
        <c:crosses val="autoZero"/>
        <c:auto val="1"/>
        <c:lblAlgn val="ctr"/>
        <c:lblOffset val="100"/>
        <c:noMultiLvlLbl val="0"/>
      </c:catAx>
      <c:valAx>
        <c:axId val="1237889423"/>
        <c:scaling>
          <c:orientation val="minMax"/>
        </c:scaling>
        <c:delete val="0"/>
        <c:axPos val="b"/>
        <c:majorGridlines>
          <c:spPr>
            <a:ln w="9525" cap="flat" cmpd="sng" algn="ctr">
              <a:solidFill>
                <a:schemeClr val="lt1">
                  <a:lumMod val="95000"/>
                  <a:alpha val="10000"/>
                </a:schemeClr>
              </a:solidFill>
              <a:round/>
            </a:ln>
            <a:effectLst/>
          </c:spPr>
        </c:majorGridlines>
        <c:minorGridlines>
          <c:spPr>
            <a:ln>
              <a:solidFill>
                <a:schemeClr val="lt1">
                  <a:lumMod val="95000"/>
                  <a:alpha val="5000"/>
                </a:schemeClr>
              </a:solidFill>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8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[Assignment_Latest_1.xlsx]Conv. Rate and Avg. TAT Cal.!PivotTable14</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 Rate and Avg. TAT Cal.'!$H$10</c:f>
              <c:strCache>
                <c:ptCount val="1"/>
                <c:pt idx="0">
                  <c:v>Avg TAT(Pree-Book)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'Conv. Rate and Avg. TAT Cal.'!$G$11:$G$15</c:f>
              <c:strCache>
                <c:ptCount val="4"/>
                <c:pt idx="0">
                  <c:v>Bangalore MBC</c:v>
                </c:pt>
                <c:pt idx="1">
                  <c:v>Chennai MBC</c:v>
                </c:pt>
                <c:pt idx="2">
                  <c:v>Delhi MBC</c:v>
                </c:pt>
                <c:pt idx="3">
                  <c:v>Mumbai MBC</c:v>
                </c:pt>
              </c:strCache>
            </c:strRef>
          </c:cat>
          <c:val>
            <c:numRef>
              <c:f>'Conv. Rate and Avg. TAT Cal.'!$H$11:$H$15</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7E60-4CFF-BE80-32216C8F48DB}"/>
            </c:ext>
          </c:extLst>
        </c:ser>
        <c:ser>
          <c:idx val="1"/>
          <c:order val="1"/>
          <c:tx>
            <c:strRef>
              <c:f>'Conv. Rate and Avg. TAT Cal.'!$I$10</c:f>
              <c:strCache>
                <c:ptCount val="1"/>
                <c:pt idx="0">
                  <c:v>Avg. TAT(Book)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'Conv. Rate and Avg. TAT Cal.'!$G$11:$G$15</c:f>
              <c:strCache>
                <c:ptCount val="4"/>
                <c:pt idx="0">
                  <c:v>Bangalore MBC</c:v>
                </c:pt>
                <c:pt idx="1">
                  <c:v>Chennai MBC</c:v>
                </c:pt>
                <c:pt idx="2">
                  <c:v>Delhi MBC</c:v>
                </c:pt>
                <c:pt idx="3">
                  <c:v>Mumbai MBC</c:v>
                </c:pt>
              </c:strCache>
            </c:strRef>
          </c:cat>
          <c:val>
            <c:numRef>
              <c:f>'Conv. Rate and Avg. TAT Cal.'!$I$11:$I$15</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7E60-4CFF-BE80-32216C8F48DB}"/>
            </c:ext>
          </c:extLst>
        </c:ser>
        <c:ser>
          <c:idx val="2"/>
          <c:order val="2"/>
          <c:tx>
            <c:strRef>
              <c:f>'Conv. Rate and Avg. TAT Cal.'!$J$10</c:f>
              <c:strCache>
                <c:ptCount val="1"/>
                <c:pt idx="0">
                  <c:v>Avg. TAT(Delivery)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'Conv. Rate and Avg. TAT Cal.'!$G$11:$G$15</c:f>
              <c:strCache>
                <c:ptCount val="4"/>
                <c:pt idx="0">
                  <c:v>Bangalore MBC</c:v>
                </c:pt>
                <c:pt idx="1">
                  <c:v>Chennai MBC</c:v>
                </c:pt>
                <c:pt idx="2">
                  <c:v>Delhi MBC</c:v>
                </c:pt>
                <c:pt idx="3">
                  <c:v>Mumbai MBC</c:v>
                </c:pt>
              </c:strCache>
            </c:strRef>
          </c:cat>
          <c:val>
            <c:numRef>
              <c:f>'Conv. Rate and Avg. TAT Cal.'!$J$11:$J$15</c:f>
              <c:numCache>
                <c:formatCode>0.00</c:formatCode>
                <c:ptCount val="4"/>
                <c:pt idx="0">
                  <c:v>4.5759162303664924</c:v>
                </c:pt>
                <c:pt idx="1">
                  <c:v>4.3594771241830061</c:v>
                </c:pt>
                <c:pt idx="2">
                  <c:v>4.327956989247312</c:v>
                </c:pt>
                <c:pt idx="3">
                  <c:v>4.6783919597989954</c:v>
                </c:pt>
              </c:numCache>
            </c:numRef>
          </c:val>
          <c:extLst>
            <c:ext xmlns:c16="http://schemas.microsoft.com/office/drawing/2014/chart" uri="{C3380CC4-5D6E-409C-BE32-E72D297353CC}">
              <c16:uniqueId val="{00000002-7E60-4CFF-BE80-32216C8F48DB}"/>
            </c:ext>
          </c:extLst>
        </c:ser>
        <c:dLbls>
          <c:dLblPos val="outEnd"/>
          <c:showLegendKey val="0"/>
          <c:showVal val="1"/>
          <c:showCatName val="0"/>
          <c:showSerName val="0"/>
          <c:showPercent val="0"/>
          <c:showBubbleSize val="0"/>
        </c:dLbls>
        <c:gapWidth val="100"/>
        <c:overlap val="-24"/>
        <c:axId val="1243840047"/>
        <c:axId val="1243826607"/>
      </c:barChart>
      <c:catAx>
        <c:axId val="1243840047"/>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826607"/>
        <c:crosses val="autoZero"/>
        <c:auto val="1"/>
        <c:lblAlgn val="ctr"/>
        <c:lblOffset val="100"/>
        <c:noMultiLvlLbl val="0"/>
      </c:catAx>
      <c:valAx>
        <c:axId val="124382660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84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[Assignment_Latest_1.xlsx]Cancellation_Reason!PivotTable2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Cancellation_Reason!$B$3:$B$4</c:f>
              <c:strCache>
                <c:ptCount val="1"/>
                <c:pt idx="0">
                  <c:v>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Cancellation_Reason!$A$5:$A$9</c:f>
              <c:strCache>
                <c:ptCount val="4"/>
                <c:pt idx="0">
                  <c:v>Bangalore MBC</c:v>
                </c:pt>
                <c:pt idx="1">
                  <c:v>Chennai MBC</c:v>
                </c:pt>
                <c:pt idx="2">
                  <c:v>Delhi MBC</c:v>
                </c:pt>
                <c:pt idx="3">
                  <c:v>Mumbai MBC</c:v>
                </c:pt>
              </c:strCache>
            </c:strRef>
          </c:cat>
          <c:val>
            <c:numRef>
              <c:f>Cancellation_Reason!$B$5:$B$9</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0-DDC8-4B28-86A0-A32F7E804999}"/>
            </c:ext>
          </c:extLst>
        </c:ser>
        <c:ser>
          <c:idx val="1"/>
          <c:order val="1"/>
          <c:tx>
            <c:strRef>
              <c:f>Cancellation_Reason!$C$3:$C$4</c:f>
              <c:strCache>
                <c:ptCount val="1"/>
                <c:pt idx="0">
                  <c:v>Financing Issue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Cancellation_Reason!$A$5:$A$9</c:f>
              <c:strCache>
                <c:ptCount val="4"/>
                <c:pt idx="0">
                  <c:v>Bangalore MBC</c:v>
                </c:pt>
                <c:pt idx="1">
                  <c:v>Chennai MBC</c:v>
                </c:pt>
                <c:pt idx="2">
                  <c:v>Delhi MBC</c:v>
                </c:pt>
                <c:pt idx="3">
                  <c:v>Mumbai MBC</c:v>
                </c:pt>
              </c:strCache>
            </c:strRef>
          </c:cat>
          <c:val>
            <c:numRef>
              <c:f>Cancellation_Reason!$C$5:$C$9</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DDC8-4B28-86A0-A32F7E804999}"/>
            </c:ext>
          </c:extLst>
        </c:ser>
        <c:ser>
          <c:idx val="2"/>
          <c:order val="2"/>
          <c:tx>
            <c:strRef>
              <c:f>Cancellation_Reason!$D$3:$D$4</c:f>
              <c:strCache>
                <c:ptCount val="1"/>
                <c:pt idx="0">
                  <c:v>Changed Mind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Cancellation_Reason!$A$5:$A$9</c:f>
              <c:strCache>
                <c:ptCount val="4"/>
                <c:pt idx="0">
                  <c:v>Bangalore MBC</c:v>
                </c:pt>
                <c:pt idx="1">
                  <c:v>Chennai MBC</c:v>
                </c:pt>
                <c:pt idx="2">
                  <c:v>Delhi MBC</c:v>
                </c:pt>
                <c:pt idx="3">
                  <c:v>Mumbai MBC</c:v>
                </c:pt>
              </c:strCache>
            </c:strRef>
          </c:cat>
          <c:val>
            <c:numRef>
              <c:f>Cancellation_Reason!$D$5:$D$9</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2-DDC8-4B28-86A0-A32F7E804999}"/>
            </c:ext>
          </c:extLst>
        </c:ser>
        <c:ser>
          <c:idx val="3"/>
          <c:order val="3"/>
          <c:tx>
            <c:strRef>
              <c:f>Cancellation_Reason!$E$3:$E$4</c:f>
              <c:strCache>
                <c:ptCount val="1"/>
                <c:pt idx="0">
                  <c:v>Model Unavailable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Cancellation_Reason!$A$5:$A$9</c:f>
              <c:strCache>
                <c:ptCount val="4"/>
                <c:pt idx="0">
                  <c:v>Bangalore MBC</c:v>
                </c:pt>
                <c:pt idx="1">
                  <c:v>Chennai MBC</c:v>
                </c:pt>
                <c:pt idx="2">
                  <c:v>Delhi MBC</c:v>
                </c:pt>
                <c:pt idx="3">
                  <c:v>Mumbai MBC</c:v>
                </c:pt>
              </c:strCache>
            </c:strRef>
          </c:cat>
          <c:val>
            <c:numRef>
              <c:f>Cancellation_Reason!$E$5:$E$9</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3-DDC8-4B28-86A0-A32F7E804999}"/>
            </c:ext>
          </c:extLst>
        </c:ser>
        <c:ser>
          <c:idx val="4"/>
          <c:order val="4"/>
          <c:tx>
            <c:strRef>
              <c:f>Cancellation_Reason!$F$3:$F$4</c:f>
              <c:strCache>
                <c:ptCount val="1"/>
                <c:pt idx="0">
                  <c:v>Other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Cancellation_Reason!$A$5:$A$9</c:f>
              <c:strCache>
                <c:ptCount val="4"/>
                <c:pt idx="0">
                  <c:v>Bangalore MBC</c:v>
                </c:pt>
                <c:pt idx="1">
                  <c:v>Chennai MBC</c:v>
                </c:pt>
                <c:pt idx="2">
                  <c:v>Delhi MBC</c:v>
                </c:pt>
                <c:pt idx="3">
                  <c:v>Mumbai MBC</c:v>
                </c:pt>
              </c:strCache>
            </c:strRef>
          </c:cat>
          <c:val>
            <c:numRef>
              <c:f>Cancellation_Reason!$F$5:$F$9</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4-DDC8-4B28-86A0-A32F7E804999}"/>
            </c:ext>
          </c:extLst>
        </c:ser>
        <c:dLbls>
          <c:dLblPos val="outEnd"/>
          <c:showLegendKey val="0"/>
          <c:showVal val="1"/>
          <c:showCatName val="0"/>
          <c:showSerName val="0"/>
          <c:showPercent val="0"/>
          <c:showBubbleSize val="0"/>
        </c:dLbls>
        <c:gapWidth val="100"/>
        <c:overlap val="-24"/>
        <c:axId val="62604383"/>
        <c:axId val="62605343"/>
      </c:barChart>
      <c:catAx>
        <c:axId val="6260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05343"/>
        <c:crosses val="autoZero"/>
        <c:auto val="1"/>
        <c:lblAlgn val="ctr"/>
        <c:lblOffset val="100"/>
        <c:noMultiLvlLbl val="0"/>
      </c:catAx>
      <c:valAx>
        <c:axId val="62605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60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r>
              <a:rPr lang="en-IN" sz="1200" b="0" u="sng"/>
              <a:t>Cancellation Distribution-</a:t>
            </a:r>
          </a:p>
          <a:p>
            <a:pPr algn="ctr">
              <a:defRPr/>
            </a:pPr>
            <a:r>
              <a:rPr lang="en-IN" sz="1200" b="0" u="sng"/>
              <a:t>Bangalore MBC</a:t>
            </a: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87-4B84-82D4-EA0BF0020BC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887-4B84-82D4-EA0BF0020BC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887-4B84-82D4-EA0BF0020BC5}"/>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887-4B84-82D4-EA0BF0020BC5}"/>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887-4B84-82D4-EA0BF0020BC5}"/>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1-B887-4B84-82D4-EA0BF0020BC5}"/>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2-B887-4B84-82D4-EA0BF0020BC5}"/>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3-B887-4B84-82D4-EA0BF0020BC5}"/>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4-B887-4B84-82D4-EA0BF0020BC5}"/>
                </c:ext>
              </c:extLst>
            </c:dLbl>
            <c:dLbl>
              <c:idx val="4"/>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5-B887-4B84-82D4-EA0BF0020BC5}"/>
                </c:ext>
              </c:extLst>
            </c:dLbl>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Cancellation_Reason!$K$3:$O$3</c:f>
              <c:strCache>
                <c:ptCount val="5"/>
                <c:pt idx="0">
                  <c:v>% due to Price</c:v>
                </c:pt>
                <c:pt idx="1">
                  <c:v>% due to Financing</c:v>
                </c:pt>
                <c:pt idx="2">
                  <c:v>% Changed Mind</c:v>
                </c:pt>
                <c:pt idx="3">
                  <c:v>% Model Unavailable</c:v>
                </c:pt>
                <c:pt idx="4">
                  <c:v>% Other</c:v>
                </c:pt>
              </c:strCache>
            </c:strRef>
          </c:cat>
          <c:val>
            <c:numRef>
              <c:f>Cancellation_Reason!$K$4:$O$4</c:f>
              <c:numCache>
                <c:formatCode>0.0</c:formatCode>
                <c:ptCount val="5"/>
                <c:pt idx="0">
                  <c:v>13.888888888888889</c:v>
                </c:pt>
                <c:pt idx="1">
                  <c:v>19.444444444444446</c:v>
                </c:pt>
                <c:pt idx="2">
                  <c:v>18.055555555555554</c:v>
                </c:pt>
                <c:pt idx="3">
                  <c:v>18.055555555555554</c:v>
                </c:pt>
                <c:pt idx="4">
                  <c:v>30.555555555555557</c:v>
                </c:pt>
              </c:numCache>
            </c:numRef>
          </c:val>
          <c:extLst>
            <c:ext xmlns:c16="http://schemas.microsoft.com/office/drawing/2014/chart" uri="{C3380CC4-5D6E-409C-BE32-E72D297353CC}">
              <c16:uniqueId val="{00000000-B887-4B84-82D4-EA0BF0020BC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r>
              <a:rPr lang="en-IN" sz="1200" b="0" u="sng"/>
              <a:t>Cancellation Distribution-</a:t>
            </a:r>
          </a:p>
          <a:p>
            <a:pPr algn="ctr">
              <a:defRPr/>
            </a:pPr>
            <a:r>
              <a:rPr lang="en-IN" sz="1200" b="0" u="sng"/>
              <a:t>Chennai MBC</a:t>
            </a: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67-453F-A673-CF3CEED31F3B}"/>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67-453F-A673-CF3CEED31F3B}"/>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67-453F-A673-CF3CEED31F3B}"/>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67-453F-A673-CF3CEED31F3B}"/>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567-453F-A673-CF3CEED31F3B}"/>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1-E567-453F-A673-CF3CEED31F3B}"/>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3-E567-453F-A673-CF3CEED31F3B}"/>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5-E567-453F-A673-CF3CEED31F3B}"/>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7-E567-453F-A673-CF3CEED31F3B}"/>
                </c:ext>
              </c:extLst>
            </c:dLbl>
            <c:dLbl>
              <c:idx val="4"/>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9-E567-453F-A673-CF3CEED31F3B}"/>
                </c:ext>
              </c:extLst>
            </c:dLbl>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Cancellation_Reason!$K$3:$O$3</c:f>
              <c:strCache>
                <c:ptCount val="5"/>
                <c:pt idx="0">
                  <c:v>% due to Price</c:v>
                </c:pt>
                <c:pt idx="1">
                  <c:v>% due to Financing</c:v>
                </c:pt>
                <c:pt idx="2">
                  <c:v>% Changed Mind</c:v>
                </c:pt>
                <c:pt idx="3">
                  <c:v>% Model Unavailable</c:v>
                </c:pt>
                <c:pt idx="4">
                  <c:v>% Other</c:v>
                </c:pt>
              </c:strCache>
            </c:strRef>
          </c:cat>
          <c:val>
            <c:numRef>
              <c:f>Cancellation_Reason!$K$5:$O$5</c:f>
              <c:numCache>
                <c:formatCode>0.0</c:formatCode>
                <c:ptCount val="5"/>
                <c:pt idx="0">
                  <c:v>30.508474576271187</c:v>
                </c:pt>
                <c:pt idx="1">
                  <c:v>16.949152542372879</c:v>
                </c:pt>
                <c:pt idx="2">
                  <c:v>25.423728813559322</c:v>
                </c:pt>
                <c:pt idx="3">
                  <c:v>13.559322033898304</c:v>
                </c:pt>
                <c:pt idx="4">
                  <c:v>13.559322033898304</c:v>
                </c:pt>
              </c:numCache>
            </c:numRef>
          </c:val>
          <c:extLst>
            <c:ext xmlns:c16="http://schemas.microsoft.com/office/drawing/2014/chart" uri="{C3380CC4-5D6E-409C-BE32-E72D297353CC}">
              <c16:uniqueId val="{0000000A-E567-453F-A673-CF3CEED31F3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r>
              <a:rPr lang="en-IN" sz="1200" b="0" u="sng"/>
              <a:t>Cancellation Distribution-</a:t>
            </a:r>
          </a:p>
          <a:p>
            <a:pPr algn="ctr">
              <a:defRPr/>
            </a:pPr>
            <a:r>
              <a:rPr lang="en-IN" sz="1200" b="0" u="sng"/>
              <a:t>Delhi MBC</a:t>
            </a: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FA-4624-9D88-13913BBA6E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FA-4624-9D88-13913BBA6E2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FA-4624-9D88-13913BBA6E2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0FA-4624-9D88-13913BBA6E2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0FA-4624-9D88-13913BBA6E20}"/>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1-80FA-4624-9D88-13913BBA6E20}"/>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3-80FA-4624-9D88-13913BBA6E20}"/>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5-80FA-4624-9D88-13913BBA6E20}"/>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7-80FA-4624-9D88-13913BBA6E20}"/>
                </c:ext>
              </c:extLst>
            </c:dLbl>
            <c:dLbl>
              <c:idx val="4"/>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9-80FA-4624-9D88-13913BBA6E20}"/>
                </c:ext>
              </c:extLst>
            </c:dLbl>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Cancellation_Reason!$K$3:$O$3</c:f>
              <c:strCache>
                <c:ptCount val="5"/>
                <c:pt idx="0">
                  <c:v>% due to Price</c:v>
                </c:pt>
                <c:pt idx="1">
                  <c:v>% due to Financing</c:v>
                </c:pt>
                <c:pt idx="2">
                  <c:v>% Changed Mind</c:v>
                </c:pt>
                <c:pt idx="3">
                  <c:v>% Model Unavailable</c:v>
                </c:pt>
                <c:pt idx="4">
                  <c:v>% Other</c:v>
                </c:pt>
              </c:strCache>
            </c:strRef>
          </c:cat>
          <c:val>
            <c:numRef>
              <c:f>Cancellation_Reason!$K$6:$O$6</c:f>
              <c:numCache>
                <c:formatCode>0.0</c:formatCode>
                <c:ptCount val="5"/>
                <c:pt idx="0">
                  <c:v>20.779220779220779</c:v>
                </c:pt>
                <c:pt idx="1">
                  <c:v>27.27272727272727</c:v>
                </c:pt>
                <c:pt idx="2">
                  <c:v>18.181818181818183</c:v>
                </c:pt>
                <c:pt idx="3">
                  <c:v>16.883116883116884</c:v>
                </c:pt>
                <c:pt idx="4">
                  <c:v>16.883116883116884</c:v>
                </c:pt>
              </c:numCache>
            </c:numRef>
          </c:val>
          <c:extLst>
            <c:ext xmlns:c16="http://schemas.microsoft.com/office/drawing/2014/chart" uri="{C3380CC4-5D6E-409C-BE32-E72D297353CC}">
              <c16:uniqueId val="{0000000A-80FA-4624-9D88-13913BBA6E2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r>
              <a:rPr lang="en-IN" sz="1200" b="0" u="sng"/>
              <a:t>Cancellation Distribution-</a:t>
            </a:r>
          </a:p>
          <a:p>
            <a:pPr algn="ctr">
              <a:defRPr/>
            </a:pPr>
            <a:r>
              <a:rPr lang="en-IN" sz="1200" b="0" u="sng"/>
              <a:t>Mumbai MBC</a:t>
            </a:r>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lt1"/>
              </a:solidFill>
              <a:latin typeface="+mn-lt"/>
              <a:ea typeface="+mn-ea"/>
              <a:cs typeface="+mn-cs"/>
            </a:defRPr>
          </a:pPr>
          <a:endParaRPr lang="en-US"/>
        </a:p>
      </c:txPr>
    </c:title>
    <c:autoTitleDeleted val="0"/>
    <c:plotArea>
      <c:layout/>
      <c:pie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68-454C-860F-9D55DEF49B1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68-454C-860F-9D55DEF49B1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B68-454C-860F-9D55DEF49B12}"/>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B68-454C-860F-9D55DEF49B12}"/>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B68-454C-860F-9D55DEF49B12}"/>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1-8B68-454C-860F-9D55DEF49B12}"/>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3-8B68-454C-860F-9D55DEF49B12}"/>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5-8B68-454C-860F-9D55DEF49B12}"/>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7-8B68-454C-860F-9D55DEF49B12}"/>
                </c:ext>
              </c:extLst>
            </c:dLbl>
            <c:dLbl>
              <c:idx val="4"/>
              <c:dLblPos val="inEnd"/>
              <c:showLegendKey val="0"/>
              <c:showVal val="0"/>
              <c:showCatName val="0"/>
              <c:showSerName val="0"/>
              <c:showPercent val="1"/>
              <c:showBubbleSize val="0"/>
              <c:extLst>
                <c:ext xmlns:c15="http://schemas.microsoft.com/office/drawing/2012/chart" uri="{CE6537A1-D6FC-4f65-9D91-7224C49458BB}">
                  <c15:layout>
                    <c:manualLayout>
                      <c:w val="0.10142857142857142"/>
                      <c:h val="7.7974560872198673E-2"/>
                    </c:manualLayout>
                  </c15:layout>
                </c:ext>
                <c:ext xmlns:c16="http://schemas.microsoft.com/office/drawing/2014/chart" uri="{C3380CC4-5D6E-409C-BE32-E72D297353CC}">
                  <c16:uniqueId val="{00000009-8B68-454C-860F-9D55DEF49B12}"/>
                </c:ext>
              </c:extLst>
            </c:dLbl>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Cancellation_Reason!$K$3:$O$3</c:f>
              <c:strCache>
                <c:ptCount val="5"/>
                <c:pt idx="0">
                  <c:v>% due to Price</c:v>
                </c:pt>
                <c:pt idx="1">
                  <c:v>% due to Financing</c:v>
                </c:pt>
                <c:pt idx="2">
                  <c:v>% Changed Mind</c:v>
                </c:pt>
                <c:pt idx="3">
                  <c:v>% Model Unavailable</c:v>
                </c:pt>
                <c:pt idx="4">
                  <c:v>% Other</c:v>
                </c:pt>
              </c:strCache>
            </c:strRef>
          </c:cat>
          <c:val>
            <c:numRef>
              <c:f>Cancellation_Reason!$K$7:$O$7</c:f>
              <c:numCache>
                <c:formatCode>0.0</c:formatCode>
                <c:ptCount val="5"/>
                <c:pt idx="0">
                  <c:v>26.984126984126984</c:v>
                </c:pt>
                <c:pt idx="1">
                  <c:v>22.222222222222221</c:v>
                </c:pt>
                <c:pt idx="2">
                  <c:v>14.285714285714285</c:v>
                </c:pt>
                <c:pt idx="3">
                  <c:v>14.285714285714285</c:v>
                </c:pt>
                <c:pt idx="4">
                  <c:v>22.222222222222221</c:v>
                </c:pt>
              </c:numCache>
            </c:numRef>
          </c:val>
          <c:extLst>
            <c:ext xmlns:c16="http://schemas.microsoft.com/office/drawing/2014/chart" uri="{C3380CC4-5D6E-409C-BE32-E72D297353CC}">
              <c16:uniqueId val="{0000000A-8B68-454C-860F-9D55DEF49B1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Lead_Type_Breakdown!$B$3</c:f>
              <c:strCache>
                <c:ptCount val="1"/>
                <c:pt idx="0">
                  <c:v>Hot Leads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Lead_Type_Breakdown!$A$4:$A$7</c:f>
              <c:strCache>
                <c:ptCount val="4"/>
                <c:pt idx="0">
                  <c:v>Bangalore MBC</c:v>
                </c:pt>
                <c:pt idx="1">
                  <c:v>Chennai MBC</c:v>
                </c:pt>
                <c:pt idx="2">
                  <c:v>Delhi MBC</c:v>
                </c:pt>
                <c:pt idx="3">
                  <c:v>Mumbai MBC</c:v>
                </c:pt>
              </c:strCache>
            </c:strRef>
          </c:cat>
          <c:val>
            <c:numRef>
              <c:f>Lead_Type_Breakdown!$B$4:$B$7</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914D-4A85-BBF5-C091D71ADE76}"/>
            </c:ext>
          </c:extLst>
        </c:ser>
        <c:ser>
          <c:idx val="1"/>
          <c:order val="1"/>
          <c:tx>
            <c:strRef>
              <c:f>Lead_Type_Breakdown!$C$3</c:f>
              <c:strCache>
                <c:ptCount val="1"/>
                <c:pt idx="0">
                  <c:v>Warm Leads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Lead_Type_Breakdown!$A$4:$A$7</c:f>
              <c:strCache>
                <c:ptCount val="4"/>
                <c:pt idx="0">
                  <c:v>Bangalore MBC</c:v>
                </c:pt>
                <c:pt idx="1">
                  <c:v>Chennai MBC</c:v>
                </c:pt>
                <c:pt idx="2">
                  <c:v>Delhi MBC</c:v>
                </c:pt>
                <c:pt idx="3">
                  <c:v>Mumbai MBC</c:v>
                </c:pt>
              </c:strCache>
            </c:strRef>
          </c:cat>
          <c:val>
            <c:numRef>
              <c:f>Lead_Type_Breakdown!$C$4:$C$7</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01-914D-4A85-BBF5-C091D71ADE76}"/>
            </c:ext>
          </c:extLst>
        </c:ser>
        <c:ser>
          <c:idx val="2"/>
          <c:order val="2"/>
          <c:tx>
            <c:strRef>
              <c:f>Lead_Type_Breakdown!$D$3</c:f>
              <c:strCache>
                <c:ptCount val="1"/>
                <c:pt idx="0">
                  <c:v>Cold Leads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Lead_Type_Breakdown!$A$4:$A$7</c:f>
              <c:strCache>
                <c:ptCount val="4"/>
                <c:pt idx="0">
                  <c:v>Bangalore MBC</c:v>
                </c:pt>
                <c:pt idx="1">
                  <c:v>Chennai MBC</c:v>
                </c:pt>
                <c:pt idx="2">
                  <c:v>Delhi MBC</c:v>
                </c:pt>
                <c:pt idx="3">
                  <c:v>Mumbai MBC</c:v>
                </c:pt>
              </c:strCache>
            </c:strRef>
          </c:cat>
          <c:val>
            <c:numRef>
              <c:f>Lead_Type_Breakdown!$D$4:$D$7</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2-914D-4A85-BBF5-C091D71ADE76}"/>
            </c:ext>
          </c:extLst>
        </c:ser>
        <c:dLbls>
          <c:dLblPos val="outEnd"/>
          <c:showLegendKey val="0"/>
          <c:showVal val="1"/>
          <c:showCatName val="0"/>
          <c:showSerName val="0"/>
          <c:showPercent val="0"/>
          <c:showBubbleSize val="0"/>
        </c:dLbls>
        <c:gapWidth val="100"/>
        <c:overlap val="-24"/>
        <c:axId val="1254748287"/>
        <c:axId val="1254748767"/>
      </c:barChart>
      <c:catAx>
        <c:axId val="1254748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748767"/>
        <c:crosses val="autoZero"/>
        <c:auto val="1"/>
        <c:lblAlgn val="ctr"/>
        <c:lblOffset val="100"/>
        <c:noMultiLvlLbl val="0"/>
      </c:catAx>
      <c:valAx>
        <c:axId val="1254748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4748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[Assignment_Latest_1.xlsx]Highpotential_Analysis!PivotTable4</c:name>
    <c:fmtId val="4"/>
  </c:pivotSource>
  <c:chart>
    <c:autoTitleDeleted val="0"/>
    <c:pivotFmts>
      <c:pivotFmt>
        <c:idx val="0"/>
        <c:spPr>
          <a:solidFill>
            <a:srgbClr val="00924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4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5D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Highpotential_Analysis!$M$6:$M$7</c:f>
              <c:strCache>
                <c:ptCount val="1"/>
                <c:pt idx="0">
                  <c:v>High</c:v>
                </c:pt>
              </c:strCache>
            </c:strRef>
          </c:tx>
          <c:spPr>
            <a:solidFill>
              <a:srgbClr val="00924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Highpotential_Analysis!$L$8:$L$12</c:f>
              <c:strCache>
                <c:ptCount val="4"/>
                <c:pt idx="0">
                  <c:v>Bangalore MBC</c:v>
                </c:pt>
                <c:pt idx="1">
                  <c:v>Chennai MBC</c:v>
                </c:pt>
                <c:pt idx="2">
                  <c:v>Delhi MBC</c:v>
                </c:pt>
                <c:pt idx="3">
                  <c:v>Mumbai MBC</c:v>
                </c:pt>
              </c:strCache>
            </c:strRef>
          </c:cat>
          <c:val>
            <c:numRef>
              <c:f>Highpotential_Analysis!$M$8:$M$12</c:f>
              <c:numCache>
                <c:formatCode>General</c:formatCode>
                <c:ptCount val="4"/>
                <c:pt idx="0">
                  <c:v>28</c:v>
                </c:pt>
                <c:pt idx="1">
                  <c:v>29</c:v>
                </c:pt>
                <c:pt idx="2">
                  <c:v>20</c:v>
                </c:pt>
                <c:pt idx="3">
                  <c:v>32</c:v>
                </c:pt>
              </c:numCache>
            </c:numRef>
          </c:val>
          <c:extLst>
            <c:ext xmlns:c16="http://schemas.microsoft.com/office/drawing/2014/chart" uri="{C3380CC4-5D6E-409C-BE32-E72D297353CC}">
              <c16:uniqueId val="{00000000-84B8-4959-8DDB-1A97E65DF797}"/>
            </c:ext>
          </c:extLst>
        </c:ser>
        <c:ser>
          <c:idx val="1"/>
          <c:order val="1"/>
          <c:tx>
            <c:strRef>
              <c:f>Highpotential_Analysis!$N$6:$N$7</c:f>
              <c:strCache>
                <c:ptCount val="1"/>
                <c:pt idx="0">
                  <c:v>Low</c:v>
                </c:pt>
              </c:strCache>
            </c:strRef>
          </c:tx>
          <c:spPr>
            <a:solidFill>
              <a:srgbClr val="C4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Highpotential_Analysis!$L$8:$L$12</c:f>
              <c:strCache>
                <c:ptCount val="4"/>
                <c:pt idx="0">
                  <c:v>Bangalore MBC</c:v>
                </c:pt>
                <c:pt idx="1">
                  <c:v>Chennai MBC</c:v>
                </c:pt>
                <c:pt idx="2">
                  <c:v>Delhi MBC</c:v>
                </c:pt>
                <c:pt idx="3">
                  <c:v>Mumbai MBC</c:v>
                </c:pt>
              </c:strCache>
            </c:strRef>
          </c:cat>
          <c:val>
            <c:numRef>
              <c:f>Highpotential_Analysis!$N$8:$N$12</c:f>
              <c:numCache>
                <c:formatCode>General</c:formatCode>
                <c:ptCount val="4"/>
                <c:pt idx="0">
                  <c:v>198</c:v>
                </c:pt>
                <c:pt idx="1">
                  <c:v>153</c:v>
                </c:pt>
                <c:pt idx="2">
                  <c:v>195</c:v>
                </c:pt>
                <c:pt idx="3">
                  <c:v>201</c:v>
                </c:pt>
              </c:numCache>
            </c:numRef>
          </c:val>
          <c:extLst>
            <c:ext xmlns:c16="http://schemas.microsoft.com/office/drawing/2014/chart" uri="{C3380CC4-5D6E-409C-BE32-E72D297353CC}">
              <c16:uniqueId val="{00000001-84B8-4959-8DDB-1A97E65DF797}"/>
            </c:ext>
          </c:extLst>
        </c:ser>
        <c:ser>
          <c:idx val="2"/>
          <c:order val="2"/>
          <c:tx>
            <c:strRef>
              <c:f>Highpotential_Analysis!$O$6:$O$7</c:f>
              <c:strCache>
                <c:ptCount val="1"/>
                <c:pt idx="0">
                  <c:v>Medium</c:v>
                </c:pt>
              </c:strCache>
            </c:strRef>
          </c:tx>
          <c:spPr>
            <a:solidFill>
              <a:srgbClr val="D5D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Highpotential_Analysis!$L$8:$L$12</c:f>
              <c:strCache>
                <c:ptCount val="4"/>
                <c:pt idx="0">
                  <c:v>Bangalore MBC</c:v>
                </c:pt>
                <c:pt idx="1">
                  <c:v>Chennai MBC</c:v>
                </c:pt>
                <c:pt idx="2">
                  <c:v>Delhi MBC</c:v>
                </c:pt>
                <c:pt idx="3">
                  <c:v>Mumbai MBC</c:v>
                </c:pt>
              </c:strCache>
            </c:strRef>
          </c:cat>
          <c:val>
            <c:numRef>
              <c:f>Highpotential_Analysis!$O$8:$O$12</c:f>
              <c:numCache>
                <c:formatCode>General</c:formatCode>
                <c:ptCount val="4"/>
                <c:pt idx="0">
                  <c:v>37</c:v>
                </c:pt>
                <c:pt idx="1">
                  <c:v>30</c:v>
                </c:pt>
                <c:pt idx="2">
                  <c:v>48</c:v>
                </c:pt>
                <c:pt idx="3">
                  <c:v>29</c:v>
                </c:pt>
              </c:numCache>
            </c:numRef>
          </c:val>
          <c:extLst>
            <c:ext xmlns:c16="http://schemas.microsoft.com/office/drawing/2014/chart" uri="{C3380CC4-5D6E-409C-BE32-E72D297353CC}">
              <c16:uniqueId val="{00000002-84B8-4959-8DDB-1A97E65DF797}"/>
            </c:ext>
          </c:extLst>
        </c:ser>
        <c:dLbls>
          <c:dLblPos val="outEnd"/>
          <c:showLegendKey val="0"/>
          <c:showVal val="1"/>
          <c:showCatName val="0"/>
          <c:showSerName val="0"/>
          <c:showPercent val="0"/>
          <c:showBubbleSize val="0"/>
        </c:dLbls>
        <c:gapWidth val="100"/>
        <c:overlap val="-24"/>
        <c:axId val="623872015"/>
        <c:axId val="623872495"/>
      </c:barChart>
      <c:catAx>
        <c:axId val="623872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872495"/>
        <c:crosses val="autoZero"/>
        <c:auto val="1"/>
        <c:lblAlgn val="ctr"/>
        <c:lblOffset val="100"/>
        <c:noMultiLvlLbl val="0"/>
      </c:catAx>
      <c:valAx>
        <c:axId val="623872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387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[Assignment_Latest_1.xlsx]Calc_Pivots!pvt_Cancel_Reason</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rgbClr val="1ABC9C"/>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02060">
              <a:alpha val="74000"/>
            </a:srgbClr>
          </a:solidFill>
          <a:ln>
            <a:noFill/>
          </a:ln>
          <a:effectLst/>
        </c:spPr>
      </c:pivotFmt>
      <c:pivotFmt>
        <c:idx val="18"/>
        <c:spPr>
          <a:solidFill>
            <a:srgbClr val="9B59B6"/>
          </a:solidFill>
          <a:ln>
            <a:noFill/>
          </a:ln>
          <a:effectLst/>
        </c:spPr>
      </c:pivotFmt>
      <c:pivotFmt>
        <c:idx val="19"/>
        <c:spPr>
          <a:solidFill>
            <a:srgbClr val="4F6F8F"/>
          </a:solidFill>
          <a:ln>
            <a:noFill/>
          </a:ln>
          <a:effectLst/>
        </c:spPr>
        <c:dLbl>
          <c:idx val="0"/>
          <c:layout>
            <c:manualLayout>
              <c:x val="-0.19067715099984905"/>
              <c:y val="-9.6839916737972237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18AC90"/>
          </a:solidFill>
          <a:ln>
            <a:noFill/>
          </a:ln>
          <a:effectLst/>
        </c:spPr>
      </c:pivotFmt>
      <c:pivotFmt>
        <c:idx val="21"/>
        <c:spPr>
          <a:solidFill>
            <a:srgbClr val="1ABC9C"/>
          </a:solidFill>
          <a:ln>
            <a:noFill/>
          </a:ln>
          <a:effectLst/>
        </c:spPr>
      </c:pivotFmt>
    </c:pivotFmts>
    <c:plotArea>
      <c:layout>
        <c:manualLayout>
          <c:layoutTarget val="inner"/>
          <c:xMode val="edge"/>
          <c:yMode val="edge"/>
          <c:x val="6.6043012598364606E-2"/>
          <c:y val="0.2372393377005152"/>
          <c:w val="0.88402139764521048"/>
          <c:h val="0.73237170337955149"/>
        </c:manualLayout>
      </c:layout>
      <c:pieChart>
        <c:varyColors val="1"/>
        <c:ser>
          <c:idx val="0"/>
          <c:order val="0"/>
          <c:tx>
            <c:strRef>
              <c:f>Calc_Pivots!$I$12</c:f>
              <c:strCache>
                <c:ptCount val="1"/>
                <c:pt idx="0">
                  <c:v>Total</c:v>
                </c:pt>
              </c:strCache>
            </c:strRef>
          </c:tx>
          <c:spPr>
            <a:solidFill>
              <a:srgbClr val="1ABC9C"/>
            </a:solidFill>
          </c:spPr>
          <c:dPt>
            <c:idx val="0"/>
            <c:bubble3D val="0"/>
            <c:spPr>
              <a:solidFill>
                <a:srgbClr val="1ABC9C"/>
              </a:solidFill>
              <a:ln>
                <a:noFill/>
              </a:ln>
              <a:effectLst/>
            </c:spPr>
            <c:extLst>
              <c:ext xmlns:c16="http://schemas.microsoft.com/office/drawing/2014/chart" uri="{C3380CC4-5D6E-409C-BE32-E72D297353CC}">
                <c16:uniqueId val="{00000001-BE41-4511-BD87-3F19EC77FE87}"/>
              </c:ext>
            </c:extLst>
          </c:dPt>
          <c:dPt>
            <c:idx val="1"/>
            <c:bubble3D val="0"/>
            <c:spPr>
              <a:solidFill>
                <a:srgbClr val="4F6F8F"/>
              </a:solidFill>
              <a:ln>
                <a:noFill/>
              </a:ln>
              <a:effectLst/>
            </c:spPr>
            <c:extLst>
              <c:ext xmlns:c16="http://schemas.microsoft.com/office/drawing/2014/chart" uri="{C3380CC4-5D6E-409C-BE32-E72D297353CC}">
                <c16:uniqueId val="{00000001-524E-4197-B01C-3E12907F6129}"/>
              </c:ext>
            </c:extLst>
          </c:dPt>
          <c:dPt>
            <c:idx val="2"/>
            <c:bubble3D val="0"/>
            <c:spPr>
              <a:solidFill>
                <a:srgbClr val="18AC90"/>
              </a:solidFill>
              <a:ln>
                <a:noFill/>
              </a:ln>
              <a:effectLst/>
            </c:spPr>
            <c:extLst>
              <c:ext xmlns:c16="http://schemas.microsoft.com/office/drawing/2014/chart" uri="{C3380CC4-5D6E-409C-BE32-E72D297353CC}">
                <c16:uniqueId val="{00000003-524E-4197-B01C-3E12907F6129}"/>
              </c:ext>
            </c:extLst>
          </c:dPt>
          <c:dPt>
            <c:idx val="3"/>
            <c:bubble3D val="0"/>
            <c:spPr>
              <a:solidFill>
                <a:srgbClr val="002060">
                  <a:alpha val="74000"/>
                </a:srgbClr>
              </a:solidFill>
              <a:ln>
                <a:noFill/>
              </a:ln>
              <a:effectLst/>
            </c:spPr>
            <c:extLst>
              <c:ext xmlns:c16="http://schemas.microsoft.com/office/drawing/2014/chart" uri="{C3380CC4-5D6E-409C-BE32-E72D297353CC}">
                <c16:uniqueId val="{00000002-524E-4197-B01C-3E12907F6129}"/>
              </c:ext>
            </c:extLst>
          </c:dPt>
          <c:dPt>
            <c:idx val="4"/>
            <c:bubble3D val="0"/>
            <c:spPr>
              <a:solidFill>
                <a:srgbClr val="9B59B6"/>
              </a:solidFill>
              <a:ln>
                <a:noFill/>
              </a:ln>
              <a:effectLst/>
            </c:spPr>
            <c:extLst>
              <c:ext xmlns:c16="http://schemas.microsoft.com/office/drawing/2014/chart" uri="{C3380CC4-5D6E-409C-BE32-E72D297353CC}">
                <c16:uniqueId val="{00000000-524E-4197-B01C-3E12907F6129}"/>
              </c:ext>
            </c:extLst>
          </c:dPt>
          <c:dLbls>
            <c:dLbl>
              <c:idx val="1"/>
              <c:layout>
                <c:manualLayout>
                  <c:x val="-0.19067715099984905"/>
                  <c:y val="-9.683991673797223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4E-4197-B01C-3E12907F6129}"/>
                </c:ext>
              </c:extLst>
            </c:dLbl>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Calc_Pivots!$H$13:$H$17</c:f>
              <c:strCache>
                <c:ptCount val="5"/>
                <c:pt idx="0">
                  <c:v>Changed Mind</c:v>
                </c:pt>
                <c:pt idx="1">
                  <c:v>Financing Issue</c:v>
                </c:pt>
                <c:pt idx="2">
                  <c:v>Model Unavailable</c:v>
                </c:pt>
                <c:pt idx="3">
                  <c:v>Other</c:v>
                </c:pt>
                <c:pt idx="4">
                  <c:v>Price</c:v>
                </c:pt>
              </c:strCache>
            </c:strRef>
          </c:cat>
          <c:val>
            <c:numRef>
              <c:f>Calc_Pivots!$I$13:$I$17</c:f>
              <c:numCache>
                <c:formatCode>General</c:formatCode>
                <c:ptCount val="5"/>
                <c:pt idx="0">
                  <c:v>51</c:v>
                </c:pt>
                <c:pt idx="1">
                  <c:v>59</c:v>
                </c:pt>
                <c:pt idx="2">
                  <c:v>43</c:v>
                </c:pt>
                <c:pt idx="3">
                  <c:v>57</c:v>
                </c:pt>
                <c:pt idx="4">
                  <c:v>61</c:v>
                </c:pt>
              </c:numCache>
            </c:numRef>
          </c:val>
          <c:extLst>
            <c:ext xmlns:c16="http://schemas.microsoft.com/office/drawing/2014/chart" uri="{C3380CC4-5D6E-409C-BE32-E72D297353CC}">
              <c16:uniqueId val="{00000000-A73C-442D-916C-E5F077CD979A}"/>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6560218187321972E-3"/>
          <c:y val="0"/>
          <c:w val="0.96447184234435535"/>
          <c:h val="0.18460934410663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sz="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[Assignment_Latest_1.xlsx]Calc_Pivots!pvt_TAT_Stage</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44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8AC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44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8AC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44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8AC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0936778093514"/>
          <c:y val="0.22674692280845707"/>
          <c:w val="0.81406873375341837"/>
          <c:h val="0.59352215524090302"/>
        </c:manualLayout>
      </c:layout>
      <c:barChart>
        <c:barDir val="col"/>
        <c:grouping val="clustered"/>
        <c:varyColors val="0"/>
        <c:ser>
          <c:idx val="0"/>
          <c:order val="0"/>
          <c:tx>
            <c:strRef>
              <c:f>Calc_Pivots!$B$21</c:f>
              <c:strCache>
                <c:ptCount val="1"/>
                <c:pt idx="0">
                  <c:v>Average Pre-Booking Time</c:v>
                </c:pt>
              </c:strCache>
            </c:strRef>
          </c:tx>
          <c:spPr>
            <a:solidFill>
              <a:srgbClr val="34495E"/>
            </a:solidFill>
            <a:ln>
              <a:noFill/>
            </a:ln>
            <a:effectLst/>
          </c:spPr>
          <c:invertIfNegative val="0"/>
          <c:cat>
            <c:strRef>
              <c:f>Calc_Pivots!$A$22:$A$25</c:f>
              <c:strCache>
                <c:ptCount val="4"/>
                <c:pt idx="0">
                  <c:v>Bangalore MBC</c:v>
                </c:pt>
                <c:pt idx="1">
                  <c:v>Chennai MBC</c:v>
                </c:pt>
                <c:pt idx="2">
                  <c:v>Delhi MBC</c:v>
                </c:pt>
                <c:pt idx="3">
                  <c:v>Mumbai MBC</c:v>
                </c:pt>
              </c:strCache>
            </c:strRef>
          </c:cat>
          <c:val>
            <c:numRef>
              <c:f>Calc_Pivots!$B$22:$B$25</c:f>
              <c:numCache>
                <c:formatCode>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F910-4781-A08A-426652D5FEA8}"/>
            </c:ext>
          </c:extLst>
        </c:ser>
        <c:ser>
          <c:idx val="1"/>
          <c:order val="1"/>
          <c:tx>
            <c:strRef>
              <c:f>Calc_Pivots!$C$21</c:f>
              <c:strCache>
                <c:ptCount val="1"/>
                <c:pt idx="0">
                  <c:v>Average Booking Time</c:v>
                </c:pt>
              </c:strCache>
            </c:strRef>
          </c:tx>
          <c:spPr>
            <a:solidFill>
              <a:srgbClr val="18AC90"/>
            </a:solidFill>
            <a:ln>
              <a:noFill/>
            </a:ln>
            <a:effectLst/>
          </c:spPr>
          <c:invertIfNegative val="0"/>
          <c:cat>
            <c:strRef>
              <c:f>Calc_Pivots!$A$22:$A$25</c:f>
              <c:strCache>
                <c:ptCount val="4"/>
                <c:pt idx="0">
                  <c:v>Bangalore MBC</c:v>
                </c:pt>
                <c:pt idx="1">
                  <c:v>Chennai MBC</c:v>
                </c:pt>
                <c:pt idx="2">
                  <c:v>Delhi MBC</c:v>
                </c:pt>
                <c:pt idx="3">
                  <c:v>Mumbai MBC</c:v>
                </c:pt>
              </c:strCache>
            </c:strRef>
          </c:cat>
          <c:val>
            <c:numRef>
              <c:f>Calc_Pivots!$C$22:$C$25</c:f>
              <c:numCache>
                <c:formatCode>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F910-4781-A08A-426652D5FEA8}"/>
            </c:ext>
          </c:extLst>
        </c:ser>
        <c:ser>
          <c:idx val="2"/>
          <c:order val="2"/>
          <c:tx>
            <c:strRef>
              <c:f>Calc_Pivots!$D$21</c:f>
              <c:strCache>
                <c:ptCount val="1"/>
                <c:pt idx="0">
                  <c:v>Average Delivery Time</c:v>
                </c:pt>
              </c:strCache>
            </c:strRef>
          </c:tx>
          <c:spPr>
            <a:solidFill>
              <a:srgbClr val="9B59B6"/>
            </a:solidFill>
            <a:ln>
              <a:noFill/>
            </a:ln>
            <a:effectLst/>
          </c:spPr>
          <c:invertIfNegative val="0"/>
          <c:cat>
            <c:strRef>
              <c:f>Calc_Pivots!$A$22:$A$25</c:f>
              <c:strCache>
                <c:ptCount val="4"/>
                <c:pt idx="0">
                  <c:v>Bangalore MBC</c:v>
                </c:pt>
                <c:pt idx="1">
                  <c:v>Chennai MBC</c:v>
                </c:pt>
                <c:pt idx="2">
                  <c:v>Delhi MBC</c:v>
                </c:pt>
                <c:pt idx="3">
                  <c:v>Mumbai MBC</c:v>
                </c:pt>
              </c:strCache>
            </c:strRef>
          </c:cat>
          <c:val>
            <c:numRef>
              <c:f>Calc_Pivots!$D$22:$D$25</c:f>
              <c:numCache>
                <c:formatCode>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F910-4781-A08A-426652D5FEA8}"/>
            </c:ext>
          </c:extLst>
        </c:ser>
        <c:dLbls>
          <c:showLegendKey val="0"/>
          <c:showVal val="0"/>
          <c:showCatName val="0"/>
          <c:showSerName val="0"/>
          <c:showPercent val="0"/>
          <c:showBubbleSize val="0"/>
        </c:dLbls>
        <c:gapWidth val="219"/>
        <c:overlap val="-27"/>
        <c:axId val="818055712"/>
        <c:axId val="818039392"/>
      </c:barChart>
      <c:catAx>
        <c:axId val="8180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8039392"/>
        <c:crosses val="autoZero"/>
        <c:auto val="1"/>
        <c:lblAlgn val="ctr"/>
        <c:lblOffset val="100"/>
        <c:noMultiLvlLbl val="0"/>
      </c:catAx>
      <c:valAx>
        <c:axId val="818039392"/>
        <c:scaling>
          <c:orientation val="minMax"/>
          <c:max val="5"/>
          <c:min val="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8055712"/>
        <c:crosses val="autoZero"/>
        <c:crossBetween val="between"/>
        <c:majorUnit val="0.5"/>
      </c:valAx>
      <c:spPr>
        <a:noFill/>
        <a:ln>
          <a:noFill/>
        </a:ln>
        <a:effectLst/>
      </c:spPr>
    </c:plotArea>
    <c:legend>
      <c:legendPos val="t"/>
      <c:layout>
        <c:manualLayout>
          <c:xMode val="edge"/>
          <c:yMode val="edge"/>
          <c:x val="3.4344467631069499E-2"/>
          <c:y val="3.1547138753175934E-2"/>
          <c:w val="0.91133907215408638"/>
          <c:h val="0.17416835821983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[Assignment_Latest_1.xlsx]Calc_Pivots!pvt_Funnel_Conversion</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449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8AC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4441053901073"/>
          <c:y val="0.27386989695737735"/>
          <c:w val="0.78750785092861053"/>
          <c:h val="0.55707424758863622"/>
        </c:manualLayout>
      </c:layout>
      <c:barChart>
        <c:barDir val="col"/>
        <c:grouping val="clustered"/>
        <c:varyColors val="0"/>
        <c:ser>
          <c:idx val="0"/>
          <c:order val="0"/>
          <c:tx>
            <c:strRef>
              <c:f>Calc_Pivots!$B$12</c:f>
              <c:strCache>
                <c:ptCount val="1"/>
                <c:pt idx="0">
                  <c:v>Lead Generation</c:v>
                </c:pt>
              </c:strCache>
            </c:strRef>
          </c:tx>
          <c:spPr>
            <a:solidFill>
              <a:srgbClr val="002060"/>
            </a:solidFill>
            <a:ln>
              <a:noFill/>
            </a:ln>
            <a:effectLst/>
          </c:spPr>
          <c:invertIfNegative val="0"/>
          <c:cat>
            <c:strRef>
              <c:f>Calc_Pivots!$A$13:$A$16</c:f>
              <c:strCache>
                <c:ptCount val="4"/>
                <c:pt idx="0">
                  <c:v>Bangalore MBC</c:v>
                </c:pt>
                <c:pt idx="1">
                  <c:v>Chennai MBC</c:v>
                </c:pt>
                <c:pt idx="2">
                  <c:v>Delhi MBC</c:v>
                </c:pt>
                <c:pt idx="3">
                  <c:v>Mumbai MBC</c:v>
                </c:pt>
              </c:strCache>
            </c:strRef>
          </c:cat>
          <c:val>
            <c:numRef>
              <c:f>Calc_Pivots!$B$13:$B$16</c:f>
              <c:numCache>
                <c:formatCode>General</c:formatCode>
                <c:ptCount val="4"/>
                <c:pt idx="0">
                  <c:v>263</c:v>
                </c:pt>
                <c:pt idx="1">
                  <c:v>212</c:v>
                </c:pt>
                <c:pt idx="2">
                  <c:v>263</c:v>
                </c:pt>
                <c:pt idx="3">
                  <c:v>262</c:v>
                </c:pt>
              </c:numCache>
            </c:numRef>
          </c:val>
          <c:extLst>
            <c:ext xmlns:c16="http://schemas.microsoft.com/office/drawing/2014/chart" uri="{C3380CC4-5D6E-409C-BE32-E72D297353CC}">
              <c16:uniqueId val="{00000000-5D31-4E49-8345-351C65B2AF67}"/>
            </c:ext>
          </c:extLst>
        </c:ser>
        <c:ser>
          <c:idx val="1"/>
          <c:order val="1"/>
          <c:tx>
            <c:strRef>
              <c:f>Calc_Pivots!$C$12</c:f>
              <c:strCache>
                <c:ptCount val="1"/>
                <c:pt idx="0">
                  <c:v>PreBookings</c:v>
                </c:pt>
              </c:strCache>
            </c:strRef>
          </c:tx>
          <c:spPr>
            <a:solidFill>
              <a:srgbClr val="34495E"/>
            </a:solidFill>
            <a:ln>
              <a:noFill/>
            </a:ln>
            <a:effectLst/>
          </c:spPr>
          <c:invertIfNegative val="0"/>
          <c:cat>
            <c:strRef>
              <c:f>Calc_Pivots!$A$13:$A$16</c:f>
              <c:strCache>
                <c:ptCount val="4"/>
                <c:pt idx="0">
                  <c:v>Bangalore MBC</c:v>
                </c:pt>
                <c:pt idx="1">
                  <c:v>Chennai MBC</c:v>
                </c:pt>
                <c:pt idx="2">
                  <c:v>Delhi MBC</c:v>
                </c:pt>
                <c:pt idx="3">
                  <c:v>Mumbai MBC</c:v>
                </c:pt>
              </c:strCache>
            </c:strRef>
          </c:cat>
          <c:val>
            <c:numRef>
              <c:f>Calc_Pivots!$C$13:$C$16</c:f>
              <c:numCache>
                <c:formatCode>General</c:formatCode>
                <c:ptCount val="4"/>
                <c:pt idx="0">
                  <c:v>212</c:v>
                </c:pt>
                <c:pt idx="1">
                  <c:v>173</c:v>
                </c:pt>
                <c:pt idx="2">
                  <c:v>212</c:v>
                </c:pt>
                <c:pt idx="3">
                  <c:v>215</c:v>
                </c:pt>
              </c:numCache>
            </c:numRef>
          </c:val>
          <c:extLst>
            <c:ext xmlns:c16="http://schemas.microsoft.com/office/drawing/2014/chart" uri="{C3380CC4-5D6E-409C-BE32-E72D297353CC}">
              <c16:uniqueId val="{00000001-5D31-4E49-8345-351C65B2AF67}"/>
            </c:ext>
          </c:extLst>
        </c:ser>
        <c:ser>
          <c:idx val="2"/>
          <c:order val="2"/>
          <c:tx>
            <c:strRef>
              <c:f>Calc_Pivots!$D$12</c:f>
              <c:strCache>
                <c:ptCount val="1"/>
                <c:pt idx="0">
                  <c:v>Bookings</c:v>
                </c:pt>
              </c:strCache>
            </c:strRef>
          </c:tx>
          <c:spPr>
            <a:solidFill>
              <a:srgbClr val="18AC90"/>
            </a:solidFill>
            <a:ln>
              <a:noFill/>
            </a:ln>
            <a:effectLst/>
          </c:spPr>
          <c:invertIfNegative val="0"/>
          <c:cat>
            <c:strRef>
              <c:f>Calc_Pivots!$A$13:$A$16</c:f>
              <c:strCache>
                <c:ptCount val="4"/>
                <c:pt idx="0">
                  <c:v>Bangalore MBC</c:v>
                </c:pt>
                <c:pt idx="1">
                  <c:v>Chennai MBC</c:v>
                </c:pt>
                <c:pt idx="2">
                  <c:v>Delhi MBC</c:v>
                </c:pt>
                <c:pt idx="3">
                  <c:v>Mumbai MBC</c:v>
                </c:pt>
              </c:strCache>
            </c:strRef>
          </c:cat>
          <c:val>
            <c:numRef>
              <c:f>Calc_Pivots!$D$13:$D$16</c:f>
              <c:numCache>
                <c:formatCode>General</c:formatCode>
                <c:ptCount val="4"/>
                <c:pt idx="0">
                  <c:v>212</c:v>
                </c:pt>
                <c:pt idx="1">
                  <c:v>173</c:v>
                </c:pt>
                <c:pt idx="2">
                  <c:v>212</c:v>
                </c:pt>
                <c:pt idx="3">
                  <c:v>215</c:v>
                </c:pt>
              </c:numCache>
            </c:numRef>
          </c:val>
          <c:extLst>
            <c:ext xmlns:c16="http://schemas.microsoft.com/office/drawing/2014/chart" uri="{C3380CC4-5D6E-409C-BE32-E72D297353CC}">
              <c16:uniqueId val="{00000002-5D31-4E49-8345-351C65B2AF67}"/>
            </c:ext>
          </c:extLst>
        </c:ser>
        <c:ser>
          <c:idx val="3"/>
          <c:order val="3"/>
          <c:tx>
            <c:strRef>
              <c:f>Calc_Pivots!$E$12</c:f>
              <c:strCache>
                <c:ptCount val="1"/>
                <c:pt idx="0">
                  <c:v>Successful Deliveries</c:v>
                </c:pt>
              </c:strCache>
            </c:strRef>
          </c:tx>
          <c:spPr>
            <a:solidFill>
              <a:schemeClr val="accent4"/>
            </a:solidFill>
            <a:ln>
              <a:noFill/>
            </a:ln>
            <a:effectLst/>
          </c:spPr>
          <c:invertIfNegative val="0"/>
          <c:cat>
            <c:strRef>
              <c:f>Calc_Pivots!$A$13:$A$16</c:f>
              <c:strCache>
                <c:ptCount val="4"/>
                <c:pt idx="0">
                  <c:v>Bangalore MBC</c:v>
                </c:pt>
                <c:pt idx="1">
                  <c:v>Chennai MBC</c:v>
                </c:pt>
                <c:pt idx="2">
                  <c:v>Delhi MBC</c:v>
                </c:pt>
                <c:pt idx="3">
                  <c:v>Mumbai MBC</c:v>
                </c:pt>
              </c:strCache>
            </c:strRef>
          </c:cat>
          <c:val>
            <c:numRef>
              <c:f>Calc_Pivots!$E$13:$E$16</c:f>
              <c:numCache>
                <c:formatCode>General</c:formatCode>
                <c:ptCount val="4"/>
                <c:pt idx="0">
                  <c:v>191</c:v>
                </c:pt>
                <c:pt idx="1">
                  <c:v>153</c:v>
                </c:pt>
                <c:pt idx="2">
                  <c:v>186</c:v>
                </c:pt>
                <c:pt idx="3">
                  <c:v>199</c:v>
                </c:pt>
              </c:numCache>
            </c:numRef>
          </c:val>
          <c:extLst>
            <c:ext xmlns:c16="http://schemas.microsoft.com/office/drawing/2014/chart" uri="{C3380CC4-5D6E-409C-BE32-E72D297353CC}">
              <c16:uniqueId val="{00000003-5D31-4E49-8345-351C65B2AF67}"/>
            </c:ext>
          </c:extLst>
        </c:ser>
        <c:dLbls>
          <c:showLegendKey val="0"/>
          <c:showVal val="0"/>
          <c:showCatName val="0"/>
          <c:showSerName val="0"/>
          <c:showPercent val="0"/>
          <c:showBubbleSize val="0"/>
        </c:dLbls>
        <c:gapWidth val="219"/>
        <c:overlap val="-27"/>
        <c:axId val="724452448"/>
        <c:axId val="724467328"/>
      </c:barChart>
      <c:catAx>
        <c:axId val="72445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4467328"/>
        <c:crosses val="autoZero"/>
        <c:auto val="1"/>
        <c:lblAlgn val="ctr"/>
        <c:lblOffset val="100"/>
        <c:noMultiLvlLbl val="0"/>
      </c:catAx>
      <c:valAx>
        <c:axId val="72446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4452448"/>
        <c:crosses val="autoZero"/>
        <c:crossBetween val="between"/>
      </c:valAx>
      <c:spPr>
        <a:noFill/>
        <a:ln>
          <a:noFill/>
        </a:ln>
        <a:effectLst/>
      </c:spPr>
    </c:plotArea>
    <c:legend>
      <c:legendPos val="t"/>
      <c:layout>
        <c:manualLayout>
          <c:xMode val="edge"/>
          <c:yMode val="edge"/>
          <c:x val="4.9922422670477383E-2"/>
          <c:y val="0.10470620320489535"/>
          <c:w val="0.74192001757659898"/>
          <c:h val="0.15274178017875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[Assignment_Latest_1.xlsx]Calc_Pivots!pvt_Rating_Distribution</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8978305446877"/>
          <c:y val="0.16853818790366573"/>
          <c:w val="0.82931183790846652"/>
          <c:h val="0.50854879051324875"/>
        </c:manualLayout>
      </c:layout>
      <c:barChart>
        <c:barDir val="col"/>
        <c:grouping val="clustered"/>
        <c:varyColors val="0"/>
        <c:ser>
          <c:idx val="0"/>
          <c:order val="0"/>
          <c:tx>
            <c:strRef>
              <c:f>Calc_Pivots!$G$21</c:f>
              <c:strCache>
                <c:ptCount val="1"/>
                <c:pt idx="0">
                  <c:v>Total</c:v>
                </c:pt>
              </c:strCache>
            </c:strRef>
          </c:tx>
          <c:spPr>
            <a:solidFill>
              <a:srgbClr val="002060"/>
            </a:solidFill>
            <a:ln>
              <a:noFill/>
            </a:ln>
            <a:effectLst/>
          </c:spPr>
          <c:invertIfNegative val="0"/>
          <c:dPt>
            <c:idx val="3"/>
            <c:invertIfNegative val="0"/>
            <c:bubble3D val="0"/>
            <c:extLst>
              <c:ext xmlns:c16="http://schemas.microsoft.com/office/drawing/2014/chart" uri="{C3380CC4-5D6E-409C-BE32-E72D297353CC}">
                <c16:uniqueId val="{00000001-A86E-4D98-BDFE-35D130059BF4}"/>
              </c:ext>
            </c:extLst>
          </c:dPt>
          <c:dPt>
            <c:idx val="4"/>
            <c:invertIfNegative val="0"/>
            <c:bubble3D val="0"/>
            <c:spPr>
              <a:solidFill>
                <a:srgbClr val="002060"/>
              </a:solidFill>
              <a:ln>
                <a:noFill/>
              </a:ln>
              <a:effectLst/>
            </c:spPr>
            <c:extLst>
              <c:ext xmlns:c16="http://schemas.microsoft.com/office/drawing/2014/chart" uri="{C3380CC4-5D6E-409C-BE32-E72D297353CC}">
                <c16:uniqueId val="{00000001-ABE5-4041-B8CC-0FC8EB96A9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Calc_Pivots!$F$22:$F$26</c:f>
              <c:strCache>
                <c:ptCount val="5"/>
                <c:pt idx="1">
                  <c:v>0-2</c:v>
                </c:pt>
                <c:pt idx="2">
                  <c:v>3-5</c:v>
                </c:pt>
                <c:pt idx="3">
                  <c:v>6-8</c:v>
                </c:pt>
                <c:pt idx="4">
                  <c:v>9-10</c:v>
                </c:pt>
              </c:strCache>
            </c:strRef>
          </c:cat>
          <c:val>
            <c:numRef>
              <c:f>Calc_Pivots!$G$22:$G$26</c:f>
              <c:numCache>
                <c:formatCode>General</c:formatCode>
                <c:ptCount val="5"/>
                <c:pt idx="0">
                  <c:v>271</c:v>
                </c:pt>
                <c:pt idx="1">
                  <c:v>195</c:v>
                </c:pt>
                <c:pt idx="2">
                  <c:v>219</c:v>
                </c:pt>
                <c:pt idx="3">
                  <c:v>211</c:v>
                </c:pt>
                <c:pt idx="4">
                  <c:v>104</c:v>
                </c:pt>
              </c:numCache>
            </c:numRef>
          </c:val>
          <c:extLst>
            <c:ext xmlns:c16="http://schemas.microsoft.com/office/drawing/2014/chart" uri="{C3380CC4-5D6E-409C-BE32-E72D297353CC}">
              <c16:uniqueId val="{00000002-ABE5-4041-B8CC-0FC8EB96A9B4}"/>
            </c:ext>
          </c:extLst>
        </c:ser>
        <c:dLbls>
          <c:dLblPos val="outEnd"/>
          <c:showLegendKey val="0"/>
          <c:showVal val="1"/>
          <c:showCatName val="0"/>
          <c:showSerName val="0"/>
          <c:showPercent val="0"/>
          <c:showBubbleSize val="0"/>
        </c:dLbls>
        <c:gapWidth val="95"/>
        <c:overlap val="-31"/>
        <c:axId val="724350208"/>
        <c:axId val="724352608"/>
      </c:barChart>
      <c:catAx>
        <c:axId val="724350208"/>
        <c:scaling>
          <c:orientation val="minMax"/>
        </c:scaling>
        <c:delete val="0"/>
        <c:axPos val="b"/>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Rating</a:t>
                </a:r>
                <a:r>
                  <a:rPr lang="en-IN" baseline="0">
                    <a:solidFill>
                      <a:schemeClr val="tx1"/>
                    </a:solidFill>
                  </a:rPr>
                  <a:t> Bucket</a:t>
                </a:r>
                <a:endParaRPr lang="en-IN">
                  <a:solidFill>
                    <a:schemeClr val="tx1"/>
                  </a:solidFill>
                </a:endParaRPr>
              </a:p>
            </c:rich>
          </c:tx>
          <c:layout>
            <c:manualLayout>
              <c:xMode val="edge"/>
              <c:yMode val="edge"/>
              <c:x val="0.39129144250571118"/>
              <c:y val="0.865124748292791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4352608"/>
        <c:crosses val="autoZero"/>
        <c:auto val="1"/>
        <c:lblAlgn val="ctr"/>
        <c:lblOffset val="100"/>
        <c:noMultiLvlLbl val="0"/>
      </c:catAx>
      <c:valAx>
        <c:axId val="724352608"/>
        <c:scaling>
          <c:orientation val="minMax"/>
        </c:scaling>
        <c:delete val="0"/>
        <c:axPos val="l"/>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435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[Assignment_Latest_1.xlsx]Calc_Pivots!pvt_LeadType_Distribution</c:name>
    <c:fmtId val="3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B59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ABC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6F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7133252073494"/>
          <c:y val="0.14750431498306113"/>
          <c:w val="0.81423468107733676"/>
          <c:h val="0.64130572263074836"/>
        </c:manualLayout>
      </c:layout>
      <c:barChart>
        <c:barDir val="bar"/>
        <c:grouping val="stacked"/>
        <c:varyColors val="0"/>
        <c:ser>
          <c:idx val="0"/>
          <c:order val="0"/>
          <c:tx>
            <c:strRef>
              <c:f>Calc_Pivots!$P$21:$P$22</c:f>
              <c:strCache>
                <c:ptCount val="1"/>
                <c:pt idx="0">
                  <c:v>Cold</c:v>
                </c:pt>
              </c:strCache>
            </c:strRef>
          </c:tx>
          <c:spPr>
            <a:solidFill>
              <a:srgbClr val="9B59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Calc_Pivots!$O$23:$O$26</c:f>
              <c:strCache>
                <c:ptCount val="4"/>
                <c:pt idx="0">
                  <c:v>Mumbai MBC</c:v>
                </c:pt>
                <c:pt idx="1">
                  <c:v>Delhi MBC</c:v>
                </c:pt>
                <c:pt idx="2">
                  <c:v>Chennai MBC</c:v>
                </c:pt>
                <c:pt idx="3">
                  <c:v>Bangalore MBC</c:v>
                </c:pt>
              </c:strCache>
            </c:strRef>
          </c:cat>
          <c:val>
            <c:numRef>
              <c:f>Calc_Pivots!$P$23:$P$26</c:f>
              <c:numCache>
                <c:formatCode>General</c:formatCode>
                <c:ptCount val="4"/>
                <c:pt idx="0">
                  <c:v>47</c:v>
                </c:pt>
                <c:pt idx="1">
                  <c:v>51</c:v>
                </c:pt>
                <c:pt idx="2">
                  <c:v>39</c:v>
                </c:pt>
                <c:pt idx="3">
                  <c:v>51</c:v>
                </c:pt>
              </c:numCache>
            </c:numRef>
          </c:val>
          <c:extLst>
            <c:ext xmlns:c16="http://schemas.microsoft.com/office/drawing/2014/chart" uri="{C3380CC4-5D6E-409C-BE32-E72D297353CC}">
              <c16:uniqueId val="{00000000-C7AF-47BE-9B62-7072AB91046B}"/>
            </c:ext>
          </c:extLst>
        </c:ser>
        <c:ser>
          <c:idx val="1"/>
          <c:order val="1"/>
          <c:tx>
            <c:strRef>
              <c:f>Calc_Pivots!$Q$21:$Q$22</c:f>
              <c:strCache>
                <c:ptCount val="1"/>
                <c:pt idx="0">
                  <c:v>Hot</c:v>
                </c:pt>
              </c:strCache>
            </c:strRef>
          </c:tx>
          <c:spPr>
            <a:solidFill>
              <a:srgbClr val="1ABC9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Calc_Pivots!$O$23:$O$26</c:f>
              <c:strCache>
                <c:ptCount val="4"/>
                <c:pt idx="0">
                  <c:v>Mumbai MBC</c:v>
                </c:pt>
                <c:pt idx="1">
                  <c:v>Delhi MBC</c:v>
                </c:pt>
                <c:pt idx="2">
                  <c:v>Chennai MBC</c:v>
                </c:pt>
                <c:pt idx="3">
                  <c:v>Bangalore MBC</c:v>
                </c:pt>
              </c:strCache>
            </c:strRef>
          </c:cat>
          <c:val>
            <c:numRef>
              <c:f>Calc_Pivots!$Q$23:$Q$26</c:f>
              <c:numCache>
                <c:formatCode>General</c:formatCode>
                <c:ptCount val="4"/>
                <c:pt idx="0">
                  <c:v>83</c:v>
                </c:pt>
                <c:pt idx="1">
                  <c:v>70</c:v>
                </c:pt>
                <c:pt idx="2">
                  <c:v>70</c:v>
                </c:pt>
                <c:pt idx="3">
                  <c:v>80</c:v>
                </c:pt>
              </c:numCache>
            </c:numRef>
          </c:val>
          <c:extLst>
            <c:ext xmlns:c16="http://schemas.microsoft.com/office/drawing/2014/chart" uri="{C3380CC4-5D6E-409C-BE32-E72D297353CC}">
              <c16:uniqueId val="{00000001-C7AF-47BE-9B62-7072AB91046B}"/>
            </c:ext>
          </c:extLst>
        </c:ser>
        <c:ser>
          <c:idx val="2"/>
          <c:order val="2"/>
          <c:tx>
            <c:strRef>
              <c:f>Calc_Pivots!$R$21:$R$22</c:f>
              <c:strCache>
                <c:ptCount val="1"/>
                <c:pt idx="0">
                  <c:v>Warm</c:v>
                </c:pt>
              </c:strCache>
            </c:strRef>
          </c:tx>
          <c:spPr>
            <a:solidFill>
              <a:srgbClr val="4F6F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Calc_Pivots!$O$23:$O$26</c:f>
              <c:strCache>
                <c:ptCount val="4"/>
                <c:pt idx="0">
                  <c:v>Mumbai MBC</c:v>
                </c:pt>
                <c:pt idx="1">
                  <c:v>Delhi MBC</c:v>
                </c:pt>
                <c:pt idx="2">
                  <c:v>Chennai MBC</c:v>
                </c:pt>
                <c:pt idx="3">
                  <c:v>Bangalore MBC</c:v>
                </c:pt>
              </c:strCache>
            </c:strRef>
          </c:cat>
          <c:val>
            <c:numRef>
              <c:f>Calc_Pivots!$R$23:$R$26</c:f>
              <c:numCache>
                <c:formatCode>General</c:formatCode>
                <c:ptCount val="4"/>
                <c:pt idx="0">
                  <c:v>132</c:v>
                </c:pt>
                <c:pt idx="1">
                  <c:v>142</c:v>
                </c:pt>
                <c:pt idx="2">
                  <c:v>103</c:v>
                </c:pt>
                <c:pt idx="3">
                  <c:v>132</c:v>
                </c:pt>
              </c:numCache>
            </c:numRef>
          </c:val>
          <c:extLst>
            <c:ext xmlns:c16="http://schemas.microsoft.com/office/drawing/2014/chart" uri="{C3380CC4-5D6E-409C-BE32-E72D297353CC}">
              <c16:uniqueId val="{00000002-C7AF-47BE-9B62-7072AB91046B}"/>
            </c:ext>
          </c:extLst>
        </c:ser>
        <c:dLbls>
          <c:showLegendKey val="0"/>
          <c:showVal val="1"/>
          <c:showCatName val="0"/>
          <c:showSerName val="0"/>
          <c:showPercent val="0"/>
          <c:showBubbleSize val="0"/>
        </c:dLbls>
        <c:gapWidth val="81"/>
        <c:overlap val="100"/>
        <c:axId val="1646827631"/>
        <c:axId val="1646844431"/>
      </c:barChart>
      <c:catAx>
        <c:axId val="164682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44431"/>
        <c:crosses val="autoZero"/>
        <c:auto val="1"/>
        <c:lblAlgn val="ctr"/>
        <c:lblOffset val="100"/>
        <c:noMultiLvlLbl val="0"/>
      </c:catAx>
      <c:valAx>
        <c:axId val="1646844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27631"/>
        <c:crosses val="autoZero"/>
        <c:crossBetween val="between"/>
      </c:valAx>
      <c:spPr>
        <a:noFill/>
        <a:ln>
          <a:noFill/>
        </a:ln>
        <a:effectLst/>
      </c:spPr>
    </c:plotArea>
    <c:legend>
      <c:legendPos val="t"/>
      <c:layout>
        <c:manualLayout>
          <c:xMode val="edge"/>
          <c:yMode val="edge"/>
          <c:x val="0.24526187796074808"/>
          <c:y val="1.2356321279920297E-2"/>
          <c:w val="0.46191202150954902"/>
          <c:h val="0.10636933507377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png"/><Relationship Id="rId7" Type="http://schemas.openxmlformats.org/officeDocument/2006/relationships/chart" Target="../charts/chart13.xml"/><Relationship Id="rId12" Type="http://schemas.openxmlformats.org/officeDocument/2006/relationships/chart" Target="../charts/chart1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6.pn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129540</xdr:rowOff>
    </xdr:from>
    <xdr:to>
      <xdr:col>5</xdr:col>
      <xdr:colOff>0</xdr:colOff>
      <xdr:row>9</xdr:row>
      <xdr:rowOff>7620</xdr:rowOff>
    </xdr:to>
    <xdr:sp macro="" textlink="">
      <xdr:nvSpPr>
        <xdr:cNvPr id="10" name="TextBox 9">
          <a:extLst>
            <a:ext uri="{FF2B5EF4-FFF2-40B4-BE49-F238E27FC236}">
              <a16:creationId xmlns:a16="http://schemas.microsoft.com/office/drawing/2014/main" id="{9B710A69-57CD-9AFD-3064-4D9D9D8BCBB5}"/>
            </a:ext>
          </a:extLst>
        </xdr:cNvPr>
        <xdr:cNvSpPr txBox="1"/>
      </xdr:nvSpPr>
      <xdr:spPr>
        <a:xfrm>
          <a:off x="1043940" y="1226820"/>
          <a:ext cx="4800600" cy="426720"/>
        </a:xfrm>
        <a:prstGeom prst="rect">
          <a:avLst/>
        </a:prstGeom>
        <a:solidFill>
          <a:schemeClr val="bg2">
            <a:lumMod val="65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latin typeface="Calisto MT" panose="02040603050505030304" pitchFamily="18" charset="0"/>
            </a:rPr>
            <a:t>Conversion rates :</a:t>
          </a:r>
        </a:p>
        <a:p>
          <a:pPr algn="ctr"/>
          <a:r>
            <a:rPr lang="en-IN">
              <a:latin typeface="Calisto MT" panose="02040603050505030304" pitchFamily="18" charset="0"/>
            </a:rPr>
            <a:t> (Lead → Pre-Booking → Booking → Delivery) </a:t>
          </a:r>
          <a:endParaRPr lang="en-IN" sz="1100">
            <a:latin typeface="Calisto MT" panose="02040603050505030304" pitchFamily="18" charset="0"/>
          </a:endParaRPr>
        </a:p>
      </xdr:txBody>
    </xdr:sp>
    <xdr:clientData/>
  </xdr:twoCellAnchor>
  <xdr:twoCellAnchor>
    <xdr:from>
      <xdr:col>6</xdr:col>
      <xdr:colOff>0</xdr:colOff>
      <xdr:row>6</xdr:row>
      <xdr:rowOff>121920</xdr:rowOff>
    </xdr:from>
    <xdr:to>
      <xdr:col>10</xdr:col>
      <xdr:colOff>0</xdr:colOff>
      <xdr:row>9</xdr:row>
      <xdr:rowOff>0</xdr:rowOff>
    </xdr:to>
    <xdr:sp macro="" textlink="">
      <xdr:nvSpPr>
        <xdr:cNvPr id="11" name="TextBox 10">
          <a:extLst>
            <a:ext uri="{FF2B5EF4-FFF2-40B4-BE49-F238E27FC236}">
              <a16:creationId xmlns:a16="http://schemas.microsoft.com/office/drawing/2014/main" id="{F2F03D27-F91D-43D7-A395-0A42420B1654}"/>
            </a:ext>
          </a:extLst>
        </xdr:cNvPr>
        <xdr:cNvSpPr txBox="1"/>
      </xdr:nvSpPr>
      <xdr:spPr>
        <a:xfrm>
          <a:off x="6911340" y="1767840"/>
          <a:ext cx="5638800" cy="426720"/>
        </a:xfrm>
        <a:prstGeom prst="rect">
          <a:avLst/>
        </a:prstGeom>
        <a:solidFill>
          <a:schemeClr val="bg2">
            <a:lumMod val="65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tx2"/>
              </a:solidFill>
              <a:latin typeface="Calisto MT" panose="02040603050505030304" pitchFamily="18" charset="0"/>
            </a:rPr>
            <a:t>Average TAT for each stage by</a:t>
          </a:r>
          <a:r>
            <a:rPr lang="en-IN" baseline="0">
              <a:solidFill>
                <a:schemeClr val="tx2"/>
              </a:solidFill>
              <a:latin typeface="Calisto MT" panose="02040603050505030304" pitchFamily="18" charset="0"/>
            </a:rPr>
            <a:t> Store Location</a:t>
          </a:r>
          <a:endParaRPr lang="en-IN" sz="1100">
            <a:solidFill>
              <a:schemeClr val="tx2"/>
            </a:solidFill>
            <a:latin typeface="Calisto MT" panose="02040603050505030304" pitchFamily="18" charset="0"/>
          </a:endParaRPr>
        </a:p>
      </xdr:txBody>
    </xdr:sp>
    <xdr:clientData/>
  </xdr:twoCellAnchor>
  <xdr:twoCellAnchor>
    <xdr:from>
      <xdr:col>1</xdr:col>
      <xdr:colOff>0</xdr:colOff>
      <xdr:row>16</xdr:row>
      <xdr:rowOff>0</xdr:rowOff>
    </xdr:from>
    <xdr:to>
      <xdr:col>5</xdr:col>
      <xdr:colOff>7620</xdr:colOff>
      <xdr:row>32</xdr:row>
      <xdr:rowOff>60960</xdr:rowOff>
    </xdr:to>
    <xdr:graphicFrame macro="">
      <xdr:nvGraphicFramePr>
        <xdr:cNvPr id="5" name="Chart 4">
          <a:extLst>
            <a:ext uri="{FF2B5EF4-FFF2-40B4-BE49-F238E27FC236}">
              <a16:creationId xmlns:a16="http://schemas.microsoft.com/office/drawing/2014/main" id="{B3C1D9D6-A2E6-477C-94A2-991DBF303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0</xdr:rowOff>
    </xdr:from>
    <xdr:to>
      <xdr:col>9</xdr:col>
      <xdr:colOff>1706880</xdr:colOff>
      <xdr:row>32</xdr:row>
      <xdr:rowOff>0</xdr:rowOff>
    </xdr:to>
    <xdr:graphicFrame macro="">
      <xdr:nvGraphicFramePr>
        <xdr:cNvPr id="6" name="Chart 5">
          <a:extLst>
            <a:ext uri="{FF2B5EF4-FFF2-40B4-BE49-F238E27FC236}">
              <a16:creationId xmlns:a16="http://schemas.microsoft.com/office/drawing/2014/main" id="{E817D540-2A9E-4E62-B3BB-61029F13D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556260</xdr:colOff>
      <xdr:row>25</xdr:row>
      <xdr:rowOff>38100</xdr:rowOff>
    </xdr:to>
    <xdr:graphicFrame macro="">
      <xdr:nvGraphicFramePr>
        <xdr:cNvPr id="2" name="Chart 1">
          <a:extLst>
            <a:ext uri="{FF2B5EF4-FFF2-40B4-BE49-F238E27FC236}">
              <a16:creationId xmlns:a16="http://schemas.microsoft.com/office/drawing/2014/main" id="{4AF78604-933D-5EB9-6CF8-E2055EC9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8</xdr:row>
      <xdr:rowOff>22860</xdr:rowOff>
    </xdr:from>
    <xdr:to>
      <xdr:col>11</xdr:col>
      <xdr:colOff>76200</xdr:colOff>
      <xdr:row>20</xdr:row>
      <xdr:rowOff>121920</xdr:rowOff>
    </xdr:to>
    <xdr:graphicFrame macro="">
      <xdr:nvGraphicFramePr>
        <xdr:cNvPr id="3" name="Chart 2">
          <a:extLst>
            <a:ext uri="{FF2B5EF4-FFF2-40B4-BE49-F238E27FC236}">
              <a16:creationId xmlns:a16="http://schemas.microsoft.com/office/drawing/2014/main" id="{85273606-E279-8768-575A-38708A61C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106680</xdr:colOff>
      <xdr:row>8</xdr:row>
      <xdr:rowOff>22860</xdr:rowOff>
    </xdr:from>
    <xdr:to>
      <xdr:col>13</xdr:col>
      <xdr:colOff>967740</xdr:colOff>
      <xdr:row>20</xdr:row>
      <xdr:rowOff>121920</xdr:rowOff>
    </xdr:to>
    <xdr:graphicFrame macro="">
      <xdr:nvGraphicFramePr>
        <xdr:cNvPr id="6" name="Chart 5">
          <a:extLst>
            <a:ext uri="{FF2B5EF4-FFF2-40B4-BE49-F238E27FC236}">
              <a16:creationId xmlns:a16="http://schemas.microsoft.com/office/drawing/2014/main" id="{835EADDF-7A8E-484C-A0B4-CC39B978B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xdr:colOff>
      <xdr:row>20</xdr:row>
      <xdr:rowOff>167640</xdr:rowOff>
    </xdr:from>
    <xdr:to>
      <xdr:col>11</xdr:col>
      <xdr:colOff>76200</xdr:colOff>
      <xdr:row>33</xdr:row>
      <xdr:rowOff>83820</xdr:rowOff>
    </xdr:to>
    <xdr:graphicFrame macro="">
      <xdr:nvGraphicFramePr>
        <xdr:cNvPr id="7" name="Chart 6">
          <a:extLst>
            <a:ext uri="{FF2B5EF4-FFF2-40B4-BE49-F238E27FC236}">
              <a16:creationId xmlns:a16="http://schemas.microsoft.com/office/drawing/2014/main" id="{99C276D7-72F4-4952-96A9-481F8876A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106680</xdr:colOff>
      <xdr:row>20</xdr:row>
      <xdr:rowOff>167640</xdr:rowOff>
    </xdr:from>
    <xdr:to>
      <xdr:col>13</xdr:col>
      <xdr:colOff>967740</xdr:colOff>
      <xdr:row>33</xdr:row>
      <xdr:rowOff>83820</xdr:rowOff>
    </xdr:to>
    <xdr:graphicFrame macro="">
      <xdr:nvGraphicFramePr>
        <xdr:cNvPr id="8" name="Chart 7">
          <a:extLst>
            <a:ext uri="{FF2B5EF4-FFF2-40B4-BE49-F238E27FC236}">
              <a16:creationId xmlns:a16="http://schemas.microsoft.com/office/drawing/2014/main" id="{EA88768E-657C-454D-B77E-544C9C392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11</xdr:row>
      <xdr:rowOff>133350</xdr:rowOff>
    </xdr:from>
    <xdr:to>
      <xdr:col>6</xdr:col>
      <xdr:colOff>601980</xdr:colOff>
      <xdr:row>26</xdr:row>
      <xdr:rowOff>7620</xdr:rowOff>
    </xdr:to>
    <xdr:graphicFrame macro="">
      <xdr:nvGraphicFramePr>
        <xdr:cNvPr id="4" name="Chart 3">
          <a:extLst>
            <a:ext uri="{FF2B5EF4-FFF2-40B4-BE49-F238E27FC236}">
              <a16:creationId xmlns:a16="http://schemas.microsoft.com/office/drawing/2014/main" id="{83E66DE7-D6BB-695B-3F0B-1FEC71D88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9</xdr:row>
      <xdr:rowOff>76200</xdr:rowOff>
    </xdr:from>
    <xdr:to>
      <xdr:col>6</xdr:col>
      <xdr:colOff>594360</xdr:colOff>
      <xdr:row>11</xdr:row>
      <xdr:rowOff>130240</xdr:rowOff>
    </xdr:to>
    <xdr:sp macro="" textlink="">
      <xdr:nvSpPr>
        <xdr:cNvPr id="2" name="TextBox 1">
          <a:extLst>
            <a:ext uri="{FF2B5EF4-FFF2-40B4-BE49-F238E27FC236}">
              <a16:creationId xmlns:a16="http://schemas.microsoft.com/office/drawing/2014/main" id="{57745BE2-1EDD-4E73-81D5-27B643593AFE}"/>
            </a:ext>
          </a:extLst>
        </xdr:cNvPr>
        <xdr:cNvSpPr txBox="1"/>
      </xdr:nvSpPr>
      <xdr:spPr>
        <a:xfrm>
          <a:off x="1729740" y="1356360"/>
          <a:ext cx="5585460" cy="419800"/>
        </a:xfrm>
        <a:prstGeom prst="rect">
          <a:avLst/>
        </a:prstGeom>
        <a:solidFill>
          <a:schemeClr val="bg2">
            <a:lumMod val="65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a:solidFill>
                <a:schemeClr val="dk1"/>
              </a:solidFill>
              <a:effectLst/>
              <a:latin typeface="Calisto MT" panose="02040603050505030304" pitchFamily="18" charset="0"/>
              <a:ea typeface="+mn-ea"/>
              <a:cs typeface="+mn-cs"/>
            </a:rPr>
            <a:t>Lead Type Breakdown by Store Location</a:t>
          </a:r>
          <a:endParaRPr lang="en-IN" sz="1200" baseline="0">
            <a:solidFill>
              <a:schemeClr val="tx2"/>
            </a:solidFill>
            <a:latin typeface="Calisto MT" panose="0204060305050503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7697</xdr:colOff>
      <xdr:row>18</xdr:row>
      <xdr:rowOff>30249</xdr:rowOff>
    </xdr:from>
    <xdr:to>
      <xdr:col>16</xdr:col>
      <xdr:colOff>8963</xdr:colOff>
      <xdr:row>33</xdr:row>
      <xdr:rowOff>30249</xdr:rowOff>
    </xdr:to>
    <xdr:graphicFrame macro="">
      <xdr:nvGraphicFramePr>
        <xdr:cNvPr id="4" name="Chart 3">
          <a:extLst>
            <a:ext uri="{FF2B5EF4-FFF2-40B4-BE49-F238E27FC236}">
              <a16:creationId xmlns:a16="http://schemas.microsoft.com/office/drawing/2014/main" id="{A8552299-C721-D97D-156F-6E815516F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7696</xdr:colOff>
      <xdr:row>15</xdr:row>
      <xdr:rowOff>138546</xdr:rowOff>
    </xdr:from>
    <xdr:to>
      <xdr:col>16</xdr:col>
      <xdr:colOff>0</xdr:colOff>
      <xdr:row>18</xdr:row>
      <xdr:rowOff>20463</xdr:rowOff>
    </xdr:to>
    <xdr:sp macro="" textlink="">
      <xdr:nvSpPr>
        <xdr:cNvPr id="2" name="TextBox 1">
          <a:extLst>
            <a:ext uri="{FF2B5EF4-FFF2-40B4-BE49-F238E27FC236}">
              <a16:creationId xmlns:a16="http://schemas.microsoft.com/office/drawing/2014/main" id="{0215CDBD-75EB-4E0E-8A2B-76A2C3F9703D}"/>
            </a:ext>
          </a:extLst>
        </xdr:cNvPr>
        <xdr:cNvSpPr txBox="1"/>
      </xdr:nvSpPr>
      <xdr:spPr>
        <a:xfrm>
          <a:off x="10666731" y="2845887"/>
          <a:ext cx="4062281" cy="419800"/>
        </a:xfrm>
        <a:prstGeom prst="rect">
          <a:avLst/>
        </a:prstGeom>
        <a:solidFill>
          <a:schemeClr val="bg2">
            <a:lumMod val="65000"/>
          </a:schemeClr>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a:solidFill>
                <a:schemeClr val="dk1"/>
              </a:solidFill>
              <a:effectLst/>
              <a:latin typeface="Calisto MT" panose="02040603050505030304" pitchFamily="18" charset="0"/>
              <a:ea typeface="+mn-ea"/>
              <a:cs typeface="+mn-cs"/>
            </a:rPr>
            <a:t>Lead Potential Distribution by Store Location</a:t>
          </a:r>
          <a:endParaRPr lang="en-IN" sz="1200" baseline="0">
            <a:solidFill>
              <a:schemeClr val="tx2"/>
            </a:solidFill>
            <a:latin typeface="Calisto MT" panose="0204060305050503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32941</xdr:rowOff>
    </xdr:from>
    <xdr:to>
      <xdr:col>18</xdr:col>
      <xdr:colOff>134815</xdr:colOff>
      <xdr:row>23</xdr:row>
      <xdr:rowOff>37463</xdr:rowOff>
    </xdr:to>
    <xdr:pic>
      <xdr:nvPicPr>
        <xdr:cNvPr id="3" name="Picture 2">
          <a:extLst>
            <a:ext uri="{FF2B5EF4-FFF2-40B4-BE49-F238E27FC236}">
              <a16:creationId xmlns:a16="http://schemas.microsoft.com/office/drawing/2014/main" id="{588FA76C-83B4-6AC0-7778-D976348DA2FB}"/>
            </a:ext>
          </a:extLst>
        </xdr:cNvPr>
        <xdr:cNvPicPr>
          <a:picLocks noChangeAspect="1"/>
        </xdr:cNvPicPr>
      </xdr:nvPicPr>
      <xdr:blipFill>
        <a:blip xmlns:r="http://schemas.openxmlformats.org/officeDocument/2006/relationships" r:embed="rId1">
          <a:duotone>
            <a:prstClr val="black"/>
            <a:schemeClr val="bg2">
              <a:lumMod val="50000"/>
              <a:tint val="45000"/>
              <a:satMod val="400000"/>
            </a:schemeClr>
          </a:duotone>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0" y="32941"/>
          <a:ext cx="11079906" cy="4253249"/>
        </a:xfrm>
        <a:prstGeom prst="rect">
          <a:avLst/>
        </a:prstGeom>
        <a:solidFill>
          <a:srgbClr val="5A5A5A"/>
        </a:solidFill>
      </xdr:spPr>
    </xdr:pic>
    <xdr:clientData fLocksWithSheet="0"/>
  </xdr:twoCellAnchor>
  <xdr:twoCellAnchor>
    <xdr:from>
      <xdr:col>0</xdr:col>
      <xdr:colOff>76970</xdr:colOff>
      <xdr:row>7</xdr:row>
      <xdr:rowOff>61576</xdr:rowOff>
    </xdr:from>
    <xdr:to>
      <xdr:col>5</xdr:col>
      <xdr:colOff>38485</xdr:colOff>
      <xdr:row>22</xdr:row>
      <xdr:rowOff>130848</xdr:rowOff>
    </xdr:to>
    <xdr:sp macro="" textlink="">
      <xdr:nvSpPr>
        <xdr:cNvPr id="19" name="Rectangle: Rounded Corners 18">
          <a:extLst>
            <a:ext uri="{FF2B5EF4-FFF2-40B4-BE49-F238E27FC236}">
              <a16:creationId xmlns:a16="http://schemas.microsoft.com/office/drawing/2014/main" id="{64018BDC-C37C-C693-F941-36AA8B14FC5B}"/>
            </a:ext>
          </a:extLst>
        </xdr:cNvPr>
        <xdr:cNvSpPr/>
      </xdr:nvSpPr>
      <xdr:spPr>
        <a:xfrm>
          <a:off x="76970" y="1354667"/>
          <a:ext cx="3001818" cy="2840181"/>
        </a:xfrm>
        <a:prstGeom prst="roundRect">
          <a:avLst>
            <a:gd name="adj" fmla="val 393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100148</xdr:colOff>
      <xdr:row>0</xdr:row>
      <xdr:rowOff>52251</xdr:rowOff>
    </xdr:from>
    <xdr:to>
      <xdr:col>9</xdr:col>
      <xdr:colOff>252046</xdr:colOff>
      <xdr:row>3</xdr:row>
      <xdr:rowOff>20973</xdr:rowOff>
    </xdr:to>
    <xdr:sp macro="" textlink="">
      <xdr:nvSpPr>
        <xdr:cNvPr id="4" name="Rectangle: Rounded Corners 3">
          <a:extLst>
            <a:ext uri="{FF2B5EF4-FFF2-40B4-BE49-F238E27FC236}">
              <a16:creationId xmlns:a16="http://schemas.microsoft.com/office/drawing/2014/main" id="{D3A84115-768F-A044-12B6-326E8AA53936}"/>
            </a:ext>
          </a:extLst>
        </xdr:cNvPr>
        <xdr:cNvSpPr/>
      </xdr:nvSpPr>
      <xdr:spPr>
        <a:xfrm>
          <a:off x="100148" y="52251"/>
          <a:ext cx="5625715" cy="514006"/>
        </a:xfrm>
        <a:prstGeom prst="roundRect">
          <a:avLst>
            <a:gd name="adj" fmla="val 958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156753</xdr:colOff>
      <xdr:row>0</xdr:row>
      <xdr:rowOff>82915</xdr:rowOff>
    </xdr:from>
    <xdr:to>
      <xdr:col>1</xdr:col>
      <xdr:colOff>426440</xdr:colOff>
      <xdr:row>2</xdr:row>
      <xdr:rowOff>153798</xdr:rowOff>
    </xdr:to>
    <xdr:pic>
      <xdr:nvPicPr>
        <xdr:cNvPr id="6" name="Picture 5">
          <a:extLst>
            <a:ext uri="{FF2B5EF4-FFF2-40B4-BE49-F238E27FC236}">
              <a16:creationId xmlns:a16="http://schemas.microsoft.com/office/drawing/2014/main" id="{0E8DC917-3586-0590-80BE-877F376AFA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6753" y="82915"/>
          <a:ext cx="877889" cy="434406"/>
        </a:xfrm>
        <a:prstGeom prst="rect">
          <a:avLst/>
        </a:prstGeom>
      </xdr:spPr>
    </xdr:pic>
    <xdr:clientData/>
  </xdr:twoCellAnchor>
  <xdr:twoCellAnchor>
    <xdr:from>
      <xdr:col>1</xdr:col>
      <xdr:colOff>155736</xdr:colOff>
      <xdr:row>1</xdr:row>
      <xdr:rowOff>7887</xdr:rowOff>
    </xdr:from>
    <xdr:to>
      <xdr:col>9</xdr:col>
      <xdr:colOff>261193</xdr:colOff>
      <xdr:row>2</xdr:row>
      <xdr:rowOff>87326</xdr:rowOff>
    </xdr:to>
    <xdr:sp macro="" textlink="">
      <xdr:nvSpPr>
        <xdr:cNvPr id="7" name="TextBox 6">
          <a:extLst>
            <a:ext uri="{FF2B5EF4-FFF2-40B4-BE49-F238E27FC236}">
              <a16:creationId xmlns:a16="http://schemas.microsoft.com/office/drawing/2014/main" id="{2E149A4A-6FA0-B56F-C29F-800C6704D695}"/>
            </a:ext>
          </a:extLst>
        </xdr:cNvPr>
        <xdr:cNvSpPr txBox="1"/>
      </xdr:nvSpPr>
      <xdr:spPr>
        <a:xfrm>
          <a:off x="763938" y="189648"/>
          <a:ext cx="4971072" cy="261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ctr"/>
          <a:r>
            <a:rPr lang="en-IN" sz="1600" b="1" i="0" u="sng">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Lead Performance &amp; Conversion Dashboard</a:t>
          </a:r>
        </a:p>
      </xdr:txBody>
    </xdr:sp>
    <xdr:clientData/>
  </xdr:twoCellAnchor>
  <xdr:twoCellAnchor>
    <xdr:from>
      <xdr:col>9</xdr:col>
      <xdr:colOff>335035</xdr:colOff>
      <xdr:row>0</xdr:row>
      <xdr:rowOff>76528</xdr:rowOff>
    </xdr:from>
    <xdr:to>
      <xdr:col>14</xdr:col>
      <xdr:colOff>0</xdr:colOff>
      <xdr:row>12</xdr:row>
      <xdr:rowOff>172278</xdr:rowOff>
    </xdr:to>
    <xdr:sp macro="" textlink="">
      <xdr:nvSpPr>
        <xdr:cNvPr id="16" name="Rectangle: Rounded Corners 15">
          <a:extLst>
            <a:ext uri="{FF2B5EF4-FFF2-40B4-BE49-F238E27FC236}">
              <a16:creationId xmlns:a16="http://schemas.microsoft.com/office/drawing/2014/main" id="{B54CF173-AB0D-BCEA-5BD5-22CD5F9B672F}"/>
            </a:ext>
          </a:extLst>
        </xdr:cNvPr>
        <xdr:cNvSpPr/>
      </xdr:nvSpPr>
      <xdr:spPr>
        <a:xfrm>
          <a:off x="5821435" y="76528"/>
          <a:ext cx="2712965" cy="2322115"/>
        </a:xfrm>
        <a:prstGeom prst="roundRect">
          <a:avLst>
            <a:gd name="adj" fmla="val 6878"/>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181287</xdr:colOff>
      <xdr:row>3</xdr:row>
      <xdr:rowOff>121902</xdr:rowOff>
    </xdr:from>
    <xdr:to>
      <xdr:col>9</xdr:col>
      <xdr:colOff>235899</xdr:colOff>
      <xdr:row>6</xdr:row>
      <xdr:rowOff>70393</xdr:rowOff>
    </xdr:to>
    <xdr:sp macro="" textlink="Calc_Pivots!D7">
      <xdr:nvSpPr>
        <xdr:cNvPr id="22" name="TextBox 21">
          <a:extLst>
            <a:ext uri="{FF2B5EF4-FFF2-40B4-BE49-F238E27FC236}">
              <a16:creationId xmlns:a16="http://schemas.microsoft.com/office/drawing/2014/main" id="{DAFB14F9-73F6-43A9-B1C6-0AFA6E5AE647}"/>
            </a:ext>
          </a:extLst>
        </xdr:cNvPr>
        <xdr:cNvSpPr txBox="1"/>
      </xdr:nvSpPr>
      <xdr:spPr>
        <a:xfrm>
          <a:off x="4438700" y="667186"/>
          <a:ext cx="1271016" cy="493776"/>
        </a:xfrm>
        <a:prstGeom prst="roundRect">
          <a:avLst>
            <a:gd name="adj" fmla="val 19232"/>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4CB157-46B1-4CC6-84DF-08C0B1DF8C38}" type="TxLink">
            <a:rPr lang="en-US" sz="1400" b="0" i="0" u="none" strike="noStrike">
              <a:solidFill>
                <a:srgbClr val="000000"/>
              </a:solidFill>
              <a:latin typeface="Calibri"/>
              <a:ea typeface="Calibri"/>
              <a:cs typeface="Calibri"/>
            </a:rPr>
            <a:pPr algn="ctr"/>
            <a:t>10.6</a:t>
          </a:fld>
          <a:endParaRPr lang="en-IN" sz="1400"/>
        </a:p>
      </xdr:txBody>
    </xdr:sp>
    <xdr:clientData/>
  </xdr:twoCellAnchor>
  <xdr:twoCellAnchor>
    <xdr:from>
      <xdr:col>4</xdr:col>
      <xdr:colOff>556479</xdr:colOff>
      <xdr:row>3</xdr:row>
      <xdr:rowOff>128893</xdr:rowOff>
    </xdr:from>
    <xdr:to>
      <xdr:col>7</xdr:col>
      <xdr:colOff>2889</xdr:colOff>
      <xdr:row>6</xdr:row>
      <xdr:rowOff>77384</xdr:rowOff>
    </xdr:to>
    <xdr:sp macro="" textlink="Calc_Pivots!A7">
      <xdr:nvSpPr>
        <xdr:cNvPr id="23" name="TextBox 22">
          <a:extLst>
            <a:ext uri="{FF2B5EF4-FFF2-40B4-BE49-F238E27FC236}">
              <a16:creationId xmlns:a16="http://schemas.microsoft.com/office/drawing/2014/main" id="{87937096-AB72-4259-AAA6-0BEE85AA399C}"/>
            </a:ext>
          </a:extLst>
        </xdr:cNvPr>
        <xdr:cNvSpPr txBox="1"/>
      </xdr:nvSpPr>
      <xdr:spPr>
        <a:xfrm>
          <a:off x="2989286" y="674177"/>
          <a:ext cx="1271016" cy="493776"/>
        </a:xfrm>
        <a:prstGeom prst="roundRect">
          <a:avLst>
            <a:gd name="adj" fmla="val 19232"/>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5937A2-E4B4-4EFC-9525-84F343B31E07}" type="TxLink">
            <a:rPr lang="en-US" sz="1400" b="0" i="0" u="none" strike="noStrike">
              <a:solidFill>
                <a:srgbClr val="000000"/>
              </a:solidFill>
              <a:latin typeface="Calibri"/>
              <a:ea typeface="Calibri"/>
              <a:cs typeface="Calibri"/>
            </a:rPr>
            <a:pPr algn="ctr"/>
            <a:t>4.9</a:t>
          </a:fld>
          <a:endParaRPr lang="en-IN" sz="1400"/>
        </a:p>
      </xdr:txBody>
    </xdr:sp>
    <xdr:clientData/>
  </xdr:twoCellAnchor>
  <xdr:twoCellAnchor>
    <xdr:from>
      <xdr:col>2</xdr:col>
      <xdr:colOff>331547</xdr:colOff>
      <xdr:row>3</xdr:row>
      <xdr:rowOff>119350</xdr:rowOff>
    </xdr:from>
    <xdr:to>
      <xdr:col>4</xdr:col>
      <xdr:colOff>386160</xdr:colOff>
      <xdr:row>6</xdr:row>
      <xdr:rowOff>67841</xdr:rowOff>
    </xdr:to>
    <xdr:sp macro="" textlink="Calc_Pivots!J5">
      <xdr:nvSpPr>
        <xdr:cNvPr id="24" name="TextBox 23">
          <a:extLst>
            <a:ext uri="{FF2B5EF4-FFF2-40B4-BE49-F238E27FC236}">
              <a16:creationId xmlns:a16="http://schemas.microsoft.com/office/drawing/2014/main" id="{FBF98E9F-50E1-45FA-B9F3-4F98CC355DA8}"/>
            </a:ext>
          </a:extLst>
        </xdr:cNvPr>
        <xdr:cNvSpPr txBox="1"/>
      </xdr:nvSpPr>
      <xdr:spPr>
        <a:xfrm>
          <a:off x="1547951" y="664634"/>
          <a:ext cx="1271016" cy="493776"/>
        </a:xfrm>
        <a:prstGeom prst="roundRect">
          <a:avLst>
            <a:gd name="adj" fmla="val 19232"/>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5174D7-AD72-4A89-887C-1AF11345B90B}" type="TxLink">
            <a:rPr lang="en-US" sz="1400" b="0" i="0" u="none" strike="noStrike">
              <a:solidFill>
                <a:srgbClr val="000000"/>
              </a:solidFill>
              <a:latin typeface="Calibri"/>
              <a:ea typeface="Calibri"/>
              <a:cs typeface="Calibri"/>
            </a:rPr>
            <a:pPr algn="ctr"/>
            <a:t>27.1</a:t>
          </a:fld>
          <a:endParaRPr lang="en-IN" sz="1400"/>
        </a:p>
      </xdr:txBody>
    </xdr:sp>
    <xdr:clientData/>
  </xdr:twoCellAnchor>
  <xdr:twoCellAnchor>
    <xdr:from>
      <xdr:col>7</xdr:col>
      <xdr:colOff>188752</xdr:colOff>
      <xdr:row>5</xdr:row>
      <xdr:rowOff>17651</xdr:rowOff>
    </xdr:from>
    <xdr:to>
      <xdr:col>9</xdr:col>
      <xdr:colOff>230697</xdr:colOff>
      <xdr:row>6</xdr:row>
      <xdr:rowOff>27962</xdr:rowOff>
    </xdr:to>
    <xdr:sp macro="" textlink="">
      <xdr:nvSpPr>
        <xdr:cNvPr id="26" name="TextBox 25">
          <a:extLst>
            <a:ext uri="{FF2B5EF4-FFF2-40B4-BE49-F238E27FC236}">
              <a16:creationId xmlns:a16="http://schemas.microsoft.com/office/drawing/2014/main" id="{215D8478-5CCF-4FE8-8C0D-735EB26B09BE}"/>
            </a:ext>
          </a:extLst>
        </xdr:cNvPr>
        <xdr:cNvSpPr txBox="1"/>
      </xdr:nvSpPr>
      <xdr:spPr>
        <a:xfrm>
          <a:off x="4446165" y="926458"/>
          <a:ext cx="1258349" cy="19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Avg.</a:t>
          </a:r>
          <a:r>
            <a:rPr lang="en-IN" sz="1100" baseline="0"/>
            <a:t> TAT Days</a:t>
          </a:r>
          <a:endParaRPr lang="en-IN" sz="1100"/>
        </a:p>
      </xdr:txBody>
    </xdr:sp>
    <xdr:clientData/>
  </xdr:twoCellAnchor>
  <xdr:twoCellAnchor>
    <xdr:from>
      <xdr:col>4</xdr:col>
      <xdr:colOff>561871</xdr:colOff>
      <xdr:row>5</xdr:row>
      <xdr:rowOff>22210</xdr:rowOff>
    </xdr:from>
    <xdr:to>
      <xdr:col>7</xdr:col>
      <xdr:colOff>0</xdr:colOff>
      <xdr:row>6</xdr:row>
      <xdr:rowOff>13981</xdr:rowOff>
    </xdr:to>
    <xdr:sp macro="" textlink="">
      <xdr:nvSpPr>
        <xdr:cNvPr id="27" name="TextBox 26">
          <a:extLst>
            <a:ext uri="{FF2B5EF4-FFF2-40B4-BE49-F238E27FC236}">
              <a16:creationId xmlns:a16="http://schemas.microsoft.com/office/drawing/2014/main" id="{092A03F6-AB21-4F11-BDF7-92906AD2C6B9}"/>
            </a:ext>
          </a:extLst>
        </xdr:cNvPr>
        <xdr:cNvSpPr txBox="1"/>
      </xdr:nvSpPr>
      <xdr:spPr>
        <a:xfrm>
          <a:off x="2994678" y="931017"/>
          <a:ext cx="1262735" cy="17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Avg Rating</a:t>
          </a:r>
        </a:p>
      </xdr:txBody>
    </xdr:sp>
    <xdr:clientData/>
  </xdr:twoCellAnchor>
  <xdr:twoCellAnchor>
    <xdr:from>
      <xdr:col>2</xdr:col>
      <xdr:colOff>322654</xdr:colOff>
      <xdr:row>5</xdr:row>
      <xdr:rowOff>34954</xdr:rowOff>
    </xdr:from>
    <xdr:to>
      <xdr:col>4</xdr:col>
      <xdr:colOff>370514</xdr:colOff>
      <xdr:row>6</xdr:row>
      <xdr:rowOff>20972</xdr:rowOff>
    </xdr:to>
    <xdr:sp macro="" textlink="">
      <xdr:nvSpPr>
        <xdr:cNvPr id="28" name="TextBox 27">
          <a:extLst>
            <a:ext uri="{FF2B5EF4-FFF2-40B4-BE49-F238E27FC236}">
              <a16:creationId xmlns:a16="http://schemas.microsoft.com/office/drawing/2014/main" id="{6773F010-5474-4623-9902-46D7471DCD55}"/>
            </a:ext>
          </a:extLst>
        </xdr:cNvPr>
        <xdr:cNvSpPr txBox="1"/>
      </xdr:nvSpPr>
      <xdr:spPr>
        <a:xfrm>
          <a:off x="1539058" y="943761"/>
          <a:ext cx="1264263" cy="167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 Cancellation %</a:t>
          </a:r>
        </a:p>
      </xdr:txBody>
    </xdr:sp>
    <xdr:clientData/>
  </xdr:twoCellAnchor>
  <xdr:twoCellAnchor editAs="oneCell">
    <xdr:from>
      <xdr:col>14</xdr:col>
      <xdr:colOff>125896</xdr:colOff>
      <xdr:row>1</xdr:row>
      <xdr:rowOff>132522</xdr:rowOff>
    </xdr:from>
    <xdr:to>
      <xdr:col>18</xdr:col>
      <xdr:colOff>72887</xdr:colOff>
      <xdr:row>4</xdr:row>
      <xdr:rowOff>86139</xdr:rowOff>
    </xdr:to>
    <mc:AlternateContent xmlns:mc="http://schemas.openxmlformats.org/markup-compatibility/2006" xmlns:a14="http://schemas.microsoft.com/office/drawing/2010/main">
      <mc:Choice Requires="a14">
        <xdr:graphicFrame macro="">
          <xdr:nvGraphicFramePr>
            <xdr:cNvPr id="30" name="Store Name">
              <a:extLst>
                <a:ext uri="{FF2B5EF4-FFF2-40B4-BE49-F238E27FC236}">
                  <a16:creationId xmlns:a16="http://schemas.microsoft.com/office/drawing/2014/main" id="{987D912B-8DB1-456F-81C0-213178DA835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8638744" y="317249"/>
              <a:ext cx="2379234" cy="50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116766</xdr:colOff>
      <xdr:row>3</xdr:row>
      <xdr:rowOff>114285</xdr:rowOff>
    </xdr:from>
    <xdr:to>
      <xdr:col>2</xdr:col>
      <xdr:colOff>174770</xdr:colOff>
      <xdr:row>6</xdr:row>
      <xdr:rowOff>62917</xdr:rowOff>
    </xdr:to>
    <xdr:sp macro="" textlink="Calc_Pivots!J2">
      <xdr:nvSpPr>
        <xdr:cNvPr id="35" name="TextBox 34">
          <a:extLst>
            <a:ext uri="{FF2B5EF4-FFF2-40B4-BE49-F238E27FC236}">
              <a16:creationId xmlns:a16="http://schemas.microsoft.com/office/drawing/2014/main" id="{6CEBDE7C-B8E3-FFF1-BE21-9B15BE226AC4}"/>
            </a:ext>
          </a:extLst>
        </xdr:cNvPr>
        <xdr:cNvSpPr txBox="1"/>
      </xdr:nvSpPr>
      <xdr:spPr>
        <a:xfrm>
          <a:off x="116766" y="659569"/>
          <a:ext cx="1274408" cy="493917"/>
        </a:xfrm>
        <a:prstGeom prst="roundRect">
          <a:avLst>
            <a:gd name="adj" fmla="val 19232"/>
          </a:avLst>
        </a:prstGeom>
        <a:solidFill>
          <a:schemeClr val="lt1"/>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9DC4F2-3EA6-4800-BCCD-7384AAD5CB5F}" type="TxLink">
            <a:rPr lang="en-US" sz="1400" b="0" i="0" u="none" strike="noStrike">
              <a:solidFill>
                <a:srgbClr val="000000"/>
              </a:solidFill>
              <a:latin typeface="Calibri"/>
              <a:ea typeface="Calibri"/>
              <a:cs typeface="Calibri"/>
            </a:rPr>
            <a:pPr algn="ctr"/>
            <a:t>81.2</a:t>
          </a:fld>
          <a:endParaRPr lang="en-US" sz="1400"/>
        </a:p>
      </xdr:txBody>
    </xdr:sp>
    <xdr:clientData/>
  </xdr:twoCellAnchor>
  <xdr:twoCellAnchor>
    <xdr:from>
      <xdr:col>0</xdr:col>
      <xdr:colOff>156858</xdr:colOff>
      <xdr:row>4</xdr:row>
      <xdr:rowOff>167780</xdr:rowOff>
    </xdr:from>
    <xdr:to>
      <xdr:col>2</xdr:col>
      <xdr:colOff>160789</xdr:colOff>
      <xdr:row>6</xdr:row>
      <xdr:rowOff>24996</xdr:rowOff>
    </xdr:to>
    <xdr:sp macro="" textlink="">
      <xdr:nvSpPr>
        <xdr:cNvPr id="36" name="TextBox 35">
          <a:extLst>
            <a:ext uri="{FF2B5EF4-FFF2-40B4-BE49-F238E27FC236}">
              <a16:creationId xmlns:a16="http://schemas.microsoft.com/office/drawing/2014/main" id="{FFB408FD-9981-D9B4-A6EA-E6F42A862FAC}"/>
            </a:ext>
          </a:extLst>
        </xdr:cNvPr>
        <xdr:cNvSpPr txBox="1"/>
      </xdr:nvSpPr>
      <xdr:spPr>
        <a:xfrm>
          <a:off x="156858" y="894826"/>
          <a:ext cx="1220335" cy="220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 </a:t>
          </a:r>
          <a:r>
            <a:rPr lang="en-IN" sz="1100"/>
            <a:t>Del.</a:t>
          </a:r>
          <a:r>
            <a:rPr lang="en-IN" sz="1100" baseline="0"/>
            <a:t> </a:t>
          </a:r>
          <a:r>
            <a:rPr lang="en-IN" sz="1100"/>
            <a:t>Conversion (%)</a:t>
          </a:r>
        </a:p>
      </xdr:txBody>
    </xdr:sp>
    <xdr:clientData/>
  </xdr:twoCellAnchor>
  <xdr:twoCellAnchor>
    <xdr:from>
      <xdr:col>9</xdr:col>
      <xdr:colOff>346904</xdr:colOff>
      <xdr:row>0</xdr:row>
      <xdr:rowOff>111359</xdr:rowOff>
    </xdr:from>
    <xdr:to>
      <xdr:col>13</xdr:col>
      <xdr:colOff>457200</xdr:colOff>
      <xdr:row>2</xdr:row>
      <xdr:rowOff>39114</xdr:rowOff>
    </xdr:to>
    <xdr:sp macro="" textlink="">
      <xdr:nvSpPr>
        <xdr:cNvPr id="48" name="TextBox 47">
          <a:extLst>
            <a:ext uri="{FF2B5EF4-FFF2-40B4-BE49-F238E27FC236}">
              <a16:creationId xmlns:a16="http://schemas.microsoft.com/office/drawing/2014/main" id="{BA0C29CB-0778-4F19-8145-C1E5BE8F1BE9}"/>
            </a:ext>
          </a:extLst>
        </xdr:cNvPr>
        <xdr:cNvSpPr txBox="1"/>
      </xdr:nvSpPr>
      <xdr:spPr>
        <a:xfrm>
          <a:off x="5833304" y="111359"/>
          <a:ext cx="2548696" cy="29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ctr"/>
          <a:r>
            <a:rPr lang="en-IN" sz="1000" b="1" i="0" u="sng">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Lead</a:t>
          </a:r>
          <a:r>
            <a:rPr lang="en-IN" sz="1000" b="1" i="0" u="sng" baseline="0">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 Type (Hot/Warm/Cold) Distribution </a:t>
          </a:r>
          <a:endParaRPr lang="en-IN" sz="1000" b="1" i="0" u="sng">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endParaRPr>
        </a:p>
      </xdr:txBody>
    </xdr:sp>
    <xdr:clientData/>
  </xdr:twoCellAnchor>
  <xdr:twoCellAnchor>
    <xdr:from>
      <xdr:col>14</xdr:col>
      <xdr:colOff>111370</xdr:colOff>
      <xdr:row>4</xdr:row>
      <xdr:rowOff>146243</xdr:rowOff>
    </xdr:from>
    <xdr:to>
      <xdr:col>18</xdr:col>
      <xdr:colOff>84667</xdr:colOff>
      <xdr:row>22</xdr:row>
      <xdr:rowOff>154505</xdr:rowOff>
    </xdr:to>
    <xdr:sp macro="" textlink="">
      <xdr:nvSpPr>
        <xdr:cNvPr id="55" name="Rectangle: Rounded Corners 54">
          <a:extLst>
            <a:ext uri="{FF2B5EF4-FFF2-40B4-BE49-F238E27FC236}">
              <a16:creationId xmlns:a16="http://schemas.microsoft.com/office/drawing/2014/main" id="{0808C5F1-AAA4-E12A-EE68-EEBF2E257B33}"/>
            </a:ext>
          </a:extLst>
        </xdr:cNvPr>
        <xdr:cNvSpPr/>
      </xdr:nvSpPr>
      <xdr:spPr>
        <a:xfrm>
          <a:off x="8624218" y="885152"/>
          <a:ext cx="2405540" cy="3333353"/>
        </a:xfrm>
        <a:prstGeom prst="roundRect">
          <a:avLst>
            <a:gd name="adj" fmla="val 461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146243</xdr:colOff>
      <xdr:row>6</xdr:row>
      <xdr:rowOff>177030</xdr:rowOff>
    </xdr:from>
    <xdr:to>
      <xdr:col>18</xdr:col>
      <xdr:colOff>66451</xdr:colOff>
      <xdr:row>22</xdr:row>
      <xdr:rowOff>84597</xdr:rowOff>
    </xdr:to>
    <xdr:graphicFrame macro="">
      <xdr:nvGraphicFramePr>
        <xdr:cNvPr id="51" name="Chart 50">
          <a:extLst>
            <a:ext uri="{FF2B5EF4-FFF2-40B4-BE49-F238E27FC236}">
              <a16:creationId xmlns:a16="http://schemas.microsoft.com/office/drawing/2014/main" id="{3D03FB1B-4126-41A3-BF98-152860D5C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76968</xdr:colOff>
      <xdr:row>5</xdr:row>
      <xdr:rowOff>85939</xdr:rowOff>
    </xdr:from>
    <xdr:to>
      <xdr:col>17</xdr:col>
      <xdr:colOff>599421</xdr:colOff>
      <xdr:row>7</xdr:row>
      <xdr:rowOff>115429</xdr:rowOff>
    </xdr:to>
    <xdr:sp macro="" textlink="">
      <xdr:nvSpPr>
        <xdr:cNvPr id="56" name="TextBox 55">
          <a:extLst>
            <a:ext uri="{FF2B5EF4-FFF2-40B4-BE49-F238E27FC236}">
              <a16:creationId xmlns:a16="http://schemas.microsoft.com/office/drawing/2014/main" id="{65E2024F-7777-459E-B5FB-234D75B52CAD}"/>
            </a:ext>
          </a:extLst>
        </xdr:cNvPr>
        <xdr:cNvSpPr txBox="1"/>
      </xdr:nvSpPr>
      <xdr:spPr>
        <a:xfrm>
          <a:off x="8589816" y="1009575"/>
          <a:ext cx="2346635" cy="398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ctr"/>
          <a:r>
            <a:rPr lang="en-IN" sz="1000" b="1" i="0" u="sng" baseline="0">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Cancellation Reason Analysis </a:t>
          </a:r>
          <a:endParaRPr lang="en-IN" sz="1000" b="1" i="0" u="sng">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endParaRPr>
        </a:p>
      </xdr:txBody>
    </xdr:sp>
    <xdr:clientData/>
  </xdr:twoCellAnchor>
  <xdr:twoCellAnchor>
    <xdr:from>
      <xdr:col>5</xdr:col>
      <xdr:colOff>99645</xdr:colOff>
      <xdr:row>7</xdr:row>
      <xdr:rowOff>78494</xdr:rowOff>
    </xdr:from>
    <xdr:to>
      <xdr:col>9</xdr:col>
      <xdr:colOff>287214</xdr:colOff>
      <xdr:row>22</xdr:row>
      <xdr:rowOff>148833</xdr:rowOff>
    </xdr:to>
    <xdr:sp macro="" textlink="">
      <xdr:nvSpPr>
        <xdr:cNvPr id="58" name="Rectangle: Rounded Corners 57">
          <a:extLst>
            <a:ext uri="{FF2B5EF4-FFF2-40B4-BE49-F238E27FC236}">
              <a16:creationId xmlns:a16="http://schemas.microsoft.com/office/drawing/2014/main" id="{21D57029-B8F9-2987-F5DA-ABBB3C6070C8}"/>
            </a:ext>
          </a:extLst>
        </xdr:cNvPr>
        <xdr:cNvSpPr/>
      </xdr:nvSpPr>
      <xdr:spPr>
        <a:xfrm>
          <a:off x="3147645" y="1377207"/>
          <a:ext cx="2625969" cy="2853296"/>
        </a:xfrm>
        <a:prstGeom prst="roundRect">
          <a:avLst>
            <a:gd name="adj" fmla="val 463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146539</xdr:colOff>
      <xdr:row>9</xdr:row>
      <xdr:rowOff>25740</xdr:rowOff>
    </xdr:from>
    <xdr:to>
      <xdr:col>9</xdr:col>
      <xdr:colOff>257909</xdr:colOff>
      <xdr:row>22</xdr:row>
      <xdr:rowOff>39718</xdr:rowOff>
    </xdr:to>
    <xdr:graphicFrame macro="">
      <xdr:nvGraphicFramePr>
        <xdr:cNvPr id="57" name="Chart 56">
          <a:extLst>
            <a:ext uri="{FF2B5EF4-FFF2-40B4-BE49-F238E27FC236}">
              <a16:creationId xmlns:a16="http://schemas.microsoft.com/office/drawing/2014/main" id="{F93A2278-0730-4E4C-B1BD-93468A2D9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123092</xdr:colOff>
      <xdr:row>7</xdr:row>
      <xdr:rowOff>165933</xdr:rowOff>
    </xdr:from>
    <xdr:to>
      <xdr:col>9</xdr:col>
      <xdr:colOff>263768</xdr:colOff>
      <xdr:row>10</xdr:row>
      <xdr:rowOff>9894</xdr:rowOff>
    </xdr:to>
    <xdr:sp macro="" textlink="">
      <xdr:nvSpPr>
        <xdr:cNvPr id="61" name="TextBox 60">
          <a:extLst>
            <a:ext uri="{FF2B5EF4-FFF2-40B4-BE49-F238E27FC236}">
              <a16:creationId xmlns:a16="http://schemas.microsoft.com/office/drawing/2014/main" id="{072C0D33-C0E3-4FE2-BB83-1AD215442110}"/>
            </a:ext>
          </a:extLst>
        </xdr:cNvPr>
        <xdr:cNvSpPr txBox="1"/>
      </xdr:nvSpPr>
      <xdr:spPr>
        <a:xfrm>
          <a:off x="3171092" y="1464646"/>
          <a:ext cx="2579076" cy="400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ctr"/>
          <a:r>
            <a:rPr lang="en-IN" sz="1000" b="1" i="0" u="sng" baseline="0">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TAT Performance Analysis</a:t>
          </a:r>
          <a:endParaRPr lang="en-IN" sz="1000" b="1" i="0" u="sng">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endParaRPr>
        </a:p>
      </xdr:txBody>
    </xdr:sp>
    <xdr:clientData/>
  </xdr:twoCellAnchor>
  <xdr:twoCellAnchor>
    <xdr:from>
      <xdr:col>9</xdr:col>
      <xdr:colOff>326464</xdr:colOff>
      <xdr:row>13</xdr:row>
      <xdr:rowOff>47905</xdr:rowOff>
    </xdr:from>
    <xdr:to>
      <xdr:col>14</xdr:col>
      <xdr:colOff>61049</xdr:colOff>
      <xdr:row>22</xdr:row>
      <xdr:rowOff>151878</xdr:rowOff>
    </xdr:to>
    <xdr:sp macro="" textlink="">
      <xdr:nvSpPr>
        <xdr:cNvPr id="62" name="Rectangle: Rounded Corners 61">
          <a:extLst>
            <a:ext uri="{FF2B5EF4-FFF2-40B4-BE49-F238E27FC236}">
              <a16:creationId xmlns:a16="http://schemas.microsoft.com/office/drawing/2014/main" id="{C15E485E-C8F9-49D7-BB51-823D8232BB96}"/>
            </a:ext>
          </a:extLst>
        </xdr:cNvPr>
        <xdr:cNvSpPr/>
      </xdr:nvSpPr>
      <xdr:spPr>
        <a:xfrm>
          <a:off x="5812864" y="2459801"/>
          <a:ext cx="2782585" cy="1773747"/>
        </a:xfrm>
        <a:prstGeom prst="roundRect">
          <a:avLst>
            <a:gd name="adj" fmla="val 6849"/>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104027</xdr:colOff>
      <xdr:row>7</xdr:row>
      <xdr:rowOff>115454</xdr:rowOff>
    </xdr:from>
    <xdr:to>
      <xdr:col>4</xdr:col>
      <xdr:colOff>577273</xdr:colOff>
      <xdr:row>22</xdr:row>
      <xdr:rowOff>61576</xdr:rowOff>
    </xdr:to>
    <xdr:graphicFrame macro="">
      <xdr:nvGraphicFramePr>
        <xdr:cNvPr id="53" name="Chart 52">
          <a:extLst>
            <a:ext uri="{FF2B5EF4-FFF2-40B4-BE49-F238E27FC236}">
              <a16:creationId xmlns:a16="http://schemas.microsoft.com/office/drawing/2014/main" id="{18A68394-4049-416D-B852-27A8D53DE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421794</xdr:colOff>
      <xdr:row>14</xdr:row>
      <xdr:rowOff>21399</xdr:rowOff>
    </xdr:from>
    <xdr:to>
      <xdr:col>13</xdr:col>
      <xdr:colOff>568687</xdr:colOff>
      <xdr:row>22</xdr:row>
      <xdr:rowOff>19395</xdr:rowOff>
    </xdr:to>
    <xdr:graphicFrame macro="">
      <xdr:nvGraphicFramePr>
        <xdr:cNvPr id="63" name="Chart 62">
          <a:extLst>
            <a:ext uri="{FF2B5EF4-FFF2-40B4-BE49-F238E27FC236}">
              <a16:creationId xmlns:a16="http://schemas.microsoft.com/office/drawing/2014/main" id="{A6FCE847-3294-402F-87C4-4EF26D57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342472</xdr:colOff>
      <xdr:row>13</xdr:row>
      <xdr:rowOff>84069</xdr:rowOff>
    </xdr:from>
    <xdr:to>
      <xdr:col>14</xdr:col>
      <xdr:colOff>19999</xdr:colOff>
      <xdr:row>14</xdr:row>
      <xdr:rowOff>103162</xdr:rowOff>
    </xdr:to>
    <xdr:sp macro="" textlink="">
      <xdr:nvSpPr>
        <xdr:cNvPr id="22528" name="TextBox 22527">
          <a:extLst>
            <a:ext uri="{FF2B5EF4-FFF2-40B4-BE49-F238E27FC236}">
              <a16:creationId xmlns:a16="http://schemas.microsoft.com/office/drawing/2014/main" id="{81ED622D-1BB0-4316-8EE0-9CF5DF07E9A2}"/>
            </a:ext>
          </a:extLst>
        </xdr:cNvPr>
        <xdr:cNvSpPr txBox="1"/>
      </xdr:nvSpPr>
      <xdr:spPr>
        <a:xfrm>
          <a:off x="5828872" y="2432158"/>
          <a:ext cx="2725527" cy="199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ctr"/>
          <a:r>
            <a:rPr lang="en-IN" sz="1000" b="1" i="0" u="sng" baseline="0">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Rating Distribution</a:t>
          </a:r>
        </a:p>
        <a:p>
          <a:pPr algn="ctr"/>
          <a:r>
            <a:rPr lang="en-IN" sz="800" b="1" i="0" u="none" baseline="0">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rPr>
            <a:t> </a:t>
          </a:r>
          <a:endParaRPr lang="en-IN" sz="800" b="1" i="0" u="none">
            <a:solidFill>
              <a:schemeClr val="tx1"/>
            </a:solidFill>
            <a:latin typeface="Segoe UI Semibold" panose="020B0702040204020203" pitchFamily="34" charset="0"/>
            <a:ea typeface="Calibri Light" panose="020F0302020204030204" pitchFamily="34" charset="0"/>
            <a:cs typeface="Segoe UI Semibold" panose="020B0702040204020203" pitchFamily="34" charset="0"/>
          </a:endParaRPr>
        </a:p>
      </xdr:txBody>
    </xdr:sp>
    <xdr:clientData/>
  </xdr:twoCellAnchor>
  <xdr:twoCellAnchor>
    <xdr:from>
      <xdr:col>14</xdr:col>
      <xdr:colOff>132521</xdr:colOff>
      <xdr:row>0</xdr:row>
      <xdr:rowOff>91788</xdr:rowOff>
    </xdr:from>
    <xdr:to>
      <xdr:col>18</xdr:col>
      <xdr:colOff>66261</xdr:colOff>
      <xdr:row>1</xdr:row>
      <xdr:rowOff>106018</xdr:rowOff>
    </xdr:to>
    <xdr:sp macro="" textlink="">
      <xdr:nvSpPr>
        <xdr:cNvPr id="22531" name="TextBox 22530">
          <a:extLst>
            <a:ext uri="{FF2B5EF4-FFF2-40B4-BE49-F238E27FC236}">
              <a16:creationId xmlns:a16="http://schemas.microsoft.com/office/drawing/2014/main" id="{B71646E1-72CC-8D88-7D4B-1B48AC569455}"/>
            </a:ext>
          </a:extLst>
        </xdr:cNvPr>
        <xdr:cNvSpPr txBox="1"/>
      </xdr:nvSpPr>
      <xdr:spPr>
        <a:xfrm>
          <a:off x="8666921" y="91788"/>
          <a:ext cx="2372140" cy="199760"/>
        </a:xfrm>
        <a:prstGeom prst="rect">
          <a:avLst/>
        </a:prstGeom>
        <a:solidFill>
          <a:srgbClr val="18AC9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Store</a:t>
          </a:r>
          <a:r>
            <a:rPr lang="en-IN" sz="1100" baseline="0"/>
            <a:t> Location</a:t>
          </a:r>
          <a:endParaRPr lang="en-IN" sz="1100"/>
        </a:p>
      </xdr:txBody>
    </xdr:sp>
    <xdr:clientData/>
  </xdr:twoCellAnchor>
  <xdr:twoCellAnchor editAs="oneCell">
    <xdr:from>
      <xdr:col>5</xdr:col>
      <xdr:colOff>13252</xdr:colOff>
      <xdr:row>3</xdr:row>
      <xdr:rowOff>86137</xdr:rowOff>
    </xdr:from>
    <xdr:to>
      <xdr:col>5</xdr:col>
      <xdr:colOff>410816</xdr:colOff>
      <xdr:row>6</xdr:row>
      <xdr:rowOff>31652</xdr:rowOff>
    </xdr:to>
    <xdr:pic>
      <xdr:nvPicPr>
        <xdr:cNvPr id="5" name="Picture 4">
          <a:extLst>
            <a:ext uri="{FF2B5EF4-FFF2-40B4-BE49-F238E27FC236}">
              <a16:creationId xmlns:a16="http://schemas.microsoft.com/office/drawing/2014/main" id="{5B2110D6-5C1A-D44F-F74F-C2D56D7198B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3061252" y="642728"/>
          <a:ext cx="397564" cy="502107"/>
        </a:xfrm>
        <a:prstGeom prst="rect">
          <a:avLst/>
        </a:prstGeom>
      </xdr:spPr>
    </xdr:pic>
    <xdr:clientData/>
  </xdr:twoCellAnchor>
  <xdr:twoCellAnchor editAs="oneCell">
    <xdr:from>
      <xdr:col>2</xdr:col>
      <xdr:colOff>410817</xdr:colOff>
      <xdr:row>3</xdr:row>
      <xdr:rowOff>152400</xdr:rowOff>
    </xdr:from>
    <xdr:to>
      <xdr:col>3</xdr:col>
      <xdr:colOff>66260</xdr:colOff>
      <xdr:row>5</xdr:row>
      <xdr:rowOff>46382</xdr:rowOff>
    </xdr:to>
    <xdr:pic>
      <xdr:nvPicPr>
        <xdr:cNvPr id="11" name="Picture 10">
          <a:extLst>
            <a:ext uri="{FF2B5EF4-FFF2-40B4-BE49-F238E27FC236}">
              <a16:creationId xmlns:a16="http://schemas.microsoft.com/office/drawing/2014/main" id="{21DC96BC-4871-EFFC-AD43-237179E197D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30017" y="708991"/>
          <a:ext cx="265043" cy="265043"/>
        </a:xfrm>
        <a:prstGeom prst="rect">
          <a:avLst/>
        </a:prstGeom>
      </xdr:spPr>
    </xdr:pic>
    <xdr:clientData/>
  </xdr:twoCellAnchor>
  <xdr:twoCellAnchor editAs="oneCell">
    <xdr:from>
      <xdr:col>0</xdr:col>
      <xdr:colOff>218660</xdr:colOff>
      <xdr:row>3</xdr:row>
      <xdr:rowOff>178906</xdr:rowOff>
    </xdr:from>
    <xdr:to>
      <xdr:col>0</xdr:col>
      <xdr:colOff>516835</xdr:colOff>
      <xdr:row>5</xdr:row>
      <xdr:rowOff>23570</xdr:rowOff>
    </xdr:to>
    <xdr:pic>
      <xdr:nvPicPr>
        <xdr:cNvPr id="15" name="Picture 14">
          <a:extLst>
            <a:ext uri="{FF2B5EF4-FFF2-40B4-BE49-F238E27FC236}">
              <a16:creationId xmlns:a16="http://schemas.microsoft.com/office/drawing/2014/main" id="{5D632D1B-9998-73F8-028C-85D590B4725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8660" y="735497"/>
          <a:ext cx="298175" cy="215725"/>
        </a:xfrm>
        <a:prstGeom prst="rect">
          <a:avLst/>
        </a:prstGeom>
      </xdr:spPr>
    </xdr:pic>
    <xdr:clientData/>
  </xdr:twoCellAnchor>
  <xdr:twoCellAnchor editAs="oneCell">
    <xdr:from>
      <xdr:col>7</xdr:col>
      <xdr:colOff>238540</xdr:colOff>
      <xdr:row>3</xdr:row>
      <xdr:rowOff>139150</xdr:rowOff>
    </xdr:from>
    <xdr:to>
      <xdr:col>7</xdr:col>
      <xdr:colOff>549966</xdr:colOff>
      <xdr:row>5</xdr:row>
      <xdr:rowOff>79515</xdr:rowOff>
    </xdr:to>
    <xdr:pic>
      <xdr:nvPicPr>
        <xdr:cNvPr id="18" name="Picture 17">
          <a:extLst>
            <a:ext uri="{FF2B5EF4-FFF2-40B4-BE49-F238E27FC236}">
              <a16:creationId xmlns:a16="http://schemas.microsoft.com/office/drawing/2014/main" id="{A07F10DF-645F-562B-8E03-1A37624CCC4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05740" y="695741"/>
          <a:ext cx="311426" cy="311426"/>
        </a:xfrm>
        <a:prstGeom prst="rect">
          <a:avLst/>
        </a:prstGeom>
      </xdr:spPr>
    </xdr:pic>
    <xdr:clientData/>
  </xdr:twoCellAnchor>
  <xdr:twoCellAnchor>
    <xdr:from>
      <xdr:col>9</xdr:col>
      <xdr:colOff>345559</xdr:colOff>
      <xdr:row>1</xdr:row>
      <xdr:rowOff>150628</xdr:rowOff>
    </xdr:from>
    <xdr:to>
      <xdr:col>13</xdr:col>
      <xdr:colOff>602513</xdr:colOff>
      <xdr:row>12</xdr:row>
      <xdr:rowOff>159489</xdr:rowOff>
    </xdr:to>
    <xdr:graphicFrame macro="">
      <xdr:nvGraphicFramePr>
        <xdr:cNvPr id="2" name="Chart 1">
          <a:extLst>
            <a:ext uri="{FF2B5EF4-FFF2-40B4-BE49-F238E27FC236}">
              <a16:creationId xmlns:a16="http://schemas.microsoft.com/office/drawing/2014/main" id="{5A102F4E-9847-4988-A386-FA4D196C1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0.0906</cdr:x>
      <cdr:y>0</cdr:y>
    </cdr:from>
    <cdr:to>
      <cdr:x>0.91983</cdr:x>
      <cdr:y>0.09915</cdr:y>
    </cdr:to>
    <cdr:sp macro="" textlink="">
      <cdr:nvSpPr>
        <cdr:cNvPr id="2" name="TextBox 1">
          <a:extLst xmlns:a="http://schemas.openxmlformats.org/drawingml/2006/main">
            <a:ext uri="{FF2B5EF4-FFF2-40B4-BE49-F238E27FC236}">
              <a16:creationId xmlns:a16="http://schemas.microsoft.com/office/drawing/2014/main" id="{D1D2B04F-5104-47ED-3297-982E69BD0738}"/>
            </a:ext>
          </a:extLst>
        </cdr:cNvPr>
        <cdr:cNvSpPr txBox="1"/>
      </cdr:nvSpPr>
      <cdr:spPr>
        <a:xfrm xmlns:a="http://schemas.openxmlformats.org/drawingml/2006/main">
          <a:off x="264413" y="0"/>
          <a:ext cx="2419978" cy="268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u="sng">
              <a:effectLst/>
              <a:latin typeface="Segoe UI Semibold" panose="020B0702040204020203" pitchFamily="34" charset="0"/>
              <a:ea typeface="+mn-ea"/>
              <a:cs typeface="Segoe UI Semibold" panose="020B0702040204020203" pitchFamily="34" charset="0"/>
            </a:rPr>
            <a:t>Funnel Analysis at various Levels</a:t>
          </a:r>
          <a:endParaRPr lang="en-IN" sz="1000" b="1" u="sng">
            <a:effectLst/>
            <a:latin typeface="Segoe UI Semibold" panose="020B07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N K ARYA" refreshedDate="45962.803564467591" createdVersion="8" refreshedVersion="8" minRefreshableVersion="3" recordCount="4" xr:uid="{9DA1317D-0A3F-4892-88E8-B835358367E7}">
  <cacheSource type="worksheet">
    <worksheetSource name="Table5"/>
  </cacheSource>
  <cacheFields count="11">
    <cacheField name="Store Name" numFmtId="0">
      <sharedItems count="4">
        <s v="Bangalore MBC"/>
        <s v="Chennai MBC"/>
        <s v="Delhi MBC"/>
        <s v="Mumbai MBC"/>
      </sharedItems>
    </cacheField>
    <cacheField name="Total Leads" numFmtId="0">
      <sharedItems containsSemiMixedTypes="0" containsString="0" containsNumber="1" containsInteger="1" minValue="212" maxValue="263"/>
    </cacheField>
    <cacheField name="Pre-Booked" numFmtId="0">
      <sharedItems containsSemiMixedTypes="0" containsString="0" containsNumber="1" containsInteger="1" minValue="173" maxValue="215"/>
    </cacheField>
    <cacheField name="Booked" numFmtId="0">
      <sharedItems containsSemiMixedTypes="0" containsString="0" containsNumber="1" containsInteger="1" minValue="173" maxValue="215"/>
    </cacheField>
    <cacheField name="Successful Deliveries" numFmtId="0">
      <sharedItems containsSemiMixedTypes="0" containsString="0" containsNumber="1" containsInteger="1" minValue="153" maxValue="199"/>
    </cacheField>
    <cacheField name="Lead → Pre (%)" numFmtId="2">
      <sharedItems containsSemiMixedTypes="0" containsString="0" containsNumber="1" minValue="80.608365019011401" maxValue="82.061068702290072"/>
    </cacheField>
    <cacheField name="Pre → Book (%)" numFmtId="0">
      <sharedItems containsSemiMixedTypes="0" containsString="0" containsNumber="1" containsInteger="1" minValue="100" maxValue="100"/>
    </cacheField>
    <cacheField name="Book → Delivery (%)" numFmtId="2">
      <sharedItems containsSemiMixedTypes="0" containsString="0" containsNumber="1" minValue="87.735849056603783" maxValue="92.558139534883722"/>
    </cacheField>
    <cacheField name="Avg TAT Pre" numFmtId="2">
      <sharedItems containsSemiMixedTypes="0" containsString="0" containsNumber="1" minValue="2.9767441860465116" maxValue="3.1213872832369942"/>
    </cacheField>
    <cacheField name="Avg TAT Book" numFmtId="2">
      <sharedItems containsSemiMixedTypes="0" containsString="0" containsNumber="1" minValue="3.0188679245283021" maxValue="3.2023121387283235"/>
    </cacheField>
    <cacheField name="Avg TAT Delivery" numFmtId="2">
      <sharedItems containsSemiMixedTypes="0" containsString="0" containsNumber="1" minValue="4.327956989247312" maxValue="4.6783919597989954"/>
    </cacheField>
  </cacheFields>
  <extLst>
    <ext xmlns:x14="http://schemas.microsoft.com/office/spreadsheetml/2009/9/main" uri="{725AE2AE-9491-48be-B2B4-4EB974FC3084}">
      <x14:pivotCacheDefinition pivotCacheId="19583676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N K ARYA" refreshedDate="45962.80356458333" createdVersion="8" refreshedVersion="8" minRefreshableVersion="3" recordCount="1000" xr:uid="{BEFA34C6-542B-4663-A400-7C518AE71359}">
  <cacheSource type="worksheet">
    <worksheetSource name="tblHP"/>
  </cacheSource>
  <cacheFields count="10">
    <cacheField name="Lead ID" numFmtId="0">
      <sharedItems/>
    </cacheField>
    <cacheField name="Store Name" numFmtId="0">
      <sharedItems count="4">
        <s v="Bangalore MBC"/>
        <s v="Delhi MBC"/>
        <s v="Mumbai MBC"/>
        <s v="Chennai MBC"/>
      </sharedItems>
    </cacheField>
    <cacheField name="Lead Type" numFmtId="0">
      <sharedItems/>
    </cacheField>
    <cacheField name="Is_PreBooked" numFmtId="0">
      <sharedItems containsSemiMixedTypes="0" containsString="0" containsNumber="1" containsInteger="1" minValue="0" maxValue="1"/>
    </cacheField>
    <cacheField name="Is_Booked" numFmtId="0">
      <sharedItems containsSemiMixedTypes="0" containsString="0" containsNumber="1" containsInteger="1" minValue="0" maxValue="1"/>
    </cacheField>
    <cacheField name="Customer Rating" numFmtId="0">
      <sharedItems containsString="0" containsBlank="1" containsNumber="1" containsInteger="1" minValue="0" maxValue="10"/>
    </cacheField>
    <cacheField name="Lead Date" numFmtId="164">
      <sharedItems containsSemiMixedTypes="0" containsNonDate="0" containsDate="1" containsString="0" minDate="2025-10-01T00:00:00" maxDate="2025-11-01T00:00:00"/>
    </cacheField>
    <cacheField name="Is_Cancelled" numFmtId="0">
      <sharedItems containsSemiMixedTypes="0" containsString="0" containsNumber="1" containsInteger="1" minValue="0" maxValue="1"/>
    </cacheField>
    <cacheField name="Lead_Score" numFmtId="0">
      <sharedItems containsSemiMixedTypes="0" containsString="0" containsNumber="1" minValue="0" maxValue="9"/>
    </cacheField>
    <cacheField name="Potential_Bucket" numFmtId="0">
      <sharedItems count="3">
        <s v="Low"/>
        <s v="Medium"/>
        <s v="High"/>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N K ARYA" refreshedDate="45962.80356458333" createdVersion="8" refreshedVersion="8" minRefreshableVersion="3" recordCount="1000" xr:uid="{A53896E3-5C17-4C65-B00D-03943853FC83}">
  <cacheSource type="worksheet">
    <worksheetSource name="tblClean"/>
  </cacheSource>
  <cacheFields count="24">
    <cacheField name="Lead ID" numFmtId="0">
      <sharedItems count="1000">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Customer Rating" numFmtId="0">
      <sharedItems containsString="0" containsBlank="1" containsNumber="1" containsInteger="1" minValue="0" maxValue="10"/>
    </cacheField>
    <cacheField name="Is_PreBooked" numFmtId="0">
      <sharedItems containsSemiMixedTypes="0" containsString="0" containsNumber="1" containsInteger="1" minValue="0" maxValue="1"/>
    </cacheField>
    <cacheField name="Is_Booked" numFmtId="0">
      <sharedItems containsSemiMixedTypes="0" containsString="0" containsNumber="1" containsInteger="1" minValue="0" maxValue="1"/>
    </cacheField>
    <cacheField name="Is_Delivered" numFmtId="0">
      <sharedItems containsSemiMixedTypes="0" containsString="0" containsNumber="1" containsInteger="1" minValue="0" maxValue="1"/>
    </cacheField>
    <cacheField name="Is_Cancelled" numFmtId="0">
      <sharedItems containsSemiMixedTypes="0" containsString="0" containsNumber="1" containsInteger="1" minValue="0" maxValue="1"/>
    </cacheField>
    <cacheField name="Is_SuccessfulDelivery" numFmtId="0">
      <sharedItems containsSemiMixedTypes="0" containsString="0" containsNumber="1" containsInteger="1" minValue="0" maxValue="1"/>
    </cacheField>
    <cacheField name="TAT_PreBooking (Days)" numFmtId="0">
      <sharedItems containsMixedTypes="1" containsNumber="1" containsInteger="1" minValue="1" maxValue="5"/>
    </cacheField>
    <cacheField name="TAT_Booking (Days)" numFmtId="0">
      <sharedItems containsMixedTypes="1" containsNumber="1" containsInteger="1" minValue="1" maxValue="5"/>
    </cacheField>
    <cacheField name="TAT_Delivery_All (Days)" numFmtId="0">
      <sharedItems containsMixedTypes="1" containsNumber="1" containsInteger="1" minValue="2" maxValue="7"/>
    </cacheField>
    <cacheField name="TAT_Delivery (Days)" numFmtId="0">
      <sharedItems containsMixedTypes="1" containsNumber="1" containsInteger="1" minValue="2" maxValue="7"/>
    </cacheField>
    <cacheField name="NPS_Category" numFmtId="0">
      <sharedItems/>
    </cacheField>
    <cacheField name="TAT__Delivery_All (Day)" numFmtId="0">
      <sharedItems containsMixedTypes="1" containsNumber="1" containsInteger="1" minValue="4" maxValue="17" count="15">
        <n v="13"/>
        <n v="15"/>
        <s v=""/>
        <n v="10"/>
        <n v="11"/>
        <n v="12"/>
        <n v="9"/>
        <n v="6"/>
        <n v="14"/>
        <n v="8"/>
        <n v="5"/>
        <n v="16"/>
        <n v="7"/>
        <n v="4"/>
        <n v="17"/>
      </sharedItems>
    </cacheField>
    <cacheField name="Potential_Bucket" numFmtId="0">
      <sharedItems count="3">
        <s v="Low"/>
        <s v="Medium"/>
        <s v="High"/>
      </sharedItems>
    </cacheField>
    <cacheField name="Rating_Bin" numFmtId="0">
      <sharedItems count="5">
        <s v="0-2"/>
        <s v="6-8"/>
        <s v=""/>
        <s v="9-10"/>
        <s v="3-5"/>
      </sharedItems>
    </cacheField>
  </cacheFields>
  <extLst>
    <ext xmlns:x14="http://schemas.microsoft.com/office/spreadsheetml/2009/9/main" uri="{725AE2AE-9491-48be-B2B4-4EB974FC3084}">
      <x14:pivotCacheDefinition pivotCacheId="11608970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YAN N K ARYA" refreshedDate="45962.803564351852" backgroundQuery="1" createdVersion="8" refreshedVersion="8" minRefreshableVersion="3" recordCount="0" supportSubquery="1" supportAdvancedDrill="1" xr:uid="{8E879A5B-43F2-4DEC-8C97-7E5235F8F910}">
  <cacheSource type="external" connectionId="1"/>
  <cacheFields count="3">
    <cacheField name="[tblClean].[Store Name].[Store Name]" caption="Store Name" numFmtId="0" hierarchy="12" level="1">
      <sharedItems count="4">
        <s v="Bangalore MBC"/>
        <s v="Chennai MBC"/>
        <s v="Delhi MBC"/>
        <s v="Mumbai MBC"/>
      </sharedItems>
    </cacheField>
    <cacheField name="[tblClean].[Cancellation Reason].[Cancellation Reason]" caption="Cancellation Reason" numFmtId="0" hierarchy="19" level="1">
      <sharedItems containsBlank="1" count="6">
        <s v="Changed Mind"/>
        <s v="Financing Issue"/>
        <s v="Model Unavailable"/>
        <s v="Other"/>
        <s v="Price"/>
        <m u="1"/>
      </sharedItems>
    </cacheField>
    <cacheField name="[Measures].[Count of Lead ID]" caption="Count of Lead ID" numFmtId="0" hierarchy="38" level="32767"/>
  </cacheFields>
  <cacheHierarchies count="39">
    <cacheHierarchy uniqueName="[Table5].[Store Name]" caption="Store Name" attribute="1" defaultMemberUniqueName="[Table5].[Store Name].[All]" allUniqueName="[Table5].[Store Name].[All]" dimensionUniqueName="[Table5]" displayFolder="" count="0" memberValueDatatype="130" unbalanced="0"/>
    <cacheHierarchy uniqueName="[Table5].[Total Leads]" caption="Total Leads" attribute="1" defaultMemberUniqueName="[Table5].[Total Leads].[All]" allUniqueName="[Table5].[Total Leads].[All]" dimensionUniqueName="[Table5]" displayFolder="" count="0" memberValueDatatype="20" unbalanced="0"/>
    <cacheHierarchy uniqueName="[Table5].[Pre-Booked]" caption="Pre-Booked" attribute="1" defaultMemberUniqueName="[Table5].[Pre-Booked].[All]" allUniqueName="[Table5].[Pre-Booked].[All]" dimensionUniqueName="[Table5]" displayFolder="" count="0" memberValueDatatype="20" unbalanced="0"/>
    <cacheHierarchy uniqueName="[Table5].[Booked]" caption="Booked" attribute="1" defaultMemberUniqueName="[Table5].[Booked].[All]" allUniqueName="[Table5].[Booked].[All]" dimensionUniqueName="[Table5]" displayFolder="" count="0" memberValueDatatype="20" unbalanced="0"/>
    <cacheHierarchy uniqueName="[Table5].[Successful Deliveries]" caption="Successful Deliveries" attribute="1" defaultMemberUniqueName="[Table5].[Successful Deliveries].[All]" allUniqueName="[Table5].[Successful Deliveries].[All]" dimensionUniqueName="[Table5]" displayFolder="" count="0" memberValueDatatype="20" unbalanced="0"/>
    <cacheHierarchy uniqueName="[Table5].[Lead → Pre (%)]" caption="Lead → Pre (%)" attribute="1" defaultMemberUniqueName="[Table5].[Lead → Pre (%)].[All]" allUniqueName="[Table5].[Lead → Pre (%)].[All]" dimensionUniqueName="[Table5]" displayFolder="" count="0" memberValueDatatype="5" unbalanced="0"/>
    <cacheHierarchy uniqueName="[Table5].[Pre → Book (%)]" caption="Pre → Book (%)" attribute="1" defaultMemberUniqueName="[Table5].[Pre → Book (%)].[All]" allUniqueName="[Table5].[Pre → Book (%)].[All]" dimensionUniqueName="[Table5]" displayFolder="" count="0" memberValueDatatype="20" unbalanced="0"/>
    <cacheHierarchy uniqueName="[Table5].[Book → Delivery (%)]" caption="Book → Delivery (%)" attribute="1" defaultMemberUniqueName="[Table5].[Book → Delivery (%)].[All]" allUniqueName="[Table5].[Book → Delivery (%)].[All]" dimensionUniqueName="[Table5]" displayFolder="" count="0" memberValueDatatype="5" unbalanced="0"/>
    <cacheHierarchy uniqueName="[Table5].[Avg TAT Pre]" caption="Avg TAT Pre" attribute="1" defaultMemberUniqueName="[Table5].[Avg TAT Pre].[All]" allUniqueName="[Table5].[Avg TAT Pre].[All]" dimensionUniqueName="[Table5]" displayFolder="" count="0" memberValueDatatype="5" unbalanced="0"/>
    <cacheHierarchy uniqueName="[Table5].[Avg TAT Book]" caption="Avg TAT Book" attribute="1" defaultMemberUniqueName="[Table5].[Avg TAT Book].[All]" allUniqueName="[Table5].[Avg TAT Book].[All]" dimensionUniqueName="[Table5]" displayFolder="" count="0" memberValueDatatype="5" unbalanced="0"/>
    <cacheHierarchy uniqueName="[Table5].[Avg TAT Delivery]" caption="Avg TAT Delivery" attribute="1" defaultMemberUniqueName="[Table5].[Avg TAT Delivery].[All]" allUniqueName="[Table5].[Avg TAT Delivery].[All]" dimensionUniqueName="[Table5]" displayFolder="" count="0" memberValueDatatype="5" unbalanced="0"/>
    <cacheHierarchy uniqueName="[tblClean].[Lead ID]" caption="Lead ID" attribute="1" defaultMemberUniqueName="[tblClean].[Lead ID].[All]" allUniqueName="[tblClean].[Lead ID].[All]" dimensionUniqueName="[tblClean]" displayFolder="" count="0" memberValueDatatype="130" unbalanced="0"/>
    <cacheHierarchy uniqueName="[tblClean].[Store Name]" caption="Store Name" attribute="1" defaultMemberUniqueName="[tblClean].[Store Name].[All]" allUniqueName="[tblClean].[Store Name].[All]" dimensionUniqueName="[tblClean]" displayFolder="" count="2" memberValueDatatype="130" unbalanced="0">
      <fieldsUsage count="2">
        <fieldUsage x="-1"/>
        <fieldUsage x="0"/>
      </fieldsUsage>
    </cacheHierarchy>
    <cacheHierarchy uniqueName="[tblClean].[Lead Type]" caption="Lead Type" attribute="1" defaultMemberUniqueName="[tblClean].[Lead Type].[All]" allUniqueName="[tblClean].[Lead Type].[All]" dimensionUniqueName="[tblClean]" displayFolder="" count="0" memberValueDatatype="130" unbalanced="0"/>
    <cacheHierarchy uniqueName="[tblClean].[Lead Date]" caption="Lead Date" attribute="1" time="1" defaultMemberUniqueName="[tblClean].[Lead Date].[All]" allUniqueName="[tblClean].[Lead Date].[All]" dimensionUniqueName="[tblClean]" displayFolder="" count="0" memberValueDatatype="7" unbalanced="0"/>
    <cacheHierarchy uniqueName="[tblClean].[Pre-Booking Date]" caption="Pre-Booking Date" attribute="1" time="1" defaultMemberUniqueName="[tblClean].[Pre-Booking Date].[All]" allUniqueName="[tblClean].[Pre-Booking Date].[All]" dimensionUniqueName="[tblClean]" displayFolder="" count="0" memberValueDatatype="7" unbalanced="0"/>
    <cacheHierarchy uniqueName="[tblClean].[Booking Date]" caption="Booking Date" attribute="1" time="1" defaultMemberUniqueName="[tblClean].[Booking Date].[All]" allUniqueName="[tblClean].[Booking Date].[All]" dimensionUniqueName="[tblClean]" displayFolder="" count="0" memberValueDatatype="7" unbalanced="0"/>
    <cacheHierarchy uniqueName="[tblClean].[Delivery Date]" caption="Delivery Date" attribute="1" time="1" defaultMemberUniqueName="[tblClean].[Delivery Date].[All]" allUniqueName="[tblClean].[Delivery Date].[All]" dimensionUniqueName="[tblClean]" displayFolder="" count="0" memberValueDatatype="7" unbalanced="0"/>
    <cacheHierarchy uniqueName="[tblClean].[Cancellation Status]" caption="Cancellation Status" attribute="1" defaultMemberUniqueName="[tblClean].[Cancellation Status].[All]" allUniqueName="[tblClean].[Cancellation Status].[All]" dimensionUniqueName="[tblClean]" displayFolder="" count="0" memberValueDatatype="130" unbalanced="0"/>
    <cacheHierarchy uniqueName="[tblClean].[Cancellation Reason]" caption="Cancellation Reason" attribute="1" defaultMemberUniqueName="[tblClean].[Cancellation Reason].[All]" allUniqueName="[tblClean].[Cancellation Reason].[All]" dimensionUniqueName="[tblClean]" displayFolder="" count="2" memberValueDatatype="130" unbalanced="0">
      <fieldsUsage count="2">
        <fieldUsage x="-1"/>
        <fieldUsage x="1"/>
      </fieldsUsage>
    </cacheHierarchy>
    <cacheHierarchy uniqueName="[tblClean].[Service Follow-up Date]" caption="Service Follow-up Date" attribute="1" time="1" defaultMemberUniqueName="[tblClean].[Service Follow-up Date].[All]" allUniqueName="[tblClean].[Service Follow-up Date].[All]" dimensionUniqueName="[tblClean]" displayFolder="" count="0" memberValueDatatype="7" unbalanced="0"/>
    <cacheHierarchy uniqueName="[tblClean].[Customer Rating]" caption="Customer Rating" attribute="1" defaultMemberUniqueName="[tblClean].[Customer Rating].[All]" allUniqueName="[tblClean].[Customer Rating].[All]" dimensionUniqueName="[tblClean]" displayFolder="" count="0" memberValueDatatype="20" unbalanced="0"/>
    <cacheHierarchy uniqueName="[tblClean].[Is_PreBooked]" caption="Is_PreBooked" attribute="1" defaultMemberUniqueName="[tblClean].[Is_PreBooked].[All]" allUniqueName="[tblClean].[Is_PreBooked].[All]" dimensionUniqueName="[tblClean]" displayFolder="" count="0" memberValueDatatype="20" unbalanced="0"/>
    <cacheHierarchy uniqueName="[tblClean].[Is_Booked]" caption="Is_Booked" attribute="1" defaultMemberUniqueName="[tblClean].[Is_Booked].[All]" allUniqueName="[tblClean].[Is_Booked].[All]" dimensionUniqueName="[tblClean]" displayFolder="" count="0" memberValueDatatype="20" unbalanced="0"/>
    <cacheHierarchy uniqueName="[tblClean].[Is_Delivered]" caption="Is_Delivered" attribute="1" defaultMemberUniqueName="[tblClean].[Is_Delivered].[All]" allUniqueName="[tblClean].[Is_Delivered].[All]" dimensionUniqueName="[tblClean]" displayFolder="" count="0" memberValueDatatype="20" unbalanced="0"/>
    <cacheHierarchy uniqueName="[tblClean].[Is_Cancelled]" caption="Is_Cancelled" attribute="1" defaultMemberUniqueName="[tblClean].[Is_Cancelled].[All]" allUniqueName="[tblClean].[Is_Cancelled].[All]" dimensionUniqueName="[tblClean]" displayFolder="" count="0" memberValueDatatype="20" unbalanced="0"/>
    <cacheHierarchy uniqueName="[tblClean].[Is_SuccessfulDelivery]" caption="Is_SuccessfulDelivery" attribute="1" defaultMemberUniqueName="[tblClean].[Is_SuccessfulDelivery].[All]" allUniqueName="[tblClean].[Is_SuccessfulDelivery].[All]" dimensionUniqueName="[tblClean]" displayFolder="" count="0" memberValueDatatype="20" unbalanced="0"/>
    <cacheHierarchy uniqueName="[tblClean].[TAT_PreBooking (Days)]" caption="TAT_PreBooking (Days)" attribute="1" defaultMemberUniqueName="[tblClean].[TAT_PreBooking (Days)].[All]" allUniqueName="[tblClean].[TAT_PreBooking (Days)].[All]" dimensionUniqueName="[tblClean]" displayFolder="" count="0" memberValueDatatype="130" unbalanced="0"/>
    <cacheHierarchy uniqueName="[tblClean].[TAT_Booking (Days)]" caption="TAT_Booking (Days)" attribute="1" defaultMemberUniqueName="[tblClean].[TAT_Booking (Days)].[All]" allUniqueName="[tblClean].[TAT_Booking (Days)].[All]" dimensionUniqueName="[tblClean]" displayFolder="" count="0" memberValueDatatype="130" unbalanced="0"/>
    <cacheHierarchy uniqueName="[tblClean].[TAT_Delivery_All (Days)]" caption="TAT_Delivery_All (Days)" attribute="1" defaultMemberUniqueName="[tblClean].[TAT_Delivery_All (Days)].[All]" allUniqueName="[tblClean].[TAT_Delivery_All (Days)].[All]" dimensionUniqueName="[tblClean]" displayFolder="" count="0" memberValueDatatype="130" unbalanced="0"/>
    <cacheHierarchy uniqueName="[tblClean].[TAT_Delivery (Days)]" caption="TAT_Delivery (Days)" attribute="1" defaultMemberUniqueName="[tblClean].[TAT_Delivery (Days)].[All]" allUniqueName="[tblClean].[TAT_Delivery (Days)].[All]" dimensionUniqueName="[tblClean]" displayFolder="" count="0" memberValueDatatype="130" unbalanced="0"/>
    <cacheHierarchy uniqueName="[tblClean].[NPS_Category]" caption="NPS_Category" attribute="1" defaultMemberUniqueName="[tblClean].[NPS_Category].[All]" allUniqueName="[tblClean].[NPS_Category].[All]" dimensionUniqueName="[tblClean]" displayFolder="" count="0" memberValueDatatype="130" unbalanced="0"/>
    <cacheHierarchy uniqueName="[tblClean].[TAT__Delivery_All (Day)]" caption="TAT__Delivery_All (Day)" attribute="1" defaultMemberUniqueName="[tblClean].[TAT__Delivery_All (Day)].[All]" allUniqueName="[tblClean].[TAT__Delivery_All (Day)].[All]" dimensionUniqueName="[tblClean]" displayFolder="" count="0" memberValueDatatype="130" unbalanced="0"/>
    <cacheHierarchy uniqueName="[tblClean].[Potential_Bucket]" caption="Potential_Bucket" attribute="1" defaultMemberUniqueName="[tblClean].[Potential_Bucket].[All]" allUniqueName="[tblClean].[Potential_Bucket].[All]" dimensionUniqueName="[tblClean]" displayFolder="" count="0" memberValueDatatype="130" unbalanced="0"/>
    <cacheHierarchy uniqueName="[tblClean].[Rating_Bin]" caption="Rating_Bin" attribute="1" defaultMemberUniqueName="[tblClean].[Rating_Bin].[All]" allUniqueName="[tblClean].[Rating_Bin].[All]" dimensionUniqueName="[tblClean]" displayFolder="" count="0" memberValueDatatype="130" unbalanced="0"/>
    <cacheHierarchy uniqueName="[Measures].[__XL_Count tblClean]" caption="__XL_Count tblClean" measure="1" displayFolder="" measureGroup="tblClean"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Lead ID]" caption="Count of Lead ID" measure="1" displayFolder="" measureGroup="tblClean"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5" uniqueName="[Table5]" caption="Table5"/>
    <dimension name="tblClean" uniqueName="[tblClean]" caption="tblClean"/>
  </dimensions>
  <measureGroups count="2">
    <measureGroup name="Table5" caption="Table5"/>
    <measureGroup name="tblClean" caption="tblClea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63"/>
    <n v="212"/>
    <n v="212"/>
    <n v="191"/>
    <n v="80.608365019011401"/>
    <n v="100"/>
    <n v="90.094339622641513"/>
    <n v="3.1179245283018866"/>
    <n v="3.0330188679245285"/>
    <n v="4.5759162303664924"/>
  </r>
  <r>
    <x v="1"/>
    <n v="212"/>
    <n v="173"/>
    <n v="173"/>
    <n v="153"/>
    <n v="81.603773584905653"/>
    <n v="100"/>
    <n v="88.439306358381501"/>
    <n v="3.1213872832369942"/>
    <n v="3.2023121387283235"/>
    <n v="4.3594771241830061"/>
  </r>
  <r>
    <x v="2"/>
    <n v="263"/>
    <n v="212"/>
    <n v="212"/>
    <n v="186"/>
    <n v="80.608365019011401"/>
    <n v="100"/>
    <n v="87.735849056603783"/>
    <n v="3.0283018867924527"/>
    <n v="3.0188679245283021"/>
    <n v="4.327956989247312"/>
  </r>
  <r>
    <x v="3"/>
    <n v="262"/>
    <n v="215"/>
    <n v="215"/>
    <n v="199"/>
    <n v="82.061068702290072"/>
    <n v="100"/>
    <n v="92.558139534883722"/>
    <n v="2.9767441860465116"/>
    <n v="3.0465116279069768"/>
    <n v="4.67839195979899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s v="Warm"/>
    <n v="1"/>
    <n v="1"/>
    <n v="2"/>
    <d v="2025-10-21T00:00:00"/>
    <n v="0"/>
    <n v="6.4"/>
    <x v="0"/>
  </r>
  <r>
    <s v="L1001"/>
    <x v="1"/>
    <s v="Warm"/>
    <n v="1"/>
    <n v="1"/>
    <n v="8"/>
    <d v="2025-10-11T00:00:00"/>
    <n v="0"/>
    <n v="7.6"/>
    <x v="1"/>
  </r>
  <r>
    <s v="L1002"/>
    <x v="2"/>
    <s v="Cold"/>
    <n v="1"/>
    <n v="1"/>
    <m/>
    <d v="2025-10-01T00:00:00"/>
    <n v="1"/>
    <n v="0"/>
    <x v="0"/>
  </r>
  <r>
    <s v="L1003"/>
    <x v="0"/>
    <s v="Cold"/>
    <n v="1"/>
    <n v="1"/>
    <m/>
    <d v="2025-10-28T00:00:00"/>
    <n v="1"/>
    <n v="0"/>
    <x v="0"/>
  </r>
  <r>
    <s v="L1004"/>
    <x v="1"/>
    <s v="Warm"/>
    <n v="1"/>
    <n v="1"/>
    <n v="8"/>
    <d v="2025-10-14T00:00:00"/>
    <n v="0"/>
    <n v="7.6"/>
    <x v="1"/>
  </r>
  <r>
    <s v="L1005"/>
    <x v="1"/>
    <s v="Warm"/>
    <n v="1"/>
    <n v="1"/>
    <n v="9"/>
    <d v="2025-10-27T00:00:00"/>
    <n v="0"/>
    <n v="7.8"/>
    <x v="1"/>
  </r>
  <r>
    <s v="L1006"/>
    <x v="2"/>
    <s v="Hot"/>
    <n v="1"/>
    <n v="1"/>
    <n v="10"/>
    <d v="2025-10-16T00:00:00"/>
    <n v="0"/>
    <n v="9"/>
    <x v="2"/>
  </r>
  <r>
    <s v="L1007"/>
    <x v="3"/>
    <s v="Warm"/>
    <n v="1"/>
    <n v="1"/>
    <m/>
    <d v="2025-10-04T00:00:00"/>
    <n v="1"/>
    <n v="0"/>
    <x v="0"/>
  </r>
  <r>
    <s v="L1008"/>
    <x v="0"/>
    <s v="Hot"/>
    <n v="1"/>
    <n v="1"/>
    <n v="8"/>
    <d v="2025-10-14T00:00:00"/>
    <n v="0"/>
    <n v="8.6"/>
    <x v="2"/>
  </r>
  <r>
    <s v="L1009"/>
    <x v="2"/>
    <s v="Warm"/>
    <n v="0"/>
    <n v="0"/>
    <n v="6"/>
    <d v="2025-10-31T00:00:00"/>
    <n v="0"/>
    <n v="3.2"/>
    <x v="0"/>
  </r>
  <r>
    <s v="L1010"/>
    <x v="0"/>
    <s v="Cold"/>
    <n v="0"/>
    <n v="0"/>
    <m/>
    <d v="2025-10-12T00:00:00"/>
    <n v="1"/>
    <n v="0"/>
    <x v="0"/>
  </r>
  <r>
    <s v="L1011"/>
    <x v="1"/>
    <s v="Warm"/>
    <n v="1"/>
    <n v="1"/>
    <n v="0"/>
    <d v="2025-10-21T00:00:00"/>
    <n v="0"/>
    <n v="6"/>
    <x v="0"/>
  </r>
  <r>
    <s v="L1012"/>
    <x v="1"/>
    <s v="Warm"/>
    <n v="1"/>
    <n v="1"/>
    <n v="10"/>
    <d v="2025-10-29T00:00:00"/>
    <n v="0"/>
    <n v="8"/>
    <x v="1"/>
  </r>
  <r>
    <s v="L1013"/>
    <x v="3"/>
    <s v="Warm"/>
    <n v="1"/>
    <n v="1"/>
    <n v="2"/>
    <d v="2025-10-27T00:00:00"/>
    <n v="0"/>
    <n v="6.4"/>
    <x v="0"/>
  </r>
  <r>
    <s v="L1014"/>
    <x v="1"/>
    <s v="Hot"/>
    <n v="1"/>
    <n v="1"/>
    <m/>
    <d v="2025-10-15T00:00:00"/>
    <n v="1"/>
    <n v="0"/>
    <x v="0"/>
  </r>
  <r>
    <s v="L1015"/>
    <x v="1"/>
    <s v="Warm"/>
    <n v="1"/>
    <n v="1"/>
    <n v="8"/>
    <d v="2025-10-23T00:00:00"/>
    <n v="0"/>
    <n v="7.6"/>
    <x v="1"/>
  </r>
  <r>
    <s v="L1016"/>
    <x v="2"/>
    <s v="Hot"/>
    <n v="1"/>
    <n v="1"/>
    <n v="2"/>
    <d v="2025-10-05T00:00:00"/>
    <n v="0"/>
    <n v="7.4"/>
    <x v="0"/>
  </r>
  <r>
    <s v="L1017"/>
    <x v="0"/>
    <s v="Hot"/>
    <n v="0"/>
    <n v="0"/>
    <n v="0"/>
    <d v="2025-10-14T00:00:00"/>
    <n v="0"/>
    <n v="3"/>
    <x v="0"/>
  </r>
  <r>
    <s v="L1018"/>
    <x v="0"/>
    <s v="Warm"/>
    <n v="1"/>
    <n v="1"/>
    <n v="5"/>
    <d v="2025-10-06T00:00:00"/>
    <n v="0"/>
    <n v="7"/>
    <x v="0"/>
  </r>
  <r>
    <s v="L1019"/>
    <x v="2"/>
    <s v="Warm"/>
    <n v="1"/>
    <n v="1"/>
    <n v="4"/>
    <d v="2025-10-24T00:00:00"/>
    <n v="0"/>
    <n v="6.8"/>
    <x v="0"/>
  </r>
  <r>
    <s v="L1020"/>
    <x v="3"/>
    <s v="Warm"/>
    <n v="1"/>
    <n v="1"/>
    <n v="6"/>
    <d v="2025-10-17T00:00:00"/>
    <n v="0"/>
    <n v="7.2"/>
    <x v="0"/>
  </r>
  <r>
    <s v="L1021"/>
    <x v="0"/>
    <s v="Hot"/>
    <n v="1"/>
    <n v="1"/>
    <n v="3"/>
    <d v="2025-10-31T00:00:00"/>
    <n v="0"/>
    <n v="7.6"/>
    <x v="1"/>
  </r>
  <r>
    <s v="L1022"/>
    <x v="1"/>
    <s v="Warm"/>
    <n v="1"/>
    <n v="1"/>
    <n v="8"/>
    <d v="2025-10-21T00:00:00"/>
    <n v="0"/>
    <n v="7.6"/>
    <x v="1"/>
  </r>
  <r>
    <s v="L1023"/>
    <x v="0"/>
    <s v="Warm"/>
    <n v="1"/>
    <n v="1"/>
    <n v="3"/>
    <d v="2025-10-09T00:00:00"/>
    <n v="0"/>
    <n v="6.6"/>
    <x v="0"/>
  </r>
  <r>
    <s v="L1024"/>
    <x v="1"/>
    <s v="Warm"/>
    <n v="1"/>
    <n v="1"/>
    <n v="1"/>
    <d v="2025-10-20T00:00:00"/>
    <n v="0"/>
    <n v="6.2"/>
    <x v="0"/>
  </r>
  <r>
    <s v="L1025"/>
    <x v="3"/>
    <s v="Warm"/>
    <n v="1"/>
    <n v="1"/>
    <n v="4"/>
    <d v="2025-10-26T00:00:00"/>
    <n v="0"/>
    <n v="6.8"/>
    <x v="0"/>
  </r>
  <r>
    <s v="L1026"/>
    <x v="2"/>
    <s v="Warm"/>
    <n v="1"/>
    <n v="1"/>
    <n v="1"/>
    <d v="2025-10-30T00:00:00"/>
    <n v="0"/>
    <n v="6.2"/>
    <x v="0"/>
  </r>
  <r>
    <s v="L1027"/>
    <x v="0"/>
    <s v="Warm"/>
    <n v="1"/>
    <n v="1"/>
    <n v="3"/>
    <d v="2025-10-18T00:00:00"/>
    <n v="0"/>
    <n v="6.6"/>
    <x v="0"/>
  </r>
  <r>
    <s v="L1028"/>
    <x v="2"/>
    <s v="Warm"/>
    <n v="1"/>
    <n v="1"/>
    <n v="3"/>
    <d v="2025-10-25T00:00:00"/>
    <n v="0"/>
    <n v="6.6"/>
    <x v="0"/>
  </r>
  <r>
    <s v="L1029"/>
    <x v="0"/>
    <s v="Cold"/>
    <n v="1"/>
    <n v="1"/>
    <m/>
    <d v="2025-10-16T00:00:00"/>
    <n v="1"/>
    <n v="0"/>
    <x v="0"/>
  </r>
  <r>
    <s v="L1030"/>
    <x v="1"/>
    <s v="Warm"/>
    <n v="1"/>
    <n v="1"/>
    <n v="3"/>
    <d v="2025-10-15T00:00:00"/>
    <n v="0"/>
    <n v="6.6"/>
    <x v="0"/>
  </r>
  <r>
    <s v="L1031"/>
    <x v="2"/>
    <s v="Warm"/>
    <n v="1"/>
    <n v="1"/>
    <n v="5"/>
    <d v="2025-10-14T00:00:00"/>
    <n v="0"/>
    <n v="7"/>
    <x v="0"/>
  </r>
  <r>
    <s v="L1032"/>
    <x v="0"/>
    <s v="Warm"/>
    <n v="1"/>
    <n v="1"/>
    <n v="3"/>
    <d v="2025-10-27T00:00:00"/>
    <n v="0"/>
    <n v="6.6"/>
    <x v="0"/>
  </r>
  <r>
    <s v="L1033"/>
    <x v="1"/>
    <s v="Warm"/>
    <n v="1"/>
    <n v="1"/>
    <n v="3"/>
    <d v="2025-10-24T00:00:00"/>
    <n v="0"/>
    <n v="6.6"/>
    <x v="0"/>
  </r>
  <r>
    <s v="L1034"/>
    <x v="2"/>
    <s v="Cold"/>
    <n v="1"/>
    <n v="1"/>
    <m/>
    <d v="2025-10-19T00:00:00"/>
    <n v="1"/>
    <n v="0"/>
    <x v="0"/>
  </r>
  <r>
    <s v="L1035"/>
    <x v="2"/>
    <s v="Warm"/>
    <n v="1"/>
    <n v="1"/>
    <n v="9"/>
    <d v="2025-10-09T00:00:00"/>
    <n v="0"/>
    <n v="7.8"/>
    <x v="1"/>
  </r>
  <r>
    <s v="L1036"/>
    <x v="0"/>
    <s v="Warm"/>
    <n v="0"/>
    <n v="0"/>
    <m/>
    <d v="2025-10-11T00:00:00"/>
    <n v="1"/>
    <n v="0"/>
    <x v="0"/>
  </r>
  <r>
    <s v="L1037"/>
    <x v="0"/>
    <s v="Warm"/>
    <n v="1"/>
    <n v="1"/>
    <n v="2"/>
    <d v="2025-10-28T00:00:00"/>
    <n v="0"/>
    <n v="6.4"/>
    <x v="0"/>
  </r>
  <r>
    <s v="L1038"/>
    <x v="0"/>
    <s v="Warm"/>
    <n v="1"/>
    <n v="1"/>
    <n v="9"/>
    <d v="2025-10-08T00:00:00"/>
    <n v="0"/>
    <n v="7.8"/>
    <x v="1"/>
  </r>
  <r>
    <s v="L1039"/>
    <x v="1"/>
    <s v="Warm"/>
    <n v="1"/>
    <n v="1"/>
    <m/>
    <d v="2025-10-27T00:00:00"/>
    <n v="1"/>
    <n v="0"/>
    <x v="0"/>
  </r>
  <r>
    <s v="L1040"/>
    <x v="0"/>
    <s v="Cold"/>
    <n v="1"/>
    <n v="1"/>
    <m/>
    <d v="2025-10-30T00:00:00"/>
    <n v="1"/>
    <n v="0"/>
    <x v="0"/>
  </r>
  <r>
    <s v="L1041"/>
    <x v="2"/>
    <s v="Warm"/>
    <n v="0"/>
    <n v="0"/>
    <n v="6"/>
    <d v="2025-10-03T00:00:00"/>
    <n v="0"/>
    <n v="3.2"/>
    <x v="0"/>
  </r>
  <r>
    <s v="L1042"/>
    <x v="2"/>
    <s v="Warm"/>
    <n v="1"/>
    <n v="1"/>
    <n v="7"/>
    <d v="2025-10-09T00:00:00"/>
    <n v="0"/>
    <n v="7.4"/>
    <x v="0"/>
  </r>
  <r>
    <s v="L1043"/>
    <x v="0"/>
    <s v="Cold"/>
    <n v="1"/>
    <n v="1"/>
    <m/>
    <d v="2025-10-29T00:00:00"/>
    <n v="1"/>
    <n v="0"/>
    <x v="0"/>
  </r>
  <r>
    <s v="L1044"/>
    <x v="0"/>
    <s v="Hot"/>
    <n v="1"/>
    <n v="1"/>
    <n v="8"/>
    <d v="2025-10-15T00:00:00"/>
    <n v="0"/>
    <n v="8.6"/>
    <x v="2"/>
  </r>
  <r>
    <s v="L1045"/>
    <x v="3"/>
    <s v="Hot"/>
    <n v="1"/>
    <n v="1"/>
    <n v="3"/>
    <d v="2025-10-08T00:00:00"/>
    <n v="0"/>
    <n v="7.6"/>
    <x v="1"/>
  </r>
  <r>
    <s v="L1046"/>
    <x v="2"/>
    <s v="Warm"/>
    <n v="1"/>
    <n v="1"/>
    <n v="5"/>
    <d v="2025-10-25T00:00:00"/>
    <n v="0"/>
    <n v="7"/>
    <x v="0"/>
  </r>
  <r>
    <s v="L1047"/>
    <x v="1"/>
    <s v="Cold"/>
    <n v="0"/>
    <n v="0"/>
    <m/>
    <d v="2025-10-15T00:00:00"/>
    <n v="1"/>
    <n v="0"/>
    <x v="0"/>
  </r>
  <r>
    <s v="L1048"/>
    <x v="3"/>
    <s v="Hot"/>
    <n v="1"/>
    <n v="1"/>
    <n v="0"/>
    <d v="2025-10-19T00:00:00"/>
    <n v="0"/>
    <n v="7"/>
    <x v="0"/>
  </r>
  <r>
    <s v="L1049"/>
    <x v="0"/>
    <s v="Hot"/>
    <n v="1"/>
    <n v="1"/>
    <n v="6"/>
    <d v="2025-10-20T00:00:00"/>
    <n v="0"/>
    <n v="8.1999999999999993"/>
    <x v="2"/>
  </r>
  <r>
    <s v="L1050"/>
    <x v="0"/>
    <s v="Hot"/>
    <n v="0"/>
    <n v="0"/>
    <n v="6"/>
    <d v="2025-10-22T00:00:00"/>
    <n v="0"/>
    <n v="4.2"/>
    <x v="0"/>
  </r>
  <r>
    <s v="L1051"/>
    <x v="2"/>
    <s v="Hot"/>
    <n v="1"/>
    <n v="1"/>
    <n v="6"/>
    <d v="2025-10-13T00:00:00"/>
    <n v="0"/>
    <n v="8.1999999999999993"/>
    <x v="2"/>
  </r>
  <r>
    <s v="L1052"/>
    <x v="0"/>
    <s v="Hot"/>
    <n v="1"/>
    <n v="1"/>
    <n v="4"/>
    <d v="2025-10-11T00:00:00"/>
    <n v="0"/>
    <n v="7.8"/>
    <x v="1"/>
  </r>
  <r>
    <s v="L1053"/>
    <x v="1"/>
    <s v="Warm"/>
    <n v="1"/>
    <n v="1"/>
    <n v="4"/>
    <d v="2025-10-01T00:00:00"/>
    <n v="0"/>
    <n v="6.8"/>
    <x v="0"/>
  </r>
  <r>
    <s v="L1054"/>
    <x v="2"/>
    <s v="Warm"/>
    <n v="0"/>
    <n v="0"/>
    <n v="8"/>
    <d v="2025-10-16T00:00:00"/>
    <n v="0"/>
    <n v="3.6"/>
    <x v="0"/>
  </r>
  <r>
    <s v="L1055"/>
    <x v="0"/>
    <s v="Hot"/>
    <n v="1"/>
    <n v="1"/>
    <n v="3"/>
    <d v="2025-10-28T00:00:00"/>
    <n v="0"/>
    <n v="7.6"/>
    <x v="1"/>
  </r>
  <r>
    <s v="L1056"/>
    <x v="2"/>
    <s v="Warm"/>
    <n v="1"/>
    <n v="1"/>
    <n v="6"/>
    <d v="2025-10-11T00:00:00"/>
    <n v="0"/>
    <n v="7.2"/>
    <x v="0"/>
  </r>
  <r>
    <s v="L1057"/>
    <x v="0"/>
    <s v="Hot"/>
    <n v="1"/>
    <n v="1"/>
    <n v="1"/>
    <d v="2025-10-06T00:00:00"/>
    <n v="0"/>
    <n v="7.2"/>
    <x v="0"/>
  </r>
  <r>
    <s v="L1058"/>
    <x v="0"/>
    <s v="Warm"/>
    <n v="1"/>
    <n v="1"/>
    <m/>
    <d v="2025-10-16T00:00:00"/>
    <n v="1"/>
    <n v="0"/>
    <x v="0"/>
  </r>
  <r>
    <s v="L1059"/>
    <x v="0"/>
    <s v="Warm"/>
    <n v="1"/>
    <n v="1"/>
    <n v="2"/>
    <d v="2025-10-07T00:00:00"/>
    <n v="0"/>
    <n v="6.4"/>
    <x v="0"/>
  </r>
  <r>
    <s v="L1060"/>
    <x v="1"/>
    <s v="Warm"/>
    <n v="1"/>
    <n v="1"/>
    <n v="7"/>
    <d v="2025-10-12T00:00:00"/>
    <n v="0"/>
    <n v="7.4"/>
    <x v="0"/>
  </r>
  <r>
    <s v="L1061"/>
    <x v="1"/>
    <s v="Hot"/>
    <n v="1"/>
    <n v="1"/>
    <n v="9"/>
    <d v="2025-10-26T00:00:00"/>
    <n v="0"/>
    <n v="8.8000000000000007"/>
    <x v="2"/>
  </r>
  <r>
    <s v="L1062"/>
    <x v="2"/>
    <s v="Warm"/>
    <n v="1"/>
    <n v="1"/>
    <n v="3"/>
    <d v="2025-10-09T00:00:00"/>
    <n v="0"/>
    <n v="6.6"/>
    <x v="0"/>
  </r>
  <r>
    <s v="L1063"/>
    <x v="0"/>
    <s v="Hot"/>
    <n v="1"/>
    <n v="1"/>
    <n v="3"/>
    <d v="2025-10-11T00:00:00"/>
    <n v="0"/>
    <n v="7.6"/>
    <x v="1"/>
  </r>
  <r>
    <s v="L1064"/>
    <x v="0"/>
    <s v="Cold"/>
    <n v="1"/>
    <n v="1"/>
    <m/>
    <d v="2025-10-09T00:00:00"/>
    <n v="1"/>
    <n v="0"/>
    <x v="0"/>
  </r>
  <r>
    <s v="L1065"/>
    <x v="1"/>
    <s v="Warm"/>
    <n v="1"/>
    <n v="1"/>
    <n v="10"/>
    <d v="2025-10-29T00:00:00"/>
    <n v="0"/>
    <n v="8"/>
    <x v="1"/>
  </r>
  <r>
    <s v="L1066"/>
    <x v="0"/>
    <s v="Warm"/>
    <n v="1"/>
    <n v="1"/>
    <n v="4"/>
    <d v="2025-10-20T00:00:00"/>
    <n v="0"/>
    <n v="6.8"/>
    <x v="0"/>
  </r>
  <r>
    <s v="L1067"/>
    <x v="1"/>
    <s v="Hot"/>
    <n v="1"/>
    <n v="1"/>
    <n v="5"/>
    <d v="2025-10-23T00:00:00"/>
    <n v="0"/>
    <n v="8"/>
    <x v="1"/>
  </r>
  <r>
    <s v="L1068"/>
    <x v="0"/>
    <s v="Cold"/>
    <n v="1"/>
    <n v="1"/>
    <m/>
    <d v="2025-10-29T00:00:00"/>
    <n v="1"/>
    <n v="0"/>
    <x v="0"/>
  </r>
  <r>
    <s v="L1069"/>
    <x v="2"/>
    <s v="Hot"/>
    <n v="1"/>
    <n v="1"/>
    <n v="1"/>
    <d v="2025-10-09T00:00:00"/>
    <n v="0"/>
    <n v="7.2"/>
    <x v="0"/>
  </r>
  <r>
    <s v="L1070"/>
    <x v="0"/>
    <s v="Hot"/>
    <n v="1"/>
    <n v="1"/>
    <n v="10"/>
    <d v="2025-10-18T00:00:00"/>
    <n v="0"/>
    <n v="9"/>
    <x v="2"/>
  </r>
  <r>
    <s v="L1071"/>
    <x v="0"/>
    <s v="Warm"/>
    <n v="0"/>
    <n v="0"/>
    <n v="7"/>
    <d v="2025-10-01T00:00:00"/>
    <n v="0"/>
    <n v="3.4"/>
    <x v="0"/>
  </r>
  <r>
    <s v="L1072"/>
    <x v="3"/>
    <s v="Hot"/>
    <n v="1"/>
    <n v="1"/>
    <n v="6"/>
    <d v="2025-10-17T00:00:00"/>
    <n v="0"/>
    <n v="8.1999999999999993"/>
    <x v="2"/>
  </r>
  <r>
    <s v="L1073"/>
    <x v="1"/>
    <s v="Cold"/>
    <n v="1"/>
    <n v="1"/>
    <m/>
    <d v="2025-10-31T00:00:00"/>
    <n v="1"/>
    <n v="0"/>
    <x v="0"/>
  </r>
  <r>
    <s v="L1074"/>
    <x v="0"/>
    <s v="Warm"/>
    <n v="1"/>
    <n v="1"/>
    <n v="0"/>
    <d v="2025-10-07T00:00:00"/>
    <n v="0"/>
    <n v="6"/>
    <x v="0"/>
  </r>
  <r>
    <s v="L1075"/>
    <x v="0"/>
    <s v="Hot"/>
    <n v="0"/>
    <n v="0"/>
    <n v="1"/>
    <d v="2025-10-03T00:00:00"/>
    <n v="0"/>
    <n v="3.2"/>
    <x v="0"/>
  </r>
  <r>
    <s v="L1076"/>
    <x v="3"/>
    <s v="Warm"/>
    <n v="1"/>
    <n v="1"/>
    <n v="8"/>
    <d v="2025-10-08T00:00:00"/>
    <n v="0"/>
    <n v="7.6"/>
    <x v="1"/>
  </r>
  <r>
    <s v="L1077"/>
    <x v="3"/>
    <s v="Cold"/>
    <n v="1"/>
    <n v="1"/>
    <m/>
    <d v="2025-10-24T00:00:00"/>
    <n v="1"/>
    <n v="0"/>
    <x v="0"/>
  </r>
  <r>
    <s v="L1078"/>
    <x v="1"/>
    <s v="Cold"/>
    <n v="1"/>
    <n v="1"/>
    <m/>
    <d v="2025-10-14T00:00:00"/>
    <n v="1"/>
    <n v="0"/>
    <x v="0"/>
  </r>
  <r>
    <s v="L1079"/>
    <x v="3"/>
    <s v="Warm"/>
    <n v="1"/>
    <n v="1"/>
    <m/>
    <d v="2025-10-16T00:00:00"/>
    <n v="1"/>
    <n v="0"/>
    <x v="0"/>
  </r>
  <r>
    <s v="L1080"/>
    <x v="2"/>
    <s v="Cold"/>
    <n v="0"/>
    <n v="0"/>
    <m/>
    <d v="2025-10-18T00:00:00"/>
    <n v="1"/>
    <n v="0"/>
    <x v="0"/>
  </r>
  <r>
    <s v="L1081"/>
    <x v="3"/>
    <s v="Cold"/>
    <n v="1"/>
    <n v="1"/>
    <m/>
    <d v="2025-10-25T00:00:00"/>
    <n v="1"/>
    <n v="0"/>
    <x v="0"/>
  </r>
  <r>
    <s v="L1082"/>
    <x v="2"/>
    <s v="Warm"/>
    <n v="1"/>
    <n v="1"/>
    <n v="5"/>
    <d v="2025-10-08T00:00:00"/>
    <n v="0"/>
    <n v="7"/>
    <x v="0"/>
  </r>
  <r>
    <s v="L1083"/>
    <x v="1"/>
    <s v="Hot"/>
    <n v="1"/>
    <n v="1"/>
    <n v="5"/>
    <d v="2025-10-23T00:00:00"/>
    <n v="0"/>
    <n v="8"/>
    <x v="1"/>
  </r>
  <r>
    <s v="L1084"/>
    <x v="1"/>
    <s v="Warm"/>
    <n v="0"/>
    <n v="0"/>
    <n v="4"/>
    <d v="2025-10-16T00:00:00"/>
    <n v="0"/>
    <n v="2.8"/>
    <x v="0"/>
  </r>
  <r>
    <s v="L1085"/>
    <x v="1"/>
    <s v="Cold"/>
    <n v="0"/>
    <n v="0"/>
    <m/>
    <d v="2025-10-21T00:00:00"/>
    <n v="1"/>
    <n v="0"/>
    <x v="0"/>
  </r>
  <r>
    <s v="L1086"/>
    <x v="1"/>
    <s v="Hot"/>
    <n v="1"/>
    <n v="1"/>
    <n v="7"/>
    <d v="2025-10-23T00:00:00"/>
    <n v="0"/>
    <n v="8.4"/>
    <x v="2"/>
  </r>
  <r>
    <s v="L1087"/>
    <x v="1"/>
    <s v="Cold"/>
    <n v="0"/>
    <n v="0"/>
    <m/>
    <d v="2025-10-16T00:00:00"/>
    <n v="1"/>
    <n v="0"/>
    <x v="0"/>
  </r>
  <r>
    <s v="L1088"/>
    <x v="2"/>
    <s v="Hot"/>
    <n v="0"/>
    <n v="0"/>
    <n v="5"/>
    <d v="2025-10-15T00:00:00"/>
    <n v="0"/>
    <n v="4"/>
    <x v="0"/>
  </r>
  <r>
    <s v="L1089"/>
    <x v="2"/>
    <s v="Hot"/>
    <n v="1"/>
    <n v="1"/>
    <n v="8"/>
    <d v="2025-10-26T00:00:00"/>
    <n v="0"/>
    <n v="8.6"/>
    <x v="2"/>
  </r>
  <r>
    <s v="L1090"/>
    <x v="1"/>
    <s v="Warm"/>
    <n v="1"/>
    <n v="1"/>
    <n v="0"/>
    <d v="2025-10-01T00:00:00"/>
    <n v="0"/>
    <n v="6"/>
    <x v="0"/>
  </r>
  <r>
    <s v="L1091"/>
    <x v="3"/>
    <s v="Hot"/>
    <n v="1"/>
    <n v="1"/>
    <n v="9"/>
    <d v="2025-10-03T00:00:00"/>
    <n v="0"/>
    <n v="8.8000000000000007"/>
    <x v="2"/>
  </r>
  <r>
    <s v="L1092"/>
    <x v="0"/>
    <s v="Cold"/>
    <n v="0"/>
    <n v="0"/>
    <m/>
    <d v="2025-10-10T00:00:00"/>
    <n v="1"/>
    <n v="0"/>
    <x v="0"/>
  </r>
  <r>
    <s v="L1093"/>
    <x v="1"/>
    <s v="Cold"/>
    <n v="1"/>
    <n v="1"/>
    <m/>
    <d v="2025-10-08T00:00:00"/>
    <n v="1"/>
    <n v="0"/>
    <x v="0"/>
  </r>
  <r>
    <s v="L1094"/>
    <x v="3"/>
    <s v="Cold"/>
    <n v="0"/>
    <n v="0"/>
    <m/>
    <d v="2025-10-13T00:00:00"/>
    <n v="1"/>
    <n v="0"/>
    <x v="0"/>
  </r>
  <r>
    <s v="L1095"/>
    <x v="0"/>
    <s v="Warm"/>
    <n v="1"/>
    <n v="1"/>
    <n v="9"/>
    <d v="2025-10-23T00:00:00"/>
    <n v="0"/>
    <n v="7.8"/>
    <x v="1"/>
  </r>
  <r>
    <s v="L1096"/>
    <x v="1"/>
    <s v="Hot"/>
    <n v="1"/>
    <n v="1"/>
    <m/>
    <d v="2025-10-08T00:00:00"/>
    <n v="1"/>
    <n v="0"/>
    <x v="0"/>
  </r>
  <r>
    <s v="L1097"/>
    <x v="1"/>
    <s v="Warm"/>
    <n v="1"/>
    <n v="1"/>
    <n v="6"/>
    <d v="2025-10-10T00:00:00"/>
    <n v="0"/>
    <n v="7.2"/>
    <x v="0"/>
  </r>
  <r>
    <s v="L1098"/>
    <x v="2"/>
    <s v="Warm"/>
    <n v="1"/>
    <n v="1"/>
    <n v="0"/>
    <d v="2025-10-22T00:00:00"/>
    <n v="0"/>
    <n v="6"/>
    <x v="0"/>
  </r>
  <r>
    <s v="L1099"/>
    <x v="0"/>
    <s v="Warm"/>
    <n v="0"/>
    <n v="0"/>
    <n v="10"/>
    <d v="2025-10-19T00:00:00"/>
    <n v="0"/>
    <n v="4"/>
    <x v="0"/>
  </r>
  <r>
    <s v="L1100"/>
    <x v="0"/>
    <s v="Hot"/>
    <n v="0"/>
    <n v="0"/>
    <n v="1"/>
    <d v="2025-10-12T00:00:00"/>
    <n v="0"/>
    <n v="3.2"/>
    <x v="0"/>
  </r>
  <r>
    <s v="L1101"/>
    <x v="3"/>
    <s v="Warm"/>
    <n v="0"/>
    <n v="0"/>
    <n v="1"/>
    <d v="2025-10-16T00:00:00"/>
    <n v="0"/>
    <n v="2.2000000000000002"/>
    <x v="0"/>
  </r>
  <r>
    <s v="L1102"/>
    <x v="2"/>
    <s v="Warm"/>
    <n v="1"/>
    <n v="1"/>
    <n v="0"/>
    <d v="2025-10-18T00:00:00"/>
    <n v="0"/>
    <n v="6"/>
    <x v="0"/>
  </r>
  <r>
    <s v="L1103"/>
    <x v="2"/>
    <s v="Cold"/>
    <n v="1"/>
    <n v="1"/>
    <m/>
    <d v="2025-10-17T00:00:00"/>
    <n v="1"/>
    <n v="0"/>
    <x v="0"/>
  </r>
  <r>
    <s v="L1104"/>
    <x v="2"/>
    <s v="Cold"/>
    <n v="1"/>
    <n v="1"/>
    <m/>
    <d v="2025-10-12T00:00:00"/>
    <n v="1"/>
    <n v="0"/>
    <x v="0"/>
  </r>
  <r>
    <s v="L1105"/>
    <x v="2"/>
    <s v="Warm"/>
    <n v="1"/>
    <n v="1"/>
    <n v="2"/>
    <d v="2025-10-14T00:00:00"/>
    <n v="0"/>
    <n v="6.4"/>
    <x v="0"/>
  </r>
  <r>
    <s v="L1106"/>
    <x v="0"/>
    <s v="Warm"/>
    <n v="1"/>
    <n v="1"/>
    <m/>
    <d v="2025-10-24T00:00:00"/>
    <n v="1"/>
    <n v="0"/>
    <x v="0"/>
  </r>
  <r>
    <s v="L1107"/>
    <x v="0"/>
    <s v="Warm"/>
    <n v="1"/>
    <n v="1"/>
    <n v="10"/>
    <d v="2025-10-18T00:00:00"/>
    <n v="0"/>
    <n v="8"/>
    <x v="1"/>
  </r>
  <r>
    <s v="L1108"/>
    <x v="1"/>
    <s v="Hot"/>
    <n v="1"/>
    <n v="1"/>
    <n v="4"/>
    <d v="2025-10-11T00:00:00"/>
    <n v="0"/>
    <n v="7.8"/>
    <x v="1"/>
  </r>
  <r>
    <s v="L1109"/>
    <x v="1"/>
    <s v="Cold"/>
    <n v="1"/>
    <n v="1"/>
    <m/>
    <d v="2025-10-12T00:00:00"/>
    <n v="1"/>
    <n v="0"/>
    <x v="0"/>
  </r>
  <r>
    <s v="L1110"/>
    <x v="2"/>
    <s v="Cold"/>
    <n v="0"/>
    <n v="0"/>
    <m/>
    <d v="2025-10-23T00:00:00"/>
    <n v="1"/>
    <n v="0"/>
    <x v="0"/>
  </r>
  <r>
    <s v="L1111"/>
    <x v="2"/>
    <s v="Warm"/>
    <n v="0"/>
    <n v="0"/>
    <n v="2"/>
    <d v="2025-10-15T00:00:00"/>
    <n v="0"/>
    <n v="2.4"/>
    <x v="0"/>
  </r>
  <r>
    <s v="L1112"/>
    <x v="2"/>
    <s v="Warm"/>
    <n v="1"/>
    <n v="1"/>
    <m/>
    <d v="2025-10-09T00:00:00"/>
    <n v="1"/>
    <n v="0"/>
    <x v="0"/>
  </r>
  <r>
    <s v="L1113"/>
    <x v="1"/>
    <s v="Hot"/>
    <n v="1"/>
    <n v="1"/>
    <n v="6"/>
    <d v="2025-10-10T00:00:00"/>
    <n v="0"/>
    <n v="8.1999999999999993"/>
    <x v="2"/>
  </r>
  <r>
    <s v="L1114"/>
    <x v="3"/>
    <s v="Warm"/>
    <n v="1"/>
    <n v="1"/>
    <n v="10"/>
    <d v="2025-10-09T00:00:00"/>
    <n v="0"/>
    <n v="8"/>
    <x v="1"/>
  </r>
  <r>
    <s v="L1115"/>
    <x v="3"/>
    <s v="Hot"/>
    <n v="1"/>
    <n v="1"/>
    <n v="8"/>
    <d v="2025-10-08T00:00:00"/>
    <n v="0"/>
    <n v="8.6"/>
    <x v="2"/>
  </r>
  <r>
    <s v="L1116"/>
    <x v="1"/>
    <s v="Cold"/>
    <n v="0"/>
    <n v="0"/>
    <m/>
    <d v="2025-10-04T00:00:00"/>
    <n v="1"/>
    <n v="0"/>
    <x v="0"/>
  </r>
  <r>
    <s v="L1117"/>
    <x v="1"/>
    <s v="Hot"/>
    <n v="0"/>
    <n v="0"/>
    <n v="1"/>
    <d v="2025-10-24T00:00:00"/>
    <n v="0"/>
    <n v="3.2"/>
    <x v="0"/>
  </r>
  <r>
    <s v="L1118"/>
    <x v="1"/>
    <s v="Warm"/>
    <n v="1"/>
    <n v="1"/>
    <n v="5"/>
    <d v="2025-10-07T00:00:00"/>
    <n v="0"/>
    <n v="7"/>
    <x v="0"/>
  </r>
  <r>
    <s v="L1119"/>
    <x v="1"/>
    <s v="Cold"/>
    <n v="1"/>
    <n v="1"/>
    <m/>
    <d v="2025-10-11T00:00:00"/>
    <n v="1"/>
    <n v="0"/>
    <x v="0"/>
  </r>
  <r>
    <s v="L1120"/>
    <x v="1"/>
    <s v="Warm"/>
    <n v="1"/>
    <n v="1"/>
    <n v="1"/>
    <d v="2025-10-04T00:00:00"/>
    <n v="0"/>
    <n v="6.2"/>
    <x v="0"/>
  </r>
  <r>
    <s v="L1121"/>
    <x v="1"/>
    <s v="Hot"/>
    <n v="1"/>
    <n v="1"/>
    <n v="2"/>
    <d v="2025-10-24T00:00:00"/>
    <n v="0"/>
    <n v="7.4"/>
    <x v="0"/>
  </r>
  <r>
    <s v="L1122"/>
    <x v="2"/>
    <s v="Hot"/>
    <n v="1"/>
    <n v="1"/>
    <n v="6"/>
    <d v="2025-10-18T00:00:00"/>
    <n v="0"/>
    <n v="8.1999999999999993"/>
    <x v="2"/>
  </r>
  <r>
    <s v="L1123"/>
    <x v="2"/>
    <s v="Hot"/>
    <n v="0"/>
    <n v="0"/>
    <n v="5"/>
    <d v="2025-10-31T00:00:00"/>
    <n v="0"/>
    <n v="4"/>
    <x v="0"/>
  </r>
  <r>
    <s v="L1124"/>
    <x v="2"/>
    <s v="Warm"/>
    <n v="1"/>
    <n v="1"/>
    <n v="4"/>
    <d v="2025-10-25T00:00:00"/>
    <n v="0"/>
    <n v="6.8"/>
    <x v="0"/>
  </r>
  <r>
    <s v="L1125"/>
    <x v="2"/>
    <s v="Hot"/>
    <n v="1"/>
    <n v="1"/>
    <n v="0"/>
    <d v="2025-10-23T00:00:00"/>
    <n v="0"/>
    <n v="7"/>
    <x v="0"/>
  </r>
  <r>
    <s v="L1126"/>
    <x v="1"/>
    <s v="Warm"/>
    <n v="0"/>
    <n v="0"/>
    <n v="4"/>
    <d v="2025-10-06T00:00:00"/>
    <n v="0"/>
    <n v="2.8"/>
    <x v="0"/>
  </r>
  <r>
    <s v="L1127"/>
    <x v="3"/>
    <s v="Cold"/>
    <n v="1"/>
    <n v="1"/>
    <m/>
    <d v="2025-10-07T00:00:00"/>
    <n v="1"/>
    <n v="0"/>
    <x v="0"/>
  </r>
  <r>
    <s v="L1128"/>
    <x v="0"/>
    <s v="Hot"/>
    <n v="1"/>
    <n v="1"/>
    <n v="4"/>
    <d v="2025-10-07T00:00:00"/>
    <n v="0"/>
    <n v="7.8"/>
    <x v="1"/>
  </r>
  <r>
    <s v="L1129"/>
    <x v="1"/>
    <s v="Cold"/>
    <n v="1"/>
    <n v="1"/>
    <m/>
    <d v="2025-10-24T00:00:00"/>
    <n v="1"/>
    <n v="0"/>
    <x v="0"/>
  </r>
  <r>
    <s v="L1130"/>
    <x v="0"/>
    <s v="Cold"/>
    <n v="1"/>
    <n v="1"/>
    <m/>
    <d v="2025-10-16T00:00:00"/>
    <n v="1"/>
    <n v="0"/>
    <x v="0"/>
  </r>
  <r>
    <s v="L1131"/>
    <x v="3"/>
    <s v="Hot"/>
    <n v="1"/>
    <n v="1"/>
    <n v="4"/>
    <d v="2025-10-09T00:00:00"/>
    <n v="0"/>
    <n v="7.8"/>
    <x v="1"/>
  </r>
  <r>
    <s v="L1132"/>
    <x v="2"/>
    <s v="Cold"/>
    <n v="1"/>
    <n v="1"/>
    <m/>
    <d v="2025-10-24T00:00:00"/>
    <n v="1"/>
    <n v="0"/>
    <x v="0"/>
  </r>
  <r>
    <s v="L1133"/>
    <x v="3"/>
    <s v="Warm"/>
    <n v="1"/>
    <n v="1"/>
    <n v="2"/>
    <d v="2025-10-19T00:00:00"/>
    <n v="0"/>
    <n v="6.4"/>
    <x v="0"/>
  </r>
  <r>
    <s v="L1134"/>
    <x v="1"/>
    <s v="Cold"/>
    <n v="0"/>
    <n v="0"/>
    <m/>
    <d v="2025-10-25T00:00:00"/>
    <n v="1"/>
    <n v="0"/>
    <x v="0"/>
  </r>
  <r>
    <s v="L1135"/>
    <x v="2"/>
    <s v="Warm"/>
    <n v="1"/>
    <n v="1"/>
    <n v="3"/>
    <d v="2025-10-17T00:00:00"/>
    <n v="0"/>
    <n v="6.6"/>
    <x v="0"/>
  </r>
  <r>
    <s v="L1136"/>
    <x v="1"/>
    <s v="Warm"/>
    <n v="0"/>
    <n v="0"/>
    <n v="0"/>
    <d v="2025-10-20T00:00:00"/>
    <n v="0"/>
    <n v="2"/>
    <x v="0"/>
  </r>
  <r>
    <s v="L1137"/>
    <x v="2"/>
    <s v="Warm"/>
    <n v="0"/>
    <n v="0"/>
    <m/>
    <d v="2025-10-10T00:00:00"/>
    <n v="1"/>
    <n v="0"/>
    <x v="0"/>
  </r>
  <r>
    <s v="L1138"/>
    <x v="0"/>
    <s v="Cold"/>
    <n v="1"/>
    <n v="1"/>
    <m/>
    <d v="2025-10-04T00:00:00"/>
    <n v="1"/>
    <n v="0"/>
    <x v="0"/>
  </r>
  <r>
    <s v="L1139"/>
    <x v="0"/>
    <s v="Warm"/>
    <n v="0"/>
    <n v="0"/>
    <n v="5"/>
    <d v="2025-10-27T00:00:00"/>
    <n v="0"/>
    <n v="3"/>
    <x v="0"/>
  </r>
  <r>
    <s v="L1140"/>
    <x v="0"/>
    <s v="Warm"/>
    <n v="1"/>
    <n v="1"/>
    <n v="0"/>
    <d v="2025-10-07T00:00:00"/>
    <n v="0"/>
    <n v="6"/>
    <x v="0"/>
  </r>
  <r>
    <s v="L1141"/>
    <x v="3"/>
    <s v="Cold"/>
    <n v="0"/>
    <n v="0"/>
    <m/>
    <d v="2025-10-10T00:00:00"/>
    <n v="1"/>
    <n v="0"/>
    <x v="0"/>
  </r>
  <r>
    <s v="L1142"/>
    <x v="1"/>
    <s v="Hot"/>
    <n v="1"/>
    <n v="1"/>
    <n v="4"/>
    <d v="2025-10-08T00:00:00"/>
    <n v="0"/>
    <n v="7.8"/>
    <x v="1"/>
  </r>
  <r>
    <s v="L1143"/>
    <x v="3"/>
    <s v="Hot"/>
    <n v="1"/>
    <n v="1"/>
    <n v="1"/>
    <d v="2025-10-12T00:00:00"/>
    <n v="0"/>
    <n v="7.2"/>
    <x v="0"/>
  </r>
  <r>
    <s v="L1144"/>
    <x v="0"/>
    <s v="Hot"/>
    <n v="1"/>
    <n v="1"/>
    <n v="6"/>
    <d v="2025-10-06T00:00:00"/>
    <n v="0"/>
    <n v="8.1999999999999993"/>
    <x v="2"/>
  </r>
  <r>
    <s v="L1145"/>
    <x v="1"/>
    <s v="Warm"/>
    <n v="0"/>
    <n v="0"/>
    <n v="1"/>
    <d v="2025-10-10T00:00:00"/>
    <n v="0"/>
    <n v="2.2000000000000002"/>
    <x v="0"/>
  </r>
  <r>
    <s v="L1146"/>
    <x v="0"/>
    <s v="Hot"/>
    <n v="1"/>
    <n v="1"/>
    <n v="6"/>
    <d v="2025-10-01T00:00:00"/>
    <n v="0"/>
    <n v="8.1999999999999993"/>
    <x v="2"/>
  </r>
  <r>
    <s v="L1147"/>
    <x v="3"/>
    <s v="Cold"/>
    <n v="1"/>
    <n v="1"/>
    <m/>
    <d v="2025-10-23T00:00:00"/>
    <n v="1"/>
    <n v="0"/>
    <x v="0"/>
  </r>
  <r>
    <s v="L1148"/>
    <x v="3"/>
    <s v="Hot"/>
    <n v="0"/>
    <n v="0"/>
    <n v="5"/>
    <d v="2025-10-18T00:00:00"/>
    <n v="0"/>
    <n v="4"/>
    <x v="0"/>
  </r>
  <r>
    <s v="L1149"/>
    <x v="3"/>
    <s v="Warm"/>
    <n v="1"/>
    <n v="1"/>
    <n v="4"/>
    <d v="2025-10-05T00:00:00"/>
    <n v="0"/>
    <n v="6.8"/>
    <x v="0"/>
  </r>
  <r>
    <s v="L1150"/>
    <x v="0"/>
    <s v="Hot"/>
    <n v="1"/>
    <n v="1"/>
    <n v="2"/>
    <d v="2025-10-09T00:00:00"/>
    <n v="0"/>
    <n v="7.4"/>
    <x v="0"/>
  </r>
  <r>
    <s v="L1151"/>
    <x v="1"/>
    <s v="Cold"/>
    <n v="1"/>
    <n v="1"/>
    <m/>
    <d v="2025-10-02T00:00:00"/>
    <n v="1"/>
    <n v="0"/>
    <x v="0"/>
  </r>
  <r>
    <s v="L1152"/>
    <x v="1"/>
    <s v="Cold"/>
    <n v="1"/>
    <n v="1"/>
    <m/>
    <d v="2025-10-02T00:00:00"/>
    <n v="1"/>
    <n v="0"/>
    <x v="0"/>
  </r>
  <r>
    <s v="L1153"/>
    <x v="0"/>
    <s v="Warm"/>
    <n v="1"/>
    <n v="1"/>
    <n v="7"/>
    <d v="2025-10-18T00:00:00"/>
    <n v="0"/>
    <n v="7.4"/>
    <x v="0"/>
  </r>
  <r>
    <s v="L1154"/>
    <x v="1"/>
    <s v="Cold"/>
    <n v="0"/>
    <n v="0"/>
    <m/>
    <d v="2025-10-10T00:00:00"/>
    <n v="1"/>
    <n v="0"/>
    <x v="0"/>
  </r>
  <r>
    <s v="L1155"/>
    <x v="0"/>
    <s v="Hot"/>
    <n v="1"/>
    <n v="1"/>
    <n v="4"/>
    <d v="2025-10-23T00:00:00"/>
    <n v="0"/>
    <n v="7.8"/>
    <x v="1"/>
  </r>
  <r>
    <s v="L1156"/>
    <x v="1"/>
    <s v="Cold"/>
    <n v="1"/>
    <n v="1"/>
    <m/>
    <d v="2025-10-31T00:00:00"/>
    <n v="1"/>
    <n v="0"/>
    <x v="0"/>
  </r>
  <r>
    <s v="L1157"/>
    <x v="2"/>
    <s v="Hot"/>
    <n v="1"/>
    <n v="1"/>
    <n v="8"/>
    <d v="2025-10-05T00:00:00"/>
    <n v="0"/>
    <n v="8.6"/>
    <x v="2"/>
  </r>
  <r>
    <s v="L1158"/>
    <x v="2"/>
    <s v="Cold"/>
    <n v="0"/>
    <n v="0"/>
    <m/>
    <d v="2025-10-21T00:00:00"/>
    <n v="1"/>
    <n v="0"/>
    <x v="0"/>
  </r>
  <r>
    <s v="L1159"/>
    <x v="3"/>
    <s v="Hot"/>
    <n v="0"/>
    <n v="0"/>
    <n v="5"/>
    <d v="2025-10-28T00:00:00"/>
    <n v="0"/>
    <n v="4"/>
    <x v="0"/>
  </r>
  <r>
    <s v="L1160"/>
    <x v="2"/>
    <s v="Warm"/>
    <n v="1"/>
    <n v="1"/>
    <n v="3"/>
    <d v="2025-10-25T00:00:00"/>
    <n v="0"/>
    <n v="6.6"/>
    <x v="0"/>
  </r>
  <r>
    <s v="L1161"/>
    <x v="2"/>
    <s v="Warm"/>
    <n v="0"/>
    <n v="0"/>
    <n v="2"/>
    <d v="2025-10-16T00:00:00"/>
    <n v="0"/>
    <n v="2.4"/>
    <x v="0"/>
  </r>
  <r>
    <s v="L1162"/>
    <x v="2"/>
    <s v="Hot"/>
    <n v="1"/>
    <n v="1"/>
    <n v="7"/>
    <d v="2025-10-04T00:00:00"/>
    <n v="0"/>
    <n v="8.4"/>
    <x v="2"/>
  </r>
  <r>
    <s v="L1163"/>
    <x v="0"/>
    <s v="Hot"/>
    <n v="0"/>
    <n v="0"/>
    <n v="5"/>
    <d v="2025-10-28T00:00:00"/>
    <n v="0"/>
    <n v="4"/>
    <x v="0"/>
  </r>
  <r>
    <s v="L1164"/>
    <x v="2"/>
    <s v="Hot"/>
    <n v="1"/>
    <n v="1"/>
    <n v="6"/>
    <d v="2025-10-01T00:00:00"/>
    <n v="0"/>
    <n v="8.1999999999999993"/>
    <x v="2"/>
  </r>
  <r>
    <s v="L1165"/>
    <x v="2"/>
    <s v="Warm"/>
    <n v="0"/>
    <n v="0"/>
    <n v="2"/>
    <d v="2025-10-19T00:00:00"/>
    <n v="0"/>
    <n v="2.4"/>
    <x v="0"/>
  </r>
  <r>
    <s v="L1166"/>
    <x v="3"/>
    <s v="Warm"/>
    <n v="1"/>
    <n v="1"/>
    <m/>
    <d v="2025-10-10T00:00:00"/>
    <n v="1"/>
    <n v="0"/>
    <x v="0"/>
  </r>
  <r>
    <s v="L1167"/>
    <x v="2"/>
    <s v="Hot"/>
    <n v="1"/>
    <n v="1"/>
    <m/>
    <d v="2025-10-16T00:00:00"/>
    <n v="1"/>
    <n v="0"/>
    <x v="0"/>
  </r>
  <r>
    <s v="L1168"/>
    <x v="2"/>
    <s v="Warm"/>
    <n v="1"/>
    <n v="1"/>
    <n v="5"/>
    <d v="2025-10-16T00:00:00"/>
    <n v="0"/>
    <n v="7"/>
    <x v="0"/>
  </r>
  <r>
    <s v="L1169"/>
    <x v="1"/>
    <s v="Hot"/>
    <n v="1"/>
    <n v="1"/>
    <n v="2"/>
    <d v="2025-10-15T00:00:00"/>
    <n v="0"/>
    <n v="7.4"/>
    <x v="0"/>
  </r>
  <r>
    <s v="L1170"/>
    <x v="3"/>
    <s v="Cold"/>
    <n v="1"/>
    <n v="1"/>
    <m/>
    <d v="2025-10-11T00:00:00"/>
    <n v="1"/>
    <n v="0"/>
    <x v="0"/>
  </r>
  <r>
    <s v="L1171"/>
    <x v="3"/>
    <s v="Hot"/>
    <n v="1"/>
    <n v="1"/>
    <n v="1"/>
    <d v="2025-10-06T00:00:00"/>
    <n v="0"/>
    <n v="7.2"/>
    <x v="0"/>
  </r>
  <r>
    <s v="L1172"/>
    <x v="3"/>
    <s v="Hot"/>
    <n v="1"/>
    <n v="1"/>
    <n v="8"/>
    <d v="2025-10-31T00:00:00"/>
    <n v="0"/>
    <n v="8.6"/>
    <x v="2"/>
  </r>
  <r>
    <s v="L1173"/>
    <x v="3"/>
    <s v="Hot"/>
    <n v="1"/>
    <n v="1"/>
    <n v="6"/>
    <d v="2025-10-02T00:00:00"/>
    <n v="0"/>
    <n v="8.1999999999999993"/>
    <x v="2"/>
  </r>
  <r>
    <s v="L1174"/>
    <x v="3"/>
    <s v="Warm"/>
    <n v="1"/>
    <n v="1"/>
    <n v="6"/>
    <d v="2025-10-09T00:00:00"/>
    <n v="0"/>
    <n v="7.2"/>
    <x v="0"/>
  </r>
  <r>
    <s v="L1175"/>
    <x v="3"/>
    <s v="Cold"/>
    <n v="1"/>
    <n v="1"/>
    <m/>
    <d v="2025-10-31T00:00:00"/>
    <n v="1"/>
    <n v="0"/>
    <x v="0"/>
  </r>
  <r>
    <s v="L1176"/>
    <x v="0"/>
    <s v="Warm"/>
    <n v="1"/>
    <n v="1"/>
    <n v="3"/>
    <d v="2025-10-28T00:00:00"/>
    <n v="0"/>
    <n v="6.6"/>
    <x v="0"/>
  </r>
  <r>
    <s v="L1177"/>
    <x v="2"/>
    <s v="Hot"/>
    <n v="0"/>
    <n v="0"/>
    <n v="5"/>
    <d v="2025-10-16T00:00:00"/>
    <n v="0"/>
    <n v="4"/>
    <x v="0"/>
  </r>
  <r>
    <s v="L1178"/>
    <x v="3"/>
    <s v="Warm"/>
    <n v="1"/>
    <n v="1"/>
    <n v="9"/>
    <d v="2025-10-04T00:00:00"/>
    <n v="0"/>
    <n v="7.8"/>
    <x v="1"/>
  </r>
  <r>
    <s v="L1179"/>
    <x v="2"/>
    <s v="Warm"/>
    <n v="1"/>
    <n v="1"/>
    <n v="4"/>
    <d v="2025-10-27T00:00:00"/>
    <n v="0"/>
    <n v="6.8"/>
    <x v="0"/>
  </r>
  <r>
    <s v="L1180"/>
    <x v="2"/>
    <s v="Hot"/>
    <n v="1"/>
    <n v="1"/>
    <n v="1"/>
    <d v="2025-10-03T00:00:00"/>
    <n v="0"/>
    <n v="7.2"/>
    <x v="0"/>
  </r>
  <r>
    <s v="L1181"/>
    <x v="0"/>
    <s v="Warm"/>
    <n v="1"/>
    <n v="1"/>
    <n v="4"/>
    <d v="2025-10-13T00:00:00"/>
    <n v="0"/>
    <n v="6.8"/>
    <x v="0"/>
  </r>
  <r>
    <s v="L1182"/>
    <x v="3"/>
    <s v="Cold"/>
    <n v="0"/>
    <n v="0"/>
    <m/>
    <d v="2025-10-16T00:00:00"/>
    <n v="1"/>
    <n v="0"/>
    <x v="0"/>
  </r>
  <r>
    <s v="L1183"/>
    <x v="1"/>
    <s v="Hot"/>
    <n v="1"/>
    <n v="1"/>
    <n v="6"/>
    <d v="2025-10-03T00:00:00"/>
    <n v="0"/>
    <n v="8.1999999999999993"/>
    <x v="2"/>
  </r>
  <r>
    <s v="L1184"/>
    <x v="0"/>
    <s v="Warm"/>
    <n v="1"/>
    <n v="1"/>
    <n v="3"/>
    <d v="2025-10-19T00:00:00"/>
    <n v="0"/>
    <n v="6.6"/>
    <x v="0"/>
  </r>
  <r>
    <s v="L1185"/>
    <x v="1"/>
    <s v="Warm"/>
    <n v="1"/>
    <n v="1"/>
    <n v="2"/>
    <d v="2025-10-21T00:00:00"/>
    <n v="0"/>
    <n v="6.4"/>
    <x v="0"/>
  </r>
  <r>
    <s v="L1186"/>
    <x v="2"/>
    <s v="Warm"/>
    <n v="1"/>
    <n v="1"/>
    <n v="3"/>
    <d v="2025-10-22T00:00:00"/>
    <n v="0"/>
    <n v="6.6"/>
    <x v="0"/>
  </r>
  <r>
    <s v="L1187"/>
    <x v="2"/>
    <s v="Hot"/>
    <n v="1"/>
    <n v="1"/>
    <n v="7"/>
    <d v="2025-10-02T00:00:00"/>
    <n v="0"/>
    <n v="8.4"/>
    <x v="2"/>
  </r>
  <r>
    <s v="L1188"/>
    <x v="0"/>
    <s v="Hot"/>
    <n v="1"/>
    <n v="1"/>
    <n v="9"/>
    <d v="2025-10-05T00:00:00"/>
    <n v="0"/>
    <n v="8.8000000000000007"/>
    <x v="2"/>
  </r>
  <r>
    <s v="L1189"/>
    <x v="0"/>
    <s v="Cold"/>
    <n v="0"/>
    <n v="0"/>
    <m/>
    <d v="2025-10-05T00:00:00"/>
    <n v="1"/>
    <n v="0"/>
    <x v="0"/>
  </r>
  <r>
    <s v="L1190"/>
    <x v="1"/>
    <s v="Cold"/>
    <n v="1"/>
    <n v="1"/>
    <m/>
    <d v="2025-10-26T00:00:00"/>
    <n v="1"/>
    <n v="0"/>
    <x v="0"/>
  </r>
  <r>
    <s v="L1191"/>
    <x v="3"/>
    <s v="Warm"/>
    <n v="1"/>
    <n v="1"/>
    <n v="10"/>
    <d v="2025-10-19T00:00:00"/>
    <n v="0"/>
    <n v="8"/>
    <x v="1"/>
  </r>
  <r>
    <s v="L1192"/>
    <x v="1"/>
    <s v="Warm"/>
    <n v="1"/>
    <n v="1"/>
    <m/>
    <d v="2025-10-31T00:00:00"/>
    <n v="1"/>
    <n v="0"/>
    <x v="0"/>
  </r>
  <r>
    <s v="L1193"/>
    <x v="0"/>
    <s v="Warm"/>
    <n v="1"/>
    <n v="1"/>
    <n v="5"/>
    <d v="2025-10-10T00:00:00"/>
    <n v="0"/>
    <n v="7"/>
    <x v="0"/>
  </r>
  <r>
    <s v="L1194"/>
    <x v="1"/>
    <s v="Warm"/>
    <n v="1"/>
    <n v="1"/>
    <n v="3"/>
    <d v="2025-10-03T00:00:00"/>
    <n v="0"/>
    <n v="6.6"/>
    <x v="0"/>
  </r>
  <r>
    <s v="L1195"/>
    <x v="0"/>
    <s v="Warm"/>
    <n v="1"/>
    <n v="1"/>
    <n v="9"/>
    <d v="2025-10-08T00:00:00"/>
    <n v="0"/>
    <n v="7.8"/>
    <x v="1"/>
  </r>
  <r>
    <s v="L1196"/>
    <x v="1"/>
    <s v="Hot"/>
    <n v="0"/>
    <n v="0"/>
    <n v="10"/>
    <d v="2025-10-04T00:00:00"/>
    <n v="0"/>
    <n v="5"/>
    <x v="0"/>
  </r>
  <r>
    <s v="L1197"/>
    <x v="0"/>
    <s v="Cold"/>
    <n v="0"/>
    <n v="0"/>
    <m/>
    <d v="2025-10-18T00:00:00"/>
    <n v="1"/>
    <n v="0"/>
    <x v="0"/>
  </r>
  <r>
    <s v="L1198"/>
    <x v="0"/>
    <s v="Warm"/>
    <n v="1"/>
    <n v="1"/>
    <n v="8"/>
    <d v="2025-10-25T00:00:00"/>
    <n v="0"/>
    <n v="7.6"/>
    <x v="1"/>
  </r>
  <r>
    <s v="L1199"/>
    <x v="0"/>
    <s v="Cold"/>
    <n v="1"/>
    <n v="1"/>
    <m/>
    <d v="2025-10-14T00:00:00"/>
    <n v="1"/>
    <n v="0"/>
    <x v="0"/>
  </r>
  <r>
    <s v="L1200"/>
    <x v="3"/>
    <s v="Hot"/>
    <n v="1"/>
    <n v="1"/>
    <n v="6"/>
    <d v="2025-10-20T00:00:00"/>
    <n v="0"/>
    <n v="8.1999999999999993"/>
    <x v="2"/>
  </r>
  <r>
    <s v="L1201"/>
    <x v="1"/>
    <s v="Hot"/>
    <n v="1"/>
    <n v="1"/>
    <n v="2"/>
    <d v="2025-10-20T00:00:00"/>
    <n v="0"/>
    <n v="7.4"/>
    <x v="0"/>
  </r>
  <r>
    <s v="L1202"/>
    <x v="1"/>
    <s v="Hot"/>
    <n v="1"/>
    <n v="1"/>
    <n v="2"/>
    <d v="2025-10-26T00:00:00"/>
    <n v="0"/>
    <n v="7.4"/>
    <x v="0"/>
  </r>
  <r>
    <s v="L1203"/>
    <x v="1"/>
    <s v="Warm"/>
    <n v="1"/>
    <n v="1"/>
    <n v="9"/>
    <d v="2025-10-20T00:00:00"/>
    <n v="0"/>
    <n v="7.8"/>
    <x v="1"/>
  </r>
  <r>
    <s v="L1204"/>
    <x v="0"/>
    <s v="Cold"/>
    <n v="0"/>
    <n v="0"/>
    <m/>
    <d v="2025-10-08T00:00:00"/>
    <n v="1"/>
    <n v="0"/>
    <x v="0"/>
  </r>
  <r>
    <s v="L1205"/>
    <x v="1"/>
    <s v="Hot"/>
    <n v="1"/>
    <n v="1"/>
    <n v="2"/>
    <d v="2025-10-25T00:00:00"/>
    <n v="0"/>
    <n v="7.4"/>
    <x v="0"/>
  </r>
  <r>
    <s v="L1206"/>
    <x v="1"/>
    <s v="Cold"/>
    <n v="0"/>
    <n v="0"/>
    <m/>
    <d v="2025-10-17T00:00:00"/>
    <n v="1"/>
    <n v="0"/>
    <x v="0"/>
  </r>
  <r>
    <s v="L1207"/>
    <x v="0"/>
    <s v="Warm"/>
    <n v="1"/>
    <n v="1"/>
    <n v="7"/>
    <d v="2025-10-13T00:00:00"/>
    <n v="0"/>
    <n v="7.4"/>
    <x v="0"/>
  </r>
  <r>
    <s v="L1208"/>
    <x v="2"/>
    <s v="Cold"/>
    <n v="1"/>
    <n v="1"/>
    <m/>
    <d v="2025-10-15T00:00:00"/>
    <n v="1"/>
    <n v="0"/>
    <x v="0"/>
  </r>
  <r>
    <s v="L1209"/>
    <x v="0"/>
    <s v="Hot"/>
    <n v="1"/>
    <n v="1"/>
    <n v="9"/>
    <d v="2025-10-30T00:00:00"/>
    <n v="0"/>
    <n v="8.8000000000000007"/>
    <x v="2"/>
  </r>
  <r>
    <s v="L1210"/>
    <x v="1"/>
    <s v="Cold"/>
    <n v="1"/>
    <n v="1"/>
    <m/>
    <d v="2025-10-15T00:00:00"/>
    <n v="1"/>
    <n v="0"/>
    <x v="0"/>
  </r>
  <r>
    <s v="L1211"/>
    <x v="0"/>
    <s v="Warm"/>
    <n v="0"/>
    <n v="0"/>
    <m/>
    <d v="2025-10-10T00:00:00"/>
    <n v="1"/>
    <n v="0"/>
    <x v="0"/>
  </r>
  <r>
    <s v="L1212"/>
    <x v="2"/>
    <s v="Hot"/>
    <n v="1"/>
    <n v="1"/>
    <n v="4"/>
    <d v="2025-10-28T00:00:00"/>
    <n v="0"/>
    <n v="7.8"/>
    <x v="1"/>
  </r>
  <r>
    <s v="L1213"/>
    <x v="0"/>
    <s v="Hot"/>
    <n v="0"/>
    <n v="0"/>
    <n v="2"/>
    <d v="2025-10-19T00:00:00"/>
    <n v="0"/>
    <n v="3.4"/>
    <x v="0"/>
  </r>
  <r>
    <s v="L1214"/>
    <x v="1"/>
    <s v="Cold"/>
    <n v="1"/>
    <n v="1"/>
    <m/>
    <d v="2025-10-14T00:00:00"/>
    <n v="1"/>
    <n v="0"/>
    <x v="0"/>
  </r>
  <r>
    <s v="L1215"/>
    <x v="2"/>
    <s v="Cold"/>
    <n v="0"/>
    <n v="0"/>
    <m/>
    <d v="2025-10-10T00:00:00"/>
    <n v="1"/>
    <n v="0"/>
    <x v="0"/>
  </r>
  <r>
    <s v="L1216"/>
    <x v="3"/>
    <s v="Hot"/>
    <n v="1"/>
    <n v="1"/>
    <n v="0"/>
    <d v="2025-10-19T00:00:00"/>
    <n v="0"/>
    <n v="7"/>
    <x v="0"/>
  </r>
  <r>
    <s v="L1217"/>
    <x v="1"/>
    <s v="Warm"/>
    <n v="0"/>
    <n v="0"/>
    <m/>
    <d v="2025-10-20T00:00:00"/>
    <n v="1"/>
    <n v="0"/>
    <x v="0"/>
  </r>
  <r>
    <s v="L1218"/>
    <x v="2"/>
    <s v="Cold"/>
    <n v="1"/>
    <n v="1"/>
    <m/>
    <d v="2025-10-02T00:00:00"/>
    <n v="1"/>
    <n v="0"/>
    <x v="0"/>
  </r>
  <r>
    <s v="L1219"/>
    <x v="2"/>
    <s v="Cold"/>
    <n v="1"/>
    <n v="1"/>
    <m/>
    <d v="2025-10-20T00:00:00"/>
    <n v="1"/>
    <n v="0"/>
    <x v="0"/>
  </r>
  <r>
    <s v="L1220"/>
    <x v="3"/>
    <s v="Cold"/>
    <n v="1"/>
    <n v="1"/>
    <m/>
    <d v="2025-10-31T00:00:00"/>
    <n v="1"/>
    <n v="0"/>
    <x v="0"/>
  </r>
  <r>
    <s v="L1221"/>
    <x v="0"/>
    <s v="Warm"/>
    <n v="0"/>
    <n v="0"/>
    <n v="3"/>
    <d v="2025-10-24T00:00:00"/>
    <n v="0"/>
    <n v="2.6"/>
    <x v="0"/>
  </r>
  <r>
    <s v="L1222"/>
    <x v="0"/>
    <s v="Warm"/>
    <n v="0"/>
    <n v="0"/>
    <n v="1"/>
    <d v="2025-10-04T00:00:00"/>
    <n v="0"/>
    <n v="2.2000000000000002"/>
    <x v="0"/>
  </r>
  <r>
    <s v="L1223"/>
    <x v="1"/>
    <s v="Warm"/>
    <n v="1"/>
    <n v="1"/>
    <n v="7"/>
    <d v="2025-10-31T00:00:00"/>
    <n v="0"/>
    <n v="7.4"/>
    <x v="0"/>
  </r>
  <r>
    <s v="L1224"/>
    <x v="3"/>
    <s v="Warm"/>
    <n v="1"/>
    <n v="1"/>
    <n v="3"/>
    <d v="2025-10-25T00:00:00"/>
    <n v="0"/>
    <n v="6.6"/>
    <x v="0"/>
  </r>
  <r>
    <s v="L1225"/>
    <x v="0"/>
    <s v="Warm"/>
    <n v="0"/>
    <n v="0"/>
    <m/>
    <d v="2025-10-07T00:00:00"/>
    <n v="1"/>
    <n v="0"/>
    <x v="0"/>
  </r>
  <r>
    <s v="L1226"/>
    <x v="3"/>
    <s v="Warm"/>
    <n v="0"/>
    <n v="0"/>
    <m/>
    <d v="2025-10-21T00:00:00"/>
    <n v="1"/>
    <n v="0"/>
    <x v="0"/>
  </r>
  <r>
    <s v="L1227"/>
    <x v="0"/>
    <s v="Hot"/>
    <n v="0"/>
    <n v="0"/>
    <n v="4"/>
    <d v="2025-10-07T00:00:00"/>
    <n v="0"/>
    <n v="3.8"/>
    <x v="0"/>
  </r>
  <r>
    <s v="L1228"/>
    <x v="2"/>
    <s v="Cold"/>
    <n v="1"/>
    <n v="1"/>
    <m/>
    <d v="2025-10-09T00:00:00"/>
    <n v="1"/>
    <n v="0"/>
    <x v="0"/>
  </r>
  <r>
    <s v="L1229"/>
    <x v="0"/>
    <s v="Warm"/>
    <n v="1"/>
    <n v="1"/>
    <n v="2"/>
    <d v="2025-10-22T00:00:00"/>
    <n v="0"/>
    <n v="6.4"/>
    <x v="0"/>
  </r>
  <r>
    <s v="L1230"/>
    <x v="3"/>
    <s v="Warm"/>
    <n v="1"/>
    <n v="1"/>
    <n v="2"/>
    <d v="2025-10-03T00:00:00"/>
    <n v="0"/>
    <n v="6.4"/>
    <x v="0"/>
  </r>
  <r>
    <s v="L1231"/>
    <x v="2"/>
    <s v="Warm"/>
    <n v="1"/>
    <n v="1"/>
    <n v="8"/>
    <d v="2025-10-06T00:00:00"/>
    <n v="0"/>
    <n v="7.6"/>
    <x v="1"/>
  </r>
  <r>
    <s v="L1232"/>
    <x v="2"/>
    <s v="Warm"/>
    <n v="1"/>
    <n v="1"/>
    <m/>
    <d v="2025-10-08T00:00:00"/>
    <n v="1"/>
    <n v="0"/>
    <x v="0"/>
  </r>
  <r>
    <s v="L1233"/>
    <x v="2"/>
    <s v="Hot"/>
    <n v="1"/>
    <n v="1"/>
    <n v="9"/>
    <d v="2025-10-06T00:00:00"/>
    <n v="0"/>
    <n v="8.8000000000000007"/>
    <x v="2"/>
  </r>
  <r>
    <s v="L1234"/>
    <x v="3"/>
    <s v="Hot"/>
    <n v="1"/>
    <n v="1"/>
    <n v="4"/>
    <d v="2025-10-18T00:00:00"/>
    <n v="0"/>
    <n v="7.8"/>
    <x v="1"/>
  </r>
  <r>
    <s v="L1235"/>
    <x v="1"/>
    <s v="Hot"/>
    <n v="0"/>
    <n v="0"/>
    <n v="7"/>
    <d v="2025-10-03T00:00:00"/>
    <n v="0"/>
    <n v="4.4000000000000004"/>
    <x v="0"/>
  </r>
  <r>
    <s v="L1236"/>
    <x v="1"/>
    <s v="Hot"/>
    <n v="1"/>
    <n v="1"/>
    <n v="7"/>
    <d v="2025-10-06T00:00:00"/>
    <n v="0"/>
    <n v="8.4"/>
    <x v="2"/>
  </r>
  <r>
    <s v="L1237"/>
    <x v="1"/>
    <s v="Warm"/>
    <n v="1"/>
    <n v="1"/>
    <n v="0"/>
    <d v="2025-10-01T00:00:00"/>
    <n v="0"/>
    <n v="6"/>
    <x v="0"/>
  </r>
  <r>
    <s v="L1238"/>
    <x v="3"/>
    <s v="Warm"/>
    <n v="1"/>
    <n v="1"/>
    <n v="1"/>
    <d v="2025-10-14T00:00:00"/>
    <n v="0"/>
    <n v="6.2"/>
    <x v="0"/>
  </r>
  <r>
    <s v="L1239"/>
    <x v="2"/>
    <s v="Hot"/>
    <n v="1"/>
    <n v="1"/>
    <m/>
    <d v="2025-10-15T00:00:00"/>
    <n v="1"/>
    <n v="0"/>
    <x v="0"/>
  </r>
  <r>
    <s v="L1240"/>
    <x v="1"/>
    <s v="Warm"/>
    <n v="1"/>
    <n v="1"/>
    <n v="9"/>
    <d v="2025-10-23T00:00:00"/>
    <n v="0"/>
    <n v="7.8"/>
    <x v="1"/>
  </r>
  <r>
    <s v="L1241"/>
    <x v="3"/>
    <s v="Hot"/>
    <n v="1"/>
    <n v="1"/>
    <n v="1"/>
    <d v="2025-10-20T00:00:00"/>
    <n v="0"/>
    <n v="7.2"/>
    <x v="0"/>
  </r>
  <r>
    <s v="L1242"/>
    <x v="1"/>
    <s v="Cold"/>
    <n v="1"/>
    <n v="1"/>
    <m/>
    <d v="2025-10-16T00:00:00"/>
    <n v="1"/>
    <n v="0"/>
    <x v="0"/>
  </r>
  <r>
    <s v="L1243"/>
    <x v="0"/>
    <s v="Cold"/>
    <n v="1"/>
    <n v="1"/>
    <m/>
    <d v="2025-10-10T00:00:00"/>
    <n v="1"/>
    <n v="0"/>
    <x v="0"/>
  </r>
  <r>
    <s v="L1244"/>
    <x v="1"/>
    <s v="Hot"/>
    <n v="1"/>
    <n v="1"/>
    <n v="6"/>
    <d v="2025-10-02T00:00:00"/>
    <n v="0"/>
    <n v="8.1999999999999993"/>
    <x v="2"/>
  </r>
  <r>
    <s v="L1245"/>
    <x v="1"/>
    <s v="Warm"/>
    <n v="1"/>
    <n v="1"/>
    <m/>
    <d v="2025-10-08T00:00:00"/>
    <n v="1"/>
    <n v="0"/>
    <x v="0"/>
  </r>
  <r>
    <s v="L1246"/>
    <x v="2"/>
    <s v="Hot"/>
    <n v="1"/>
    <n v="1"/>
    <n v="6"/>
    <d v="2025-10-10T00:00:00"/>
    <n v="0"/>
    <n v="8.1999999999999993"/>
    <x v="2"/>
  </r>
  <r>
    <s v="L1247"/>
    <x v="3"/>
    <s v="Warm"/>
    <n v="1"/>
    <n v="1"/>
    <n v="4"/>
    <d v="2025-10-23T00:00:00"/>
    <n v="0"/>
    <n v="6.8"/>
    <x v="0"/>
  </r>
  <r>
    <s v="L1248"/>
    <x v="2"/>
    <s v="Warm"/>
    <n v="1"/>
    <n v="1"/>
    <n v="7"/>
    <d v="2025-10-10T00:00:00"/>
    <n v="0"/>
    <n v="7.4"/>
    <x v="0"/>
  </r>
  <r>
    <s v="L1249"/>
    <x v="2"/>
    <s v="Hot"/>
    <n v="0"/>
    <n v="0"/>
    <n v="3"/>
    <d v="2025-10-23T00:00:00"/>
    <n v="0"/>
    <n v="3.6"/>
    <x v="0"/>
  </r>
  <r>
    <s v="L1250"/>
    <x v="2"/>
    <s v="Warm"/>
    <n v="0"/>
    <n v="0"/>
    <n v="2"/>
    <d v="2025-10-28T00:00:00"/>
    <n v="0"/>
    <n v="2.4"/>
    <x v="0"/>
  </r>
  <r>
    <s v="L1251"/>
    <x v="2"/>
    <s v="Hot"/>
    <n v="1"/>
    <n v="1"/>
    <n v="6"/>
    <d v="2025-10-15T00:00:00"/>
    <n v="0"/>
    <n v="8.1999999999999993"/>
    <x v="2"/>
  </r>
  <r>
    <s v="L1252"/>
    <x v="2"/>
    <s v="Hot"/>
    <n v="1"/>
    <n v="1"/>
    <n v="10"/>
    <d v="2025-10-03T00:00:00"/>
    <n v="0"/>
    <n v="9"/>
    <x v="2"/>
  </r>
  <r>
    <s v="L1253"/>
    <x v="1"/>
    <s v="Warm"/>
    <n v="1"/>
    <n v="1"/>
    <n v="4"/>
    <d v="2025-10-22T00:00:00"/>
    <n v="0"/>
    <n v="6.8"/>
    <x v="0"/>
  </r>
  <r>
    <s v="L1254"/>
    <x v="2"/>
    <s v="Warm"/>
    <n v="1"/>
    <n v="1"/>
    <n v="5"/>
    <d v="2025-10-08T00:00:00"/>
    <n v="0"/>
    <n v="7"/>
    <x v="0"/>
  </r>
  <r>
    <s v="L1255"/>
    <x v="2"/>
    <s v="Warm"/>
    <n v="1"/>
    <n v="1"/>
    <m/>
    <d v="2025-10-30T00:00:00"/>
    <n v="1"/>
    <n v="0"/>
    <x v="0"/>
  </r>
  <r>
    <s v="L1256"/>
    <x v="3"/>
    <s v="Warm"/>
    <n v="1"/>
    <n v="1"/>
    <n v="3"/>
    <d v="2025-10-09T00:00:00"/>
    <n v="0"/>
    <n v="6.6"/>
    <x v="0"/>
  </r>
  <r>
    <s v="L1257"/>
    <x v="0"/>
    <s v="Cold"/>
    <n v="1"/>
    <n v="1"/>
    <m/>
    <d v="2025-10-26T00:00:00"/>
    <n v="1"/>
    <n v="0"/>
    <x v="0"/>
  </r>
  <r>
    <s v="L1258"/>
    <x v="1"/>
    <s v="Hot"/>
    <n v="1"/>
    <n v="1"/>
    <m/>
    <d v="2025-10-26T00:00:00"/>
    <n v="1"/>
    <n v="0"/>
    <x v="0"/>
  </r>
  <r>
    <s v="L1259"/>
    <x v="1"/>
    <s v="Warm"/>
    <n v="1"/>
    <n v="1"/>
    <n v="4"/>
    <d v="2025-10-21T00:00:00"/>
    <n v="0"/>
    <n v="6.8"/>
    <x v="0"/>
  </r>
  <r>
    <s v="L1260"/>
    <x v="1"/>
    <s v="Warm"/>
    <n v="1"/>
    <n v="1"/>
    <n v="2"/>
    <d v="2025-10-19T00:00:00"/>
    <n v="0"/>
    <n v="6.4"/>
    <x v="0"/>
  </r>
  <r>
    <s v="L1261"/>
    <x v="2"/>
    <s v="Warm"/>
    <n v="1"/>
    <n v="1"/>
    <n v="9"/>
    <d v="2025-10-22T00:00:00"/>
    <n v="0"/>
    <n v="7.8"/>
    <x v="1"/>
  </r>
  <r>
    <s v="L1262"/>
    <x v="2"/>
    <s v="Cold"/>
    <n v="1"/>
    <n v="1"/>
    <m/>
    <d v="2025-10-26T00:00:00"/>
    <n v="1"/>
    <n v="0"/>
    <x v="0"/>
  </r>
  <r>
    <s v="L1263"/>
    <x v="2"/>
    <s v="Warm"/>
    <n v="1"/>
    <n v="1"/>
    <n v="5"/>
    <d v="2025-10-30T00:00:00"/>
    <n v="0"/>
    <n v="7"/>
    <x v="0"/>
  </r>
  <r>
    <s v="L1264"/>
    <x v="3"/>
    <s v="Warm"/>
    <n v="0"/>
    <n v="0"/>
    <n v="7"/>
    <d v="2025-10-07T00:00:00"/>
    <n v="0"/>
    <n v="3.4"/>
    <x v="0"/>
  </r>
  <r>
    <s v="L1265"/>
    <x v="0"/>
    <s v="Warm"/>
    <n v="1"/>
    <n v="1"/>
    <n v="5"/>
    <d v="2025-10-14T00:00:00"/>
    <n v="0"/>
    <n v="7"/>
    <x v="0"/>
  </r>
  <r>
    <s v="L1266"/>
    <x v="2"/>
    <s v="Cold"/>
    <n v="1"/>
    <n v="1"/>
    <m/>
    <d v="2025-10-04T00:00:00"/>
    <n v="1"/>
    <n v="0"/>
    <x v="0"/>
  </r>
  <r>
    <s v="L1267"/>
    <x v="0"/>
    <s v="Cold"/>
    <n v="1"/>
    <n v="1"/>
    <m/>
    <d v="2025-10-18T00:00:00"/>
    <n v="1"/>
    <n v="0"/>
    <x v="0"/>
  </r>
  <r>
    <s v="L1268"/>
    <x v="3"/>
    <s v="Warm"/>
    <n v="1"/>
    <n v="1"/>
    <n v="6"/>
    <d v="2025-10-08T00:00:00"/>
    <n v="0"/>
    <n v="7.2"/>
    <x v="0"/>
  </r>
  <r>
    <s v="L1269"/>
    <x v="1"/>
    <s v="Warm"/>
    <n v="0"/>
    <n v="0"/>
    <n v="1"/>
    <d v="2025-10-21T00:00:00"/>
    <n v="0"/>
    <n v="2.2000000000000002"/>
    <x v="0"/>
  </r>
  <r>
    <s v="L1270"/>
    <x v="2"/>
    <s v="Hot"/>
    <n v="1"/>
    <n v="1"/>
    <n v="5"/>
    <d v="2025-10-05T00:00:00"/>
    <n v="0"/>
    <n v="8"/>
    <x v="1"/>
  </r>
  <r>
    <s v="L1271"/>
    <x v="0"/>
    <s v="Hot"/>
    <n v="1"/>
    <n v="1"/>
    <n v="6"/>
    <d v="2025-10-30T00:00:00"/>
    <n v="0"/>
    <n v="8.1999999999999993"/>
    <x v="2"/>
  </r>
  <r>
    <s v="L1272"/>
    <x v="0"/>
    <s v="Warm"/>
    <n v="1"/>
    <n v="1"/>
    <n v="9"/>
    <d v="2025-10-09T00:00:00"/>
    <n v="0"/>
    <n v="7.8"/>
    <x v="1"/>
  </r>
  <r>
    <s v="L1273"/>
    <x v="2"/>
    <s v="Hot"/>
    <n v="0"/>
    <n v="0"/>
    <n v="2"/>
    <d v="2025-10-27T00:00:00"/>
    <n v="0"/>
    <n v="3.4"/>
    <x v="0"/>
  </r>
  <r>
    <s v="L1274"/>
    <x v="1"/>
    <s v="Warm"/>
    <n v="0"/>
    <n v="0"/>
    <n v="3"/>
    <d v="2025-10-05T00:00:00"/>
    <n v="0"/>
    <n v="2.6"/>
    <x v="0"/>
  </r>
  <r>
    <s v="L1275"/>
    <x v="1"/>
    <s v="Hot"/>
    <n v="1"/>
    <n v="1"/>
    <n v="10"/>
    <d v="2025-10-03T00:00:00"/>
    <n v="0"/>
    <n v="9"/>
    <x v="2"/>
  </r>
  <r>
    <s v="L1276"/>
    <x v="1"/>
    <s v="Warm"/>
    <n v="1"/>
    <n v="1"/>
    <n v="8"/>
    <d v="2025-10-02T00:00:00"/>
    <n v="0"/>
    <n v="7.6"/>
    <x v="1"/>
  </r>
  <r>
    <s v="L1277"/>
    <x v="3"/>
    <s v="Warm"/>
    <n v="1"/>
    <n v="1"/>
    <n v="1"/>
    <d v="2025-10-06T00:00:00"/>
    <n v="0"/>
    <n v="6.2"/>
    <x v="0"/>
  </r>
  <r>
    <s v="L1278"/>
    <x v="0"/>
    <s v="Cold"/>
    <n v="1"/>
    <n v="1"/>
    <m/>
    <d v="2025-10-26T00:00:00"/>
    <n v="1"/>
    <n v="0"/>
    <x v="0"/>
  </r>
  <r>
    <s v="L1279"/>
    <x v="0"/>
    <s v="Hot"/>
    <n v="1"/>
    <n v="1"/>
    <m/>
    <d v="2025-10-10T00:00:00"/>
    <n v="1"/>
    <n v="0"/>
    <x v="0"/>
  </r>
  <r>
    <s v="L1280"/>
    <x v="0"/>
    <s v="Warm"/>
    <n v="1"/>
    <n v="1"/>
    <n v="8"/>
    <d v="2025-10-20T00:00:00"/>
    <n v="0"/>
    <n v="7.6"/>
    <x v="1"/>
  </r>
  <r>
    <s v="L1281"/>
    <x v="3"/>
    <s v="Cold"/>
    <n v="1"/>
    <n v="1"/>
    <m/>
    <d v="2025-10-24T00:00:00"/>
    <n v="1"/>
    <n v="0"/>
    <x v="0"/>
  </r>
  <r>
    <s v="L1282"/>
    <x v="0"/>
    <s v="Hot"/>
    <n v="1"/>
    <n v="1"/>
    <m/>
    <d v="2025-10-27T00:00:00"/>
    <n v="1"/>
    <n v="0"/>
    <x v="0"/>
  </r>
  <r>
    <s v="L1283"/>
    <x v="3"/>
    <s v="Cold"/>
    <n v="1"/>
    <n v="1"/>
    <m/>
    <d v="2025-10-19T00:00:00"/>
    <n v="1"/>
    <n v="0"/>
    <x v="0"/>
  </r>
  <r>
    <s v="L1284"/>
    <x v="1"/>
    <s v="Warm"/>
    <n v="1"/>
    <n v="1"/>
    <n v="4"/>
    <d v="2025-10-30T00:00:00"/>
    <n v="0"/>
    <n v="6.8"/>
    <x v="0"/>
  </r>
  <r>
    <s v="L1285"/>
    <x v="2"/>
    <s v="Warm"/>
    <n v="0"/>
    <n v="0"/>
    <n v="9"/>
    <d v="2025-10-10T00:00:00"/>
    <n v="0"/>
    <n v="3.8"/>
    <x v="0"/>
  </r>
  <r>
    <s v="L1286"/>
    <x v="0"/>
    <s v="Cold"/>
    <n v="1"/>
    <n v="1"/>
    <m/>
    <d v="2025-10-15T00:00:00"/>
    <n v="1"/>
    <n v="0"/>
    <x v="0"/>
  </r>
  <r>
    <s v="L1287"/>
    <x v="0"/>
    <s v="Hot"/>
    <n v="1"/>
    <n v="1"/>
    <n v="2"/>
    <d v="2025-10-04T00:00:00"/>
    <n v="0"/>
    <n v="7.4"/>
    <x v="0"/>
  </r>
  <r>
    <s v="L1288"/>
    <x v="1"/>
    <s v="Warm"/>
    <n v="0"/>
    <n v="0"/>
    <m/>
    <d v="2025-10-15T00:00:00"/>
    <n v="1"/>
    <n v="0"/>
    <x v="0"/>
  </r>
  <r>
    <s v="L1289"/>
    <x v="2"/>
    <s v="Cold"/>
    <n v="1"/>
    <n v="1"/>
    <m/>
    <d v="2025-10-23T00:00:00"/>
    <n v="1"/>
    <n v="0"/>
    <x v="0"/>
  </r>
  <r>
    <s v="L1290"/>
    <x v="3"/>
    <s v="Hot"/>
    <n v="0"/>
    <n v="0"/>
    <n v="4"/>
    <d v="2025-10-10T00:00:00"/>
    <n v="0"/>
    <n v="3.8"/>
    <x v="0"/>
  </r>
  <r>
    <s v="L1291"/>
    <x v="2"/>
    <s v="Warm"/>
    <n v="1"/>
    <n v="1"/>
    <n v="1"/>
    <d v="2025-10-23T00:00:00"/>
    <n v="0"/>
    <n v="6.2"/>
    <x v="0"/>
  </r>
  <r>
    <s v="L1292"/>
    <x v="1"/>
    <s v="Cold"/>
    <n v="1"/>
    <n v="1"/>
    <m/>
    <d v="2025-10-13T00:00:00"/>
    <n v="1"/>
    <n v="0"/>
    <x v="0"/>
  </r>
  <r>
    <s v="L1293"/>
    <x v="1"/>
    <s v="Hot"/>
    <n v="0"/>
    <n v="0"/>
    <n v="6"/>
    <d v="2025-10-31T00:00:00"/>
    <n v="0"/>
    <n v="4.2"/>
    <x v="0"/>
  </r>
  <r>
    <s v="L1294"/>
    <x v="2"/>
    <s v="Cold"/>
    <n v="1"/>
    <n v="1"/>
    <m/>
    <d v="2025-10-09T00:00:00"/>
    <n v="1"/>
    <n v="0"/>
    <x v="0"/>
  </r>
  <r>
    <s v="L1295"/>
    <x v="3"/>
    <s v="Warm"/>
    <n v="1"/>
    <n v="1"/>
    <m/>
    <d v="2025-10-17T00:00:00"/>
    <n v="1"/>
    <n v="0"/>
    <x v="0"/>
  </r>
  <r>
    <s v="L1296"/>
    <x v="3"/>
    <s v="Warm"/>
    <n v="0"/>
    <n v="0"/>
    <n v="6"/>
    <d v="2025-10-18T00:00:00"/>
    <n v="0"/>
    <n v="3.2"/>
    <x v="0"/>
  </r>
  <r>
    <s v="L1297"/>
    <x v="0"/>
    <s v="Warm"/>
    <n v="1"/>
    <n v="1"/>
    <n v="10"/>
    <d v="2025-10-16T00:00:00"/>
    <n v="0"/>
    <n v="8"/>
    <x v="1"/>
  </r>
  <r>
    <s v="L1298"/>
    <x v="3"/>
    <s v="Hot"/>
    <n v="1"/>
    <n v="1"/>
    <n v="10"/>
    <d v="2025-10-15T00:00:00"/>
    <n v="0"/>
    <n v="9"/>
    <x v="2"/>
  </r>
  <r>
    <s v="L1299"/>
    <x v="2"/>
    <s v="Cold"/>
    <n v="0"/>
    <n v="0"/>
    <m/>
    <d v="2025-10-03T00:00:00"/>
    <n v="1"/>
    <n v="0"/>
    <x v="0"/>
  </r>
  <r>
    <s v="L1300"/>
    <x v="1"/>
    <s v="Cold"/>
    <n v="1"/>
    <n v="1"/>
    <m/>
    <d v="2025-10-20T00:00:00"/>
    <n v="1"/>
    <n v="0"/>
    <x v="0"/>
  </r>
  <r>
    <s v="L1301"/>
    <x v="0"/>
    <s v="Warm"/>
    <n v="0"/>
    <n v="0"/>
    <n v="8"/>
    <d v="2025-10-02T00:00:00"/>
    <n v="0"/>
    <n v="3.6"/>
    <x v="0"/>
  </r>
  <r>
    <s v="L1302"/>
    <x v="0"/>
    <s v="Warm"/>
    <n v="1"/>
    <n v="1"/>
    <n v="5"/>
    <d v="2025-10-29T00:00:00"/>
    <n v="0"/>
    <n v="7"/>
    <x v="0"/>
  </r>
  <r>
    <s v="L1303"/>
    <x v="1"/>
    <s v="Warm"/>
    <n v="1"/>
    <n v="1"/>
    <n v="6"/>
    <d v="2025-10-14T00:00:00"/>
    <n v="0"/>
    <n v="7.2"/>
    <x v="0"/>
  </r>
  <r>
    <s v="L1304"/>
    <x v="3"/>
    <s v="Warm"/>
    <n v="1"/>
    <n v="1"/>
    <n v="1"/>
    <d v="2025-10-24T00:00:00"/>
    <n v="0"/>
    <n v="6.2"/>
    <x v="0"/>
  </r>
  <r>
    <s v="L1305"/>
    <x v="1"/>
    <s v="Warm"/>
    <n v="1"/>
    <n v="1"/>
    <n v="1"/>
    <d v="2025-10-11T00:00:00"/>
    <n v="0"/>
    <n v="6.2"/>
    <x v="0"/>
  </r>
  <r>
    <s v="L1306"/>
    <x v="3"/>
    <s v="Warm"/>
    <n v="0"/>
    <n v="0"/>
    <n v="8"/>
    <d v="2025-10-20T00:00:00"/>
    <n v="0"/>
    <n v="3.6"/>
    <x v="0"/>
  </r>
  <r>
    <s v="L1307"/>
    <x v="1"/>
    <s v="Warm"/>
    <n v="0"/>
    <n v="0"/>
    <n v="9"/>
    <d v="2025-10-09T00:00:00"/>
    <n v="0"/>
    <n v="3.8"/>
    <x v="0"/>
  </r>
  <r>
    <s v="L1308"/>
    <x v="2"/>
    <s v="Warm"/>
    <n v="1"/>
    <n v="1"/>
    <n v="6"/>
    <d v="2025-10-01T00:00:00"/>
    <n v="0"/>
    <n v="7.2"/>
    <x v="0"/>
  </r>
  <r>
    <s v="L1309"/>
    <x v="3"/>
    <s v="Warm"/>
    <n v="1"/>
    <n v="1"/>
    <n v="5"/>
    <d v="2025-10-03T00:00:00"/>
    <n v="0"/>
    <n v="7"/>
    <x v="0"/>
  </r>
  <r>
    <s v="L1310"/>
    <x v="2"/>
    <s v="Hot"/>
    <n v="1"/>
    <n v="1"/>
    <n v="3"/>
    <d v="2025-10-08T00:00:00"/>
    <n v="0"/>
    <n v="7.6"/>
    <x v="1"/>
  </r>
  <r>
    <s v="L1311"/>
    <x v="0"/>
    <s v="Hot"/>
    <n v="1"/>
    <n v="1"/>
    <n v="6"/>
    <d v="2025-10-31T00:00:00"/>
    <n v="0"/>
    <n v="8.1999999999999993"/>
    <x v="2"/>
  </r>
  <r>
    <s v="L1312"/>
    <x v="1"/>
    <s v="Warm"/>
    <n v="1"/>
    <n v="1"/>
    <n v="6"/>
    <d v="2025-10-22T00:00:00"/>
    <n v="0"/>
    <n v="7.2"/>
    <x v="0"/>
  </r>
  <r>
    <s v="L1313"/>
    <x v="0"/>
    <s v="Warm"/>
    <n v="1"/>
    <n v="1"/>
    <n v="6"/>
    <d v="2025-10-27T00:00:00"/>
    <n v="0"/>
    <n v="7.2"/>
    <x v="0"/>
  </r>
  <r>
    <s v="L1314"/>
    <x v="0"/>
    <s v="Warm"/>
    <n v="1"/>
    <n v="1"/>
    <n v="4"/>
    <d v="2025-10-28T00:00:00"/>
    <n v="0"/>
    <n v="6.8"/>
    <x v="0"/>
  </r>
  <r>
    <s v="L1315"/>
    <x v="0"/>
    <s v="Warm"/>
    <n v="1"/>
    <n v="1"/>
    <n v="5"/>
    <d v="2025-10-19T00:00:00"/>
    <n v="0"/>
    <n v="7"/>
    <x v="0"/>
  </r>
  <r>
    <s v="L1316"/>
    <x v="0"/>
    <s v="Warm"/>
    <n v="1"/>
    <n v="1"/>
    <n v="9"/>
    <d v="2025-10-19T00:00:00"/>
    <n v="0"/>
    <n v="7.8"/>
    <x v="1"/>
  </r>
  <r>
    <s v="L1317"/>
    <x v="1"/>
    <s v="Warm"/>
    <n v="1"/>
    <n v="1"/>
    <m/>
    <d v="2025-10-31T00:00:00"/>
    <n v="1"/>
    <n v="0"/>
    <x v="0"/>
  </r>
  <r>
    <s v="L1318"/>
    <x v="0"/>
    <s v="Warm"/>
    <n v="1"/>
    <n v="1"/>
    <n v="6"/>
    <d v="2025-10-01T00:00:00"/>
    <n v="0"/>
    <n v="7.2"/>
    <x v="0"/>
  </r>
  <r>
    <s v="L1319"/>
    <x v="1"/>
    <s v="Warm"/>
    <n v="1"/>
    <n v="1"/>
    <m/>
    <d v="2025-10-25T00:00:00"/>
    <n v="1"/>
    <n v="0"/>
    <x v="0"/>
  </r>
  <r>
    <s v="L1320"/>
    <x v="1"/>
    <s v="Warm"/>
    <n v="1"/>
    <n v="1"/>
    <n v="4"/>
    <d v="2025-10-22T00:00:00"/>
    <n v="0"/>
    <n v="6.8"/>
    <x v="0"/>
  </r>
  <r>
    <s v="L1321"/>
    <x v="2"/>
    <s v="Cold"/>
    <n v="1"/>
    <n v="1"/>
    <m/>
    <d v="2025-10-27T00:00:00"/>
    <n v="1"/>
    <n v="0"/>
    <x v="0"/>
  </r>
  <r>
    <s v="L1322"/>
    <x v="3"/>
    <s v="Warm"/>
    <n v="1"/>
    <n v="1"/>
    <m/>
    <d v="2025-10-09T00:00:00"/>
    <n v="1"/>
    <n v="0"/>
    <x v="0"/>
  </r>
  <r>
    <s v="L1323"/>
    <x v="3"/>
    <s v="Hot"/>
    <n v="1"/>
    <n v="1"/>
    <n v="2"/>
    <d v="2025-10-19T00:00:00"/>
    <n v="0"/>
    <n v="7.4"/>
    <x v="0"/>
  </r>
  <r>
    <s v="L1324"/>
    <x v="1"/>
    <s v="Hot"/>
    <n v="1"/>
    <n v="1"/>
    <m/>
    <d v="2025-10-02T00:00:00"/>
    <n v="1"/>
    <n v="0"/>
    <x v="0"/>
  </r>
  <r>
    <s v="L1325"/>
    <x v="2"/>
    <s v="Hot"/>
    <n v="1"/>
    <n v="1"/>
    <n v="10"/>
    <d v="2025-10-25T00:00:00"/>
    <n v="0"/>
    <n v="9"/>
    <x v="2"/>
  </r>
  <r>
    <s v="L1326"/>
    <x v="1"/>
    <s v="Warm"/>
    <n v="1"/>
    <n v="1"/>
    <n v="6"/>
    <d v="2025-10-25T00:00:00"/>
    <n v="0"/>
    <n v="7.2"/>
    <x v="0"/>
  </r>
  <r>
    <s v="L1327"/>
    <x v="1"/>
    <s v="Warm"/>
    <n v="1"/>
    <n v="1"/>
    <n v="7"/>
    <d v="2025-10-06T00:00:00"/>
    <n v="0"/>
    <n v="7.4"/>
    <x v="0"/>
  </r>
  <r>
    <s v="L1328"/>
    <x v="1"/>
    <s v="Warm"/>
    <n v="0"/>
    <n v="0"/>
    <n v="3"/>
    <d v="2025-10-16T00:00:00"/>
    <n v="0"/>
    <n v="2.6"/>
    <x v="0"/>
  </r>
  <r>
    <s v="L1329"/>
    <x v="2"/>
    <s v="Warm"/>
    <n v="1"/>
    <n v="1"/>
    <n v="2"/>
    <d v="2025-10-17T00:00:00"/>
    <n v="0"/>
    <n v="6.4"/>
    <x v="0"/>
  </r>
  <r>
    <s v="L1330"/>
    <x v="3"/>
    <s v="Hot"/>
    <n v="1"/>
    <n v="1"/>
    <n v="1"/>
    <d v="2025-10-21T00:00:00"/>
    <n v="0"/>
    <n v="7.2"/>
    <x v="0"/>
  </r>
  <r>
    <s v="L1331"/>
    <x v="2"/>
    <s v="Warm"/>
    <n v="1"/>
    <n v="1"/>
    <n v="0"/>
    <d v="2025-10-15T00:00:00"/>
    <n v="0"/>
    <n v="6"/>
    <x v="0"/>
  </r>
  <r>
    <s v="L1332"/>
    <x v="0"/>
    <s v="Hot"/>
    <n v="1"/>
    <n v="1"/>
    <n v="2"/>
    <d v="2025-10-30T00:00:00"/>
    <n v="0"/>
    <n v="7.4"/>
    <x v="0"/>
  </r>
  <r>
    <s v="L1333"/>
    <x v="2"/>
    <s v="Warm"/>
    <n v="1"/>
    <n v="1"/>
    <n v="2"/>
    <d v="2025-10-09T00:00:00"/>
    <n v="0"/>
    <n v="6.4"/>
    <x v="0"/>
  </r>
  <r>
    <s v="L1334"/>
    <x v="2"/>
    <s v="Hot"/>
    <n v="1"/>
    <n v="1"/>
    <n v="1"/>
    <d v="2025-10-06T00:00:00"/>
    <n v="0"/>
    <n v="7.2"/>
    <x v="0"/>
  </r>
  <r>
    <s v="L1335"/>
    <x v="2"/>
    <s v="Cold"/>
    <n v="1"/>
    <n v="1"/>
    <m/>
    <d v="2025-10-19T00:00:00"/>
    <n v="1"/>
    <n v="0"/>
    <x v="0"/>
  </r>
  <r>
    <s v="L1336"/>
    <x v="2"/>
    <s v="Hot"/>
    <n v="1"/>
    <n v="1"/>
    <n v="7"/>
    <d v="2025-10-14T00:00:00"/>
    <n v="0"/>
    <n v="8.4"/>
    <x v="2"/>
  </r>
  <r>
    <s v="L1337"/>
    <x v="3"/>
    <s v="Cold"/>
    <n v="1"/>
    <n v="1"/>
    <m/>
    <d v="2025-10-21T00:00:00"/>
    <n v="1"/>
    <n v="0"/>
    <x v="0"/>
  </r>
  <r>
    <s v="L1338"/>
    <x v="0"/>
    <s v="Warm"/>
    <n v="1"/>
    <n v="1"/>
    <n v="3"/>
    <d v="2025-10-27T00:00:00"/>
    <n v="0"/>
    <n v="6.6"/>
    <x v="0"/>
  </r>
  <r>
    <s v="L1339"/>
    <x v="3"/>
    <s v="Cold"/>
    <n v="1"/>
    <n v="1"/>
    <m/>
    <d v="2025-10-16T00:00:00"/>
    <n v="1"/>
    <n v="0"/>
    <x v="0"/>
  </r>
  <r>
    <s v="L1340"/>
    <x v="3"/>
    <s v="Warm"/>
    <n v="1"/>
    <n v="1"/>
    <n v="10"/>
    <d v="2025-10-03T00:00:00"/>
    <n v="0"/>
    <n v="8"/>
    <x v="1"/>
  </r>
  <r>
    <s v="L1341"/>
    <x v="2"/>
    <s v="Warm"/>
    <n v="1"/>
    <n v="1"/>
    <n v="1"/>
    <d v="2025-10-16T00:00:00"/>
    <n v="0"/>
    <n v="6.2"/>
    <x v="0"/>
  </r>
  <r>
    <s v="L1342"/>
    <x v="1"/>
    <s v="Warm"/>
    <n v="0"/>
    <n v="0"/>
    <n v="4"/>
    <d v="2025-10-12T00:00:00"/>
    <n v="0"/>
    <n v="2.8"/>
    <x v="0"/>
  </r>
  <r>
    <s v="L1343"/>
    <x v="1"/>
    <s v="Warm"/>
    <n v="1"/>
    <n v="1"/>
    <n v="8"/>
    <d v="2025-10-14T00:00:00"/>
    <n v="0"/>
    <n v="7.6"/>
    <x v="1"/>
  </r>
  <r>
    <s v="L1344"/>
    <x v="3"/>
    <s v="Warm"/>
    <n v="0"/>
    <n v="0"/>
    <n v="3"/>
    <d v="2025-10-11T00:00:00"/>
    <n v="0"/>
    <n v="2.6"/>
    <x v="0"/>
  </r>
  <r>
    <s v="L1345"/>
    <x v="3"/>
    <s v="Warm"/>
    <n v="1"/>
    <n v="1"/>
    <n v="6"/>
    <d v="2025-10-11T00:00:00"/>
    <n v="0"/>
    <n v="7.2"/>
    <x v="0"/>
  </r>
  <r>
    <s v="L1346"/>
    <x v="2"/>
    <s v="Warm"/>
    <n v="0"/>
    <n v="0"/>
    <n v="4"/>
    <d v="2025-10-22T00:00:00"/>
    <n v="0"/>
    <n v="2.8"/>
    <x v="0"/>
  </r>
  <r>
    <s v="L1347"/>
    <x v="3"/>
    <s v="Hot"/>
    <n v="1"/>
    <n v="1"/>
    <n v="8"/>
    <d v="2025-10-04T00:00:00"/>
    <n v="0"/>
    <n v="8.6"/>
    <x v="2"/>
  </r>
  <r>
    <s v="L1348"/>
    <x v="2"/>
    <s v="Warm"/>
    <n v="1"/>
    <n v="1"/>
    <n v="4"/>
    <d v="2025-10-28T00:00:00"/>
    <n v="0"/>
    <n v="6.8"/>
    <x v="0"/>
  </r>
  <r>
    <s v="L1349"/>
    <x v="1"/>
    <s v="Warm"/>
    <n v="1"/>
    <n v="1"/>
    <n v="6"/>
    <d v="2025-10-06T00:00:00"/>
    <n v="0"/>
    <n v="7.2"/>
    <x v="0"/>
  </r>
  <r>
    <s v="L1350"/>
    <x v="1"/>
    <s v="Warm"/>
    <n v="1"/>
    <n v="1"/>
    <m/>
    <d v="2025-10-11T00:00:00"/>
    <n v="1"/>
    <n v="0"/>
    <x v="0"/>
  </r>
  <r>
    <s v="L1351"/>
    <x v="0"/>
    <s v="Warm"/>
    <n v="1"/>
    <n v="1"/>
    <m/>
    <d v="2025-10-14T00:00:00"/>
    <n v="1"/>
    <n v="0"/>
    <x v="0"/>
  </r>
  <r>
    <s v="L1352"/>
    <x v="1"/>
    <s v="Warm"/>
    <n v="1"/>
    <n v="1"/>
    <n v="5"/>
    <d v="2025-10-23T00:00:00"/>
    <n v="0"/>
    <n v="7"/>
    <x v="0"/>
  </r>
  <r>
    <s v="L1353"/>
    <x v="3"/>
    <s v="Cold"/>
    <n v="1"/>
    <n v="1"/>
    <m/>
    <d v="2025-10-16T00:00:00"/>
    <n v="1"/>
    <n v="0"/>
    <x v="0"/>
  </r>
  <r>
    <s v="L1354"/>
    <x v="1"/>
    <s v="Hot"/>
    <n v="1"/>
    <n v="1"/>
    <n v="2"/>
    <d v="2025-10-10T00:00:00"/>
    <n v="0"/>
    <n v="7.4"/>
    <x v="0"/>
  </r>
  <r>
    <s v="L1355"/>
    <x v="2"/>
    <s v="Warm"/>
    <n v="1"/>
    <n v="1"/>
    <n v="3"/>
    <d v="2025-10-22T00:00:00"/>
    <n v="0"/>
    <n v="6.6"/>
    <x v="0"/>
  </r>
  <r>
    <s v="L1356"/>
    <x v="1"/>
    <s v="Warm"/>
    <n v="1"/>
    <n v="1"/>
    <n v="10"/>
    <d v="2025-10-31T00:00:00"/>
    <n v="0"/>
    <n v="8"/>
    <x v="1"/>
  </r>
  <r>
    <s v="L1357"/>
    <x v="0"/>
    <s v="Warm"/>
    <n v="1"/>
    <n v="1"/>
    <n v="3"/>
    <d v="2025-10-13T00:00:00"/>
    <n v="0"/>
    <n v="6.6"/>
    <x v="0"/>
  </r>
  <r>
    <s v="L1358"/>
    <x v="1"/>
    <s v="Cold"/>
    <n v="1"/>
    <n v="1"/>
    <m/>
    <d v="2025-10-27T00:00:00"/>
    <n v="1"/>
    <n v="0"/>
    <x v="0"/>
  </r>
  <r>
    <s v="L1359"/>
    <x v="2"/>
    <s v="Hot"/>
    <n v="1"/>
    <n v="1"/>
    <n v="5"/>
    <d v="2025-10-25T00:00:00"/>
    <n v="0"/>
    <n v="8"/>
    <x v="1"/>
  </r>
  <r>
    <s v="L1360"/>
    <x v="2"/>
    <s v="Warm"/>
    <n v="0"/>
    <n v="0"/>
    <n v="8"/>
    <d v="2025-10-18T00:00:00"/>
    <n v="0"/>
    <n v="3.6"/>
    <x v="0"/>
  </r>
  <r>
    <s v="L1361"/>
    <x v="3"/>
    <s v="Warm"/>
    <n v="1"/>
    <n v="1"/>
    <n v="0"/>
    <d v="2025-10-02T00:00:00"/>
    <n v="0"/>
    <n v="6"/>
    <x v="0"/>
  </r>
  <r>
    <s v="L1362"/>
    <x v="1"/>
    <s v="Warm"/>
    <n v="1"/>
    <n v="1"/>
    <n v="1"/>
    <d v="2025-10-15T00:00:00"/>
    <n v="0"/>
    <n v="6.2"/>
    <x v="0"/>
  </r>
  <r>
    <s v="L1363"/>
    <x v="2"/>
    <s v="Warm"/>
    <n v="1"/>
    <n v="1"/>
    <n v="4"/>
    <d v="2025-10-03T00:00:00"/>
    <n v="0"/>
    <n v="6.8"/>
    <x v="0"/>
  </r>
  <r>
    <s v="L1364"/>
    <x v="0"/>
    <s v="Warm"/>
    <n v="1"/>
    <n v="1"/>
    <n v="5"/>
    <d v="2025-10-11T00:00:00"/>
    <n v="0"/>
    <n v="7"/>
    <x v="0"/>
  </r>
  <r>
    <s v="L1365"/>
    <x v="3"/>
    <s v="Warm"/>
    <n v="0"/>
    <n v="0"/>
    <n v="10"/>
    <d v="2025-10-09T00:00:00"/>
    <n v="0"/>
    <n v="4"/>
    <x v="0"/>
  </r>
  <r>
    <s v="L1366"/>
    <x v="0"/>
    <s v="Warm"/>
    <n v="1"/>
    <n v="1"/>
    <n v="3"/>
    <d v="2025-10-11T00:00:00"/>
    <n v="0"/>
    <n v="6.6"/>
    <x v="0"/>
  </r>
  <r>
    <s v="L1367"/>
    <x v="1"/>
    <s v="Hot"/>
    <n v="1"/>
    <n v="1"/>
    <m/>
    <d v="2025-10-04T00:00:00"/>
    <n v="1"/>
    <n v="0"/>
    <x v="0"/>
  </r>
  <r>
    <s v="L1368"/>
    <x v="1"/>
    <s v="Warm"/>
    <n v="1"/>
    <n v="1"/>
    <n v="10"/>
    <d v="2025-10-25T00:00:00"/>
    <n v="0"/>
    <n v="8"/>
    <x v="1"/>
  </r>
  <r>
    <s v="L1369"/>
    <x v="1"/>
    <s v="Hot"/>
    <n v="1"/>
    <n v="1"/>
    <n v="4"/>
    <d v="2025-10-13T00:00:00"/>
    <n v="0"/>
    <n v="7.8"/>
    <x v="1"/>
  </r>
  <r>
    <s v="L1370"/>
    <x v="3"/>
    <s v="Warm"/>
    <n v="1"/>
    <n v="1"/>
    <n v="7"/>
    <d v="2025-10-28T00:00:00"/>
    <n v="0"/>
    <n v="7.4"/>
    <x v="0"/>
  </r>
  <r>
    <s v="L1371"/>
    <x v="2"/>
    <s v="Warm"/>
    <n v="1"/>
    <n v="1"/>
    <n v="1"/>
    <d v="2025-10-17T00:00:00"/>
    <n v="0"/>
    <n v="6.2"/>
    <x v="0"/>
  </r>
  <r>
    <s v="L1372"/>
    <x v="3"/>
    <s v="Warm"/>
    <n v="1"/>
    <n v="1"/>
    <n v="5"/>
    <d v="2025-10-27T00:00:00"/>
    <n v="0"/>
    <n v="7"/>
    <x v="0"/>
  </r>
  <r>
    <s v="L1373"/>
    <x v="0"/>
    <s v="Warm"/>
    <n v="1"/>
    <n v="1"/>
    <n v="2"/>
    <d v="2025-10-01T00:00:00"/>
    <n v="0"/>
    <n v="6.4"/>
    <x v="0"/>
  </r>
  <r>
    <s v="L1374"/>
    <x v="3"/>
    <s v="Hot"/>
    <n v="1"/>
    <n v="1"/>
    <n v="9"/>
    <d v="2025-10-22T00:00:00"/>
    <n v="0"/>
    <n v="8.8000000000000007"/>
    <x v="2"/>
  </r>
  <r>
    <s v="L1375"/>
    <x v="0"/>
    <s v="Warm"/>
    <n v="1"/>
    <n v="1"/>
    <m/>
    <d v="2025-10-28T00:00:00"/>
    <n v="1"/>
    <n v="0"/>
    <x v="0"/>
  </r>
  <r>
    <s v="L1376"/>
    <x v="3"/>
    <s v="Warm"/>
    <n v="1"/>
    <n v="1"/>
    <n v="3"/>
    <d v="2025-10-18T00:00:00"/>
    <n v="0"/>
    <n v="6.6"/>
    <x v="0"/>
  </r>
  <r>
    <s v="L1377"/>
    <x v="2"/>
    <s v="Warm"/>
    <n v="1"/>
    <n v="1"/>
    <n v="9"/>
    <d v="2025-10-15T00:00:00"/>
    <n v="0"/>
    <n v="7.8"/>
    <x v="1"/>
  </r>
  <r>
    <s v="L1378"/>
    <x v="0"/>
    <s v="Cold"/>
    <n v="1"/>
    <n v="1"/>
    <m/>
    <d v="2025-10-14T00:00:00"/>
    <n v="1"/>
    <n v="0"/>
    <x v="0"/>
  </r>
  <r>
    <s v="L1379"/>
    <x v="1"/>
    <s v="Hot"/>
    <n v="1"/>
    <n v="1"/>
    <n v="10"/>
    <d v="2025-10-02T00:00:00"/>
    <n v="0"/>
    <n v="9"/>
    <x v="2"/>
  </r>
  <r>
    <s v="L1380"/>
    <x v="1"/>
    <s v="Warm"/>
    <n v="1"/>
    <n v="1"/>
    <n v="1"/>
    <d v="2025-10-07T00:00:00"/>
    <n v="0"/>
    <n v="6.2"/>
    <x v="0"/>
  </r>
  <r>
    <s v="L1381"/>
    <x v="3"/>
    <s v="Warm"/>
    <n v="1"/>
    <n v="1"/>
    <n v="8"/>
    <d v="2025-10-17T00:00:00"/>
    <n v="0"/>
    <n v="7.6"/>
    <x v="1"/>
  </r>
  <r>
    <s v="L1382"/>
    <x v="1"/>
    <s v="Warm"/>
    <n v="1"/>
    <n v="1"/>
    <n v="4"/>
    <d v="2025-10-12T00:00:00"/>
    <n v="0"/>
    <n v="6.8"/>
    <x v="0"/>
  </r>
  <r>
    <s v="L1383"/>
    <x v="0"/>
    <s v="Hot"/>
    <n v="1"/>
    <n v="1"/>
    <n v="9"/>
    <d v="2025-10-20T00:00:00"/>
    <n v="0"/>
    <n v="8.8000000000000007"/>
    <x v="2"/>
  </r>
  <r>
    <s v="L1384"/>
    <x v="1"/>
    <s v="Hot"/>
    <n v="1"/>
    <n v="1"/>
    <m/>
    <d v="2025-10-25T00:00:00"/>
    <n v="1"/>
    <n v="0"/>
    <x v="0"/>
  </r>
  <r>
    <s v="L1385"/>
    <x v="2"/>
    <s v="Cold"/>
    <n v="0"/>
    <n v="0"/>
    <m/>
    <d v="2025-10-16T00:00:00"/>
    <n v="1"/>
    <n v="0"/>
    <x v="0"/>
  </r>
  <r>
    <s v="L1386"/>
    <x v="2"/>
    <s v="Warm"/>
    <n v="1"/>
    <n v="1"/>
    <n v="5"/>
    <d v="2025-10-21T00:00:00"/>
    <n v="0"/>
    <n v="7"/>
    <x v="0"/>
  </r>
  <r>
    <s v="L1387"/>
    <x v="3"/>
    <s v="Warm"/>
    <n v="1"/>
    <n v="1"/>
    <m/>
    <d v="2025-10-15T00:00:00"/>
    <n v="1"/>
    <n v="0"/>
    <x v="0"/>
  </r>
  <r>
    <s v="L1388"/>
    <x v="0"/>
    <s v="Warm"/>
    <n v="1"/>
    <n v="1"/>
    <n v="3"/>
    <d v="2025-10-25T00:00:00"/>
    <n v="0"/>
    <n v="6.6"/>
    <x v="0"/>
  </r>
  <r>
    <s v="L1389"/>
    <x v="2"/>
    <s v="Warm"/>
    <n v="1"/>
    <n v="1"/>
    <n v="6"/>
    <d v="2025-10-02T00:00:00"/>
    <n v="0"/>
    <n v="7.2"/>
    <x v="0"/>
  </r>
  <r>
    <s v="L1390"/>
    <x v="2"/>
    <s v="Hot"/>
    <n v="1"/>
    <n v="1"/>
    <n v="1"/>
    <d v="2025-10-07T00:00:00"/>
    <n v="0"/>
    <n v="7.2"/>
    <x v="0"/>
  </r>
  <r>
    <s v="L1391"/>
    <x v="0"/>
    <s v="Warm"/>
    <n v="1"/>
    <n v="1"/>
    <n v="4"/>
    <d v="2025-10-09T00:00:00"/>
    <n v="0"/>
    <n v="6.8"/>
    <x v="0"/>
  </r>
  <r>
    <s v="L1392"/>
    <x v="1"/>
    <s v="Warm"/>
    <n v="0"/>
    <n v="0"/>
    <n v="6"/>
    <d v="2025-10-18T00:00:00"/>
    <n v="0"/>
    <n v="3.2"/>
    <x v="0"/>
  </r>
  <r>
    <s v="L1393"/>
    <x v="1"/>
    <s v="Cold"/>
    <n v="1"/>
    <n v="1"/>
    <m/>
    <d v="2025-10-05T00:00:00"/>
    <n v="1"/>
    <n v="0"/>
    <x v="0"/>
  </r>
  <r>
    <s v="L1394"/>
    <x v="3"/>
    <s v="Hot"/>
    <n v="1"/>
    <n v="1"/>
    <n v="2"/>
    <d v="2025-10-30T00:00:00"/>
    <n v="0"/>
    <n v="7.4"/>
    <x v="0"/>
  </r>
  <r>
    <s v="L1395"/>
    <x v="1"/>
    <s v="Warm"/>
    <n v="1"/>
    <n v="1"/>
    <n v="8"/>
    <d v="2025-10-10T00:00:00"/>
    <n v="0"/>
    <n v="7.6"/>
    <x v="1"/>
  </r>
  <r>
    <s v="L1396"/>
    <x v="0"/>
    <s v="Warm"/>
    <n v="1"/>
    <n v="1"/>
    <n v="6"/>
    <d v="2025-10-15T00:00:00"/>
    <n v="0"/>
    <n v="7.2"/>
    <x v="0"/>
  </r>
  <r>
    <s v="L1397"/>
    <x v="2"/>
    <s v="Warm"/>
    <n v="1"/>
    <n v="1"/>
    <n v="2"/>
    <d v="2025-10-29T00:00:00"/>
    <n v="0"/>
    <n v="6.4"/>
    <x v="0"/>
  </r>
  <r>
    <s v="L1398"/>
    <x v="1"/>
    <s v="Warm"/>
    <n v="1"/>
    <n v="1"/>
    <n v="6"/>
    <d v="2025-10-23T00:00:00"/>
    <n v="0"/>
    <n v="7.2"/>
    <x v="0"/>
  </r>
  <r>
    <s v="L1399"/>
    <x v="3"/>
    <s v="Warm"/>
    <n v="1"/>
    <n v="1"/>
    <n v="7"/>
    <d v="2025-10-16T00:00:00"/>
    <n v="0"/>
    <n v="7.4"/>
    <x v="0"/>
  </r>
  <r>
    <s v="L1400"/>
    <x v="1"/>
    <s v="Warm"/>
    <n v="0"/>
    <n v="0"/>
    <n v="1"/>
    <d v="2025-10-04T00:00:00"/>
    <n v="0"/>
    <n v="2.2000000000000002"/>
    <x v="0"/>
  </r>
  <r>
    <s v="L1401"/>
    <x v="0"/>
    <s v="Warm"/>
    <n v="1"/>
    <n v="1"/>
    <n v="8"/>
    <d v="2025-10-01T00:00:00"/>
    <n v="0"/>
    <n v="7.6"/>
    <x v="1"/>
  </r>
  <r>
    <s v="L1402"/>
    <x v="3"/>
    <s v="Warm"/>
    <n v="1"/>
    <n v="1"/>
    <n v="7"/>
    <d v="2025-10-21T00:00:00"/>
    <n v="0"/>
    <n v="7.4"/>
    <x v="0"/>
  </r>
  <r>
    <s v="L1403"/>
    <x v="1"/>
    <s v="Cold"/>
    <n v="1"/>
    <n v="1"/>
    <m/>
    <d v="2025-10-20T00:00:00"/>
    <n v="1"/>
    <n v="0"/>
    <x v="0"/>
  </r>
  <r>
    <s v="L1404"/>
    <x v="3"/>
    <s v="Warm"/>
    <n v="1"/>
    <n v="1"/>
    <m/>
    <d v="2025-10-26T00:00:00"/>
    <n v="1"/>
    <n v="0"/>
    <x v="0"/>
  </r>
  <r>
    <s v="L1405"/>
    <x v="0"/>
    <s v="Warm"/>
    <n v="1"/>
    <n v="1"/>
    <n v="7"/>
    <d v="2025-10-08T00:00:00"/>
    <n v="0"/>
    <n v="7.4"/>
    <x v="0"/>
  </r>
  <r>
    <s v="L1406"/>
    <x v="2"/>
    <s v="Hot"/>
    <n v="1"/>
    <n v="1"/>
    <n v="7"/>
    <d v="2025-10-23T00:00:00"/>
    <n v="0"/>
    <n v="8.4"/>
    <x v="2"/>
  </r>
  <r>
    <s v="L1407"/>
    <x v="0"/>
    <s v="Cold"/>
    <n v="1"/>
    <n v="1"/>
    <m/>
    <d v="2025-10-06T00:00:00"/>
    <n v="1"/>
    <n v="0"/>
    <x v="0"/>
  </r>
  <r>
    <s v="L1408"/>
    <x v="0"/>
    <s v="Hot"/>
    <n v="1"/>
    <n v="1"/>
    <m/>
    <d v="2025-10-10T00:00:00"/>
    <n v="1"/>
    <n v="0"/>
    <x v="0"/>
  </r>
  <r>
    <s v="L1409"/>
    <x v="0"/>
    <s v="Hot"/>
    <n v="1"/>
    <n v="1"/>
    <n v="1"/>
    <d v="2025-10-18T00:00:00"/>
    <n v="0"/>
    <n v="7.2"/>
    <x v="0"/>
  </r>
  <r>
    <s v="L1410"/>
    <x v="0"/>
    <s v="Hot"/>
    <n v="0"/>
    <n v="0"/>
    <n v="1"/>
    <d v="2025-10-01T00:00:00"/>
    <n v="0"/>
    <n v="3.2"/>
    <x v="0"/>
  </r>
  <r>
    <s v="L1411"/>
    <x v="2"/>
    <s v="Warm"/>
    <n v="1"/>
    <n v="1"/>
    <n v="10"/>
    <d v="2025-10-18T00:00:00"/>
    <n v="0"/>
    <n v="8"/>
    <x v="1"/>
  </r>
  <r>
    <s v="L1412"/>
    <x v="2"/>
    <s v="Hot"/>
    <n v="1"/>
    <n v="1"/>
    <n v="7"/>
    <d v="2025-10-14T00:00:00"/>
    <n v="0"/>
    <n v="8.4"/>
    <x v="2"/>
  </r>
  <r>
    <s v="L1413"/>
    <x v="3"/>
    <s v="Hot"/>
    <n v="1"/>
    <n v="1"/>
    <n v="3"/>
    <d v="2025-10-03T00:00:00"/>
    <n v="0"/>
    <n v="7.6"/>
    <x v="1"/>
  </r>
  <r>
    <s v="L1414"/>
    <x v="1"/>
    <s v="Hot"/>
    <n v="0"/>
    <n v="0"/>
    <m/>
    <d v="2025-10-08T00:00:00"/>
    <n v="1"/>
    <n v="0"/>
    <x v="0"/>
  </r>
  <r>
    <s v="L1415"/>
    <x v="2"/>
    <s v="Hot"/>
    <n v="1"/>
    <n v="1"/>
    <n v="0"/>
    <d v="2025-10-27T00:00:00"/>
    <n v="0"/>
    <n v="7"/>
    <x v="0"/>
  </r>
  <r>
    <s v="L1416"/>
    <x v="2"/>
    <s v="Warm"/>
    <n v="1"/>
    <n v="1"/>
    <n v="4"/>
    <d v="2025-10-30T00:00:00"/>
    <n v="0"/>
    <n v="6.8"/>
    <x v="0"/>
  </r>
  <r>
    <s v="L1417"/>
    <x v="1"/>
    <s v="Warm"/>
    <n v="1"/>
    <n v="1"/>
    <n v="10"/>
    <d v="2025-10-04T00:00:00"/>
    <n v="0"/>
    <n v="8"/>
    <x v="1"/>
  </r>
  <r>
    <s v="L1418"/>
    <x v="2"/>
    <s v="Warm"/>
    <n v="1"/>
    <n v="1"/>
    <n v="9"/>
    <d v="2025-10-15T00:00:00"/>
    <n v="0"/>
    <n v="7.8"/>
    <x v="1"/>
  </r>
  <r>
    <s v="L1419"/>
    <x v="0"/>
    <s v="Warm"/>
    <n v="1"/>
    <n v="1"/>
    <n v="5"/>
    <d v="2025-10-31T00:00:00"/>
    <n v="0"/>
    <n v="7"/>
    <x v="0"/>
  </r>
  <r>
    <s v="L1420"/>
    <x v="0"/>
    <s v="Warm"/>
    <n v="1"/>
    <n v="1"/>
    <n v="1"/>
    <d v="2025-10-04T00:00:00"/>
    <n v="0"/>
    <n v="6.2"/>
    <x v="0"/>
  </r>
  <r>
    <s v="L1421"/>
    <x v="1"/>
    <s v="Hot"/>
    <n v="1"/>
    <n v="1"/>
    <n v="7"/>
    <d v="2025-10-21T00:00:00"/>
    <n v="0"/>
    <n v="8.4"/>
    <x v="2"/>
  </r>
  <r>
    <s v="L1422"/>
    <x v="3"/>
    <s v="Warm"/>
    <n v="1"/>
    <n v="1"/>
    <n v="2"/>
    <d v="2025-10-27T00:00:00"/>
    <n v="0"/>
    <n v="6.4"/>
    <x v="0"/>
  </r>
  <r>
    <s v="L1423"/>
    <x v="3"/>
    <s v="Cold"/>
    <n v="1"/>
    <n v="1"/>
    <m/>
    <d v="2025-10-05T00:00:00"/>
    <n v="1"/>
    <n v="0"/>
    <x v="0"/>
  </r>
  <r>
    <s v="L1424"/>
    <x v="1"/>
    <s v="Warm"/>
    <n v="1"/>
    <n v="1"/>
    <n v="3"/>
    <d v="2025-10-16T00:00:00"/>
    <n v="0"/>
    <n v="6.6"/>
    <x v="0"/>
  </r>
  <r>
    <s v="L1425"/>
    <x v="1"/>
    <s v="Hot"/>
    <n v="1"/>
    <n v="1"/>
    <n v="3"/>
    <d v="2025-10-30T00:00:00"/>
    <n v="0"/>
    <n v="7.6"/>
    <x v="1"/>
  </r>
  <r>
    <s v="L1426"/>
    <x v="0"/>
    <s v="Warm"/>
    <n v="1"/>
    <n v="1"/>
    <n v="6"/>
    <d v="2025-10-23T00:00:00"/>
    <n v="0"/>
    <n v="7.2"/>
    <x v="0"/>
  </r>
  <r>
    <s v="L1427"/>
    <x v="3"/>
    <s v="Warm"/>
    <n v="1"/>
    <n v="1"/>
    <n v="7"/>
    <d v="2025-10-10T00:00:00"/>
    <n v="0"/>
    <n v="7.4"/>
    <x v="0"/>
  </r>
  <r>
    <s v="L1428"/>
    <x v="2"/>
    <s v="Warm"/>
    <n v="1"/>
    <n v="1"/>
    <n v="8"/>
    <d v="2025-10-17T00:00:00"/>
    <n v="0"/>
    <n v="7.6"/>
    <x v="1"/>
  </r>
  <r>
    <s v="L1429"/>
    <x v="0"/>
    <s v="Hot"/>
    <n v="1"/>
    <n v="1"/>
    <n v="6"/>
    <d v="2025-10-23T00:00:00"/>
    <n v="0"/>
    <n v="8.1999999999999993"/>
    <x v="2"/>
  </r>
  <r>
    <s v="L1430"/>
    <x v="1"/>
    <s v="Hot"/>
    <n v="0"/>
    <n v="0"/>
    <n v="10"/>
    <d v="2025-10-09T00:00:00"/>
    <n v="0"/>
    <n v="5"/>
    <x v="0"/>
  </r>
  <r>
    <s v="L1431"/>
    <x v="3"/>
    <s v="Hot"/>
    <n v="1"/>
    <n v="1"/>
    <n v="4"/>
    <d v="2025-10-14T00:00:00"/>
    <n v="0"/>
    <n v="7.8"/>
    <x v="1"/>
  </r>
  <r>
    <s v="L1432"/>
    <x v="2"/>
    <s v="Cold"/>
    <n v="1"/>
    <n v="1"/>
    <m/>
    <d v="2025-10-27T00:00:00"/>
    <n v="1"/>
    <n v="0"/>
    <x v="0"/>
  </r>
  <r>
    <s v="L1433"/>
    <x v="2"/>
    <s v="Warm"/>
    <n v="1"/>
    <n v="1"/>
    <n v="1"/>
    <d v="2025-10-16T00:00:00"/>
    <n v="0"/>
    <n v="6.2"/>
    <x v="0"/>
  </r>
  <r>
    <s v="L1434"/>
    <x v="0"/>
    <s v="Hot"/>
    <n v="1"/>
    <n v="1"/>
    <n v="3"/>
    <d v="2025-10-16T00:00:00"/>
    <n v="0"/>
    <n v="7.6"/>
    <x v="1"/>
  </r>
  <r>
    <s v="L1435"/>
    <x v="3"/>
    <s v="Hot"/>
    <n v="1"/>
    <n v="1"/>
    <n v="7"/>
    <d v="2025-10-08T00:00:00"/>
    <n v="0"/>
    <n v="8.4"/>
    <x v="2"/>
  </r>
  <r>
    <s v="L1436"/>
    <x v="3"/>
    <s v="Warm"/>
    <n v="1"/>
    <n v="1"/>
    <n v="3"/>
    <d v="2025-10-15T00:00:00"/>
    <n v="0"/>
    <n v="6.6"/>
    <x v="0"/>
  </r>
  <r>
    <s v="L1437"/>
    <x v="1"/>
    <s v="Hot"/>
    <n v="1"/>
    <n v="1"/>
    <n v="8"/>
    <d v="2025-10-18T00:00:00"/>
    <n v="0"/>
    <n v="8.6"/>
    <x v="2"/>
  </r>
  <r>
    <s v="L1438"/>
    <x v="3"/>
    <s v="Hot"/>
    <n v="1"/>
    <n v="1"/>
    <n v="7"/>
    <d v="2025-10-05T00:00:00"/>
    <n v="0"/>
    <n v="8.4"/>
    <x v="2"/>
  </r>
  <r>
    <s v="L1439"/>
    <x v="3"/>
    <s v="Cold"/>
    <n v="0"/>
    <n v="0"/>
    <m/>
    <d v="2025-10-13T00:00:00"/>
    <n v="1"/>
    <n v="0"/>
    <x v="0"/>
  </r>
  <r>
    <s v="L1440"/>
    <x v="0"/>
    <s v="Hot"/>
    <n v="1"/>
    <n v="1"/>
    <n v="1"/>
    <d v="2025-10-07T00:00:00"/>
    <n v="0"/>
    <n v="7.2"/>
    <x v="0"/>
  </r>
  <r>
    <s v="L1441"/>
    <x v="3"/>
    <s v="Warm"/>
    <n v="1"/>
    <n v="1"/>
    <n v="8"/>
    <d v="2025-10-30T00:00:00"/>
    <n v="0"/>
    <n v="7.6"/>
    <x v="1"/>
  </r>
  <r>
    <s v="L1442"/>
    <x v="2"/>
    <s v="Cold"/>
    <n v="1"/>
    <n v="1"/>
    <m/>
    <d v="2025-10-20T00:00:00"/>
    <n v="1"/>
    <n v="0"/>
    <x v="0"/>
  </r>
  <r>
    <s v="L1443"/>
    <x v="0"/>
    <s v="Warm"/>
    <n v="1"/>
    <n v="1"/>
    <n v="6"/>
    <d v="2025-10-17T00:00:00"/>
    <n v="0"/>
    <n v="7.2"/>
    <x v="0"/>
  </r>
  <r>
    <s v="L1444"/>
    <x v="0"/>
    <s v="Hot"/>
    <n v="1"/>
    <n v="1"/>
    <m/>
    <d v="2025-10-24T00:00:00"/>
    <n v="1"/>
    <n v="0"/>
    <x v="0"/>
  </r>
  <r>
    <s v="L1445"/>
    <x v="1"/>
    <s v="Hot"/>
    <n v="1"/>
    <n v="1"/>
    <n v="3"/>
    <d v="2025-10-29T00:00:00"/>
    <n v="0"/>
    <n v="7.6"/>
    <x v="1"/>
  </r>
  <r>
    <s v="L1446"/>
    <x v="3"/>
    <s v="Cold"/>
    <n v="0"/>
    <n v="0"/>
    <m/>
    <d v="2025-10-05T00:00:00"/>
    <n v="1"/>
    <n v="0"/>
    <x v="0"/>
  </r>
  <r>
    <s v="L1447"/>
    <x v="1"/>
    <s v="Cold"/>
    <n v="1"/>
    <n v="1"/>
    <m/>
    <d v="2025-10-28T00:00:00"/>
    <n v="1"/>
    <n v="0"/>
    <x v="0"/>
  </r>
  <r>
    <s v="L1448"/>
    <x v="2"/>
    <s v="Warm"/>
    <n v="1"/>
    <n v="1"/>
    <n v="3"/>
    <d v="2025-10-03T00:00:00"/>
    <n v="0"/>
    <n v="6.6"/>
    <x v="0"/>
  </r>
  <r>
    <s v="L1449"/>
    <x v="0"/>
    <s v="Hot"/>
    <n v="0"/>
    <n v="0"/>
    <n v="3"/>
    <d v="2025-10-09T00:00:00"/>
    <n v="0"/>
    <n v="3.6"/>
    <x v="0"/>
  </r>
  <r>
    <s v="L1450"/>
    <x v="0"/>
    <s v="Warm"/>
    <n v="1"/>
    <n v="1"/>
    <n v="0"/>
    <d v="2025-10-25T00:00:00"/>
    <n v="0"/>
    <n v="6"/>
    <x v="0"/>
  </r>
  <r>
    <s v="L1451"/>
    <x v="0"/>
    <s v="Cold"/>
    <n v="1"/>
    <n v="1"/>
    <m/>
    <d v="2025-10-26T00:00:00"/>
    <n v="1"/>
    <n v="0"/>
    <x v="0"/>
  </r>
  <r>
    <s v="L1452"/>
    <x v="2"/>
    <s v="Warm"/>
    <n v="1"/>
    <n v="1"/>
    <n v="4"/>
    <d v="2025-10-28T00:00:00"/>
    <n v="0"/>
    <n v="6.8"/>
    <x v="0"/>
  </r>
  <r>
    <s v="L1453"/>
    <x v="2"/>
    <s v="Cold"/>
    <n v="0"/>
    <n v="0"/>
    <m/>
    <d v="2025-10-14T00:00:00"/>
    <n v="1"/>
    <n v="0"/>
    <x v="0"/>
  </r>
  <r>
    <s v="L1454"/>
    <x v="1"/>
    <s v="Cold"/>
    <n v="0"/>
    <n v="0"/>
    <m/>
    <d v="2025-10-11T00:00:00"/>
    <n v="1"/>
    <n v="0"/>
    <x v="0"/>
  </r>
  <r>
    <s v="L1455"/>
    <x v="1"/>
    <s v="Warm"/>
    <n v="1"/>
    <n v="1"/>
    <n v="9"/>
    <d v="2025-10-30T00:00:00"/>
    <n v="0"/>
    <n v="7.8"/>
    <x v="1"/>
  </r>
  <r>
    <s v="L1456"/>
    <x v="1"/>
    <s v="Warm"/>
    <n v="1"/>
    <n v="1"/>
    <m/>
    <d v="2025-10-26T00:00:00"/>
    <n v="1"/>
    <n v="0"/>
    <x v="0"/>
  </r>
  <r>
    <s v="L1457"/>
    <x v="3"/>
    <s v="Warm"/>
    <n v="1"/>
    <n v="1"/>
    <n v="5"/>
    <d v="2025-10-17T00:00:00"/>
    <n v="0"/>
    <n v="7"/>
    <x v="0"/>
  </r>
  <r>
    <s v="L1458"/>
    <x v="0"/>
    <s v="Hot"/>
    <n v="0"/>
    <n v="0"/>
    <n v="5"/>
    <d v="2025-10-09T00:00:00"/>
    <n v="0"/>
    <n v="4"/>
    <x v="0"/>
  </r>
  <r>
    <s v="L1459"/>
    <x v="0"/>
    <s v="Warm"/>
    <n v="1"/>
    <n v="1"/>
    <n v="1"/>
    <d v="2025-10-27T00:00:00"/>
    <n v="0"/>
    <n v="6.2"/>
    <x v="0"/>
  </r>
  <r>
    <s v="L1460"/>
    <x v="1"/>
    <s v="Warm"/>
    <n v="0"/>
    <n v="0"/>
    <m/>
    <d v="2025-10-01T00:00:00"/>
    <n v="1"/>
    <n v="0"/>
    <x v="0"/>
  </r>
  <r>
    <s v="L1461"/>
    <x v="0"/>
    <s v="Cold"/>
    <n v="0"/>
    <n v="0"/>
    <m/>
    <d v="2025-10-10T00:00:00"/>
    <n v="1"/>
    <n v="0"/>
    <x v="0"/>
  </r>
  <r>
    <s v="L1462"/>
    <x v="1"/>
    <s v="Cold"/>
    <n v="1"/>
    <n v="1"/>
    <m/>
    <d v="2025-10-24T00:00:00"/>
    <n v="1"/>
    <n v="0"/>
    <x v="0"/>
  </r>
  <r>
    <s v="L1463"/>
    <x v="3"/>
    <s v="Warm"/>
    <n v="1"/>
    <n v="1"/>
    <n v="1"/>
    <d v="2025-10-10T00:00:00"/>
    <n v="0"/>
    <n v="6.2"/>
    <x v="0"/>
  </r>
  <r>
    <s v="L1464"/>
    <x v="3"/>
    <s v="Hot"/>
    <n v="1"/>
    <n v="1"/>
    <n v="4"/>
    <d v="2025-10-27T00:00:00"/>
    <n v="0"/>
    <n v="7.8"/>
    <x v="1"/>
  </r>
  <r>
    <s v="L1465"/>
    <x v="2"/>
    <s v="Hot"/>
    <n v="1"/>
    <n v="1"/>
    <n v="4"/>
    <d v="2025-10-19T00:00:00"/>
    <n v="0"/>
    <n v="7.8"/>
    <x v="1"/>
  </r>
  <r>
    <s v="L1466"/>
    <x v="3"/>
    <s v="Hot"/>
    <n v="1"/>
    <n v="1"/>
    <n v="1"/>
    <d v="2025-10-19T00:00:00"/>
    <n v="0"/>
    <n v="7.2"/>
    <x v="0"/>
  </r>
  <r>
    <s v="L1467"/>
    <x v="1"/>
    <s v="Warm"/>
    <n v="1"/>
    <n v="1"/>
    <n v="1"/>
    <d v="2025-10-22T00:00:00"/>
    <n v="0"/>
    <n v="6.2"/>
    <x v="0"/>
  </r>
  <r>
    <s v="L1468"/>
    <x v="3"/>
    <s v="Warm"/>
    <n v="0"/>
    <n v="0"/>
    <n v="0"/>
    <d v="2025-10-16T00:00:00"/>
    <n v="0"/>
    <n v="2"/>
    <x v="0"/>
  </r>
  <r>
    <s v="L1469"/>
    <x v="2"/>
    <s v="Cold"/>
    <n v="0"/>
    <n v="0"/>
    <m/>
    <d v="2025-10-28T00:00:00"/>
    <n v="1"/>
    <n v="0"/>
    <x v="0"/>
  </r>
  <r>
    <s v="L1470"/>
    <x v="0"/>
    <s v="Warm"/>
    <n v="1"/>
    <n v="1"/>
    <n v="7"/>
    <d v="2025-10-05T00:00:00"/>
    <n v="0"/>
    <n v="7.4"/>
    <x v="0"/>
  </r>
  <r>
    <s v="L1471"/>
    <x v="1"/>
    <s v="Cold"/>
    <n v="1"/>
    <n v="1"/>
    <m/>
    <d v="2025-10-15T00:00:00"/>
    <n v="1"/>
    <n v="0"/>
    <x v="0"/>
  </r>
  <r>
    <s v="L1472"/>
    <x v="0"/>
    <s v="Cold"/>
    <n v="1"/>
    <n v="1"/>
    <m/>
    <d v="2025-10-18T00:00:00"/>
    <n v="1"/>
    <n v="0"/>
    <x v="0"/>
  </r>
  <r>
    <s v="L1473"/>
    <x v="2"/>
    <s v="Warm"/>
    <n v="1"/>
    <n v="1"/>
    <n v="8"/>
    <d v="2025-10-16T00:00:00"/>
    <n v="0"/>
    <n v="7.6"/>
    <x v="1"/>
  </r>
  <r>
    <s v="L1474"/>
    <x v="2"/>
    <s v="Cold"/>
    <n v="1"/>
    <n v="1"/>
    <m/>
    <d v="2025-10-12T00:00:00"/>
    <n v="1"/>
    <n v="0"/>
    <x v="0"/>
  </r>
  <r>
    <s v="L1475"/>
    <x v="2"/>
    <s v="Warm"/>
    <n v="1"/>
    <n v="1"/>
    <m/>
    <d v="2025-10-11T00:00:00"/>
    <n v="1"/>
    <n v="0"/>
    <x v="0"/>
  </r>
  <r>
    <s v="L1476"/>
    <x v="0"/>
    <s v="Hot"/>
    <n v="0"/>
    <n v="0"/>
    <n v="2"/>
    <d v="2025-10-18T00:00:00"/>
    <n v="0"/>
    <n v="3.4"/>
    <x v="0"/>
  </r>
  <r>
    <s v="L1477"/>
    <x v="0"/>
    <s v="Warm"/>
    <n v="1"/>
    <n v="1"/>
    <m/>
    <d v="2025-10-25T00:00:00"/>
    <n v="1"/>
    <n v="0"/>
    <x v="0"/>
  </r>
  <r>
    <s v="L1478"/>
    <x v="0"/>
    <s v="Warm"/>
    <n v="0"/>
    <n v="0"/>
    <n v="7"/>
    <d v="2025-10-18T00:00:00"/>
    <n v="0"/>
    <n v="3.4"/>
    <x v="0"/>
  </r>
  <r>
    <s v="L1479"/>
    <x v="0"/>
    <s v="Warm"/>
    <n v="0"/>
    <n v="0"/>
    <m/>
    <d v="2025-10-13T00:00:00"/>
    <n v="1"/>
    <n v="0"/>
    <x v="0"/>
  </r>
  <r>
    <s v="L1480"/>
    <x v="2"/>
    <s v="Warm"/>
    <n v="1"/>
    <n v="1"/>
    <n v="2"/>
    <d v="2025-10-15T00:00:00"/>
    <n v="0"/>
    <n v="6.4"/>
    <x v="0"/>
  </r>
  <r>
    <s v="L1481"/>
    <x v="2"/>
    <s v="Warm"/>
    <n v="0"/>
    <n v="0"/>
    <n v="8"/>
    <d v="2025-10-30T00:00:00"/>
    <n v="0"/>
    <n v="3.6"/>
    <x v="0"/>
  </r>
  <r>
    <s v="L1482"/>
    <x v="1"/>
    <s v="Warm"/>
    <n v="1"/>
    <n v="1"/>
    <n v="5"/>
    <d v="2025-10-11T00:00:00"/>
    <n v="0"/>
    <n v="7"/>
    <x v="0"/>
  </r>
  <r>
    <s v="L1483"/>
    <x v="1"/>
    <s v="Warm"/>
    <n v="1"/>
    <n v="1"/>
    <n v="5"/>
    <d v="2025-10-28T00:00:00"/>
    <n v="0"/>
    <n v="7"/>
    <x v="0"/>
  </r>
  <r>
    <s v="L1484"/>
    <x v="0"/>
    <s v="Warm"/>
    <n v="1"/>
    <n v="1"/>
    <n v="6"/>
    <d v="2025-10-07T00:00:00"/>
    <n v="0"/>
    <n v="7.2"/>
    <x v="0"/>
  </r>
  <r>
    <s v="L1485"/>
    <x v="3"/>
    <s v="Warm"/>
    <n v="1"/>
    <n v="1"/>
    <m/>
    <d v="2025-10-23T00:00:00"/>
    <n v="1"/>
    <n v="0"/>
    <x v="0"/>
  </r>
  <r>
    <s v="L1486"/>
    <x v="3"/>
    <s v="Warm"/>
    <n v="1"/>
    <n v="1"/>
    <n v="9"/>
    <d v="2025-10-08T00:00:00"/>
    <n v="0"/>
    <n v="7.8"/>
    <x v="1"/>
  </r>
  <r>
    <s v="L1487"/>
    <x v="2"/>
    <s v="Hot"/>
    <n v="1"/>
    <n v="1"/>
    <n v="4"/>
    <d v="2025-10-19T00:00:00"/>
    <n v="0"/>
    <n v="7.8"/>
    <x v="1"/>
  </r>
  <r>
    <s v="L1488"/>
    <x v="2"/>
    <s v="Warm"/>
    <n v="1"/>
    <n v="1"/>
    <n v="5"/>
    <d v="2025-10-13T00:00:00"/>
    <n v="0"/>
    <n v="7"/>
    <x v="0"/>
  </r>
  <r>
    <s v="L1489"/>
    <x v="2"/>
    <s v="Hot"/>
    <n v="1"/>
    <n v="1"/>
    <n v="2"/>
    <d v="2025-10-08T00:00:00"/>
    <n v="0"/>
    <n v="7.4"/>
    <x v="0"/>
  </r>
  <r>
    <s v="L1490"/>
    <x v="1"/>
    <s v="Warm"/>
    <n v="1"/>
    <n v="1"/>
    <n v="9"/>
    <d v="2025-10-28T00:00:00"/>
    <n v="0"/>
    <n v="7.8"/>
    <x v="1"/>
  </r>
  <r>
    <s v="L1491"/>
    <x v="1"/>
    <s v="Warm"/>
    <n v="1"/>
    <n v="1"/>
    <m/>
    <d v="2025-10-25T00:00:00"/>
    <n v="1"/>
    <n v="0"/>
    <x v="0"/>
  </r>
  <r>
    <s v="L1492"/>
    <x v="2"/>
    <s v="Warm"/>
    <n v="1"/>
    <n v="1"/>
    <n v="3"/>
    <d v="2025-10-14T00:00:00"/>
    <n v="0"/>
    <n v="6.6"/>
    <x v="0"/>
  </r>
  <r>
    <s v="L1493"/>
    <x v="2"/>
    <s v="Warm"/>
    <n v="1"/>
    <n v="1"/>
    <n v="1"/>
    <d v="2025-10-02T00:00:00"/>
    <n v="0"/>
    <n v="6.2"/>
    <x v="0"/>
  </r>
  <r>
    <s v="L1494"/>
    <x v="2"/>
    <s v="Cold"/>
    <n v="1"/>
    <n v="1"/>
    <m/>
    <d v="2025-10-11T00:00:00"/>
    <n v="1"/>
    <n v="0"/>
    <x v="0"/>
  </r>
  <r>
    <s v="L1495"/>
    <x v="3"/>
    <s v="Cold"/>
    <n v="1"/>
    <n v="1"/>
    <m/>
    <d v="2025-10-24T00:00:00"/>
    <n v="1"/>
    <n v="0"/>
    <x v="0"/>
  </r>
  <r>
    <s v="L1496"/>
    <x v="1"/>
    <s v="Cold"/>
    <n v="1"/>
    <n v="1"/>
    <m/>
    <d v="2025-10-16T00:00:00"/>
    <n v="1"/>
    <n v="0"/>
    <x v="0"/>
  </r>
  <r>
    <s v="L1497"/>
    <x v="3"/>
    <s v="Cold"/>
    <n v="1"/>
    <n v="1"/>
    <m/>
    <d v="2025-10-23T00:00:00"/>
    <n v="1"/>
    <n v="0"/>
    <x v="0"/>
  </r>
  <r>
    <s v="L1498"/>
    <x v="3"/>
    <s v="Hot"/>
    <n v="1"/>
    <n v="1"/>
    <n v="8"/>
    <d v="2025-10-30T00:00:00"/>
    <n v="0"/>
    <n v="8.6"/>
    <x v="2"/>
  </r>
  <r>
    <s v="L1499"/>
    <x v="2"/>
    <s v="Hot"/>
    <n v="1"/>
    <n v="1"/>
    <n v="7"/>
    <d v="2025-10-26T00:00:00"/>
    <n v="0"/>
    <n v="8.4"/>
    <x v="2"/>
  </r>
  <r>
    <s v="L1500"/>
    <x v="2"/>
    <s v="Warm"/>
    <n v="1"/>
    <n v="1"/>
    <n v="9"/>
    <d v="2025-10-13T00:00:00"/>
    <n v="0"/>
    <n v="7.8"/>
    <x v="1"/>
  </r>
  <r>
    <s v="L1501"/>
    <x v="0"/>
    <s v="Hot"/>
    <n v="0"/>
    <n v="0"/>
    <n v="4"/>
    <d v="2025-10-13T00:00:00"/>
    <n v="0"/>
    <n v="3.8"/>
    <x v="0"/>
  </r>
  <r>
    <s v="L1502"/>
    <x v="0"/>
    <s v="Warm"/>
    <n v="0"/>
    <n v="0"/>
    <n v="5"/>
    <d v="2025-10-22T00:00:00"/>
    <n v="0"/>
    <n v="3"/>
    <x v="0"/>
  </r>
  <r>
    <s v="L1503"/>
    <x v="3"/>
    <s v="Warm"/>
    <n v="0"/>
    <n v="0"/>
    <n v="10"/>
    <d v="2025-10-26T00:00:00"/>
    <n v="0"/>
    <n v="4"/>
    <x v="0"/>
  </r>
  <r>
    <s v="L1504"/>
    <x v="1"/>
    <s v="Warm"/>
    <n v="0"/>
    <n v="0"/>
    <n v="1"/>
    <d v="2025-10-27T00:00:00"/>
    <n v="0"/>
    <n v="2.2000000000000002"/>
    <x v="0"/>
  </r>
  <r>
    <s v="L1505"/>
    <x v="2"/>
    <s v="Warm"/>
    <n v="1"/>
    <n v="1"/>
    <n v="10"/>
    <d v="2025-10-21T00:00:00"/>
    <n v="0"/>
    <n v="8"/>
    <x v="1"/>
  </r>
  <r>
    <s v="L1506"/>
    <x v="2"/>
    <s v="Warm"/>
    <n v="1"/>
    <n v="1"/>
    <n v="5"/>
    <d v="2025-10-05T00:00:00"/>
    <n v="0"/>
    <n v="7"/>
    <x v="0"/>
  </r>
  <r>
    <s v="L1507"/>
    <x v="3"/>
    <s v="Warm"/>
    <n v="1"/>
    <n v="1"/>
    <n v="5"/>
    <d v="2025-10-16T00:00:00"/>
    <n v="0"/>
    <n v="7"/>
    <x v="0"/>
  </r>
  <r>
    <s v="L1508"/>
    <x v="0"/>
    <s v="Cold"/>
    <n v="1"/>
    <n v="1"/>
    <m/>
    <d v="2025-10-31T00:00:00"/>
    <n v="1"/>
    <n v="0"/>
    <x v="0"/>
  </r>
  <r>
    <s v="L1509"/>
    <x v="1"/>
    <s v="Warm"/>
    <n v="1"/>
    <n v="1"/>
    <n v="7"/>
    <d v="2025-10-02T00:00:00"/>
    <n v="0"/>
    <n v="7.4"/>
    <x v="0"/>
  </r>
  <r>
    <s v="L1510"/>
    <x v="0"/>
    <s v="Cold"/>
    <n v="1"/>
    <n v="1"/>
    <m/>
    <d v="2025-10-05T00:00:00"/>
    <n v="1"/>
    <n v="0"/>
    <x v="0"/>
  </r>
  <r>
    <s v="L1511"/>
    <x v="0"/>
    <s v="Hot"/>
    <n v="1"/>
    <n v="1"/>
    <n v="7"/>
    <d v="2025-10-17T00:00:00"/>
    <n v="0"/>
    <n v="8.4"/>
    <x v="2"/>
  </r>
  <r>
    <s v="L1512"/>
    <x v="0"/>
    <s v="Cold"/>
    <n v="1"/>
    <n v="1"/>
    <m/>
    <d v="2025-10-31T00:00:00"/>
    <n v="1"/>
    <n v="0"/>
    <x v="0"/>
  </r>
  <r>
    <s v="L1513"/>
    <x v="0"/>
    <s v="Warm"/>
    <n v="1"/>
    <n v="1"/>
    <n v="3"/>
    <d v="2025-10-19T00:00:00"/>
    <n v="0"/>
    <n v="6.6"/>
    <x v="0"/>
  </r>
  <r>
    <s v="L1514"/>
    <x v="2"/>
    <s v="Warm"/>
    <n v="1"/>
    <n v="1"/>
    <n v="5"/>
    <d v="2025-10-11T00:00:00"/>
    <n v="0"/>
    <n v="7"/>
    <x v="0"/>
  </r>
  <r>
    <s v="L1515"/>
    <x v="2"/>
    <s v="Hot"/>
    <n v="0"/>
    <n v="0"/>
    <m/>
    <d v="2025-10-28T00:00:00"/>
    <n v="1"/>
    <n v="0"/>
    <x v="0"/>
  </r>
  <r>
    <s v="L1516"/>
    <x v="0"/>
    <s v="Warm"/>
    <n v="1"/>
    <n v="1"/>
    <n v="2"/>
    <d v="2025-10-04T00:00:00"/>
    <n v="0"/>
    <n v="6.4"/>
    <x v="0"/>
  </r>
  <r>
    <s v="L1517"/>
    <x v="1"/>
    <s v="Hot"/>
    <n v="0"/>
    <n v="0"/>
    <n v="1"/>
    <d v="2025-10-28T00:00:00"/>
    <n v="0"/>
    <n v="3.2"/>
    <x v="0"/>
  </r>
  <r>
    <s v="L1518"/>
    <x v="3"/>
    <s v="Hot"/>
    <n v="1"/>
    <n v="1"/>
    <n v="10"/>
    <d v="2025-10-28T00:00:00"/>
    <n v="0"/>
    <n v="9"/>
    <x v="2"/>
  </r>
  <r>
    <s v="L1519"/>
    <x v="1"/>
    <s v="Warm"/>
    <n v="0"/>
    <n v="0"/>
    <n v="6"/>
    <d v="2025-10-15T00:00:00"/>
    <n v="0"/>
    <n v="3.2"/>
    <x v="0"/>
  </r>
  <r>
    <s v="L1520"/>
    <x v="1"/>
    <s v="Warm"/>
    <n v="1"/>
    <n v="1"/>
    <n v="7"/>
    <d v="2025-10-04T00:00:00"/>
    <n v="0"/>
    <n v="7.4"/>
    <x v="0"/>
  </r>
  <r>
    <s v="L1521"/>
    <x v="1"/>
    <s v="Warm"/>
    <n v="1"/>
    <n v="1"/>
    <n v="4"/>
    <d v="2025-10-17T00:00:00"/>
    <n v="0"/>
    <n v="6.8"/>
    <x v="0"/>
  </r>
  <r>
    <s v="L1522"/>
    <x v="0"/>
    <s v="Cold"/>
    <n v="1"/>
    <n v="1"/>
    <m/>
    <d v="2025-10-30T00:00:00"/>
    <n v="1"/>
    <n v="0"/>
    <x v="0"/>
  </r>
  <r>
    <s v="L1523"/>
    <x v="2"/>
    <s v="Warm"/>
    <n v="1"/>
    <n v="1"/>
    <n v="4"/>
    <d v="2025-10-15T00:00:00"/>
    <n v="0"/>
    <n v="6.8"/>
    <x v="0"/>
  </r>
  <r>
    <s v="L1524"/>
    <x v="1"/>
    <s v="Warm"/>
    <n v="1"/>
    <n v="1"/>
    <n v="8"/>
    <d v="2025-10-01T00:00:00"/>
    <n v="0"/>
    <n v="7.6"/>
    <x v="1"/>
  </r>
  <r>
    <s v="L1525"/>
    <x v="0"/>
    <s v="Hot"/>
    <n v="1"/>
    <n v="1"/>
    <n v="8"/>
    <d v="2025-10-24T00:00:00"/>
    <n v="0"/>
    <n v="8.6"/>
    <x v="2"/>
  </r>
  <r>
    <s v="L1526"/>
    <x v="1"/>
    <s v="Warm"/>
    <n v="1"/>
    <n v="1"/>
    <n v="6"/>
    <d v="2025-10-05T00:00:00"/>
    <n v="0"/>
    <n v="7.2"/>
    <x v="0"/>
  </r>
  <r>
    <s v="L1527"/>
    <x v="1"/>
    <s v="Warm"/>
    <n v="1"/>
    <n v="1"/>
    <n v="4"/>
    <d v="2025-10-14T00:00:00"/>
    <n v="0"/>
    <n v="6.8"/>
    <x v="0"/>
  </r>
  <r>
    <s v="L1528"/>
    <x v="0"/>
    <s v="Cold"/>
    <n v="1"/>
    <n v="1"/>
    <m/>
    <d v="2025-10-28T00:00:00"/>
    <n v="1"/>
    <n v="0"/>
    <x v="0"/>
  </r>
  <r>
    <s v="L1529"/>
    <x v="2"/>
    <s v="Cold"/>
    <n v="0"/>
    <n v="0"/>
    <m/>
    <d v="2025-10-21T00:00:00"/>
    <n v="1"/>
    <n v="0"/>
    <x v="0"/>
  </r>
  <r>
    <s v="L1530"/>
    <x v="2"/>
    <s v="Warm"/>
    <n v="1"/>
    <n v="1"/>
    <n v="2"/>
    <d v="2025-10-05T00:00:00"/>
    <n v="0"/>
    <n v="6.4"/>
    <x v="0"/>
  </r>
  <r>
    <s v="L1531"/>
    <x v="3"/>
    <s v="Hot"/>
    <n v="1"/>
    <n v="1"/>
    <n v="2"/>
    <d v="2025-10-03T00:00:00"/>
    <n v="0"/>
    <n v="7.4"/>
    <x v="0"/>
  </r>
  <r>
    <s v="L1532"/>
    <x v="0"/>
    <s v="Cold"/>
    <n v="1"/>
    <n v="1"/>
    <m/>
    <d v="2025-10-16T00:00:00"/>
    <n v="1"/>
    <n v="0"/>
    <x v="0"/>
  </r>
  <r>
    <s v="L1533"/>
    <x v="3"/>
    <s v="Warm"/>
    <n v="1"/>
    <n v="1"/>
    <n v="1"/>
    <d v="2025-10-26T00:00:00"/>
    <n v="0"/>
    <n v="6.2"/>
    <x v="0"/>
  </r>
  <r>
    <s v="L1534"/>
    <x v="3"/>
    <s v="Hot"/>
    <n v="1"/>
    <n v="1"/>
    <n v="0"/>
    <d v="2025-10-09T00:00:00"/>
    <n v="0"/>
    <n v="7"/>
    <x v="0"/>
  </r>
  <r>
    <s v="L1535"/>
    <x v="3"/>
    <s v="Hot"/>
    <n v="0"/>
    <n v="0"/>
    <m/>
    <d v="2025-10-11T00:00:00"/>
    <n v="1"/>
    <n v="0"/>
    <x v="0"/>
  </r>
  <r>
    <s v="L1536"/>
    <x v="2"/>
    <s v="Warm"/>
    <n v="0"/>
    <n v="0"/>
    <n v="0"/>
    <d v="2025-10-20T00:00:00"/>
    <n v="0"/>
    <n v="2"/>
    <x v="0"/>
  </r>
  <r>
    <s v="L1537"/>
    <x v="0"/>
    <s v="Hot"/>
    <n v="1"/>
    <n v="1"/>
    <n v="3"/>
    <d v="2025-10-23T00:00:00"/>
    <n v="0"/>
    <n v="7.6"/>
    <x v="1"/>
  </r>
  <r>
    <s v="L1538"/>
    <x v="3"/>
    <s v="Cold"/>
    <n v="1"/>
    <n v="1"/>
    <m/>
    <d v="2025-10-13T00:00:00"/>
    <n v="1"/>
    <n v="0"/>
    <x v="0"/>
  </r>
  <r>
    <s v="L1539"/>
    <x v="0"/>
    <s v="Warm"/>
    <n v="0"/>
    <n v="0"/>
    <m/>
    <d v="2025-10-21T00:00:00"/>
    <n v="1"/>
    <n v="0"/>
    <x v="0"/>
  </r>
  <r>
    <s v="L1540"/>
    <x v="0"/>
    <s v="Hot"/>
    <n v="1"/>
    <n v="1"/>
    <n v="9"/>
    <d v="2025-10-03T00:00:00"/>
    <n v="0"/>
    <n v="8.8000000000000007"/>
    <x v="2"/>
  </r>
  <r>
    <s v="L1541"/>
    <x v="2"/>
    <s v="Cold"/>
    <n v="1"/>
    <n v="1"/>
    <m/>
    <d v="2025-10-28T00:00:00"/>
    <n v="1"/>
    <n v="0"/>
    <x v="0"/>
  </r>
  <r>
    <s v="L1542"/>
    <x v="3"/>
    <s v="Warm"/>
    <n v="1"/>
    <n v="1"/>
    <n v="9"/>
    <d v="2025-10-11T00:00:00"/>
    <n v="0"/>
    <n v="7.8"/>
    <x v="1"/>
  </r>
  <r>
    <s v="L1543"/>
    <x v="3"/>
    <s v="Warm"/>
    <n v="1"/>
    <n v="1"/>
    <n v="4"/>
    <d v="2025-10-28T00:00:00"/>
    <n v="0"/>
    <n v="6.8"/>
    <x v="0"/>
  </r>
  <r>
    <s v="L1544"/>
    <x v="0"/>
    <s v="Hot"/>
    <n v="1"/>
    <n v="1"/>
    <n v="1"/>
    <d v="2025-10-22T00:00:00"/>
    <n v="0"/>
    <n v="7.2"/>
    <x v="0"/>
  </r>
  <r>
    <s v="L1545"/>
    <x v="1"/>
    <s v="Hot"/>
    <n v="0"/>
    <n v="0"/>
    <n v="6"/>
    <d v="2025-10-28T00:00:00"/>
    <n v="0"/>
    <n v="4.2"/>
    <x v="0"/>
  </r>
  <r>
    <s v="L1546"/>
    <x v="2"/>
    <s v="Warm"/>
    <n v="1"/>
    <n v="1"/>
    <n v="3"/>
    <d v="2025-10-18T00:00:00"/>
    <n v="0"/>
    <n v="6.6"/>
    <x v="0"/>
  </r>
  <r>
    <s v="L1547"/>
    <x v="2"/>
    <s v="Warm"/>
    <n v="1"/>
    <n v="1"/>
    <n v="4"/>
    <d v="2025-10-13T00:00:00"/>
    <n v="0"/>
    <n v="6.8"/>
    <x v="0"/>
  </r>
  <r>
    <s v="L1548"/>
    <x v="2"/>
    <s v="Warm"/>
    <n v="0"/>
    <n v="0"/>
    <n v="6"/>
    <d v="2025-10-31T00:00:00"/>
    <n v="0"/>
    <n v="3.2"/>
    <x v="0"/>
  </r>
  <r>
    <s v="L1549"/>
    <x v="2"/>
    <s v="Warm"/>
    <n v="1"/>
    <n v="1"/>
    <n v="5"/>
    <d v="2025-10-11T00:00:00"/>
    <n v="0"/>
    <n v="7"/>
    <x v="0"/>
  </r>
  <r>
    <s v="L1550"/>
    <x v="3"/>
    <s v="Warm"/>
    <n v="1"/>
    <n v="1"/>
    <n v="3"/>
    <d v="2025-10-21T00:00:00"/>
    <n v="0"/>
    <n v="6.6"/>
    <x v="0"/>
  </r>
  <r>
    <s v="L1551"/>
    <x v="3"/>
    <s v="Hot"/>
    <n v="1"/>
    <n v="1"/>
    <n v="3"/>
    <d v="2025-10-23T00:00:00"/>
    <n v="0"/>
    <n v="7.6"/>
    <x v="1"/>
  </r>
  <r>
    <s v="L1552"/>
    <x v="1"/>
    <s v="Warm"/>
    <n v="1"/>
    <n v="1"/>
    <n v="9"/>
    <d v="2025-10-29T00:00:00"/>
    <n v="0"/>
    <n v="7.8"/>
    <x v="1"/>
  </r>
  <r>
    <s v="L1553"/>
    <x v="2"/>
    <s v="Cold"/>
    <n v="1"/>
    <n v="1"/>
    <m/>
    <d v="2025-10-25T00:00:00"/>
    <n v="1"/>
    <n v="0"/>
    <x v="0"/>
  </r>
  <r>
    <s v="L1554"/>
    <x v="2"/>
    <s v="Warm"/>
    <n v="1"/>
    <n v="1"/>
    <n v="2"/>
    <d v="2025-10-16T00:00:00"/>
    <n v="0"/>
    <n v="6.4"/>
    <x v="0"/>
  </r>
  <r>
    <s v="L1555"/>
    <x v="0"/>
    <s v="Warm"/>
    <n v="1"/>
    <n v="1"/>
    <n v="8"/>
    <d v="2025-10-28T00:00:00"/>
    <n v="0"/>
    <n v="7.6"/>
    <x v="1"/>
  </r>
  <r>
    <s v="L1556"/>
    <x v="3"/>
    <s v="Hot"/>
    <n v="1"/>
    <n v="1"/>
    <n v="1"/>
    <d v="2025-10-18T00:00:00"/>
    <n v="0"/>
    <n v="7.2"/>
    <x v="0"/>
  </r>
  <r>
    <s v="L1557"/>
    <x v="2"/>
    <s v="Warm"/>
    <n v="1"/>
    <n v="1"/>
    <n v="2"/>
    <d v="2025-10-02T00:00:00"/>
    <n v="0"/>
    <n v="6.4"/>
    <x v="0"/>
  </r>
  <r>
    <s v="L1558"/>
    <x v="1"/>
    <s v="Warm"/>
    <n v="1"/>
    <n v="1"/>
    <n v="6"/>
    <d v="2025-10-20T00:00:00"/>
    <n v="0"/>
    <n v="7.2"/>
    <x v="0"/>
  </r>
  <r>
    <s v="L1559"/>
    <x v="1"/>
    <s v="Cold"/>
    <n v="1"/>
    <n v="1"/>
    <m/>
    <d v="2025-10-03T00:00:00"/>
    <n v="1"/>
    <n v="0"/>
    <x v="0"/>
  </r>
  <r>
    <s v="L1560"/>
    <x v="3"/>
    <s v="Warm"/>
    <n v="0"/>
    <n v="0"/>
    <n v="6"/>
    <d v="2025-10-08T00:00:00"/>
    <n v="0"/>
    <n v="3.2"/>
    <x v="0"/>
  </r>
  <r>
    <s v="L1561"/>
    <x v="1"/>
    <s v="Cold"/>
    <n v="1"/>
    <n v="1"/>
    <m/>
    <d v="2025-10-21T00:00:00"/>
    <n v="1"/>
    <n v="0"/>
    <x v="0"/>
  </r>
  <r>
    <s v="L1562"/>
    <x v="1"/>
    <s v="Warm"/>
    <n v="1"/>
    <n v="1"/>
    <n v="1"/>
    <d v="2025-10-22T00:00:00"/>
    <n v="0"/>
    <n v="6.2"/>
    <x v="0"/>
  </r>
  <r>
    <s v="L1563"/>
    <x v="3"/>
    <s v="Hot"/>
    <n v="1"/>
    <n v="1"/>
    <n v="3"/>
    <d v="2025-10-30T00:00:00"/>
    <n v="0"/>
    <n v="7.6"/>
    <x v="1"/>
  </r>
  <r>
    <s v="L1564"/>
    <x v="2"/>
    <s v="Warm"/>
    <n v="1"/>
    <n v="1"/>
    <n v="4"/>
    <d v="2025-10-10T00:00:00"/>
    <n v="0"/>
    <n v="6.8"/>
    <x v="0"/>
  </r>
  <r>
    <s v="L1565"/>
    <x v="2"/>
    <s v="Hot"/>
    <n v="1"/>
    <n v="1"/>
    <n v="5"/>
    <d v="2025-10-08T00:00:00"/>
    <n v="0"/>
    <n v="8"/>
    <x v="1"/>
  </r>
  <r>
    <s v="L1566"/>
    <x v="1"/>
    <s v="Hot"/>
    <n v="0"/>
    <n v="0"/>
    <n v="3"/>
    <d v="2025-10-24T00:00:00"/>
    <n v="0"/>
    <n v="3.6"/>
    <x v="0"/>
  </r>
  <r>
    <s v="L1567"/>
    <x v="1"/>
    <s v="Cold"/>
    <n v="1"/>
    <n v="1"/>
    <m/>
    <d v="2025-10-03T00:00:00"/>
    <n v="1"/>
    <n v="0"/>
    <x v="0"/>
  </r>
  <r>
    <s v="L1568"/>
    <x v="2"/>
    <s v="Warm"/>
    <n v="0"/>
    <n v="0"/>
    <n v="9"/>
    <d v="2025-10-14T00:00:00"/>
    <n v="0"/>
    <n v="3.8"/>
    <x v="0"/>
  </r>
  <r>
    <s v="L1569"/>
    <x v="3"/>
    <s v="Warm"/>
    <n v="1"/>
    <n v="1"/>
    <n v="4"/>
    <d v="2025-10-04T00:00:00"/>
    <n v="0"/>
    <n v="6.8"/>
    <x v="0"/>
  </r>
  <r>
    <s v="L1570"/>
    <x v="1"/>
    <s v="Hot"/>
    <n v="1"/>
    <n v="1"/>
    <n v="9"/>
    <d v="2025-10-25T00:00:00"/>
    <n v="0"/>
    <n v="8.8000000000000007"/>
    <x v="2"/>
  </r>
  <r>
    <s v="L1571"/>
    <x v="0"/>
    <s v="Warm"/>
    <n v="1"/>
    <n v="1"/>
    <n v="2"/>
    <d v="2025-10-21T00:00:00"/>
    <n v="0"/>
    <n v="6.4"/>
    <x v="0"/>
  </r>
  <r>
    <s v="L1572"/>
    <x v="3"/>
    <s v="Hot"/>
    <n v="1"/>
    <n v="1"/>
    <n v="1"/>
    <d v="2025-10-23T00:00:00"/>
    <n v="0"/>
    <n v="7.2"/>
    <x v="0"/>
  </r>
  <r>
    <s v="L1573"/>
    <x v="1"/>
    <s v="Hot"/>
    <n v="1"/>
    <n v="1"/>
    <n v="7"/>
    <d v="2025-10-28T00:00:00"/>
    <n v="0"/>
    <n v="8.4"/>
    <x v="2"/>
  </r>
  <r>
    <s v="L1574"/>
    <x v="1"/>
    <s v="Warm"/>
    <n v="0"/>
    <n v="0"/>
    <n v="0"/>
    <d v="2025-10-04T00:00:00"/>
    <n v="0"/>
    <n v="2"/>
    <x v="0"/>
  </r>
  <r>
    <s v="L1575"/>
    <x v="0"/>
    <s v="Hot"/>
    <n v="1"/>
    <n v="1"/>
    <n v="10"/>
    <d v="2025-10-15T00:00:00"/>
    <n v="0"/>
    <n v="9"/>
    <x v="2"/>
  </r>
  <r>
    <s v="L1576"/>
    <x v="0"/>
    <s v="Warm"/>
    <n v="1"/>
    <n v="1"/>
    <n v="7"/>
    <d v="2025-10-06T00:00:00"/>
    <n v="0"/>
    <n v="7.4"/>
    <x v="0"/>
  </r>
  <r>
    <s v="L1577"/>
    <x v="2"/>
    <s v="Hot"/>
    <n v="1"/>
    <n v="1"/>
    <n v="3"/>
    <d v="2025-10-23T00:00:00"/>
    <n v="0"/>
    <n v="7.6"/>
    <x v="1"/>
  </r>
  <r>
    <s v="L1578"/>
    <x v="3"/>
    <s v="Hot"/>
    <n v="1"/>
    <n v="1"/>
    <n v="6"/>
    <d v="2025-10-10T00:00:00"/>
    <n v="0"/>
    <n v="8.1999999999999993"/>
    <x v="2"/>
  </r>
  <r>
    <s v="L1579"/>
    <x v="3"/>
    <s v="Hot"/>
    <n v="1"/>
    <n v="1"/>
    <n v="9"/>
    <d v="2025-10-29T00:00:00"/>
    <n v="0"/>
    <n v="8.8000000000000007"/>
    <x v="2"/>
  </r>
  <r>
    <s v="L1580"/>
    <x v="2"/>
    <s v="Warm"/>
    <n v="1"/>
    <n v="1"/>
    <n v="6"/>
    <d v="2025-10-01T00:00:00"/>
    <n v="0"/>
    <n v="7.2"/>
    <x v="0"/>
  </r>
  <r>
    <s v="L1581"/>
    <x v="3"/>
    <s v="Warm"/>
    <n v="1"/>
    <n v="1"/>
    <n v="3"/>
    <d v="2025-10-02T00:00:00"/>
    <n v="0"/>
    <n v="6.6"/>
    <x v="0"/>
  </r>
  <r>
    <s v="L1582"/>
    <x v="3"/>
    <s v="Warm"/>
    <n v="1"/>
    <n v="1"/>
    <n v="1"/>
    <d v="2025-10-11T00:00:00"/>
    <n v="0"/>
    <n v="6.2"/>
    <x v="0"/>
  </r>
  <r>
    <s v="L1583"/>
    <x v="3"/>
    <s v="Warm"/>
    <n v="1"/>
    <n v="1"/>
    <n v="5"/>
    <d v="2025-10-26T00:00:00"/>
    <n v="0"/>
    <n v="7"/>
    <x v="0"/>
  </r>
  <r>
    <s v="L1584"/>
    <x v="3"/>
    <s v="Warm"/>
    <n v="1"/>
    <n v="1"/>
    <m/>
    <d v="2025-10-02T00:00:00"/>
    <n v="1"/>
    <n v="0"/>
    <x v="0"/>
  </r>
  <r>
    <s v="L1585"/>
    <x v="3"/>
    <s v="Hot"/>
    <n v="1"/>
    <n v="1"/>
    <n v="5"/>
    <d v="2025-10-10T00:00:00"/>
    <n v="0"/>
    <n v="8"/>
    <x v="1"/>
  </r>
  <r>
    <s v="L1586"/>
    <x v="0"/>
    <s v="Warm"/>
    <n v="1"/>
    <n v="1"/>
    <n v="8"/>
    <d v="2025-10-12T00:00:00"/>
    <n v="0"/>
    <n v="7.6"/>
    <x v="1"/>
  </r>
  <r>
    <s v="L1587"/>
    <x v="3"/>
    <s v="Cold"/>
    <n v="1"/>
    <n v="1"/>
    <m/>
    <d v="2025-10-12T00:00:00"/>
    <n v="1"/>
    <n v="0"/>
    <x v="0"/>
  </r>
  <r>
    <s v="L1588"/>
    <x v="0"/>
    <s v="Warm"/>
    <n v="1"/>
    <n v="1"/>
    <m/>
    <d v="2025-10-14T00:00:00"/>
    <n v="1"/>
    <n v="0"/>
    <x v="0"/>
  </r>
  <r>
    <s v="L1589"/>
    <x v="3"/>
    <s v="Warm"/>
    <n v="1"/>
    <n v="1"/>
    <n v="9"/>
    <d v="2025-10-05T00:00:00"/>
    <n v="0"/>
    <n v="7.8"/>
    <x v="1"/>
  </r>
  <r>
    <s v="L1590"/>
    <x v="2"/>
    <s v="Cold"/>
    <n v="1"/>
    <n v="1"/>
    <m/>
    <d v="2025-10-08T00:00:00"/>
    <n v="1"/>
    <n v="0"/>
    <x v="0"/>
  </r>
  <r>
    <s v="L1591"/>
    <x v="1"/>
    <s v="Warm"/>
    <n v="1"/>
    <n v="1"/>
    <n v="0"/>
    <d v="2025-10-17T00:00:00"/>
    <n v="0"/>
    <n v="6"/>
    <x v="0"/>
  </r>
  <r>
    <s v="L1592"/>
    <x v="0"/>
    <s v="Hot"/>
    <n v="1"/>
    <n v="1"/>
    <m/>
    <d v="2025-10-14T00:00:00"/>
    <n v="1"/>
    <n v="0"/>
    <x v="0"/>
  </r>
  <r>
    <s v="L1593"/>
    <x v="3"/>
    <s v="Warm"/>
    <n v="1"/>
    <n v="1"/>
    <n v="7"/>
    <d v="2025-10-19T00:00:00"/>
    <n v="0"/>
    <n v="7.4"/>
    <x v="0"/>
  </r>
  <r>
    <s v="L1594"/>
    <x v="2"/>
    <s v="Warm"/>
    <n v="0"/>
    <n v="0"/>
    <n v="2"/>
    <d v="2025-10-22T00:00:00"/>
    <n v="0"/>
    <n v="2.4"/>
    <x v="0"/>
  </r>
  <r>
    <s v="L1595"/>
    <x v="1"/>
    <s v="Warm"/>
    <n v="1"/>
    <n v="1"/>
    <n v="8"/>
    <d v="2025-10-26T00:00:00"/>
    <n v="0"/>
    <n v="7.6"/>
    <x v="1"/>
  </r>
  <r>
    <s v="L1596"/>
    <x v="0"/>
    <s v="Warm"/>
    <n v="1"/>
    <n v="1"/>
    <m/>
    <d v="2025-10-06T00:00:00"/>
    <n v="1"/>
    <n v="0"/>
    <x v="0"/>
  </r>
  <r>
    <s v="L1597"/>
    <x v="1"/>
    <s v="Warm"/>
    <n v="0"/>
    <n v="0"/>
    <n v="3"/>
    <d v="2025-10-06T00:00:00"/>
    <n v="0"/>
    <n v="2.6"/>
    <x v="0"/>
  </r>
  <r>
    <s v="L1598"/>
    <x v="2"/>
    <s v="Warm"/>
    <n v="1"/>
    <n v="1"/>
    <n v="1"/>
    <d v="2025-10-06T00:00:00"/>
    <n v="0"/>
    <n v="6.2"/>
    <x v="0"/>
  </r>
  <r>
    <s v="L1599"/>
    <x v="0"/>
    <s v="Warm"/>
    <n v="1"/>
    <n v="1"/>
    <n v="4"/>
    <d v="2025-10-03T00:00:00"/>
    <n v="0"/>
    <n v="6.8"/>
    <x v="0"/>
  </r>
  <r>
    <s v="L1600"/>
    <x v="1"/>
    <s v="Cold"/>
    <n v="1"/>
    <n v="1"/>
    <m/>
    <d v="2025-10-20T00:00:00"/>
    <n v="1"/>
    <n v="0"/>
    <x v="0"/>
  </r>
  <r>
    <s v="L1601"/>
    <x v="3"/>
    <s v="Warm"/>
    <n v="1"/>
    <n v="1"/>
    <n v="3"/>
    <d v="2025-10-28T00:00:00"/>
    <n v="0"/>
    <n v="6.6"/>
    <x v="0"/>
  </r>
  <r>
    <s v="L1602"/>
    <x v="0"/>
    <s v="Hot"/>
    <n v="1"/>
    <n v="1"/>
    <n v="8"/>
    <d v="2025-10-13T00:00:00"/>
    <n v="0"/>
    <n v="8.6"/>
    <x v="2"/>
  </r>
  <r>
    <s v="L1603"/>
    <x v="1"/>
    <s v="Warm"/>
    <n v="1"/>
    <n v="1"/>
    <n v="6"/>
    <d v="2025-10-20T00:00:00"/>
    <n v="0"/>
    <n v="7.2"/>
    <x v="0"/>
  </r>
  <r>
    <s v="L1604"/>
    <x v="2"/>
    <s v="Hot"/>
    <n v="1"/>
    <n v="1"/>
    <n v="9"/>
    <d v="2025-10-22T00:00:00"/>
    <n v="0"/>
    <n v="8.8000000000000007"/>
    <x v="2"/>
  </r>
  <r>
    <s v="L1605"/>
    <x v="2"/>
    <s v="Warm"/>
    <n v="1"/>
    <n v="1"/>
    <n v="3"/>
    <d v="2025-10-08T00:00:00"/>
    <n v="0"/>
    <n v="6.6"/>
    <x v="0"/>
  </r>
  <r>
    <s v="L1606"/>
    <x v="0"/>
    <s v="Warm"/>
    <n v="1"/>
    <n v="1"/>
    <n v="2"/>
    <d v="2025-10-16T00:00:00"/>
    <n v="0"/>
    <n v="6.4"/>
    <x v="0"/>
  </r>
  <r>
    <s v="L1607"/>
    <x v="1"/>
    <s v="Hot"/>
    <n v="0"/>
    <n v="0"/>
    <n v="4"/>
    <d v="2025-10-30T00:00:00"/>
    <n v="0"/>
    <n v="3.8"/>
    <x v="0"/>
  </r>
  <r>
    <s v="L1608"/>
    <x v="0"/>
    <s v="Warm"/>
    <n v="1"/>
    <n v="1"/>
    <n v="0"/>
    <d v="2025-10-19T00:00:00"/>
    <n v="0"/>
    <n v="6"/>
    <x v="0"/>
  </r>
  <r>
    <s v="L1609"/>
    <x v="0"/>
    <s v="Hot"/>
    <n v="1"/>
    <n v="1"/>
    <n v="1"/>
    <d v="2025-10-05T00:00:00"/>
    <n v="0"/>
    <n v="7.2"/>
    <x v="0"/>
  </r>
  <r>
    <s v="L1610"/>
    <x v="1"/>
    <s v="Hot"/>
    <n v="1"/>
    <n v="1"/>
    <n v="1"/>
    <d v="2025-10-08T00:00:00"/>
    <n v="0"/>
    <n v="7.2"/>
    <x v="0"/>
  </r>
  <r>
    <s v="L1611"/>
    <x v="1"/>
    <s v="Warm"/>
    <n v="1"/>
    <n v="1"/>
    <n v="2"/>
    <d v="2025-10-15T00:00:00"/>
    <n v="0"/>
    <n v="6.4"/>
    <x v="0"/>
  </r>
  <r>
    <s v="L1612"/>
    <x v="3"/>
    <s v="Warm"/>
    <n v="1"/>
    <n v="1"/>
    <n v="8"/>
    <d v="2025-10-21T00:00:00"/>
    <n v="0"/>
    <n v="7.6"/>
    <x v="1"/>
  </r>
  <r>
    <s v="L1613"/>
    <x v="1"/>
    <s v="Cold"/>
    <n v="1"/>
    <n v="1"/>
    <m/>
    <d v="2025-10-09T00:00:00"/>
    <n v="1"/>
    <n v="0"/>
    <x v="0"/>
  </r>
  <r>
    <s v="L1614"/>
    <x v="2"/>
    <s v="Warm"/>
    <n v="1"/>
    <n v="1"/>
    <n v="6"/>
    <d v="2025-10-15T00:00:00"/>
    <n v="0"/>
    <n v="7.2"/>
    <x v="0"/>
  </r>
  <r>
    <s v="L1615"/>
    <x v="0"/>
    <s v="Warm"/>
    <n v="1"/>
    <n v="1"/>
    <n v="6"/>
    <d v="2025-10-09T00:00:00"/>
    <n v="0"/>
    <n v="7.2"/>
    <x v="0"/>
  </r>
  <r>
    <s v="L1616"/>
    <x v="0"/>
    <s v="Warm"/>
    <n v="1"/>
    <n v="1"/>
    <n v="3"/>
    <d v="2025-10-22T00:00:00"/>
    <n v="0"/>
    <n v="6.6"/>
    <x v="0"/>
  </r>
  <r>
    <s v="L1617"/>
    <x v="2"/>
    <s v="Hot"/>
    <n v="1"/>
    <n v="1"/>
    <n v="4"/>
    <d v="2025-10-01T00:00:00"/>
    <n v="0"/>
    <n v="7.8"/>
    <x v="1"/>
  </r>
  <r>
    <s v="L1618"/>
    <x v="1"/>
    <s v="Cold"/>
    <n v="1"/>
    <n v="1"/>
    <m/>
    <d v="2025-10-29T00:00:00"/>
    <n v="1"/>
    <n v="0"/>
    <x v="0"/>
  </r>
  <r>
    <s v="L1619"/>
    <x v="2"/>
    <s v="Warm"/>
    <n v="1"/>
    <n v="1"/>
    <m/>
    <d v="2025-10-26T00:00:00"/>
    <n v="1"/>
    <n v="0"/>
    <x v="0"/>
  </r>
  <r>
    <s v="L1620"/>
    <x v="2"/>
    <s v="Warm"/>
    <n v="0"/>
    <n v="0"/>
    <m/>
    <d v="2025-10-15T00:00:00"/>
    <n v="1"/>
    <n v="0"/>
    <x v="0"/>
  </r>
  <r>
    <s v="L1621"/>
    <x v="3"/>
    <s v="Hot"/>
    <n v="1"/>
    <n v="1"/>
    <n v="6"/>
    <d v="2025-10-29T00:00:00"/>
    <n v="0"/>
    <n v="8.1999999999999993"/>
    <x v="2"/>
  </r>
  <r>
    <s v="L1622"/>
    <x v="2"/>
    <s v="Warm"/>
    <n v="1"/>
    <n v="1"/>
    <n v="9"/>
    <d v="2025-10-10T00:00:00"/>
    <n v="0"/>
    <n v="7.8"/>
    <x v="1"/>
  </r>
  <r>
    <s v="L1623"/>
    <x v="0"/>
    <s v="Warm"/>
    <n v="1"/>
    <n v="1"/>
    <n v="8"/>
    <d v="2025-10-22T00:00:00"/>
    <n v="0"/>
    <n v="7.6"/>
    <x v="1"/>
  </r>
  <r>
    <s v="L1624"/>
    <x v="2"/>
    <s v="Cold"/>
    <n v="1"/>
    <n v="1"/>
    <m/>
    <d v="2025-10-18T00:00:00"/>
    <n v="1"/>
    <n v="0"/>
    <x v="0"/>
  </r>
  <r>
    <s v="L1625"/>
    <x v="0"/>
    <s v="Hot"/>
    <n v="0"/>
    <n v="0"/>
    <n v="0"/>
    <d v="2025-10-06T00:00:00"/>
    <n v="0"/>
    <n v="3"/>
    <x v="0"/>
  </r>
  <r>
    <s v="L1626"/>
    <x v="0"/>
    <s v="Warm"/>
    <n v="1"/>
    <n v="1"/>
    <n v="1"/>
    <d v="2025-10-03T00:00:00"/>
    <n v="0"/>
    <n v="6.2"/>
    <x v="0"/>
  </r>
  <r>
    <s v="L1627"/>
    <x v="0"/>
    <s v="Cold"/>
    <n v="1"/>
    <n v="1"/>
    <m/>
    <d v="2025-10-15T00:00:00"/>
    <n v="1"/>
    <n v="0"/>
    <x v="0"/>
  </r>
  <r>
    <s v="L1628"/>
    <x v="1"/>
    <s v="Warm"/>
    <n v="1"/>
    <n v="1"/>
    <m/>
    <d v="2025-10-31T00:00:00"/>
    <n v="1"/>
    <n v="0"/>
    <x v="0"/>
  </r>
  <r>
    <s v="L1629"/>
    <x v="3"/>
    <s v="Warm"/>
    <n v="1"/>
    <n v="1"/>
    <n v="3"/>
    <d v="2025-10-12T00:00:00"/>
    <n v="0"/>
    <n v="6.6"/>
    <x v="0"/>
  </r>
  <r>
    <s v="L1630"/>
    <x v="0"/>
    <s v="Hot"/>
    <n v="1"/>
    <n v="1"/>
    <n v="1"/>
    <d v="2025-10-19T00:00:00"/>
    <n v="0"/>
    <n v="7.2"/>
    <x v="0"/>
  </r>
  <r>
    <s v="L1631"/>
    <x v="0"/>
    <s v="Cold"/>
    <n v="0"/>
    <n v="0"/>
    <m/>
    <d v="2025-10-10T00:00:00"/>
    <n v="1"/>
    <n v="0"/>
    <x v="0"/>
  </r>
  <r>
    <s v="L1632"/>
    <x v="1"/>
    <s v="Hot"/>
    <n v="1"/>
    <n v="1"/>
    <n v="9"/>
    <d v="2025-10-21T00:00:00"/>
    <n v="0"/>
    <n v="8.8000000000000007"/>
    <x v="2"/>
  </r>
  <r>
    <s v="L1633"/>
    <x v="0"/>
    <s v="Warm"/>
    <n v="1"/>
    <n v="1"/>
    <n v="3"/>
    <d v="2025-10-31T00:00:00"/>
    <n v="0"/>
    <n v="6.6"/>
    <x v="0"/>
  </r>
  <r>
    <s v="L1634"/>
    <x v="2"/>
    <s v="Warm"/>
    <n v="0"/>
    <n v="0"/>
    <n v="5"/>
    <d v="2025-10-14T00:00:00"/>
    <n v="0"/>
    <n v="3"/>
    <x v="0"/>
  </r>
  <r>
    <s v="L1635"/>
    <x v="2"/>
    <s v="Hot"/>
    <n v="1"/>
    <n v="1"/>
    <m/>
    <d v="2025-10-23T00:00:00"/>
    <n v="1"/>
    <n v="0"/>
    <x v="0"/>
  </r>
  <r>
    <s v="L1636"/>
    <x v="3"/>
    <s v="Warm"/>
    <n v="1"/>
    <n v="1"/>
    <n v="3"/>
    <d v="2025-10-09T00:00:00"/>
    <n v="0"/>
    <n v="6.6"/>
    <x v="0"/>
  </r>
  <r>
    <s v="L1637"/>
    <x v="0"/>
    <s v="Hot"/>
    <n v="1"/>
    <n v="1"/>
    <n v="2"/>
    <d v="2025-10-15T00:00:00"/>
    <n v="0"/>
    <n v="7.4"/>
    <x v="0"/>
  </r>
  <r>
    <s v="L1638"/>
    <x v="1"/>
    <s v="Hot"/>
    <n v="0"/>
    <n v="0"/>
    <n v="1"/>
    <d v="2025-10-28T00:00:00"/>
    <n v="0"/>
    <n v="3.2"/>
    <x v="0"/>
  </r>
  <r>
    <s v="L1639"/>
    <x v="2"/>
    <s v="Warm"/>
    <n v="1"/>
    <n v="1"/>
    <n v="8"/>
    <d v="2025-10-10T00:00:00"/>
    <n v="0"/>
    <n v="7.6"/>
    <x v="1"/>
  </r>
  <r>
    <s v="L1640"/>
    <x v="1"/>
    <s v="Cold"/>
    <n v="1"/>
    <n v="1"/>
    <m/>
    <d v="2025-10-07T00:00:00"/>
    <n v="1"/>
    <n v="0"/>
    <x v="0"/>
  </r>
  <r>
    <s v="L1641"/>
    <x v="1"/>
    <s v="Warm"/>
    <n v="1"/>
    <n v="1"/>
    <n v="9"/>
    <d v="2025-10-13T00:00:00"/>
    <n v="0"/>
    <n v="7.8"/>
    <x v="1"/>
  </r>
  <r>
    <s v="L1642"/>
    <x v="2"/>
    <s v="Warm"/>
    <n v="1"/>
    <n v="1"/>
    <n v="4"/>
    <d v="2025-10-28T00:00:00"/>
    <n v="0"/>
    <n v="6.8"/>
    <x v="0"/>
  </r>
  <r>
    <s v="L1643"/>
    <x v="1"/>
    <s v="Hot"/>
    <n v="1"/>
    <n v="1"/>
    <n v="4"/>
    <d v="2025-10-16T00:00:00"/>
    <n v="0"/>
    <n v="7.8"/>
    <x v="1"/>
  </r>
  <r>
    <s v="L1644"/>
    <x v="2"/>
    <s v="Hot"/>
    <n v="1"/>
    <n v="1"/>
    <n v="1"/>
    <d v="2025-10-04T00:00:00"/>
    <n v="0"/>
    <n v="7.2"/>
    <x v="0"/>
  </r>
  <r>
    <s v="L1645"/>
    <x v="1"/>
    <s v="Hot"/>
    <n v="1"/>
    <n v="1"/>
    <n v="0"/>
    <d v="2025-10-08T00:00:00"/>
    <n v="0"/>
    <n v="7"/>
    <x v="0"/>
  </r>
  <r>
    <s v="L1646"/>
    <x v="2"/>
    <s v="Hot"/>
    <n v="1"/>
    <n v="1"/>
    <n v="6"/>
    <d v="2025-10-13T00:00:00"/>
    <n v="0"/>
    <n v="8.1999999999999993"/>
    <x v="2"/>
  </r>
  <r>
    <s v="L1647"/>
    <x v="0"/>
    <s v="Warm"/>
    <n v="0"/>
    <n v="0"/>
    <n v="5"/>
    <d v="2025-10-19T00:00:00"/>
    <n v="0"/>
    <n v="3"/>
    <x v="0"/>
  </r>
  <r>
    <s v="L1648"/>
    <x v="3"/>
    <s v="Warm"/>
    <n v="1"/>
    <n v="1"/>
    <n v="0"/>
    <d v="2025-10-12T00:00:00"/>
    <n v="0"/>
    <n v="6"/>
    <x v="0"/>
  </r>
  <r>
    <s v="L1649"/>
    <x v="2"/>
    <s v="Warm"/>
    <n v="1"/>
    <n v="1"/>
    <m/>
    <d v="2025-10-19T00:00:00"/>
    <n v="1"/>
    <n v="0"/>
    <x v="0"/>
  </r>
  <r>
    <s v="L1650"/>
    <x v="2"/>
    <s v="Hot"/>
    <n v="1"/>
    <n v="1"/>
    <m/>
    <d v="2025-10-10T00:00:00"/>
    <n v="1"/>
    <n v="0"/>
    <x v="0"/>
  </r>
  <r>
    <s v="L1651"/>
    <x v="3"/>
    <s v="Warm"/>
    <n v="1"/>
    <n v="1"/>
    <m/>
    <d v="2025-10-23T00:00:00"/>
    <n v="1"/>
    <n v="0"/>
    <x v="0"/>
  </r>
  <r>
    <s v="L1652"/>
    <x v="2"/>
    <s v="Cold"/>
    <n v="1"/>
    <n v="1"/>
    <m/>
    <d v="2025-10-10T00:00:00"/>
    <n v="1"/>
    <n v="0"/>
    <x v="0"/>
  </r>
  <r>
    <s v="L1653"/>
    <x v="2"/>
    <s v="Hot"/>
    <n v="1"/>
    <n v="1"/>
    <n v="3"/>
    <d v="2025-10-01T00:00:00"/>
    <n v="0"/>
    <n v="7.6"/>
    <x v="1"/>
  </r>
  <r>
    <s v="L1654"/>
    <x v="1"/>
    <s v="Cold"/>
    <n v="1"/>
    <n v="1"/>
    <m/>
    <d v="2025-10-27T00:00:00"/>
    <n v="1"/>
    <n v="0"/>
    <x v="0"/>
  </r>
  <r>
    <s v="L1655"/>
    <x v="3"/>
    <s v="Cold"/>
    <n v="1"/>
    <n v="1"/>
    <m/>
    <d v="2025-10-22T00:00:00"/>
    <n v="1"/>
    <n v="0"/>
    <x v="0"/>
  </r>
  <r>
    <s v="L1656"/>
    <x v="0"/>
    <s v="Hot"/>
    <n v="1"/>
    <n v="1"/>
    <n v="2"/>
    <d v="2025-10-13T00:00:00"/>
    <n v="0"/>
    <n v="7.4"/>
    <x v="0"/>
  </r>
  <r>
    <s v="L1657"/>
    <x v="2"/>
    <s v="Warm"/>
    <n v="1"/>
    <n v="1"/>
    <m/>
    <d v="2025-10-09T00:00:00"/>
    <n v="1"/>
    <n v="0"/>
    <x v="0"/>
  </r>
  <r>
    <s v="L1658"/>
    <x v="3"/>
    <s v="Warm"/>
    <n v="1"/>
    <n v="1"/>
    <m/>
    <d v="2025-10-01T00:00:00"/>
    <n v="1"/>
    <n v="0"/>
    <x v="0"/>
  </r>
  <r>
    <s v="L1659"/>
    <x v="1"/>
    <s v="Warm"/>
    <n v="0"/>
    <n v="0"/>
    <n v="2"/>
    <d v="2025-10-19T00:00:00"/>
    <n v="0"/>
    <n v="2.4"/>
    <x v="0"/>
  </r>
  <r>
    <s v="L1660"/>
    <x v="0"/>
    <s v="Warm"/>
    <n v="1"/>
    <n v="1"/>
    <n v="1"/>
    <d v="2025-10-28T00:00:00"/>
    <n v="0"/>
    <n v="6.2"/>
    <x v="0"/>
  </r>
  <r>
    <s v="L1661"/>
    <x v="3"/>
    <s v="Warm"/>
    <n v="0"/>
    <n v="0"/>
    <n v="9"/>
    <d v="2025-10-22T00:00:00"/>
    <n v="0"/>
    <n v="3.8"/>
    <x v="0"/>
  </r>
  <r>
    <s v="L1662"/>
    <x v="0"/>
    <s v="Warm"/>
    <n v="0"/>
    <n v="0"/>
    <n v="5"/>
    <d v="2025-10-25T00:00:00"/>
    <n v="0"/>
    <n v="3"/>
    <x v="0"/>
  </r>
  <r>
    <s v="L1663"/>
    <x v="0"/>
    <s v="Warm"/>
    <n v="1"/>
    <n v="1"/>
    <n v="4"/>
    <d v="2025-10-24T00:00:00"/>
    <n v="0"/>
    <n v="6.8"/>
    <x v="0"/>
  </r>
  <r>
    <s v="L1664"/>
    <x v="0"/>
    <s v="Warm"/>
    <n v="1"/>
    <n v="1"/>
    <n v="9"/>
    <d v="2025-10-02T00:00:00"/>
    <n v="0"/>
    <n v="7.8"/>
    <x v="1"/>
  </r>
  <r>
    <s v="L1665"/>
    <x v="2"/>
    <s v="Warm"/>
    <n v="1"/>
    <n v="1"/>
    <n v="2"/>
    <d v="2025-10-30T00:00:00"/>
    <n v="0"/>
    <n v="6.4"/>
    <x v="0"/>
  </r>
  <r>
    <s v="L1666"/>
    <x v="2"/>
    <s v="Warm"/>
    <n v="1"/>
    <n v="1"/>
    <n v="7"/>
    <d v="2025-10-20T00:00:00"/>
    <n v="0"/>
    <n v="7.4"/>
    <x v="0"/>
  </r>
  <r>
    <s v="L1667"/>
    <x v="1"/>
    <s v="Warm"/>
    <n v="1"/>
    <n v="1"/>
    <n v="0"/>
    <d v="2025-10-24T00:00:00"/>
    <n v="0"/>
    <n v="6"/>
    <x v="0"/>
  </r>
  <r>
    <s v="L1668"/>
    <x v="1"/>
    <s v="Hot"/>
    <n v="1"/>
    <n v="1"/>
    <n v="2"/>
    <d v="2025-10-16T00:00:00"/>
    <n v="0"/>
    <n v="7.4"/>
    <x v="0"/>
  </r>
  <r>
    <s v="L1669"/>
    <x v="3"/>
    <s v="Hot"/>
    <n v="1"/>
    <n v="1"/>
    <m/>
    <d v="2025-10-27T00:00:00"/>
    <n v="1"/>
    <n v="0"/>
    <x v="0"/>
  </r>
  <r>
    <s v="L1670"/>
    <x v="1"/>
    <s v="Cold"/>
    <n v="1"/>
    <n v="1"/>
    <m/>
    <d v="2025-10-29T00:00:00"/>
    <n v="1"/>
    <n v="0"/>
    <x v="0"/>
  </r>
  <r>
    <s v="L1671"/>
    <x v="0"/>
    <s v="Warm"/>
    <n v="1"/>
    <n v="1"/>
    <n v="0"/>
    <d v="2025-10-29T00:00:00"/>
    <n v="0"/>
    <n v="6"/>
    <x v="0"/>
  </r>
  <r>
    <s v="L1672"/>
    <x v="0"/>
    <s v="Hot"/>
    <n v="1"/>
    <n v="1"/>
    <n v="6"/>
    <d v="2025-10-10T00:00:00"/>
    <n v="0"/>
    <n v="8.1999999999999993"/>
    <x v="2"/>
  </r>
  <r>
    <s v="L1673"/>
    <x v="2"/>
    <s v="Hot"/>
    <n v="1"/>
    <n v="1"/>
    <n v="10"/>
    <d v="2025-10-25T00:00:00"/>
    <n v="0"/>
    <n v="9"/>
    <x v="2"/>
  </r>
  <r>
    <s v="L1674"/>
    <x v="0"/>
    <s v="Hot"/>
    <n v="1"/>
    <n v="1"/>
    <n v="8"/>
    <d v="2025-10-26T00:00:00"/>
    <n v="0"/>
    <n v="8.6"/>
    <x v="2"/>
  </r>
  <r>
    <s v="L1675"/>
    <x v="3"/>
    <s v="Cold"/>
    <n v="1"/>
    <n v="1"/>
    <m/>
    <d v="2025-10-08T00:00:00"/>
    <n v="1"/>
    <n v="0"/>
    <x v="0"/>
  </r>
  <r>
    <s v="L1676"/>
    <x v="0"/>
    <s v="Warm"/>
    <n v="1"/>
    <n v="1"/>
    <n v="10"/>
    <d v="2025-10-20T00:00:00"/>
    <n v="0"/>
    <n v="8"/>
    <x v="1"/>
  </r>
  <r>
    <s v="L1677"/>
    <x v="0"/>
    <s v="Cold"/>
    <n v="0"/>
    <n v="0"/>
    <m/>
    <d v="2025-10-26T00:00:00"/>
    <n v="1"/>
    <n v="0"/>
    <x v="0"/>
  </r>
  <r>
    <s v="L1678"/>
    <x v="3"/>
    <s v="Warm"/>
    <n v="1"/>
    <n v="1"/>
    <m/>
    <d v="2025-10-12T00:00:00"/>
    <n v="1"/>
    <n v="0"/>
    <x v="0"/>
  </r>
  <r>
    <s v="L1679"/>
    <x v="1"/>
    <s v="Warm"/>
    <n v="1"/>
    <n v="1"/>
    <n v="10"/>
    <d v="2025-10-08T00:00:00"/>
    <n v="0"/>
    <n v="8"/>
    <x v="1"/>
  </r>
  <r>
    <s v="L1680"/>
    <x v="1"/>
    <s v="Warm"/>
    <n v="1"/>
    <n v="1"/>
    <n v="2"/>
    <d v="2025-10-21T00:00:00"/>
    <n v="0"/>
    <n v="6.4"/>
    <x v="0"/>
  </r>
  <r>
    <s v="L1681"/>
    <x v="3"/>
    <s v="Warm"/>
    <n v="1"/>
    <n v="1"/>
    <n v="9"/>
    <d v="2025-10-07T00:00:00"/>
    <n v="0"/>
    <n v="7.8"/>
    <x v="1"/>
  </r>
  <r>
    <s v="L1682"/>
    <x v="2"/>
    <s v="Hot"/>
    <n v="0"/>
    <n v="0"/>
    <n v="8"/>
    <d v="2025-10-20T00:00:00"/>
    <n v="0"/>
    <n v="4.5999999999999996"/>
    <x v="0"/>
  </r>
  <r>
    <s v="L1683"/>
    <x v="0"/>
    <s v="Cold"/>
    <n v="1"/>
    <n v="1"/>
    <m/>
    <d v="2025-10-09T00:00:00"/>
    <n v="1"/>
    <n v="0"/>
    <x v="0"/>
  </r>
  <r>
    <s v="L1684"/>
    <x v="3"/>
    <s v="Cold"/>
    <n v="0"/>
    <n v="0"/>
    <m/>
    <d v="2025-10-22T00:00:00"/>
    <n v="1"/>
    <n v="0"/>
    <x v="0"/>
  </r>
  <r>
    <s v="L1685"/>
    <x v="0"/>
    <s v="Warm"/>
    <n v="1"/>
    <n v="1"/>
    <n v="5"/>
    <d v="2025-10-25T00:00:00"/>
    <n v="0"/>
    <n v="7"/>
    <x v="0"/>
  </r>
  <r>
    <s v="L1686"/>
    <x v="2"/>
    <s v="Cold"/>
    <n v="1"/>
    <n v="1"/>
    <m/>
    <d v="2025-10-24T00:00:00"/>
    <n v="1"/>
    <n v="0"/>
    <x v="0"/>
  </r>
  <r>
    <s v="L1687"/>
    <x v="0"/>
    <s v="Cold"/>
    <n v="1"/>
    <n v="1"/>
    <m/>
    <d v="2025-10-25T00:00:00"/>
    <n v="1"/>
    <n v="0"/>
    <x v="0"/>
  </r>
  <r>
    <s v="L1688"/>
    <x v="3"/>
    <s v="Warm"/>
    <n v="1"/>
    <n v="1"/>
    <n v="5"/>
    <d v="2025-10-22T00:00:00"/>
    <n v="0"/>
    <n v="7"/>
    <x v="0"/>
  </r>
  <r>
    <s v="L1689"/>
    <x v="0"/>
    <s v="Hot"/>
    <n v="1"/>
    <n v="1"/>
    <n v="2"/>
    <d v="2025-10-22T00:00:00"/>
    <n v="0"/>
    <n v="7.4"/>
    <x v="0"/>
  </r>
  <r>
    <s v="L1690"/>
    <x v="1"/>
    <s v="Warm"/>
    <n v="0"/>
    <n v="0"/>
    <n v="7"/>
    <d v="2025-10-27T00:00:00"/>
    <n v="0"/>
    <n v="3.4"/>
    <x v="0"/>
  </r>
  <r>
    <s v="L1691"/>
    <x v="2"/>
    <s v="Warm"/>
    <n v="0"/>
    <n v="0"/>
    <n v="3"/>
    <d v="2025-10-05T00:00:00"/>
    <n v="0"/>
    <n v="2.6"/>
    <x v="0"/>
  </r>
  <r>
    <s v="L1692"/>
    <x v="2"/>
    <s v="Hot"/>
    <n v="1"/>
    <n v="1"/>
    <n v="8"/>
    <d v="2025-10-21T00:00:00"/>
    <n v="0"/>
    <n v="8.6"/>
    <x v="2"/>
  </r>
  <r>
    <s v="L1693"/>
    <x v="2"/>
    <s v="Hot"/>
    <n v="0"/>
    <n v="0"/>
    <n v="7"/>
    <d v="2025-10-04T00:00:00"/>
    <n v="0"/>
    <n v="4.4000000000000004"/>
    <x v="0"/>
  </r>
  <r>
    <s v="L1694"/>
    <x v="3"/>
    <s v="Warm"/>
    <n v="0"/>
    <n v="0"/>
    <n v="2"/>
    <d v="2025-10-29T00:00:00"/>
    <n v="0"/>
    <n v="2.4"/>
    <x v="0"/>
  </r>
  <r>
    <s v="L1695"/>
    <x v="2"/>
    <s v="Hot"/>
    <n v="1"/>
    <n v="1"/>
    <n v="2"/>
    <d v="2025-10-21T00:00:00"/>
    <n v="0"/>
    <n v="7.4"/>
    <x v="0"/>
  </r>
  <r>
    <s v="L1696"/>
    <x v="1"/>
    <s v="Warm"/>
    <n v="1"/>
    <n v="1"/>
    <n v="9"/>
    <d v="2025-10-21T00:00:00"/>
    <n v="0"/>
    <n v="7.8"/>
    <x v="1"/>
  </r>
  <r>
    <s v="L1697"/>
    <x v="3"/>
    <s v="Cold"/>
    <n v="1"/>
    <n v="1"/>
    <m/>
    <d v="2025-10-02T00:00:00"/>
    <n v="1"/>
    <n v="0"/>
    <x v="0"/>
  </r>
  <r>
    <s v="L1698"/>
    <x v="1"/>
    <s v="Cold"/>
    <n v="1"/>
    <n v="1"/>
    <m/>
    <d v="2025-10-10T00:00:00"/>
    <n v="1"/>
    <n v="0"/>
    <x v="0"/>
  </r>
  <r>
    <s v="L1699"/>
    <x v="0"/>
    <s v="Hot"/>
    <n v="1"/>
    <n v="1"/>
    <n v="7"/>
    <d v="2025-10-26T00:00:00"/>
    <n v="0"/>
    <n v="8.4"/>
    <x v="2"/>
  </r>
  <r>
    <s v="L1700"/>
    <x v="0"/>
    <s v="Cold"/>
    <n v="1"/>
    <n v="1"/>
    <m/>
    <d v="2025-10-15T00:00:00"/>
    <n v="1"/>
    <n v="0"/>
    <x v="0"/>
  </r>
  <r>
    <s v="L1701"/>
    <x v="0"/>
    <s v="Hot"/>
    <n v="1"/>
    <n v="1"/>
    <n v="9"/>
    <d v="2025-10-02T00:00:00"/>
    <n v="0"/>
    <n v="8.8000000000000007"/>
    <x v="2"/>
  </r>
  <r>
    <s v="L1702"/>
    <x v="0"/>
    <s v="Hot"/>
    <n v="1"/>
    <n v="1"/>
    <m/>
    <d v="2025-10-19T00:00:00"/>
    <n v="1"/>
    <n v="0"/>
    <x v="0"/>
  </r>
  <r>
    <s v="L1703"/>
    <x v="1"/>
    <s v="Warm"/>
    <n v="1"/>
    <n v="1"/>
    <n v="2"/>
    <d v="2025-10-12T00:00:00"/>
    <n v="0"/>
    <n v="6.4"/>
    <x v="0"/>
  </r>
  <r>
    <s v="L1704"/>
    <x v="3"/>
    <s v="Warm"/>
    <n v="0"/>
    <n v="0"/>
    <n v="9"/>
    <d v="2025-10-24T00:00:00"/>
    <n v="0"/>
    <n v="3.8"/>
    <x v="0"/>
  </r>
  <r>
    <s v="L1705"/>
    <x v="3"/>
    <s v="Warm"/>
    <n v="0"/>
    <n v="0"/>
    <n v="2"/>
    <d v="2025-10-05T00:00:00"/>
    <n v="0"/>
    <n v="2.4"/>
    <x v="0"/>
  </r>
  <r>
    <s v="L1706"/>
    <x v="2"/>
    <s v="Warm"/>
    <n v="1"/>
    <n v="1"/>
    <n v="6"/>
    <d v="2025-10-03T00:00:00"/>
    <n v="0"/>
    <n v="7.2"/>
    <x v="0"/>
  </r>
  <r>
    <s v="L1707"/>
    <x v="1"/>
    <s v="Hot"/>
    <n v="0"/>
    <n v="0"/>
    <m/>
    <d v="2025-10-30T00:00:00"/>
    <n v="1"/>
    <n v="0"/>
    <x v="0"/>
  </r>
  <r>
    <s v="L1708"/>
    <x v="0"/>
    <s v="Hot"/>
    <n v="1"/>
    <n v="1"/>
    <n v="2"/>
    <d v="2025-10-10T00:00:00"/>
    <n v="0"/>
    <n v="7.4"/>
    <x v="0"/>
  </r>
  <r>
    <s v="L1709"/>
    <x v="1"/>
    <s v="Warm"/>
    <n v="1"/>
    <n v="1"/>
    <n v="6"/>
    <d v="2025-10-11T00:00:00"/>
    <n v="0"/>
    <n v="7.2"/>
    <x v="0"/>
  </r>
  <r>
    <s v="L1710"/>
    <x v="2"/>
    <s v="Warm"/>
    <n v="1"/>
    <n v="1"/>
    <n v="8"/>
    <d v="2025-10-24T00:00:00"/>
    <n v="0"/>
    <n v="7.6"/>
    <x v="1"/>
  </r>
  <r>
    <s v="L1711"/>
    <x v="2"/>
    <s v="Warm"/>
    <n v="1"/>
    <n v="1"/>
    <n v="2"/>
    <d v="2025-10-14T00:00:00"/>
    <n v="0"/>
    <n v="6.4"/>
    <x v="0"/>
  </r>
  <r>
    <s v="L1712"/>
    <x v="1"/>
    <s v="Hot"/>
    <n v="1"/>
    <n v="1"/>
    <n v="5"/>
    <d v="2025-10-06T00:00:00"/>
    <n v="0"/>
    <n v="8"/>
    <x v="1"/>
  </r>
  <r>
    <s v="L1713"/>
    <x v="1"/>
    <s v="Warm"/>
    <n v="1"/>
    <n v="1"/>
    <n v="8"/>
    <d v="2025-10-07T00:00:00"/>
    <n v="0"/>
    <n v="7.6"/>
    <x v="1"/>
  </r>
  <r>
    <s v="L1714"/>
    <x v="1"/>
    <s v="Hot"/>
    <n v="1"/>
    <n v="1"/>
    <n v="7"/>
    <d v="2025-10-05T00:00:00"/>
    <n v="0"/>
    <n v="8.4"/>
    <x v="2"/>
  </r>
  <r>
    <s v="L1715"/>
    <x v="3"/>
    <s v="Hot"/>
    <n v="1"/>
    <n v="1"/>
    <n v="7"/>
    <d v="2025-10-26T00:00:00"/>
    <n v="0"/>
    <n v="8.4"/>
    <x v="2"/>
  </r>
  <r>
    <s v="L1716"/>
    <x v="0"/>
    <s v="Warm"/>
    <n v="1"/>
    <n v="1"/>
    <n v="9"/>
    <d v="2025-10-18T00:00:00"/>
    <n v="0"/>
    <n v="7.8"/>
    <x v="1"/>
  </r>
  <r>
    <s v="L1717"/>
    <x v="1"/>
    <s v="Hot"/>
    <n v="1"/>
    <n v="1"/>
    <n v="7"/>
    <d v="2025-10-29T00:00:00"/>
    <n v="0"/>
    <n v="8.4"/>
    <x v="2"/>
  </r>
  <r>
    <s v="L1718"/>
    <x v="1"/>
    <s v="Hot"/>
    <n v="1"/>
    <n v="1"/>
    <n v="2"/>
    <d v="2025-10-12T00:00:00"/>
    <n v="0"/>
    <n v="7.4"/>
    <x v="0"/>
  </r>
  <r>
    <s v="L1719"/>
    <x v="1"/>
    <s v="Warm"/>
    <n v="1"/>
    <n v="1"/>
    <n v="7"/>
    <d v="2025-10-17T00:00:00"/>
    <n v="0"/>
    <n v="7.4"/>
    <x v="0"/>
  </r>
  <r>
    <s v="L1720"/>
    <x v="2"/>
    <s v="Warm"/>
    <n v="1"/>
    <n v="1"/>
    <n v="4"/>
    <d v="2025-10-17T00:00:00"/>
    <n v="0"/>
    <n v="6.8"/>
    <x v="0"/>
  </r>
  <r>
    <s v="L1721"/>
    <x v="2"/>
    <s v="Warm"/>
    <n v="1"/>
    <n v="1"/>
    <n v="6"/>
    <d v="2025-10-30T00:00:00"/>
    <n v="0"/>
    <n v="7.2"/>
    <x v="0"/>
  </r>
  <r>
    <s v="L1722"/>
    <x v="3"/>
    <s v="Hot"/>
    <n v="1"/>
    <n v="1"/>
    <n v="3"/>
    <d v="2025-10-09T00:00:00"/>
    <n v="0"/>
    <n v="7.6"/>
    <x v="1"/>
  </r>
  <r>
    <s v="L1723"/>
    <x v="0"/>
    <s v="Hot"/>
    <n v="1"/>
    <n v="1"/>
    <n v="4"/>
    <d v="2025-10-27T00:00:00"/>
    <n v="0"/>
    <n v="7.8"/>
    <x v="1"/>
  </r>
  <r>
    <s v="L1724"/>
    <x v="3"/>
    <s v="Hot"/>
    <n v="1"/>
    <n v="1"/>
    <n v="10"/>
    <d v="2025-10-06T00:00:00"/>
    <n v="0"/>
    <n v="9"/>
    <x v="2"/>
  </r>
  <r>
    <s v="L1725"/>
    <x v="0"/>
    <s v="Hot"/>
    <n v="1"/>
    <n v="1"/>
    <n v="8"/>
    <d v="2025-10-09T00:00:00"/>
    <n v="0"/>
    <n v="8.6"/>
    <x v="2"/>
  </r>
  <r>
    <s v="L1726"/>
    <x v="2"/>
    <s v="Warm"/>
    <n v="1"/>
    <n v="1"/>
    <n v="10"/>
    <d v="2025-10-30T00:00:00"/>
    <n v="0"/>
    <n v="8"/>
    <x v="1"/>
  </r>
  <r>
    <s v="L1727"/>
    <x v="2"/>
    <s v="Cold"/>
    <n v="1"/>
    <n v="1"/>
    <m/>
    <d v="2025-10-27T00:00:00"/>
    <n v="1"/>
    <n v="0"/>
    <x v="0"/>
  </r>
  <r>
    <s v="L1728"/>
    <x v="2"/>
    <s v="Warm"/>
    <n v="1"/>
    <n v="1"/>
    <n v="3"/>
    <d v="2025-10-31T00:00:00"/>
    <n v="0"/>
    <n v="6.6"/>
    <x v="0"/>
  </r>
  <r>
    <s v="L1729"/>
    <x v="3"/>
    <s v="Warm"/>
    <n v="1"/>
    <n v="1"/>
    <n v="9"/>
    <d v="2025-10-16T00:00:00"/>
    <n v="0"/>
    <n v="7.8"/>
    <x v="1"/>
  </r>
  <r>
    <s v="L1730"/>
    <x v="1"/>
    <s v="Warm"/>
    <n v="1"/>
    <n v="1"/>
    <n v="1"/>
    <d v="2025-10-31T00:00:00"/>
    <n v="0"/>
    <n v="6.2"/>
    <x v="0"/>
  </r>
  <r>
    <s v="L1731"/>
    <x v="1"/>
    <s v="Warm"/>
    <n v="1"/>
    <n v="1"/>
    <n v="8"/>
    <d v="2025-10-26T00:00:00"/>
    <n v="0"/>
    <n v="7.6"/>
    <x v="1"/>
  </r>
  <r>
    <s v="L1732"/>
    <x v="2"/>
    <s v="Warm"/>
    <n v="1"/>
    <n v="1"/>
    <n v="6"/>
    <d v="2025-10-10T00:00:00"/>
    <n v="0"/>
    <n v="7.2"/>
    <x v="0"/>
  </r>
  <r>
    <s v="L1733"/>
    <x v="1"/>
    <s v="Warm"/>
    <n v="1"/>
    <n v="1"/>
    <n v="4"/>
    <d v="2025-10-24T00:00:00"/>
    <n v="0"/>
    <n v="6.8"/>
    <x v="0"/>
  </r>
  <r>
    <s v="L1734"/>
    <x v="1"/>
    <s v="Warm"/>
    <n v="0"/>
    <n v="0"/>
    <n v="4"/>
    <d v="2025-10-28T00:00:00"/>
    <n v="0"/>
    <n v="2.8"/>
    <x v="0"/>
  </r>
  <r>
    <s v="L1735"/>
    <x v="3"/>
    <s v="Hot"/>
    <n v="1"/>
    <n v="1"/>
    <n v="9"/>
    <d v="2025-10-11T00:00:00"/>
    <n v="0"/>
    <n v="8.8000000000000007"/>
    <x v="2"/>
  </r>
  <r>
    <s v="L1736"/>
    <x v="0"/>
    <s v="Warm"/>
    <n v="1"/>
    <n v="1"/>
    <n v="0"/>
    <d v="2025-10-26T00:00:00"/>
    <n v="0"/>
    <n v="6"/>
    <x v="0"/>
  </r>
  <r>
    <s v="L1737"/>
    <x v="2"/>
    <s v="Cold"/>
    <n v="1"/>
    <n v="1"/>
    <m/>
    <d v="2025-10-04T00:00:00"/>
    <n v="1"/>
    <n v="0"/>
    <x v="0"/>
  </r>
  <r>
    <s v="L1738"/>
    <x v="2"/>
    <s v="Hot"/>
    <n v="1"/>
    <n v="1"/>
    <n v="7"/>
    <d v="2025-10-15T00:00:00"/>
    <n v="0"/>
    <n v="8.4"/>
    <x v="2"/>
  </r>
  <r>
    <s v="L1739"/>
    <x v="3"/>
    <s v="Hot"/>
    <n v="1"/>
    <n v="1"/>
    <n v="7"/>
    <d v="2025-10-31T00:00:00"/>
    <n v="0"/>
    <n v="8.4"/>
    <x v="2"/>
  </r>
  <r>
    <s v="L1740"/>
    <x v="3"/>
    <s v="Warm"/>
    <n v="1"/>
    <n v="1"/>
    <n v="1"/>
    <d v="2025-10-03T00:00:00"/>
    <n v="0"/>
    <n v="6.2"/>
    <x v="0"/>
  </r>
  <r>
    <s v="L1741"/>
    <x v="1"/>
    <s v="Warm"/>
    <n v="1"/>
    <n v="1"/>
    <n v="2"/>
    <d v="2025-10-05T00:00:00"/>
    <n v="0"/>
    <n v="6.4"/>
    <x v="0"/>
  </r>
  <r>
    <s v="L1742"/>
    <x v="2"/>
    <s v="Warm"/>
    <n v="1"/>
    <n v="1"/>
    <n v="2"/>
    <d v="2025-10-25T00:00:00"/>
    <n v="0"/>
    <n v="6.4"/>
    <x v="0"/>
  </r>
  <r>
    <s v="L1743"/>
    <x v="0"/>
    <s v="Warm"/>
    <n v="1"/>
    <n v="1"/>
    <n v="1"/>
    <d v="2025-10-31T00:00:00"/>
    <n v="0"/>
    <n v="6.2"/>
    <x v="0"/>
  </r>
  <r>
    <s v="L1744"/>
    <x v="3"/>
    <s v="Hot"/>
    <n v="0"/>
    <n v="0"/>
    <n v="5"/>
    <d v="2025-10-08T00:00:00"/>
    <n v="0"/>
    <n v="4"/>
    <x v="0"/>
  </r>
  <r>
    <s v="L1745"/>
    <x v="0"/>
    <s v="Warm"/>
    <n v="1"/>
    <n v="1"/>
    <n v="9"/>
    <d v="2025-10-28T00:00:00"/>
    <n v="0"/>
    <n v="7.8"/>
    <x v="1"/>
  </r>
  <r>
    <s v="L1746"/>
    <x v="0"/>
    <s v="Warm"/>
    <n v="1"/>
    <n v="1"/>
    <m/>
    <d v="2025-10-22T00:00:00"/>
    <n v="1"/>
    <n v="0"/>
    <x v="0"/>
  </r>
  <r>
    <s v="L1747"/>
    <x v="2"/>
    <s v="Cold"/>
    <n v="1"/>
    <n v="1"/>
    <m/>
    <d v="2025-10-24T00:00:00"/>
    <n v="1"/>
    <n v="0"/>
    <x v="0"/>
  </r>
  <r>
    <s v="L1748"/>
    <x v="2"/>
    <s v="Warm"/>
    <n v="1"/>
    <n v="1"/>
    <n v="7"/>
    <d v="2025-10-22T00:00:00"/>
    <n v="0"/>
    <n v="7.4"/>
    <x v="0"/>
  </r>
  <r>
    <s v="L1749"/>
    <x v="3"/>
    <s v="Hot"/>
    <n v="1"/>
    <n v="1"/>
    <n v="0"/>
    <d v="2025-10-13T00:00:00"/>
    <n v="0"/>
    <n v="7"/>
    <x v="0"/>
  </r>
  <r>
    <s v="L1750"/>
    <x v="2"/>
    <s v="Hot"/>
    <n v="1"/>
    <n v="1"/>
    <n v="7"/>
    <d v="2025-10-31T00:00:00"/>
    <n v="0"/>
    <n v="8.4"/>
    <x v="2"/>
  </r>
  <r>
    <s v="L1751"/>
    <x v="2"/>
    <s v="Hot"/>
    <n v="1"/>
    <n v="1"/>
    <n v="4"/>
    <d v="2025-10-28T00:00:00"/>
    <n v="0"/>
    <n v="7.8"/>
    <x v="1"/>
  </r>
  <r>
    <s v="L1752"/>
    <x v="2"/>
    <s v="Warm"/>
    <n v="1"/>
    <n v="1"/>
    <n v="4"/>
    <d v="2025-10-26T00:00:00"/>
    <n v="0"/>
    <n v="6.8"/>
    <x v="0"/>
  </r>
  <r>
    <s v="L1753"/>
    <x v="0"/>
    <s v="Hot"/>
    <n v="1"/>
    <n v="1"/>
    <n v="9"/>
    <d v="2025-10-18T00:00:00"/>
    <n v="0"/>
    <n v="8.8000000000000007"/>
    <x v="2"/>
  </r>
  <r>
    <s v="L1754"/>
    <x v="3"/>
    <s v="Warm"/>
    <n v="0"/>
    <n v="0"/>
    <n v="6"/>
    <d v="2025-10-12T00:00:00"/>
    <n v="0"/>
    <n v="3.2"/>
    <x v="0"/>
  </r>
  <r>
    <s v="L1755"/>
    <x v="1"/>
    <s v="Warm"/>
    <n v="1"/>
    <n v="1"/>
    <n v="5"/>
    <d v="2025-10-03T00:00:00"/>
    <n v="0"/>
    <n v="7"/>
    <x v="0"/>
  </r>
  <r>
    <s v="L1756"/>
    <x v="0"/>
    <s v="Hot"/>
    <n v="1"/>
    <n v="1"/>
    <n v="7"/>
    <d v="2025-10-26T00:00:00"/>
    <n v="0"/>
    <n v="8.4"/>
    <x v="2"/>
  </r>
  <r>
    <s v="L1757"/>
    <x v="2"/>
    <s v="Hot"/>
    <n v="1"/>
    <n v="1"/>
    <n v="6"/>
    <d v="2025-10-13T00:00:00"/>
    <n v="0"/>
    <n v="8.1999999999999993"/>
    <x v="2"/>
  </r>
  <r>
    <s v="L1758"/>
    <x v="0"/>
    <s v="Hot"/>
    <n v="1"/>
    <n v="1"/>
    <n v="6"/>
    <d v="2025-10-01T00:00:00"/>
    <n v="0"/>
    <n v="8.1999999999999993"/>
    <x v="2"/>
  </r>
  <r>
    <s v="L1759"/>
    <x v="2"/>
    <s v="Cold"/>
    <n v="1"/>
    <n v="1"/>
    <m/>
    <d v="2025-10-09T00:00:00"/>
    <n v="1"/>
    <n v="0"/>
    <x v="0"/>
  </r>
  <r>
    <s v="L1760"/>
    <x v="2"/>
    <s v="Hot"/>
    <n v="1"/>
    <n v="1"/>
    <n v="2"/>
    <d v="2025-10-18T00:00:00"/>
    <n v="0"/>
    <n v="7.4"/>
    <x v="0"/>
  </r>
  <r>
    <s v="L1761"/>
    <x v="0"/>
    <s v="Warm"/>
    <n v="1"/>
    <n v="1"/>
    <n v="8"/>
    <d v="2025-10-04T00:00:00"/>
    <n v="0"/>
    <n v="7.6"/>
    <x v="1"/>
  </r>
  <r>
    <s v="L1762"/>
    <x v="3"/>
    <s v="Cold"/>
    <n v="1"/>
    <n v="1"/>
    <m/>
    <d v="2025-10-15T00:00:00"/>
    <n v="1"/>
    <n v="0"/>
    <x v="0"/>
  </r>
  <r>
    <s v="L1763"/>
    <x v="2"/>
    <s v="Warm"/>
    <n v="1"/>
    <n v="1"/>
    <m/>
    <d v="2025-10-12T00:00:00"/>
    <n v="1"/>
    <n v="0"/>
    <x v="0"/>
  </r>
  <r>
    <s v="L1764"/>
    <x v="3"/>
    <s v="Cold"/>
    <n v="1"/>
    <n v="1"/>
    <m/>
    <d v="2025-10-22T00:00:00"/>
    <n v="1"/>
    <n v="0"/>
    <x v="0"/>
  </r>
  <r>
    <s v="L1765"/>
    <x v="1"/>
    <s v="Warm"/>
    <n v="1"/>
    <n v="1"/>
    <n v="1"/>
    <d v="2025-10-24T00:00:00"/>
    <n v="0"/>
    <n v="6.2"/>
    <x v="0"/>
  </r>
  <r>
    <s v="L1766"/>
    <x v="2"/>
    <s v="Cold"/>
    <n v="0"/>
    <n v="0"/>
    <m/>
    <d v="2025-10-22T00:00:00"/>
    <n v="1"/>
    <n v="0"/>
    <x v="0"/>
  </r>
  <r>
    <s v="L1767"/>
    <x v="3"/>
    <s v="Hot"/>
    <n v="1"/>
    <n v="1"/>
    <n v="0"/>
    <d v="2025-10-09T00:00:00"/>
    <n v="0"/>
    <n v="7"/>
    <x v="0"/>
  </r>
  <r>
    <s v="L1768"/>
    <x v="3"/>
    <s v="Hot"/>
    <n v="1"/>
    <n v="1"/>
    <n v="4"/>
    <d v="2025-10-19T00:00:00"/>
    <n v="0"/>
    <n v="7.8"/>
    <x v="1"/>
  </r>
  <r>
    <s v="L1769"/>
    <x v="1"/>
    <s v="Warm"/>
    <n v="0"/>
    <n v="0"/>
    <n v="0"/>
    <d v="2025-10-13T00:00:00"/>
    <n v="0"/>
    <n v="2"/>
    <x v="0"/>
  </r>
  <r>
    <s v="L1770"/>
    <x v="3"/>
    <s v="Cold"/>
    <n v="1"/>
    <n v="1"/>
    <m/>
    <d v="2025-10-27T00:00:00"/>
    <n v="1"/>
    <n v="0"/>
    <x v="0"/>
  </r>
  <r>
    <s v="L1771"/>
    <x v="3"/>
    <s v="Cold"/>
    <n v="0"/>
    <n v="0"/>
    <m/>
    <d v="2025-10-21T00:00:00"/>
    <n v="1"/>
    <n v="0"/>
    <x v="0"/>
  </r>
  <r>
    <s v="L1772"/>
    <x v="1"/>
    <s v="Hot"/>
    <n v="1"/>
    <n v="1"/>
    <n v="4"/>
    <d v="2025-10-31T00:00:00"/>
    <n v="0"/>
    <n v="7.8"/>
    <x v="1"/>
  </r>
  <r>
    <s v="L1773"/>
    <x v="2"/>
    <s v="Hot"/>
    <n v="0"/>
    <n v="0"/>
    <n v="1"/>
    <d v="2025-10-12T00:00:00"/>
    <n v="0"/>
    <n v="3.2"/>
    <x v="0"/>
  </r>
  <r>
    <s v="L1774"/>
    <x v="3"/>
    <s v="Cold"/>
    <n v="1"/>
    <n v="1"/>
    <m/>
    <d v="2025-10-04T00:00:00"/>
    <n v="1"/>
    <n v="0"/>
    <x v="0"/>
  </r>
  <r>
    <s v="L1775"/>
    <x v="3"/>
    <s v="Hot"/>
    <n v="1"/>
    <n v="1"/>
    <n v="10"/>
    <d v="2025-10-22T00:00:00"/>
    <n v="0"/>
    <n v="9"/>
    <x v="2"/>
  </r>
  <r>
    <s v="L1776"/>
    <x v="3"/>
    <s v="Warm"/>
    <n v="1"/>
    <n v="1"/>
    <n v="1"/>
    <d v="2025-10-08T00:00:00"/>
    <n v="0"/>
    <n v="6.2"/>
    <x v="0"/>
  </r>
  <r>
    <s v="L1777"/>
    <x v="0"/>
    <s v="Cold"/>
    <n v="0"/>
    <n v="0"/>
    <m/>
    <d v="2025-10-16T00:00:00"/>
    <n v="1"/>
    <n v="0"/>
    <x v="0"/>
  </r>
  <r>
    <s v="L1778"/>
    <x v="1"/>
    <s v="Warm"/>
    <n v="0"/>
    <n v="0"/>
    <n v="3"/>
    <d v="2025-10-01T00:00:00"/>
    <n v="0"/>
    <n v="2.6"/>
    <x v="0"/>
  </r>
  <r>
    <s v="L1779"/>
    <x v="0"/>
    <s v="Warm"/>
    <n v="1"/>
    <n v="1"/>
    <n v="2"/>
    <d v="2025-10-20T00:00:00"/>
    <n v="0"/>
    <n v="6.4"/>
    <x v="0"/>
  </r>
  <r>
    <s v="L1780"/>
    <x v="1"/>
    <s v="Warm"/>
    <n v="1"/>
    <n v="1"/>
    <n v="2"/>
    <d v="2025-10-29T00:00:00"/>
    <n v="0"/>
    <n v="6.4"/>
    <x v="0"/>
  </r>
  <r>
    <s v="L1781"/>
    <x v="2"/>
    <s v="Hot"/>
    <n v="0"/>
    <n v="0"/>
    <n v="4"/>
    <d v="2025-10-31T00:00:00"/>
    <n v="0"/>
    <n v="3.8"/>
    <x v="0"/>
  </r>
  <r>
    <s v="L1782"/>
    <x v="2"/>
    <s v="Cold"/>
    <n v="1"/>
    <n v="1"/>
    <m/>
    <d v="2025-10-18T00:00:00"/>
    <n v="1"/>
    <n v="0"/>
    <x v="0"/>
  </r>
  <r>
    <s v="L1783"/>
    <x v="3"/>
    <s v="Warm"/>
    <n v="1"/>
    <n v="1"/>
    <n v="9"/>
    <d v="2025-10-11T00:00:00"/>
    <n v="0"/>
    <n v="7.8"/>
    <x v="1"/>
  </r>
  <r>
    <s v="L1784"/>
    <x v="1"/>
    <s v="Cold"/>
    <n v="0"/>
    <n v="0"/>
    <m/>
    <d v="2025-10-30T00:00:00"/>
    <n v="1"/>
    <n v="0"/>
    <x v="0"/>
  </r>
  <r>
    <s v="L1785"/>
    <x v="2"/>
    <s v="Hot"/>
    <n v="1"/>
    <n v="1"/>
    <n v="7"/>
    <d v="2025-10-20T00:00:00"/>
    <n v="0"/>
    <n v="8.4"/>
    <x v="2"/>
  </r>
  <r>
    <s v="L1786"/>
    <x v="1"/>
    <s v="Cold"/>
    <n v="1"/>
    <n v="1"/>
    <m/>
    <d v="2025-10-08T00:00:00"/>
    <n v="1"/>
    <n v="0"/>
    <x v="0"/>
  </r>
  <r>
    <s v="L1787"/>
    <x v="2"/>
    <s v="Warm"/>
    <n v="1"/>
    <n v="1"/>
    <n v="3"/>
    <d v="2025-10-21T00:00:00"/>
    <n v="0"/>
    <n v="6.6"/>
    <x v="0"/>
  </r>
  <r>
    <s v="L1788"/>
    <x v="0"/>
    <s v="Hot"/>
    <n v="1"/>
    <n v="1"/>
    <n v="3"/>
    <d v="2025-10-03T00:00:00"/>
    <n v="0"/>
    <n v="7.6"/>
    <x v="1"/>
  </r>
  <r>
    <s v="L1789"/>
    <x v="2"/>
    <s v="Hot"/>
    <n v="0"/>
    <n v="0"/>
    <n v="3"/>
    <d v="2025-10-21T00:00:00"/>
    <n v="0"/>
    <n v="3.6"/>
    <x v="0"/>
  </r>
  <r>
    <s v="L1790"/>
    <x v="0"/>
    <s v="Warm"/>
    <n v="1"/>
    <n v="1"/>
    <n v="5"/>
    <d v="2025-10-27T00:00:00"/>
    <n v="0"/>
    <n v="7"/>
    <x v="0"/>
  </r>
  <r>
    <s v="L1791"/>
    <x v="2"/>
    <s v="Warm"/>
    <n v="0"/>
    <n v="0"/>
    <n v="8"/>
    <d v="2025-10-15T00:00:00"/>
    <n v="0"/>
    <n v="3.6"/>
    <x v="0"/>
  </r>
  <r>
    <s v="L1792"/>
    <x v="3"/>
    <s v="Cold"/>
    <n v="1"/>
    <n v="1"/>
    <m/>
    <d v="2025-10-30T00:00:00"/>
    <n v="1"/>
    <n v="0"/>
    <x v="0"/>
  </r>
  <r>
    <s v="L1793"/>
    <x v="0"/>
    <s v="Hot"/>
    <n v="0"/>
    <n v="0"/>
    <n v="1"/>
    <d v="2025-10-23T00:00:00"/>
    <n v="0"/>
    <n v="3.2"/>
    <x v="0"/>
  </r>
  <r>
    <s v="L1794"/>
    <x v="2"/>
    <s v="Hot"/>
    <n v="1"/>
    <n v="1"/>
    <n v="10"/>
    <d v="2025-10-10T00:00:00"/>
    <n v="0"/>
    <n v="9"/>
    <x v="2"/>
  </r>
  <r>
    <s v="L1795"/>
    <x v="3"/>
    <s v="Warm"/>
    <n v="1"/>
    <n v="1"/>
    <n v="4"/>
    <d v="2025-10-21T00:00:00"/>
    <n v="0"/>
    <n v="6.8"/>
    <x v="0"/>
  </r>
  <r>
    <s v="L1796"/>
    <x v="0"/>
    <s v="Warm"/>
    <n v="1"/>
    <n v="1"/>
    <n v="8"/>
    <d v="2025-10-14T00:00:00"/>
    <n v="0"/>
    <n v="7.6"/>
    <x v="1"/>
  </r>
  <r>
    <s v="L1797"/>
    <x v="3"/>
    <s v="Warm"/>
    <n v="1"/>
    <n v="1"/>
    <n v="7"/>
    <d v="2025-10-04T00:00:00"/>
    <n v="0"/>
    <n v="7.4"/>
    <x v="0"/>
  </r>
  <r>
    <s v="L1798"/>
    <x v="1"/>
    <s v="Cold"/>
    <n v="1"/>
    <n v="1"/>
    <m/>
    <d v="2025-10-05T00:00:00"/>
    <n v="1"/>
    <n v="0"/>
    <x v="0"/>
  </r>
  <r>
    <s v="L1799"/>
    <x v="1"/>
    <s v="Cold"/>
    <n v="0"/>
    <n v="0"/>
    <m/>
    <d v="2025-10-02T00:00:00"/>
    <n v="1"/>
    <n v="0"/>
    <x v="0"/>
  </r>
  <r>
    <s v="L1800"/>
    <x v="0"/>
    <s v="Cold"/>
    <n v="1"/>
    <n v="1"/>
    <m/>
    <d v="2025-10-31T00:00:00"/>
    <n v="1"/>
    <n v="0"/>
    <x v="0"/>
  </r>
  <r>
    <s v="L1801"/>
    <x v="2"/>
    <s v="Warm"/>
    <n v="1"/>
    <n v="1"/>
    <m/>
    <d v="2025-10-02T00:00:00"/>
    <n v="1"/>
    <n v="0"/>
    <x v="0"/>
  </r>
  <r>
    <s v="L1802"/>
    <x v="0"/>
    <s v="Warm"/>
    <n v="1"/>
    <n v="1"/>
    <n v="10"/>
    <d v="2025-10-10T00:00:00"/>
    <n v="0"/>
    <n v="8"/>
    <x v="1"/>
  </r>
  <r>
    <s v="L1803"/>
    <x v="3"/>
    <s v="Warm"/>
    <n v="1"/>
    <n v="1"/>
    <n v="1"/>
    <d v="2025-10-16T00:00:00"/>
    <n v="0"/>
    <n v="6.2"/>
    <x v="0"/>
  </r>
  <r>
    <s v="L1804"/>
    <x v="2"/>
    <s v="Warm"/>
    <n v="1"/>
    <n v="1"/>
    <n v="9"/>
    <d v="2025-10-04T00:00:00"/>
    <n v="0"/>
    <n v="7.8"/>
    <x v="1"/>
  </r>
  <r>
    <s v="L1805"/>
    <x v="1"/>
    <s v="Cold"/>
    <n v="0"/>
    <n v="0"/>
    <m/>
    <d v="2025-10-04T00:00:00"/>
    <n v="1"/>
    <n v="0"/>
    <x v="0"/>
  </r>
  <r>
    <s v="L1806"/>
    <x v="2"/>
    <s v="Hot"/>
    <n v="0"/>
    <n v="0"/>
    <n v="3"/>
    <d v="2025-10-08T00:00:00"/>
    <n v="0"/>
    <n v="3.6"/>
    <x v="0"/>
  </r>
  <r>
    <s v="L1807"/>
    <x v="1"/>
    <s v="Warm"/>
    <n v="0"/>
    <n v="0"/>
    <n v="2"/>
    <d v="2025-10-29T00:00:00"/>
    <n v="0"/>
    <n v="2.4"/>
    <x v="0"/>
  </r>
  <r>
    <s v="L1808"/>
    <x v="2"/>
    <s v="Hot"/>
    <n v="1"/>
    <n v="1"/>
    <n v="5"/>
    <d v="2025-10-18T00:00:00"/>
    <n v="0"/>
    <n v="8"/>
    <x v="1"/>
  </r>
  <r>
    <s v="L1809"/>
    <x v="2"/>
    <s v="Warm"/>
    <n v="1"/>
    <n v="1"/>
    <n v="1"/>
    <d v="2025-10-05T00:00:00"/>
    <n v="0"/>
    <n v="6.2"/>
    <x v="0"/>
  </r>
  <r>
    <s v="L1810"/>
    <x v="2"/>
    <s v="Cold"/>
    <n v="1"/>
    <n v="1"/>
    <m/>
    <d v="2025-10-13T00:00:00"/>
    <n v="1"/>
    <n v="0"/>
    <x v="0"/>
  </r>
  <r>
    <s v="L1811"/>
    <x v="3"/>
    <s v="Warm"/>
    <n v="1"/>
    <n v="1"/>
    <n v="7"/>
    <d v="2025-10-15T00:00:00"/>
    <n v="0"/>
    <n v="7.4"/>
    <x v="0"/>
  </r>
  <r>
    <s v="L1812"/>
    <x v="3"/>
    <s v="Hot"/>
    <n v="0"/>
    <n v="0"/>
    <n v="3"/>
    <d v="2025-10-12T00:00:00"/>
    <n v="0"/>
    <n v="3.6"/>
    <x v="0"/>
  </r>
  <r>
    <s v="L1813"/>
    <x v="0"/>
    <s v="Cold"/>
    <n v="1"/>
    <n v="1"/>
    <m/>
    <d v="2025-10-22T00:00:00"/>
    <n v="1"/>
    <n v="0"/>
    <x v="0"/>
  </r>
  <r>
    <s v="L1814"/>
    <x v="0"/>
    <s v="Warm"/>
    <n v="1"/>
    <n v="1"/>
    <n v="2"/>
    <d v="2025-10-31T00:00:00"/>
    <n v="0"/>
    <n v="6.4"/>
    <x v="0"/>
  </r>
  <r>
    <s v="L1815"/>
    <x v="1"/>
    <s v="Hot"/>
    <n v="1"/>
    <n v="1"/>
    <n v="5"/>
    <d v="2025-10-24T00:00:00"/>
    <n v="0"/>
    <n v="8"/>
    <x v="1"/>
  </r>
  <r>
    <s v="L1816"/>
    <x v="3"/>
    <s v="Hot"/>
    <n v="1"/>
    <n v="1"/>
    <m/>
    <d v="2025-10-23T00:00:00"/>
    <n v="1"/>
    <n v="0"/>
    <x v="0"/>
  </r>
  <r>
    <s v="L1817"/>
    <x v="1"/>
    <s v="Hot"/>
    <n v="0"/>
    <n v="0"/>
    <n v="8"/>
    <d v="2025-10-31T00:00:00"/>
    <n v="0"/>
    <n v="4.5999999999999996"/>
    <x v="0"/>
  </r>
  <r>
    <s v="L1818"/>
    <x v="0"/>
    <s v="Hot"/>
    <n v="1"/>
    <n v="1"/>
    <n v="8"/>
    <d v="2025-10-18T00:00:00"/>
    <n v="0"/>
    <n v="8.6"/>
    <x v="2"/>
  </r>
  <r>
    <s v="L1819"/>
    <x v="1"/>
    <s v="Cold"/>
    <n v="1"/>
    <n v="1"/>
    <m/>
    <d v="2025-10-14T00:00:00"/>
    <n v="1"/>
    <n v="0"/>
    <x v="0"/>
  </r>
  <r>
    <s v="L1820"/>
    <x v="0"/>
    <s v="Warm"/>
    <n v="0"/>
    <n v="0"/>
    <n v="2"/>
    <d v="2025-10-19T00:00:00"/>
    <n v="0"/>
    <n v="2.4"/>
    <x v="0"/>
  </r>
  <r>
    <s v="L1821"/>
    <x v="3"/>
    <s v="Cold"/>
    <n v="1"/>
    <n v="1"/>
    <m/>
    <d v="2025-10-24T00:00:00"/>
    <n v="1"/>
    <n v="0"/>
    <x v="0"/>
  </r>
  <r>
    <s v="L1822"/>
    <x v="2"/>
    <s v="Warm"/>
    <n v="1"/>
    <n v="1"/>
    <n v="3"/>
    <d v="2025-10-24T00:00:00"/>
    <n v="0"/>
    <n v="6.6"/>
    <x v="0"/>
  </r>
  <r>
    <s v="L1823"/>
    <x v="3"/>
    <s v="Hot"/>
    <n v="1"/>
    <n v="1"/>
    <n v="4"/>
    <d v="2025-10-05T00:00:00"/>
    <n v="0"/>
    <n v="7.8"/>
    <x v="1"/>
  </r>
  <r>
    <s v="L1824"/>
    <x v="1"/>
    <s v="Warm"/>
    <n v="1"/>
    <n v="1"/>
    <m/>
    <d v="2025-10-29T00:00:00"/>
    <n v="1"/>
    <n v="0"/>
    <x v="0"/>
  </r>
  <r>
    <s v="L1825"/>
    <x v="1"/>
    <s v="Hot"/>
    <n v="1"/>
    <n v="1"/>
    <n v="3"/>
    <d v="2025-10-14T00:00:00"/>
    <n v="0"/>
    <n v="7.6"/>
    <x v="1"/>
  </r>
  <r>
    <s v="L1826"/>
    <x v="3"/>
    <s v="Warm"/>
    <n v="0"/>
    <n v="0"/>
    <n v="6"/>
    <d v="2025-10-21T00:00:00"/>
    <n v="0"/>
    <n v="3.2"/>
    <x v="0"/>
  </r>
  <r>
    <s v="L1827"/>
    <x v="3"/>
    <s v="Cold"/>
    <n v="1"/>
    <n v="1"/>
    <m/>
    <d v="2025-10-04T00:00:00"/>
    <n v="1"/>
    <n v="0"/>
    <x v="0"/>
  </r>
  <r>
    <s v="L1828"/>
    <x v="0"/>
    <s v="Warm"/>
    <n v="0"/>
    <n v="0"/>
    <n v="2"/>
    <d v="2025-10-27T00:00:00"/>
    <n v="0"/>
    <n v="2.4"/>
    <x v="0"/>
  </r>
  <r>
    <s v="L1829"/>
    <x v="1"/>
    <s v="Warm"/>
    <n v="1"/>
    <n v="1"/>
    <m/>
    <d v="2025-10-16T00:00:00"/>
    <n v="1"/>
    <n v="0"/>
    <x v="0"/>
  </r>
  <r>
    <s v="L1830"/>
    <x v="1"/>
    <s v="Hot"/>
    <n v="1"/>
    <n v="1"/>
    <m/>
    <d v="2025-10-20T00:00:00"/>
    <n v="1"/>
    <n v="0"/>
    <x v="0"/>
  </r>
  <r>
    <s v="L1831"/>
    <x v="3"/>
    <s v="Hot"/>
    <n v="1"/>
    <n v="1"/>
    <n v="9"/>
    <d v="2025-10-14T00:00:00"/>
    <n v="0"/>
    <n v="8.8000000000000007"/>
    <x v="2"/>
  </r>
  <r>
    <s v="L1832"/>
    <x v="2"/>
    <s v="Hot"/>
    <n v="1"/>
    <n v="1"/>
    <n v="9"/>
    <d v="2025-10-31T00:00:00"/>
    <n v="0"/>
    <n v="8.8000000000000007"/>
    <x v="2"/>
  </r>
  <r>
    <s v="L1833"/>
    <x v="1"/>
    <s v="Warm"/>
    <n v="1"/>
    <n v="1"/>
    <n v="6"/>
    <d v="2025-10-31T00:00:00"/>
    <n v="0"/>
    <n v="7.2"/>
    <x v="0"/>
  </r>
  <r>
    <s v="L1834"/>
    <x v="2"/>
    <s v="Hot"/>
    <n v="0"/>
    <n v="0"/>
    <n v="8"/>
    <d v="2025-10-09T00:00:00"/>
    <n v="0"/>
    <n v="4.5999999999999996"/>
    <x v="0"/>
  </r>
  <r>
    <s v="L1835"/>
    <x v="3"/>
    <s v="Warm"/>
    <n v="1"/>
    <n v="1"/>
    <m/>
    <d v="2025-10-02T00:00:00"/>
    <n v="1"/>
    <n v="0"/>
    <x v="0"/>
  </r>
  <r>
    <s v="L1836"/>
    <x v="3"/>
    <s v="Warm"/>
    <n v="1"/>
    <n v="1"/>
    <n v="2"/>
    <d v="2025-10-23T00:00:00"/>
    <n v="0"/>
    <n v="6.4"/>
    <x v="0"/>
  </r>
  <r>
    <s v="L1837"/>
    <x v="0"/>
    <s v="Warm"/>
    <n v="1"/>
    <n v="1"/>
    <n v="6"/>
    <d v="2025-10-12T00:00:00"/>
    <n v="0"/>
    <n v="7.2"/>
    <x v="0"/>
  </r>
  <r>
    <s v="L1838"/>
    <x v="1"/>
    <s v="Hot"/>
    <n v="1"/>
    <n v="1"/>
    <n v="6"/>
    <d v="2025-10-07T00:00:00"/>
    <n v="0"/>
    <n v="8.1999999999999993"/>
    <x v="2"/>
  </r>
  <r>
    <s v="L1839"/>
    <x v="2"/>
    <s v="Hot"/>
    <n v="1"/>
    <n v="1"/>
    <n v="9"/>
    <d v="2025-10-15T00:00:00"/>
    <n v="0"/>
    <n v="8.8000000000000007"/>
    <x v="2"/>
  </r>
  <r>
    <s v="L1840"/>
    <x v="0"/>
    <s v="Cold"/>
    <n v="1"/>
    <n v="1"/>
    <m/>
    <d v="2025-10-15T00:00:00"/>
    <n v="1"/>
    <n v="0"/>
    <x v="0"/>
  </r>
  <r>
    <s v="L1841"/>
    <x v="1"/>
    <s v="Warm"/>
    <n v="1"/>
    <n v="1"/>
    <n v="9"/>
    <d v="2025-10-31T00:00:00"/>
    <n v="0"/>
    <n v="7.8"/>
    <x v="1"/>
  </r>
  <r>
    <s v="L1842"/>
    <x v="0"/>
    <s v="Warm"/>
    <n v="1"/>
    <n v="1"/>
    <n v="0"/>
    <d v="2025-10-08T00:00:00"/>
    <n v="0"/>
    <n v="6"/>
    <x v="0"/>
  </r>
  <r>
    <s v="L1843"/>
    <x v="3"/>
    <s v="Hot"/>
    <n v="1"/>
    <n v="1"/>
    <m/>
    <d v="2025-10-28T00:00:00"/>
    <n v="1"/>
    <n v="0"/>
    <x v="0"/>
  </r>
  <r>
    <s v="L1844"/>
    <x v="1"/>
    <s v="Cold"/>
    <n v="1"/>
    <n v="1"/>
    <m/>
    <d v="2025-10-12T00:00:00"/>
    <n v="1"/>
    <n v="0"/>
    <x v="0"/>
  </r>
  <r>
    <s v="L1845"/>
    <x v="0"/>
    <s v="Warm"/>
    <n v="1"/>
    <n v="1"/>
    <n v="7"/>
    <d v="2025-10-04T00:00:00"/>
    <n v="0"/>
    <n v="7.4"/>
    <x v="0"/>
  </r>
  <r>
    <s v="L1846"/>
    <x v="0"/>
    <s v="Warm"/>
    <n v="1"/>
    <n v="1"/>
    <n v="3"/>
    <d v="2025-10-22T00:00:00"/>
    <n v="0"/>
    <n v="6.6"/>
    <x v="0"/>
  </r>
  <r>
    <s v="L1847"/>
    <x v="2"/>
    <s v="Cold"/>
    <n v="0"/>
    <n v="0"/>
    <m/>
    <d v="2025-10-12T00:00:00"/>
    <n v="1"/>
    <n v="0"/>
    <x v="0"/>
  </r>
  <r>
    <s v="L1848"/>
    <x v="0"/>
    <s v="Hot"/>
    <n v="1"/>
    <n v="1"/>
    <n v="5"/>
    <d v="2025-10-18T00:00:00"/>
    <n v="0"/>
    <n v="8"/>
    <x v="1"/>
  </r>
  <r>
    <s v="L1849"/>
    <x v="1"/>
    <s v="Warm"/>
    <n v="1"/>
    <n v="1"/>
    <n v="6"/>
    <d v="2025-10-29T00:00:00"/>
    <n v="0"/>
    <n v="7.2"/>
    <x v="0"/>
  </r>
  <r>
    <s v="L1850"/>
    <x v="1"/>
    <s v="Warm"/>
    <n v="1"/>
    <n v="1"/>
    <n v="4"/>
    <d v="2025-10-21T00:00:00"/>
    <n v="0"/>
    <n v="6.8"/>
    <x v="0"/>
  </r>
  <r>
    <s v="L1851"/>
    <x v="2"/>
    <s v="Hot"/>
    <n v="0"/>
    <n v="0"/>
    <n v="9"/>
    <d v="2025-10-12T00:00:00"/>
    <n v="0"/>
    <n v="4.8"/>
    <x v="0"/>
  </r>
  <r>
    <s v="L1852"/>
    <x v="1"/>
    <s v="Cold"/>
    <n v="1"/>
    <n v="1"/>
    <m/>
    <d v="2025-10-02T00:00:00"/>
    <n v="1"/>
    <n v="0"/>
    <x v="0"/>
  </r>
  <r>
    <s v="L1853"/>
    <x v="3"/>
    <s v="Warm"/>
    <n v="1"/>
    <n v="1"/>
    <m/>
    <d v="2025-10-13T00:00:00"/>
    <n v="1"/>
    <n v="0"/>
    <x v="0"/>
  </r>
  <r>
    <s v="L1854"/>
    <x v="1"/>
    <s v="Warm"/>
    <n v="0"/>
    <n v="0"/>
    <n v="2"/>
    <d v="2025-10-09T00:00:00"/>
    <n v="0"/>
    <n v="2.4"/>
    <x v="0"/>
  </r>
  <r>
    <s v="L1855"/>
    <x v="1"/>
    <s v="Hot"/>
    <n v="1"/>
    <n v="1"/>
    <n v="7"/>
    <d v="2025-10-07T00:00:00"/>
    <n v="0"/>
    <n v="8.4"/>
    <x v="2"/>
  </r>
  <r>
    <s v="L1856"/>
    <x v="0"/>
    <s v="Hot"/>
    <n v="1"/>
    <n v="1"/>
    <n v="1"/>
    <d v="2025-10-31T00:00:00"/>
    <n v="0"/>
    <n v="7.2"/>
    <x v="0"/>
  </r>
  <r>
    <s v="L1857"/>
    <x v="0"/>
    <s v="Warm"/>
    <n v="1"/>
    <n v="1"/>
    <n v="3"/>
    <d v="2025-10-04T00:00:00"/>
    <n v="0"/>
    <n v="6.6"/>
    <x v="0"/>
  </r>
  <r>
    <s v="L1858"/>
    <x v="1"/>
    <s v="Warm"/>
    <n v="1"/>
    <n v="1"/>
    <n v="7"/>
    <d v="2025-10-31T00:00:00"/>
    <n v="0"/>
    <n v="7.4"/>
    <x v="0"/>
  </r>
  <r>
    <s v="L1859"/>
    <x v="2"/>
    <s v="Hot"/>
    <n v="0"/>
    <n v="0"/>
    <n v="4"/>
    <d v="2025-10-28T00:00:00"/>
    <n v="0"/>
    <n v="3.8"/>
    <x v="0"/>
  </r>
  <r>
    <s v="L1860"/>
    <x v="0"/>
    <s v="Warm"/>
    <n v="1"/>
    <n v="1"/>
    <n v="2"/>
    <d v="2025-10-27T00:00:00"/>
    <n v="0"/>
    <n v="6.4"/>
    <x v="0"/>
  </r>
  <r>
    <s v="L1861"/>
    <x v="2"/>
    <s v="Warm"/>
    <n v="1"/>
    <n v="1"/>
    <n v="5"/>
    <d v="2025-10-15T00:00:00"/>
    <n v="0"/>
    <n v="7"/>
    <x v="0"/>
  </r>
  <r>
    <s v="L1862"/>
    <x v="1"/>
    <s v="Hot"/>
    <n v="1"/>
    <n v="1"/>
    <m/>
    <d v="2025-10-03T00:00:00"/>
    <n v="1"/>
    <n v="0"/>
    <x v="0"/>
  </r>
  <r>
    <s v="L1863"/>
    <x v="1"/>
    <s v="Warm"/>
    <n v="1"/>
    <n v="1"/>
    <n v="9"/>
    <d v="2025-10-22T00:00:00"/>
    <n v="0"/>
    <n v="7.8"/>
    <x v="1"/>
  </r>
  <r>
    <s v="L1864"/>
    <x v="3"/>
    <s v="Hot"/>
    <n v="1"/>
    <n v="1"/>
    <n v="4"/>
    <d v="2025-10-07T00:00:00"/>
    <n v="0"/>
    <n v="7.8"/>
    <x v="1"/>
  </r>
  <r>
    <s v="L1865"/>
    <x v="0"/>
    <s v="Cold"/>
    <n v="1"/>
    <n v="1"/>
    <m/>
    <d v="2025-10-21T00:00:00"/>
    <n v="1"/>
    <n v="0"/>
    <x v="0"/>
  </r>
  <r>
    <s v="L1866"/>
    <x v="1"/>
    <s v="Warm"/>
    <n v="1"/>
    <n v="1"/>
    <n v="9"/>
    <d v="2025-10-21T00:00:00"/>
    <n v="0"/>
    <n v="7.8"/>
    <x v="1"/>
  </r>
  <r>
    <s v="L1867"/>
    <x v="3"/>
    <s v="Hot"/>
    <n v="1"/>
    <n v="1"/>
    <n v="9"/>
    <d v="2025-10-20T00:00:00"/>
    <n v="0"/>
    <n v="8.8000000000000007"/>
    <x v="2"/>
  </r>
  <r>
    <s v="L1868"/>
    <x v="0"/>
    <s v="Warm"/>
    <n v="1"/>
    <n v="1"/>
    <n v="5"/>
    <d v="2025-10-01T00:00:00"/>
    <n v="0"/>
    <n v="7"/>
    <x v="0"/>
  </r>
  <r>
    <s v="L1869"/>
    <x v="1"/>
    <s v="Warm"/>
    <n v="1"/>
    <n v="1"/>
    <n v="1"/>
    <d v="2025-10-02T00:00:00"/>
    <n v="0"/>
    <n v="6.2"/>
    <x v="0"/>
  </r>
  <r>
    <s v="L1870"/>
    <x v="1"/>
    <s v="Warm"/>
    <n v="1"/>
    <n v="1"/>
    <n v="8"/>
    <d v="2025-10-26T00:00:00"/>
    <n v="0"/>
    <n v="7.6"/>
    <x v="1"/>
  </r>
  <r>
    <s v="L1871"/>
    <x v="0"/>
    <s v="Warm"/>
    <n v="1"/>
    <n v="1"/>
    <n v="7"/>
    <d v="2025-10-11T00:00:00"/>
    <n v="0"/>
    <n v="7.4"/>
    <x v="0"/>
  </r>
  <r>
    <s v="L1872"/>
    <x v="0"/>
    <s v="Warm"/>
    <n v="0"/>
    <n v="0"/>
    <n v="5"/>
    <d v="2025-10-08T00:00:00"/>
    <n v="0"/>
    <n v="3"/>
    <x v="0"/>
  </r>
  <r>
    <s v="L1873"/>
    <x v="0"/>
    <s v="Hot"/>
    <n v="1"/>
    <n v="1"/>
    <n v="4"/>
    <d v="2025-10-05T00:00:00"/>
    <n v="0"/>
    <n v="7.8"/>
    <x v="1"/>
  </r>
  <r>
    <s v="L1874"/>
    <x v="1"/>
    <s v="Hot"/>
    <n v="1"/>
    <n v="1"/>
    <n v="3"/>
    <d v="2025-10-26T00:00:00"/>
    <n v="0"/>
    <n v="7.6"/>
    <x v="1"/>
  </r>
  <r>
    <s v="L1875"/>
    <x v="1"/>
    <s v="Hot"/>
    <n v="1"/>
    <n v="1"/>
    <n v="6"/>
    <d v="2025-10-19T00:00:00"/>
    <n v="0"/>
    <n v="8.1999999999999993"/>
    <x v="2"/>
  </r>
  <r>
    <s v="L1876"/>
    <x v="3"/>
    <s v="Warm"/>
    <n v="1"/>
    <n v="1"/>
    <n v="2"/>
    <d v="2025-10-07T00:00:00"/>
    <n v="0"/>
    <n v="6.4"/>
    <x v="0"/>
  </r>
  <r>
    <s v="L1877"/>
    <x v="2"/>
    <s v="Cold"/>
    <n v="1"/>
    <n v="1"/>
    <m/>
    <d v="2025-10-03T00:00:00"/>
    <n v="1"/>
    <n v="0"/>
    <x v="0"/>
  </r>
  <r>
    <s v="L1878"/>
    <x v="0"/>
    <s v="Warm"/>
    <n v="1"/>
    <n v="1"/>
    <n v="4"/>
    <d v="2025-10-27T00:00:00"/>
    <n v="0"/>
    <n v="6.8"/>
    <x v="0"/>
  </r>
  <r>
    <s v="L1879"/>
    <x v="1"/>
    <s v="Hot"/>
    <n v="1"/>
    <n v="1"/>
    <n v="4"/>
    <d v="2025-10-25T00:00:00"/>
    <n v="0"/>
    <n v="7.8"/>
    <x v="1"/>
  </r>
  <r>
    <s v="L1880"/>
    <x v="1"/>
    <s v="Warm"/>
    <n v="1"/>
    <n v="1"/>
    <n v="2"/>
    <d v="2025-10-18T00:00:00"/>
    <n v="0"/>
    <n v="6.4"/>
    <x v="0"/>
  </r>
  <r>
    <s v="L1881"/>
    <x v="0"/>
    <s v="Cold"/>
    <n v="1"/>
    <n v="1"/>
    <m/>
    <d v="2025-10-07T00:00:00"/>
    <n v="1"/>
    <n v="0"/>
    <x v="0"/>
  </r>
  <r>
    <s v="L1882"/>
    <x v="2"/>
    <s v="Warm"/>
    <n v="1"/>
    <n v="1"/>
    <n v="4"/>
    <d v="2025-10-19T00:00:00"/>
    <n v="0"/>
    <n v="6.8"/>
    <x v="0"/>
  </r>
  <r>
    <s v="L1883"/>
    <x v="0"/>
    <s v="Cold"/>
    <n v="1"/>
    <n v="1"/>
    <m/>
    <d v="2025-10-07T00:00:00"/>
    <n v="1"/>
    <n v="0"/>
    <x v="0"/>
  </r>
  <r>
    <s v="L1884"/>
    <x v="2"/>
    <s v="Hot"/>
    <n v="0"/>
    <n v="0"/>
    <n v="7"/>
    <d v="2025-10-27T00:00:00"/>
    <n v="0"/>
    <n v="4.4000000000000004"/>
    <x v="0"/>
  </r>
  <r>
    <s v="L1885"/>
    <x v="1"/>
    <s v="Hot"/>
    <n v="1"/>
    <n v="1"/>
    <n v="3"/>
    <d v="2025-10-28T00:00:00"/>
    <n v="0"/>
    <n v="7.6"/>
    <x v="1"/>
  </r>
  <r>
    <s v="L1886"/>
    <x v="2"/>
    <s v="Cold"/>
    <n v="1"/>
    <n v="1"/>
    <m/>
    <d v="2025-10-08T00:00:00"/>
    <n v="1"/>
    <n v="0"/>
    <x v="0"/>
  </r>
  <r>
    <s v="L1887"/>
    <x v="3"/>
    <s v="Warm"/>
    <n v="1"/>
    <n v="1"/>
    <n v="7"/>
    <d v="2025-10-11T00:00:00"/>
    <n v="0"/>
    <n v="7.4"/>
    <x v="0"/>
  </r>
  <r>
    <s v="L1888"/>
    <x v="1"/>
    <s v="Warm"/>
    <n v="0"/>
    <n v="0"/>
    <n v="9"/>
    <d v="2025-10-25T00:00:00"/>
    <n v="0"/>
    <n v="3.8"/>
    <x v="0"/>
  </r>
  <r>
    <s v="L1889"/>
    <x v="3"/>
    <s v="Warm"/>
    <n v="1"/>
    <n v="1"/>
    <n v="4"/>
    <d v="2025-10-05T00:00:00"/>
    <n v="0"/>
    <n v="6.8"/>
    <x v="0"/>
  </r>
  <r>
    <s v="L1890"/>
    <x v="0"/>
    <s v="Cold"/>
    <n v="0"/>
    <n v="0"/>
    <m/>
    <d v="2025-10-26T00:00:00"/>
    <n v="1"/>
    <n v="0"/>
    <x v="0"/>
  </r>
  <r>
    <s v="L1891"/>
    <x v="0"/>
    <s v="Warm"/>
    <n v="1"/>
    <n v="1"/>
    <n v="7"/>
    <d v="2025-10-29T00:00:00"/>
    <n v="0"/>
    <n v="7.4"/>
    <x v="0"/>
  </r>
  <r>
    <s v="L1892"/>
    <x v="0"/>
    <s v="Warm"/>
    <n v="1"/>
    <n v="1"/>
    <n v="7"/>
    <d v="2025-10-20T00:00:00"/>
    <n v="0"/>
    <n v="7.4"/>
    <x v="0"/>
  </r>
  <r>
    <s v="L1893"/>
    <x v="2"/>
    <s v="Warm"/>
    <n v="0"/>
    <n v="0"/>
    <n v="7"/>
    <d v="2025-10-01T00:00:00"/>
    <n v="0"/>
    <n v="3.4"/>
    <x v="0"/>
  </r>
  <r>
    <s v="L1894"/>
    <x v="1"/>
    <s v="Warm"/>
    <n v="1"/>
    <n v="1"/>
    <n v="1"/>
    <d v="2025-10-09T00:00:00"/>
    <n v="0"/>
    <n v="6.2"/>
    <x v="0"/>
  </r>
  <r>
    <s v="L1895"/>
    <x v="0"/>
    <s v="Warm"/>
    <n v="1"/>
    <n v="1"/>
    <m/>
    <d v="2025-10-28T00:00:00"/>
    <n v="1"/>
    <n v="0"/>
    <x v="0"/>
  </r>
  <r>
    <s v="L1896"/>
    <x v="0"/>
    <s v="Cold"/>
    <n v="1"/>
    <n v="1"/>
    <m/>
    <d v="2025-10-05T00:00:00"/>
    <n v="1"/>
    <n v="0"/>
    <x v="0"/>
  </r>
  <r>
    <s v="L1897"/>
    <x v="1"/>
    <s v="Cold"/>
    <n v="0"/>
    <n v="0"/>
    <m/>
    <d v="2025-10-05T00:00:00"/>
    <n v="1"/>
    <n v="0"/>
    <x v="0"/>
  </r>
  <r>
    <s v="L1898"/>
    <x v="0"/>
    <s v="Cold"/>
    <n v="1"/>
    <n v="1"/>
    <m/>
    <d v="2025-10-18T00:00:00"/>
    <n v="1"/>
    <n v="0"/>
    <x v="0"/>
  </r>
  <r>
    <s v="L1899"/>
    <x v="3"/>
    <s v="Hot"/>
    <n v="1"/>
    <n v="1"/>
    <n v="9"/>
    <d v="2025-10-09T00:00:00"/>
    <n v="0"/>
    <n v="8.8000000000000007"/>
    <x v="2"/>
  </r>
  <r>
    <s v="L1900"/>
    <x v="1"/>
    <s v="Warm"/>
    <n v="1"/>
    <n v="1"/>
    <n v="10"/>
    <d v="2025-10-26T00:00:00"/>
    <n v="0"/>
    <n v="8"/>
    <x v="1"/>
  </r>
  <r>
    <s v="L1901"/>
    <x v="1"/>
    <s v="Warm"/>
    <n v="1"/>
    <n v="1"/>
    <n v="0"/>
    <d v="2025-10-06T00:00:00"/>
    <n v="0"/>
    <n v="6"/>
    <x v="0"/>
  </r>
  <r>
    <s v="L1902"/>
    <x v="1"/>
    <s v="Warm"/>
    <n v="1"/>
    <n v="1"/>
    <n v="5"/>
    <d v="2025-10-04T00:00:00"/>
    <n v="0"/>
    <n v="7"/>
    <x v="0"/>
  </r>
  <r>
    <s v="L1903"/>
    <x v="3"/>
    <s v="Warm"/>
    <n v="0"/>
    <n v="0"/>
    <n v="9"/>
    <d v="2025-10-22T00:00:00"/>
    <n v="0"/>
    <n v="3.8"/>
    <x v="0"/>
  </r>
  <r>
    <s v="L1904"/>
    <x v="1"/>
    <s v="Cold"/>
    <n v="0"/>
    <n v="0"/>
    <m/>
    <d v="2025-10-28T00:00:00"/>
    <n v="1"/>
    <n v="0"/>
    <x v="0"/>
  </r>
  <r>
    <s v="L1905"/>
    <x v="3"/>
    <s v="Warm"/>
    <n v="0"/>
    <n v="0"/>
    <n v="7"/>
    <d v="2025-10-01T00:00:00"/>
    <n v="0"/>
    <n v="3.4"/>
    <x v="0"/>
  </r>
  <r>
    <s v="L1906"/>
    <x v="1"/>
    <s v="Warm"/>
    <n v="1"/>
    <n v="1"/>
    <n v="4"/>
    <d v="2025-10-05T00:00:00"/>
    <n v="0"/>
    <n v="6.8"/>
    <x v="0"/>
  </r>
  <r>
    <s v="L1907"/>
    <x v="2"/>
    <s v="Hot"/>
    <n v="1"/>
    <n v="1"/>
    <n v="2"/>
    <d v="2025-10-01T00:00:00"/>
    <n v="0"/>
    <n v="7.4"/>
    <x v="0"/>
  </r>
  <r>
    <s v="L1908"/>
    <x v="0"/>
    <s v="Warm"/>
    <n v="1"/>
    <n v="1"/>
    <n v="8"/>
    <d v="2025-10-12T00:00:00"/>
    <n v="0"/>
    <n v="7.6"/>
    <x v="1"/>
  </r>
  <r>
    <s v="L1909"/>
    <x v="2"/>
    <s v="Warm"/>
    <n v="1"/>
    <n v="1"/>
    <n v="2"/>
    <d v="2025-10-26T00:00:00"/>
    <n v="0"/>
    <n v="6.4"/>
    <x v="0"/>
  </r>
  <r>
    <s v="L1910"/>
    <x v="0"/>
    <s v="Warm"/>
    <n v="1"/>
    <n v="1"/>
    <n v="4"/>
    <d v="2025-10-26T00:00:00"/>
    <n v="0"/>
    <n v="6.8"/>
    <x v="0"/>
  </r>
  <r>
    <s v="L1911"/>
    <x v="3"/>
    <s v="Hot"/>
    <n v="0"/>
    <n v="0"/>
    <n v="1"/>
    <d v="2025-10-08T00:00:00"/>
    <n v="0"/>
    <n v="3.2"/>
    <x v="0"/>
  </r>
  <r>
    <s v="L1912"/>
    <x v="2"/>
    <s v="Hot"/>
    <n v="1"/>
    <n v="1"/>
    <n v="8"/>
    <d v="2025-10-19T00:00:00"/>
    <n v="0"/>
    <n v="8.6"/>
    <x v="2"/>
  </r>
  <r>
    <s v="L1913"/>
    <x v="1"/>
    <s v="Warm"/>
    <n v="1"/>
    <n v="1"/>
    <n v="9"/>
    <d v="2025-10-11T00:00:00"/>
    <n v="0"/>
    <n v="7.8"/>
    <x v="1"/>
  </r>
  <r>
    <s v="L1914"/>
    <x v="0"/>
    <s v="Hot"/>
    <n v="1"/>
    <n v="1"/>
    <n v="4"/>
    <d v="2025-10-01T00:00:00"/>
    <n v="0"/>
    <n v="7.8"/>
    <x v="1"/>
  </r>
  <r>
    <s v="L1915"/>
    <x v="0"/>
    <s v="Hot"/>
    <n v="1"/>
    <n v="1"/>
    <n v="1"/>
    <d v="2025-10-06T00:00:00"/>
    <n v="0"/>
    <n v="7.2"/>
    <x v="0"/>
  </r>
  <r>
    <s v="L1916"/>
    <x v="2"/>
    <s v="Hot"/>
    <n v="1"/>
    <n v="1"/>
    <n v="6"/>
    <d v="2025-10-09T00:00:00"/>
    <n v="0"/>
    <n v="8.1999999999999993"/>
    <x v="2"/>
  </r>
  <r>
    <s v="L1917"/>
    <x v="3"/>
    <s v="Hot"/>
    <n v="1"/>
    <n v="1"/>
    <n v="8"/>
    <d v="2025-10-02T00:00:00"/>
    <n v="0"/>
    <n v="8.6"/>
    <x v="2"/>
  </r>
  <r>
    <s v="L1918"/>
    <x v="2"/>
    <s v="Hot"/>
    <n v="1"/>
    <n v="1"/>
    <n v="1"/>
    <d v="2025-10-05T00:00:00"/>
    <n v="0"/>
    <n v="7.2"/>
    <x v="0"/>
  </r>
  <r>
    <s v="L1919"/>
    <x v="3"/>
    <s v="Warm"/>
    <n v="1"/>
    <n v="1"/>
    <n v="6"/>
    <d v="2025-10-24T00:00:00"/>
    <n v="0"/>
    <n v="7.2"/>
    <x v="0"/>
  </r>
  <r>
    <s v="L1920"/>
    <x v="3"/>
    <s v="Warm"/>
    <n v="1"/>
    <n v="1"/>
    <n v="0"/>
    <d v="2025-10-14T00:00:00"/>
    <n v="0"/>
    <n v="6"/>
    <x v="0"/>
  </r>
  <r>
    <s v="L1921"/>
    <x v="0"/>
    <s v="Cold"/>
    <n v="1"/>
    <n v="1"/>
    <m/>
    <d v="2025-10-17T00:00:00"/>
    <n v="1"/>
    <n v="0"/>
    <x v="0"/>
  </r>
  <r>
    <s v="L1922"/>
    <x v="2"/>
    <s v="Warm"/>
    <n v="1"/>
    <n v="1"/>
    <n v="6"/>
    <d v="2025-10-04T00:00:00"/>
    <n v="0"/>
    <n v="7.2"/>
    <x v="0"/>
  </r>
  <r>
    <s v="L1923"/>
    <x v="2"/>
    <s v="Warm"/>
    <n v="1"/>
    <n v="1"/>
    <n v="6"/>
    <d v="2025-10-24T00:00:00"/>
    <n v="0"/>
    <n v="7.2"/>
    <x v="0"/>
  </r>
  <r>
    <s v="L1924"/>
    <x v="3"/>
    <s v="Hot"/>
    <n v="1"/>
    <n v="1"/>
    <n v="6"/>
    <d v="2025-10-03T00:00:00"/>
    <n v="0"/>
    <n v="8.1999999999999993"/>
    <x v="2"/>
  </r>
  <r>
    <s v="L1925"/>
    <x v="2"/>
    <s v="Hot"/>
    <n v="1"/>
    <n v="1"/>
    <n v="2"/>
    <d v="2025-10-16T00:00:00"/>
    <n v="0"/>
    <n v="7.4"/>
    <x v="0"/>
  </r>
  <r>
    <s v="L1926"/>
    <x v="1"/>
    <s v="Warm"/>
    <n v="1"/>
    <n v="1"/>
    <n v="7"/>
    <d v="2025-10-15T00:00:00"/>
    <n v="0"/>
    <n v="7.4"/>
    <x v="0"/>
  </r>
  <r>
    <s v="L1927"/>
    <x v="1"/>
    <s v="Hot"/>
    <n v="1"/>
    <n v="1"/>
    <m/>
    <d v="2025-10-25T00:00:00"/>
    <n v="1"/>
    <n v="0"/>
    <x v="0"/>
  </r>
  <r>
    <s v="L1928"/>
    <x v="2"/>
    <s v="Warm"/>
    <n v="0"/>
    <n v="0"/>
    <n v="8"/>
    <d v="2025-10-12T00:00:00"/>
    <n v="0"/>
    <n v="3.6"/>
    <x v="0"/>
  </r>
  <r>
    <s v="L1929"/>
    <x v="2"/>
    <s v="Warm"/>
    <n v="1"/>
    <n v="1"/>
    <n v="1"/>
    <d v="2025-10-17T00:00:00"/>
    <n v="0"/>
    <n v="6.2"/>
    <x v="0"/>
  </r>
  <r>
    <s v="L1930"/>
    <x v="3"/>
    <s v="Warm"/>
    <n v="1"/>
    <n v="1"/>
    <n v="7"/>
    <d v="2025-10-19T00:00:00"/>
    <n v="0"/>
    <n v="7.4"/>
    <x v="0"/>
  </r>
  <r>
    <s v="L1931"/>
    <x v="1"/>
    <s v="Hot"/>
    <n v="1"/>
    <n v="1"/>
    <n v="9"/>
    <d v="2025-10-04T00:00:00"/>
    <n v="0"/>
    <n v="8.8000000000000007"/>
    <x v="2"/>
  </r>
  <r>
    <s v="L1932"/>
    <x v="1"/>
    <s v="Warm"/>
    <n v="1"/>
    <n v="1"/>
    <n v="2"/>
    <d v="2025-10-15T00:00:00"/>
    <n v="0"/>
    <n v="6.4"/>
    <x v="0"/>
  </r>
  <r>
    <s v="L1933"/>
    <x v="0"/>
    <s v="Warm"/>
    <n v="1"/>
    <n v="1"/>
    <m/>
    <d v="2025-10-17T00:00:00"/>
    <n v="1"/>
    <n v="0"/>
    <x v="0"/>
  </r>
  <r>
    <s v="L1934"/>
    <x v="3"/>
    <s v="Hot"/>
    <n v="1"/>
    <n v="1"/>
    <n v="9"/>
    <d v="2025-10-08T00:00:00"/>
    <n v="0"/>
    <n v="8.8000000000000007"/>
    <x v="2"/>
  </r>
  <r>
    <s v="L1935"/>
    <x v="0"/>
    <s v="Warm"/>
    <n v="1"/>
    <n v="1"/>
    <n v="2"/>
    <d v="2025-10-31T00:00:00"/>
    <n v="0"/>
    <n v="6.4"/>
    <x v="0"/>
  </r>
  <r>
    <s v="L1936"/>
    <x v="1"/>
    <s v="Warm"/>
    <n v="1"/>
    <n v="1"/>
    <n v="4"/>
    <d v="2025-10-20T00:00:00"/>
    <n v="0"/>
    <n v="6.8"/>
    <x v="0"/>
  </r>
  <r>
    <s v="L1937"/>
    <x v="3"/>
    <s v="Cold"/>
    <n v="1"/>
    <n v="1"/>
    <m/>
    <d v="2025-10-02T00:00:00"/>
    <n v="1"/>
    <n v="0"/>
    <x v="0"/>
  </r>
  <r>
    <s v="L1938"/>
    <x v="2"/>
    <s v="Hot"/>
    <n v="1"/>
    <n v="1"/>
    <n v="7"/>
    <d v="2025-10-24T00:00:00"/>
    <n v="0"/>
    <n v="8.4"/>
    <x v="2"/>
  </r>
  <r>
    <s v="L1939"/>
    <x v="3"/>
    <s v="Cold"/>
    <n v="1"/>
    <n v="1"/>
    <m/>
    <d v="2025-10-26T00:00:00"/>
    <n v="1"/>
    <n v="0"/>
    <x v="0"/>
  </r>
  <r>
    <s v="L1940"/>
    <x v="2"/>
    <s v="Warm"/>
    <n v="1"/>
    <n v="1"/>
    <n v="8"/>
    <d v="2025-10-30T00:00:00"/>
    <n v="0"/>
    <n v="7.6"/>
    <x v="1"/>
  </r>
  <r>
    <s v="L1941"/>
    <x v="2"/>
    <s v="Warm"/>
    <n v="1"/>
    <n v="1"/>
    <n v="5"/>
    <d v="2025-10-28T00:00:00"/>
    <n v="0"/>
    <n v="7"/>
    <x v="0"/>
  </r>
  <r>
    <s v="L1942"/>
    <x v="3"/>
    <s v="Hot"/>
    <n v="1"/>
    <n v="1"/>
    <n v="4"/>
    <d v="2025-10-22T00:00:00"/>
    <n v="0"/>
    <n v="7.8"/>
    <x v="1"/>
  </r>
  <r>
    <s v="L1943"/>
    <x v="2"/>
    <s v="Warm"/>
    <n v="1"/>
    <n v="1"/>
    <n v="2"/>
    <d v="2025-10-17T00:00:00"/>
    <n v="0"/>
    <n v="6.4"/>
    <x v="0"/>
  </r>
  <r>
    <s v="L1944"/>
    <x v="0"/>
    <s v="Hot"/>
    <n v="0"/>
    <n v="0"/>
    <n v="3"/>
    <d v="2025-10-10T00:00:00"/>
    <n v="0"/>
    <n v="3.6"/>
    <x v="0"/>
  </r>
  <r>
    <s v="L1945"/>
    <x v="1"/>
    <s v="Warm"/>
    <n v="1"/>
    <n v="1"/>
    <n v="6"/>
    <d v="2025-10-15T00:00:00"/>
    <n v="0"/>
    <n v="7.2"/>
    <x v="0"/>
  </r>
  <r>
    <s v="L1946"/>
    <x v="2"/>
    <s v="Hot"/>
    <n v="0"/>
    <n v="0"/>
    <n v="6"/>
    <d v="2025-10-21T00:00:00"/>
    <n v="0"/>
    <n v="4.2"/>
    <x v="0"/>
  </r>
  <r>
    <s v="L1947"/>
    <x v="0"/>
    <s v="Cold"/>
    <n v="1"/>
    <n v="1"/>
    <m/>
    <d v="2025-10-31T00:00:00"/>
    <n v="1"/>
    <n v="0"/>
    <x v="0"/>
  </r>
  <r>
    <s v="L1948"/>
    <x v="2"/>
    <s v="Warm"/>
    <n v="1"/>
    <n v="1"/>
    <n v="8"/>
    <d v="2025-10-01T00:00:00"/>
    <n v="0"/>
    <n v="7.6"/>
    <x v="1"/>
  </r>
  <r>
    <s v="L1949"/>
    <x v="1"/>
    <s v="Warm"/>
    <n v="1"/>
    <n v="1"/>
    <n v="2"/>
    <d v="2025-10-02T00:00:00"/>
    <n v="0"/>
    <n v="6.4"/>
    <x v="0"/>
  </r>
  <r>
    <s v="L1950"/>
    <x v="0"/>
    <s v="Hot"/>
    <n v="1"/>
    <n v="1"/>
    <n v="3"/>
    <d v="2025-10-16T00:00:00"/>
    <n v="0"/>
    <n v="7.6"/>
    <x v="1"/>
  </r>
  <r>
    <s v="L1951"/>
    <x v="1"/>
    <s v="Hot"/>
    <n v="1"/>
    <n v="1"/>
    <n v="1"/>
    <d v="2025-10-28T00:00:00"/>
    <n v="0"/>
    <n v="7.2"/>
    <x v="0"/>
  </r>
  <r>
    <s v="L1952"/>
    <x v="1"/>
    <s v="Warm"/>
    <n v="1"/>
    <n v="1"/>
    <n v="1"/>
    <d v="2025-10-13T00:00:00"/>
    <n v="0"/>
    <n v="6.2"/>
    <x v="0"/>
  </r>
  <r>
    <s v="L1953"/>
    <x v="0"/>
    <s v="Warm"/>
    <n v="1"/>
    <n v="1"/>
    <n v="6"/>
    <d v="2025-10-14T00:00:00"/>
    <n v="0"/>
    <n v="7.2"/>
    <x v="0"/>
  </r>
  <r>
    <s v="L1954"/>
    <x v="0"/>
    <s v="Hot"/>
    <n v="0"/>
    <n v="0"/>
    <n v="1"/>
    <d v="2025-10-22T00:00:00"/>
    <n v="0"/>
    <n v="3.2"/>
    <x v="0"/>
  </r>
  <r>
    <s v="L1955"/>
    <x v="0"/>
    <s v="Warm"/>
    <n v="1"/>
    <n v="1"/>
    <n v="2"/>
    <d v="2025-10-04T00:00:00"/>
    <n v="0"/>
    <n v="6.4"/>
    <x v="0"/>
  </r>
  <r>
    <s v="L1956"/>
    <x v="3"/>
    <s v="Cold"/>
    <n v="1"/>
    <n v="1"/>
    <m/>
    <d v="2025-10-16T00:00:00"/>
    <n v="1"/>
    <n v="0"/>
    <x v="0"/>
  </r>
  <r>
    <s v="L1957"/>
    <x v="0"/>
    <s v="Warm"/>
    <n v="1"/>
    <n v="1"/>
    <n v="10"/>
    <d v="2025-10-23T00:00:00"/>
    <n v="0"/>
    <n v="8"/>
    <x v="1"/>
  </r>
  <r>
    <s v="L1958"/>
    <x v="0"/>
    <s v="Warm"/>
    <n v="1"/>
    <n v="1"/>
    <n v="1"/>
    <d v="2025-10-30T00:00:00"/>
    <n v="0"/>
    <n v="6.2"/>
    <x v="0"/>
  </r>
  <r>
    <s v="L1959"/>
    <x v="0"/>
    <s v="Cold"/>
    <n v="1"/>
    <n v="1"/>
    <m/>
    <d v="2025-10-15T00:00:00"/>
    <n v="1"/>
    <n v="0"/>
    <x v="0"/>
  </r>
  <r>
    <s v="L1960"/>
    <x v="0"/>
    <s v="Hot"/>
    <n v="1"/>
    <n v="1"/>
    <n v="8"/>
    <d v="2025-10-03T00:00:00"/>
    <n v="0"/>
    <n v="8.6"/>
    <x v="2"/>
  </r>
  <r>
    <s v="L1961"/>
    <x v="2"/>
    <s v="Warm"/>
    <n v="1"/>
    <n v="1"/>
    <n v="6"/>
    <d v="2025-10-29T00:00:00"/>
    <n v="0"/>
    <n v="7.2"/>
    <x v="0"/>
  </r>
  <r>
    <s v="L1962"/>
    <x v="3"/>
    <s v="Cold"/>
    <n v="1"/>
    <n v="1"/>
    <m/>
    <d v="2025-10-03T00:00:00"/>
    <n v="1"/>
    <n v="0"/>
    <x v="0"/>
  </r>
  <r>
    <s v="L1963"/>
    <x v="1"/>
    <s v="Hot"/>
    <n v="0"/>
    <n v="0"/>
    <n v="3"/>
    <d v="2025-10-11T00:00:00"/>
    <n v="0"/>
    <n v="3.6"/>
    <x v="0"/>
  </r>
  <r>
    <s v="L1964"/>
    <x v="0"/>
    <s v="Warm"/>
    <n v="1"/>
    <n v="1"/>
    <n v="9"/>
    <d v="2025-10-20T00:00:00"/>
    <n v="0"/>
    <n v="7.8"/>
    <x v="1"/>
  </r>
  <r>
    <s v="L1965"/>
    <x v="2"/>
    <s v="Warm"/>
    <n v="1"/>
    <n v="1"/>
    <n v="7"/>
    <d v="2025-10-05T00:00:00"/>
    <n v="0"/>
    <n v="7.4"/>
    <x v="0"/>
  </r>
  <r>
    <s v="L1966"/>
    <x v="2"/>
    <s v="Warm"/>
    <n v="0"/>
    <n v="0"/>
    <n v="4"/>
    <d v="2025-10-03T00:00:00"/>
    <n v="0"/>
    <n v="2.8"/>
    <x v="0"/>
  </r>
  <r>
    <s v="L1967"/>
    <x v="2"/>
    <s v="Warm"/>
    <n v="1"/>
    <n v="1"/>
    <n v="7"/>
    <d v="2025-10-05T00:00:00"/>
    <n v="0"/>
    <n v="7.4"/>
    <x v="0"/>
  </r>
  <r>
    <s v="L1968"/>
    <x v="1"/>
    <s v="Cold"/>
    <n v="1"/>
    <n v="1"/>
    <m/>
    <d v="2025-10-09T00:00:00"/>
    <n v="1"/>
    <n v="0"/>
    <x v="0"/>
  </r>
  <r>
    <s v="L1969"/>
    <x v="0"/>
    <s v="Warm"/>
    <n v="0"/>
    <n v="0"/>
    <n v="6"/>
    <d v="2025-10-20T00:00:00"/>
    <n v="0"/>
    <n v="3.2"/>
    <x v="0"/>
  </r>
  <r>
    <s v="L1970"/>
    <x v="3"/>
    <s v="Hot"/>
    <n v="1"/>
    <n v="1"/>
    <n v="10"/>
    <d v="2025-10-21T00:00:00"/>
    <n v="0"/>
    <n v="9"/>
    <x v="2"/>
  </r>
  <r>
    <s v="L1971"/>
    <x v="3"/>
    <s v="Cold"/>
    <n v="1"/>
    <n v="1"/>
    <m/>
    <d v="2025-10-19T00:00:00"/>
    <n v="1"/>
    <n v="0"/>
    <x v="0"/>
  </r>
  <r>
    <s v="L1972"/>
    <x v="2"/>
    <s v="Hot"/>
    <n v="1"/>
    <n v="1"/>
    <n v="10"/>
    <d v="2025-10-18T00:00:00"/>
    <n v="0"/>
    <n v="9"/>
    <x v="2"/>
  </r>
  <r>
    <s v="L1973"/>
    <x v="1"/>
    <s v="Warm"/>
    <n v="1"/>
    <n v="1"/>
    <n v="9"/>
    <d v="2025-10-23T00:00:00"/>
    <n v="0"/>
    <n v="7.8"/>
    <x v="1"/>
  </r>
  <r>
    <s v="L1974"/>
    <x v="1"/>
    <s v="Warm"/>
    <n v="1"/>
    <n v="1"/>
    <n v="7"/>
    <d v="2025-10-11T00:00:00"/>
    <n v="0"/>
    <n v="7.4"/>
    <x v="0"/>
  </r>
  <r>
    <s v="L1975"/>
    <x v="1"/>
    <s v="Warm"/>
    <n v="0"/>
    <n v="0"/>
    <m/>
    <d v="2025-10-13T00:00:00"/>
    <n v="1"/>
    <n v="0"/>
    <x v="0"/>
  </r>
  <r>
    <s v="L1976"/>
    <x v="3"/>
    <s v="Warm"/>
    <n v="1"/>
    <n v="1"/>
    <m/>
    <d v="2025-10-20T00:00:00"/>
    <n v="1"/>
    <n v="0"/>
    <x v="0"/>
  </r>
  <r>
    <s v="L1977"/>
    <x v="2"/>
    <s v="Cold"/>
    <n v="1"/>
    <n v="1"/>
    <m/>
    <d v="2025-10-17T00:00:00"/>
    <n v="1"/>
    <n v="0"/>
    <x v="0"/>
  </r>
  <r>
    <s v="L1978"/>
    <x v="0"/>
    <s v="Warm"/>
    <n v="0"/>
    <n v="0"/>
    <n v="8"/>
    <d v="2025-10-10T00:00:00"/>
    <n v="0"/>
    <n v="3.6"/>
    <x v="0"/>
  </r>
  <r>
    <s v="L1979"/>
    <x v="3"/>
    <s v="Warm"/>
    <n v="1"/>
    <n v="1"/>
    <n v="5"/>
    <d v="2025-10-15T00:00:00"/>
    <n v="0"/>
    <n v="7"/>
    <x v="0"/>
  </r>
  <r>
    <s v="L1980"/>
    <x v="2"/>
    <s v="Hot"/>
    <n v="1"/>
    <n v="1"/>
    <n v="0"/>
    <d v="2025-10-17T00:00:00"/>
    <n v="0"/>
    <n v="7"/>
    <x v="0"/>
  </r>
  <r>
    <s v="L1981"/>
    <x v="2"/>
    <s v="Cold"/>
    <n v="1"/>
    <n v="1"/>
    <m/>
    <d v="2025-10-20T00:00:00"/>
    <n v="1"/>
    <n v="0"/>
    <x v="0"/>
  </r>
  <r>
    <s v="L1982"/>
    <x v="0"/>
    <s v="Cold"/>
    <n v="1"/>
    <n v="1"/>
    <m/>
    <d v="2025-10-14T00:00:00"/>
    <n v="1"/>
    <n v="0"/>
    <x v="0"/>
  </r>
  <r>
    <s v="L1983"/>
    <x v="0"/>
    <s v="Warm"/>
    <n v="1"/>
    <n v="1"/>
    <n v="2"/>
    <d v="2025-10-04T00:00:00"/>
    <n v="0"/>
    <n v="6.4"/>
    <x v="0"/>
  </r>
  <r>
    <s v="L1984"/>
    <x v="0"/>
    <s v="Hot"/>
    <n v="0"/>
    <n v="0"/>
    <n v="2"/>
    <d v="2025-10-26T00:00:00"/>
    <n v="0"/>
    <n v="3.4"/>
    <x v="0"/>
  </r>
  <r>
    <s v="L1985"/>
    <x v="1"/>
    <s v="Hot"/>
    <n v="1"/>
    <n v="1"/>
    <n v="7"/>
    <d v="2025-10-23T00:00:00"/>
    <n v="0"/>
    <n v="8.4"/>
    <x v="2"/>
  </r>
  <r>
    <s v="L1986"/>
    <x v="0"/>
    <s v="Hot"/>
    <n v="1"/>
    <n v="1"/>
    <n v="8"/>
    <d v="2025-10-04T00:00:00"/>
    <n v="0"/>
    <n v="8.6"/>
    <x v="2"/>
  </r>
  <r>
    <s v="L1987"/>
    <x v="2"/>
    <s v="Hot"/>
    <n v="1"/>
    <n v="1"/>
    <n v="0"/>
    <d v="2025-10-28T00:00:00"/>
    <n v="0"/>
    <n v="7"/>
    <x v="0"/>
  </r>
  <r>
    <s v="L1988"/>
    <x v="0"/>
    <s v="Warm"/>
    <n v="0"/>
    <n v="0"/>
    <n v="4"/>
    <d v="2025-10-21T00:00:00"/>
    <n v="0"/>
    <n v="2.8"/>
    <x v="0"/>
  </r>
  <r>
    <s v="L1989"/>
    <x v="2"/>
    <s v="Cold"/>
    <n v="0"/>
    <n v="0"/>
    <m/>
    <d v="2025-10-21T00:00:00"/>
    <n v="1"/>
    <n v="0"/>
    <x v="0"/>
  </r>
  <r>
    <s v="L1990"/>
    <x v="3"/>
    <s v="Warm"/>
    <n v="1"/>
    <n v="1"/>
    <n v="6"/>
    <d v="2025-10-29T00:00:00"/>
    <n v="0"/>
    <n v="7.2"/>
    <x v="0"/>
  </r>
  <r>
    <s v="L1991"/>
    <x v="1"/>
    <s v="Hot"/>
    <n v="1"/>
    <n v="1"/>
    <n v="3"/>
    <d v="2025-10-25T00:00:00"/>
    <n v="0"/>
    <n v="7.6"/>
    <x v="1"/>
  </r>
  <r>
    <s v="L1992"/>
    <x v="3"/>
    <s v="Hot"/>
    <n v="1"/>
    <n v="1"/>
    <n v="5"/>
    <d v="2025-10-18T00:00:00"/>
    <n v="0"/>
    <n v="8"/>
    <x v="1"/>
  </r>
  <r>
    <s v="L1993"/>
    <x v="3"/>
    <s v="Hot"/>
    <n v="1"/>
    <n v="1"/>
    <n v="7"/>
    <d v="2025-10-24T00:00:00"/>
    <n v="0"/>
    <n v="8.4"/>
    <x v="2"/>
  </r>
  <r>
    <s v="L1994"/>
    <x v="2"/>
    <s v="Hot"/>
    <n v="1"/>
    <n v="1"/>
    <n v="1"/>
    <d v="2025-10-28T00:00:00"/>
    <n v="0"/>
    <n v="7.2"/>
    <x v="0"/>
  </r>
  <r>
    <s v="L1995"/>
    <x v="3"/>
    <s v="Hot"/>
    <n v="1"/>
    <n v="1"/>
    <n v="5"/>
    <d v="2025-10-07T00:00:00"/>
    <n v="0"/>
    <n v="8"/>
    <x v="1"/>
  </r>
  <r>
    <s v="L1996"/>
    <x v="2"/>
    <s v="Hot"/>
    <n v="0"/>
    <n v="0"/>
    <n v="7"/>
    <d v="2025-10-14T00:00:00"/>
    <n v="0"/>
    <n v="4.4000000000000004"/>
    <x v="0"/>
  </r>
  <r>
    <s v="L1997"/>
    <x v="0"/>
    <s v="Warm"/>
    <n v="1"/>
    <n v="1"/>
    <n v="3"/>
    <d v="2025-10-15T00:00:00"/>
    <n v="0"/>
    <n v="6.6"/>
    <x v="0"/>
  </r>
  <r>
    <s v="L1998"/>
    <x v="0"/>
    <s v="Cold"/>
    <n v="1"/>
    <n v="1"/>
    <m/>
    <d v="2025-10-29T00:00:00"/>
    <n v="1"/>
    <n v="0"/>
    <x v="0"/>
  </r>
  <r>
    <s v="L1999"/>
    <x v="2"/>
    <s v="Warm"/>
    <n v="1"/>
    <n v="1"/>
    <n v="4"/>
    <d v="2025-10-08T00:00:00"/>
    <n v="0"/>
    <n v="6.8"/>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d v="2025-10-25T00:00:00"/>
    <d v="2025-10-29T00:00:00"/>
    <d v="2025-11-03T00:00:00"/>
    <x v="0"/>
    <x v="0"/>
    <d v="2025-11-28T00:00:00"/>
    <n v="2"/>
    <n v="1"/>
    <n v="1"/>
    <n v="1"/>
    <n v="0"/>
    <n v="1"/>
    <n v="4"/>
    <n v="4"/>
    <n v="5"/>
    <n v="5"/>
    <s v="Detractor"/>
    <x v="0"/>
    <x v="0"/>
    <x v="0"/>
  </r>
  <r>
    <x v="1"/>
    <x v="1"/>
    <x v="0"/>
    <x v="1"/>
    <d v="2025-10-14T00:00:00"/>
    <d v="2025-10-19T00:00:00"/>
    <d v="2025-10-26T00:00:00"/>
    <x v="0"/>
    <x v="0"/>
    <d v="2025-11-22T00:00:00"/>
    <n v="8"/>
    <n v="1"/>
    <n v="1"/>
    <n v="1"/>
    <n v="0"/>
    <n v="1"/>
    <n v="3"/>
    <n v="5"/>
    <n v="7"/>
    <n v="7"/>
    <s v="Passive"/>
    <x v="1"/>
    <x v="1"/>
    <x v="1"/>
  </r>
  <r>
    <x v="2"/>
    <x v="2"/>
    <x v="1"/>
    <x v="2"/>
    <m/>
    <m/>
    <m/>
    <x v="1"/>
    <x v="1"/>
    <m/>
    <m/>
    <n v="0"/>
    <n v="0"/>
    <n v="0"/>
    <n v="1"/>
    <n v="0"/>
    <s v=""/>
    <s v=""/>
    <s v=""/>
    <s v=""/>
    <s v=""/>
    <x v="2"/>
    <x v="0"/>
    <x v="2"/>
  </r>
  <r>
    <x v="3"/>
    <x v="0"/>
    <x v="1"/>
    <x v="3"/>
    <m/>
    <m/>
    <m/>
    <x v="1"/>
    <x v="2"/>
    <m/>
    <m/>
    <n v="0"/>
    <n v="0"/>
    <n v="0"/>
    <n v="1"/>
    <n v="0"/>
    <s v=""/>
    <s v=""/>
    <s v=""/>
    <s v=""/>
    <s v=""/>
    <x v="2"/>
    <x v="0"/>
    <x v="2"/>
  </r>
  <r>
    <x v="4"/>
    <x v="1"/>
    <x v="0"/>
    <x v="4"/>
    <d v="2025-10-18T00:00:00"/>
    <d v="2025-10-21T00:00:00"/>
    <d v="2025-10-24T00:00:00"/>
    <x v="0"/>
    <x v="0"/>
    <d v="2025-11-12T00:00:00"/>
    <n v="8"/>
    <n v="1"/>
    <n v="1"/>
    <n v="1"/>
    <n v="0"/>
    <n v="1"/>
    <n v="4"/>
    <n v="3"/>
    <n v="3"/>
    <n v="3"/>
    <s v="Passive"/>
    <x v="3"/>
    <x v="1"/>
    <x v="1"/>
  </r>
  <r>
    <x v="5"/>
    <x v="1"/>
    <x v="0"/>
    <x v="5"/>
    <d v="2025-10-31T00:00:00"/>
    <d v="2025-11-04T00:00:00"/>
    <d v="2025-11-07T00:00:00"/>
    <x v="0"/>
    <x v="0"/>
    <d v="2025-11-22T00:00:00"/>
    <n v="9"/>
    <n v="1"/>
    <n v="1"/>
    <n v="1"/>
    <n v="0"/>
    <n v="1"/>
    <n v="4"/>
    <n v="4"/>
    <n v="3"/>
    <n v="3"/>
    <s v="Promoter"/>
    <x v="4"/>
    <x v="1"/>
    <x v="3"/>
  </r>
  <r>
    <x v="6"/>
    <x v="2"/>
    <x v="2"/>
    <x v="6"/>
    <d v="2025-10-20T00:00:00"/>
    <d v="2025-10-21T00:00:00"/>
    <d v="2025-10-28T00:00:00"/>
    <x v="0"/>
    <x v="0"/>
    <d v="2025-11-22T00:00:00"/>
    <n v="10"/>
    <n v="1"/>
    <n v="1"/>
    <n v="1"/>
    <n v="0"/>
    <n v="1"/>
    <n v="4"/>
    <n v="1"/>
    <n v="7"/>
    <n v="7"/>
    <s v="Promoter"/>
    <x v="5"/>
    <x v="2"/>
    <x v="3"/>
  </r>
  <r>
    <x v="7"/>
    <x v="3"/>
    <x v="0"/>
    <x v="7"/>
    <d v="2025-10-05T00:00:00"/>
    <d v="2025-10-08T00:00:00"/>
    <d v="2025-10-15T00:00:00"/>
    <x v="1"/>
    <x v="3"/>
    <m/>
    <m/>
    <n v="1"/>
    <n v="1"/>
    <n v="1"/>
    <n v="1"/>
    <n v="0"/>
    <n v="1"/>
    <n v="3"/>
    <n v="7"/>
    <s v=""/>
    <s v=""/>
    <x v="4"/>
    <x v="0"/>
    <x v="2"/>
  </r>
  <r>
    <x v="8"/>
    <x v="0"/>
    <x v="2"/>
    <x v="4"/>
    <d v="2025-10-17T00:00:00"/>
    <d v="2025-10-20T00:00:00"/>
    <d v="2025-10-25T00:00:00"/>
    <x v="0"/>
    <x v="0"/>
    <d v="2025-11-05T00:00:00"/>
    <n v="8"/>
    <n v="1"/>
    <n v="1"/>
    <n v="1"/>
    <n v="0"/>
    <n v="1"/>
    <n v="3"/>
    <n v="3"/>
    <n v="5"/>
    <n v="5"/>
    <s v="Passive"/>
    <x v="4"/>
    <x v="2"/>
    <x v="1"/>
  </r>
  <r>
    <x v="9"/>
    <x v="2"/>
    <x v="0"/>
    <x v="8"/>
    <d v="2025-11-04T00:00:00"/>
    <d v="2025-11-05T00:00:00"/>
    <d v="2025-11-10T00:00:00"/>
    <x v="0"/>
    <x v="0"/>
    <d v="2025-11-22T00:00:00"/>
    <n v="6"/>
    <n v="1"/>
    <n v="1"/>
    <n v="1"/>
    <n v="0"/>
    <n v="1"/>
    <n v="4"/>
    <n v="1"/>
    <n v="5"/>
    <n v="5"/>
    <s v="Detractor"/>
    <x v="3"/>
    <x v="0"/>
    <x v="1"/>
  </r>
  <r>
    <x v="10"/>
    <x v="0"/>
    <x v="1"/>
    <x v="9"/>
    <m/>
    <m/>
    <m/>
    <x v="1"/>
    <x v="1"/>
    <m/>
    <m/>
    <n v="0"/>
    <n v="0"/>
    <n v="0"/>
    <n v="1"/>
    <n v="0"/>
    <s v=""/>
    <s v=""/>
    <s v=""/>
    <s v=""/>
    <s v=""/>
    <x v="2"/>
    <x v="0"/>
    <x v="2"/>
  </r>
  <r>
    <x v="11"/>
    <x v="1"/>
    <x v="0"/>
    <x v="0"/>
    <d v="2025-10-24T00:00:00"/>
    <d v="2025-10-28T00:00:00"/>
    <d v="2025-10-30T00:00:00"/>
    <x v="0"/>
    <x v="0"/>
    <d v="2025-11-10T00:00:00"/>
    <n v="0"/>
    <n v="1"/>
    <n v="1"/>
    <n v="1"/>
    <n v="0"/>
    <n v="1"/>
    <n v="3"/>
    <n v="4"/>
    <n v="2"/>
    <n v="2"/>
    <s v="Detractor"/>
    <x v="6"/>
    <x v="0"/>
    <x v="0"/>
  </r>
  <r>
    <x v="12"/>
    <x v="1"/>
    <x v="0"/>
    <x v="10"/>
    <d v="2025-11-01T00:00:00"/>
    <d v="2025-11-06T00:00:00"/>
    <d v="2025-11-13T00:00:00"/>
    <x v="0"/>
    <x v="0"/>
    <d v="2025-11-30T00:00:00"/>
    <n v="10"/>
    <n v="1"/>
    <n v="1"/>
    <n v="1"/>
    <n v="0"/>
    <n v="1"/>
    <n v="3"/>
    <n v="5"/>
    <n v="7"/>
    <n v="7"/>
    <s v="Promoter"/>
    <x v="1"/>
    <x v="1"/>
    <x v="3"/>
  </r>
  <r>
    <x v="13"/>
    <x v="3"/>
    <x v="0"/>
    <x v="5"/>
    <d v="2025-10-30T00:00:00"/>
    <d v="2025-11-02T00:00:00"/>
    <d v="2025-11-08T00:00:00"/>
    <x v="0"/>
    <x v="0"/>
    <d v="2025-12-07T00:00:00"/>
    <n v="2"/>
    <n v="1"/>
    <n v="1"/>
    <n v="1"/>
    <n v="0"/>
    <n v="1"/>
    <n v="3"/>
    <n v="3"/>
    <n v="6"/>
    <n v="6"/>
    <s v="Detractor"/>
    <x v="5"/>
    <x v="0"/>
    <x v="0"/>
  </r>
  <r>
    <x v="14"/>
    <x v="1"/>
    <x v="2"/>
    <x v="11"/>
    <d v="2025-10-17T00:00:00"/>
    <d v="2025-10-18T00:00:00"/>
    <d v="2025-10-21T00:00:00"/>
    <x v="1"/>
    <x v="3"/>
    <m/>
    <m/>
    <n v="1"/>
    <n v="1"/>
    <n v="1"/>
    <n v="1"/>
    <n v="0"/>
    <n v="2"/>
    <n v="1"/>
    <n v="3"/>
    <s v=""/>
    <s v=""/>
    <x v="7"/>
    <x v="0"/>
    <x v="2"/>
  </r>
  <r>
    <x v="15"/>
    <x v="1"/>
    <x v="0"/>
    <x v="12"/>
    <d v="2025-10-27T00:00:00"/>
    <d v="2025-11-01T00:00:00"/>
    <d v="2025-11-06T00:00:00"/>
    <x v="0"/>
    <x v="0"/>
    <d v="2025-11-23T00:00:00"/>
    <n v="8"/>
    <n v="1"/>
    <n v="1"/>
    <n v="1"/>
    <n v="0"/>
    <n v="1"/>
    <n v="4"/>
    <n v="5"/>
    <n v="5"/>
    <n v="5"/>
    <s v="Passive"/>
    <x v="8"/>
    <x v="1"/>
    <x v="1"/>
  </r>
  <r>
    <x v="16"/>
    <x v="2"/>
    <x v="2"/>
    <x v="13"/>
    <d v="2025-10-06T00:00:00"/>
    <d v="2025-10-10T00:00:00"/>
    <d v="2025-10-16T00:00:00"/>
    <x v="0"/>
    <x v="0"/>
    <d v="2025-10-26T00:00:00"/>
    <n v="2"/>
    <n v="1"/>
    <n v="1"/>
    <n v="1"/>
    <n v="0"/>
    <n v="1"/>
    <n v="1"/>
    <n v="4"/>
    <n v="6"/>
    <n v="6"/>
    <s v="Detractor"/>
    <x v="4"/>
    <x v="0"/>
    <x v="0"/>
  </r>
  <r>
    <x v="17"/>
    <x v="0"/>
    <x v="2"/>
    <x v="4"/>
    <d v="2025-10-15T00:00:00"/>
    <d v="2025-10-18T00:00:00"/>
    <d v="2025-10-23T00:00:00"/>
    <x v="0"/>
    <x v="0"/>
    <d v="2025-11-18T00:00:00"/>
    <n v="0"/>
    <n v="1"/>
    <n v="1"/>
    <n v="1"/>
    <n v="0"/>
    <n v="1"/>
    <n v="1"/>
    <n v="3"/>
    <n v="5"/>
    <n v="5"/>
    <s v="Detractor"/>
    <x v="6"/>
    <x v="0"/>
    <x v="0"/>
  </r>
  <r>
    <x v="18"/>
    <x v="0"/>
    <x v="0"/>
    <x v="14"/>
    <d v="2025-10-07T00:00:00"/>
    <d v="2025-10-12T00:00:00"/>
    <d v="2025-10-17T00:00:00"/>
    <x v="0"/>
    <x v="0"/>
    <d v="2025-11-11T00:00:00"/>
    <n v="5"/>
    <n v="1"/>
    <n v="1"/>
    <n v="1"/>
    <n v="0"/>
    <n v="1"/>
    <n v="1"/>
    <n v="5"/>
    <n v="5"/>
    <n v="5"/>
    <s v="Detractor"/>
    <x v="4"/>
    <x v="0"/>
    <x v="4"/>
  </r>
  <r>
    <x v="19"/>
    <x v="2"/>
    <x v="0"/>
    <x v="15"/>
    <d v="2025-10-25T00:00:00"/>
    <d v="2025-10-30T00:00:00"/>
    <d v="2025-11-01T00:00:00"/>
    <x v="0"/>
    <x v="0"/>
    <d v="2025-11-11T00:00:00"/>
    <n v="4"/>
    <n v="1"/>
    <n v="1"/>
    <n v="1"/>
    <n v="0"/>
    <n v="1"/>
    <n v="1"/>
    <n v="5"/>
    <n v="2"/>
    <n v="2"/>
    <s v="Detractor"/>
    <x v="9"/>
    <x v="0"/>
    <x v="4"/>
  </r>
  <r>
    <x v="20"/>
    <x v="3"/>
    <x v="0"/>
    <x v="16"/>
    <d v="2025-10-21T00:00:00"/>
    <d v="2025-10-23T00:00:00"/>
    <d v="2025-10-30T00:00:00"/>
    <x v="0"/>
    <x v="0"/>
    <d v="2025-11-19T00:00:00"/>
    <n v="6"/>
    <n v="1"/>
    <n v="1"/>
    <n v="1"/>
    <n v="0"/>
    <n v="1"/>
    <n v="4"/>
    <n v="2"/>
    <n v="7"/>
    <n v="7"/>
    <s v="Detractor"/>
    <x v="0"/>
    <x v="0"/>
    <x v="1"/>
  </r>
  <r>
    <x v="21"/>
    <x v="0"/>
    <x v="2"/>
    <x v="8"/>
    <d v="2025-11-01T00:00:00"/>
    <d v="2025-11-02T00:00:00"/>
    <d v="2025-11-05T00:00:00"/>
    <x v="0"/>
    <x v="0"/>
    <d v="2025-12-04T00:00:00"/>
    <n v="3"/>
    <n v="1"/>
    <n v="1"/>
    <n v="1"/>
    <n v="0"/>
    <n v="1"/>
    <n v="1"/>
    <n v="1"/>
    <n v="3"/>
    <n v="3"/>
    <s v="Detractor"/>
    <x v="10"/>
    <x v="1"/>
    <x v="4"/>
  </r>
  <r>
    <x v="22"/>
    <x v="1"/>
    <x v="0"/>
    <x v="0"/>
    <d v="2025-10-24T00:00:00"/>
    <d v="2025-10-29T00:00:00"/>
    <d v="2025-11-01T00:00:00"/>
    <x v="0"/>
    <x v="0"/>
    <d v="2025-11-17T00:00:00"/>
    <n v="8"/>
    <n v="1"/>
    <n v="1"/>
    <n v="1"/>
    <n v="0"/>
    <n v="1"/>
    <n v="3"/>
    <n v="5"/>
    <n v="3"/>
    <n v="3"/>
    <s v="Passive"/>
    <x v="4"/>
    <x v="1"/>
    <x v="1"/>
  </r>
  <r>
    <x v="23"/>
    <x v="0"/>
    <x v="0"/>
    <x v="17"/>
    <d v="2025-10-11T00:00:00"/>
    <d v="2025-10-15T00:00:00"/>
    <d v="2025-10-19T00:00:00"/>
    <x v="0"/>
    <x v="0"/>
    <d v="2025-11-02T00:00:00"/>
    <n v="3"/>
    <n v="1"/>
    <n v="1"/>
    <n v="1"/>
    <n v="0"/>
    <n v="1"/>
    <n v="2"/>
    <n v="4"/>
    <n v="4"/>
    <n v="4"/>
    <s v="Detractor"/>
    <x v="3"/>
    <x v="0"/>
    <x v="4"/>
  </r>
  <r>
    <x v="24"/>
    <x v="1"/>
    <x v="0"/>
    <x v="18"/>
    <d v="2025-10-25T00:00:00"/>
    <d v="2025-10-27T00:00:00"/>
    <d v="2025-11-03T00:00:00"/>
    <x v="0"/>
    <x v="0"/>
    <d v="2025-11-23T00:00:00"/>
    <n v="1"/>
    <n v="1"/>
    <n v="1"/>
    <n v="1"/>
    <n v="0"/>
    <n v="1"/>
    <n v="5"/>
    <n v="2"/>
    <n v="7"/>
    <n v="7"/>
    <s v="Detractor"/>
    <x v="8"/>
    <x v="0"/>
    <x v="0"/>
  </r>
  <r>
    <x v="25"/>
    <x v="3"/>
    <x v="0"/>
    <x v="19"/>
    <d v="2025-10-27T00:00:00"/>
    <d v="2025-11-01T00:00:00"/>
    <d v="2025-11-03T00:00:00"/>
    <x v="0"/>
    <x v="0"/>
    <d v="2025-11-18T00:00:00"/>
    <n v="4"/>
    <n v="1"/>
    <n v="1"/>
    <n v="1"/>
    <n v="0"/>
    <n v="1"/>
    <n v="1"/>
    <n v="5"/>
    <n v="2"/>
    <n v="2"/>
    <s v="Detractor"/>
    <x v="9"/>
    <x v="0"/>
    <x v="4"/>
  </r>
  <r>
    <x v="26"/>
    <x v="2"/>
    <x v="0"/>
    <x v="20"/>
    <d v="2025-11-04T00:00:00"/>
    <d v="2025-11-09T00:00:00"/>
    <d v="2025-11-15T00:00:00"/>
    <x v="0"/>
    <x v="0"/>
    <d v="2025-12-05T00:00:00"/>
    <n v="1"/>
    <n v="1"/>
    <n v="1"/>
    <n v="1"/>
    <n v="0"/>
    <n v="1"/>
    <n v="5"/>
    <n v="5"/>
    <n v="6"/>
    <n v="6"/>
    <s v="Detractor"/>
    <x v="11"/>
    <x v="0"/>
    <x v="0"/>
  </r>
  <r>
    <x v="27"/>
    <x v="0"/>
    <x v="0"/>
    <x v="21"/>
    <d v="2025-10-23T00:00:00"/>
    <d v="2025-10-27T00:00:00"/>
    <d v="2025-10-29T00:00:00"/>
    <x v="0"/>
    <x v="0"/>
    <d v="2025-11-09T00:00:00"/>
    <n v="3"/>
    <n v="1"/>
    <n v="1"/>
    <n v="1"/>
    <n v="0"/>
    <n v="1"/>
    <n v="5"/>
    <n v="4"/>
    <n v="2"/>
    <n v="2"/>
    <s v="Detractor"/>
    <x v="4"/>
    <x v="0"/>
    <x v="4"/>
  </r>
  <r>
    <x v="28"/>
    <x v="2"/>
    <x v="0"/>
    <x v="22"/>
    <d v="2025-10-30T00:00:00"/>
    <d v="2025-11-01T00:00:00"/>
    <d v="2025-11-07T00:00:00"/>
    <x v="0"/>
    <x v="0"/>
    <d v="2025-11-17T00:00:00"/>
    <n v="3"/>
    <n v="1"/>
    <n v="1"/>
    <n v="1"/>
    <n v="0"/>
    <n v="1"/>
    <n v="5"/>
    <n v="2"/>
    <n v="6"/>
    <n v="6"/>
    <s v="Detractor"/>
    <x v="0"/>
    <x v="0"/>
    <x v="4"/>
  </r>
  <r>
    <x v="29"/>
    <x v="0"/>
    <x v="1"/>
    <x v="6"/>
    <m/>
    <m/>
    <m/>
    <x v="1"/>
    <x v="3"/>
    <m/>
    <m/>
    <n v="0"/>
    <n v="0"/>
    <n v="0"/>
    <n v="1"/>
    <n v="0"/>
    <s v=""/>
    <s v=""/>
    <s v=""/>
    <s v=""/>
    <s v=""/>
    <x v="2"/>
    <x v="0"/>
    <x v="2"/>
  </r>
  <r>
    <x v="30"/>
    <x v="1"/>
    <x v="0"/>
    <x v="11"/>
    <d v="2025-10-18T00:00:00"/>
    <d v="2025-10-20T00:00:00"/>
    <d v="2025-10-23T00:00:00"/>
    <x v="0"/>
    <x v="0"/>
    <d v="2025-11-06T00:00:00"/>
    <n v="3"/>
    <n v="1"/>
    <n v="1"/>
    <n v="1"/>
    <n v="0"/>
    <n v="1"/>
    <n v="3"/>
    <n v="2"/>
    <n v="3"/>
    <n v="3"/>
    <s v="Detractor"/>
    <x v="9"/>
    <x v="0"/>
    <x v="4"/>
  </r>
  <r>
    <x v="31"/>
    <x v="2"/>
    <x v="0"/>
    <x v="4"/>
    <d v="2025-10-15T00:00:00"/>
    <d v="2025-10-16T00:00:00"/>
    <d v="2025-10-20T00:00:00"/>
    <x v="0"/>
    <x v="0"/>
    <d v="2025-11-17T00:00:00"/>
    <n v="5"/>
    <n v="1"/>
    <n v="1"/>
    <n v="1"/>
    <n v="0"/>
    <n v="1"/>
    <n v="1"/>
    <n v="1"/>
    <n v="4"/>
    <n v="4"/>
    <s v="Detractor"/>
    <x v="7"/>
    <x v="0"/>
    <x v="4"/>
  </r>
  <r>
    <x v="32"/>
    <x v="0"/>
    <x v="0"/>
    <x v="5"/>
    <d v="2025-10-31T00:00:00"/>
    <d v="2025-11-05T00:00:00"/>
    <d v="2025-11-09T00:00:00"/>
    <x v="0"/>
    <x v="0"/>
    <d v="2025-11-23T00:00:00"/>
    <n v="3"/>
    <n v="1"/>
    <n v="1"/>
    <n v="1"/>
    <n v="0"/>
    <n v="1"/>
    <n v="4"/>
    <n v="5"/>
    <n v="4"/>
    <n v="4"/>
    <s v="Detractor"/>
    <x v="0"/>
    <x v="0"/>
    <x v="4"/>
  </r>
  <r>
    <x v="33"/>
    <x v="1"/>
    <x v="0"/>
    <x v="15"/>
    <d v="2025-10-27T00:00:00"/>
    <d v="2025-10-28T00:00:00"/>
    <d v="2025-10-31T00:00:00"/>
    <x v="0"/>
    <x v="0"/>
    <d v="2025-11-13T00:00:00"/>
    <n v="3"/>
    <n v="1"/>
    <n v="1"/>
    <n v="1"/>
    <n v="0"/>
    <n v="1"/>
    <n v="3"/>
    <n v="1"/>
    <n v="3"/>
    <n v="3"/>
    <s v="Detractor"/>
    <x v="12"/>
    <x v="0"/>
    <x v="4"/>
  </r>
  <r>
    <x v="34"/>
    <x v="2"/>
    <x v="1"/>
    <x v="23"/>
    <m/>
    <m/>
    <m/>
    <x v="1"/>
    <x v="2"/>
    <m/>
    <m/>
    <n v="0"/>
    <n v="0"/>
    <n v="0"/>
    <n v="1"/>
    <n v="0"/>
    <s v=""/>
    <s v=""/>
    <s v=""/>
    <s v=""/>
    <s v=""/>
    <x v="2"/>
    <x v="0"/>
    <x v="2"/>
  </r>
  <r>
    <x v="35"/>
    <x v="2"/>
    <x v="0"/>
    <x v="17"/>
    <d v="2025-10-13T00:00:00"/>
    <d v="2025-10-15T00:00:00"/>
    <d v="2025-10-20T00:00:00"/>
    <x v="0"/>
    <x v="0"/>
    <d v="2025-11-15T00:00:00"/>
    <n v="9"/>
    <n v="1"/>
    <n v="1"/>
    <n v="1"/>
    <n v="0"/>
    <n v="1"/>
    <n v="4"/>
    <n v="2"/>
    <n v="5"/>
    <n v="5"/>
    <s v="Promoter"/>
    <x v="4"/>
    <x v="1"/>
    <x v="3"/>
  </r>
  <r>
    <x v="36"/>
    <x v="0"/>
    <x v="0"/>
    <x v="1"/>
    <d v="2025-10-12T00:00:00"/>
    <d v="2025-10-13T00:00:00"/>
    <d v="2025-10-15T00:00:00"/>
    <x v="1"/>
    <x v="4"/>
    <m/>
    <m/>
    <n v="1"/>
    <n v="1"/>
    <n v="1"/>
    <n v="1"/>
    <n v="0"/>
    <n v="1"/>
    <n v="1"/>
    <n v="2"/>
    <s v=""/>
    <s v=""/>
    <x v="13"/>
    <x v="0"/>
    <x v="2"/>
  </r>
  <r>
    <x v="37"/>
    <x v="0"/>
    <x v="0"/>
    <x v="3"/>
    <d v="2025-10-31T00:00:00"/>
    <d v="2025-11-04T00:00:00"/>
    <d v="2025-11-08T00:00:00"/>
    <x v="0"/>
    <x v="0"/>
    <d v="2025-11-29T00:00:00"/>
    <n v="2"/>
    <n v="1"/>
    <n v="1"/>
    <n v="1"/>
    <n v="0"/>
    <n v="1"/>
    <n v="3"/>
    <n v="4"/>
    <n v="4"/>
    <n v="4"/>
    <s v="Detractor"/>
    <x v="4"/>
    <x v="0"/>
    <x v="0"/>
  </r>
  <r>
    <x v="38"/>
    <x v="0"/>
    <x v="0"/>
    <x v="24"/>
    <d v="2025-10-13T00:00:00"/>
    <d v="2025-10-16T00:00:00"/>
    <d v="2025-10-23T00:00:00"/>
    <x v="0"/>
    <x v="0"/>
    <d v="2025-11-04T00:00:00"/>
    <n v="9"/>
    <n v="1"/>
    <n v="1"/>
    <n v="1"/>
    <n v="0"/>
    <n v="1"/>
    <n v="5"/>
    <n v="3"/>
    <n v="7"/>
    <n v="7"/>
    <s v="Promoter"/>
    <x v="1"/>
    <x v="1"/>
    <x v="3"/>
  </r>
  <r>
    <x v="39"/>
    <x v="1"/>
    <x v="0"/>
    <x v="5"/>
    <d v="2025-10-30T00:00:00"/>
    <d v="2025-11-03T00:00:00"/>
    <d v="2025-11-08T00:00:00"/>
    <x v="1"/>
    <x v="1"/>
    <m/>
    <m/>
    <n v="1"/>
    <n v="1"/>
    <n v="1"/>
    <n v="1"/>
    <n v="0"/>
    <n v="3"/>
    <n v="4"/>
    <n v="5"/>
    <s v=""/>
    <s v=""/>
    <x v="5"/>
    <x v="0"/>
    <x v="2"/>
  </r>
  <r>
    <x v="40"/>
    <x v="0"/>
    <x v="1"/>
    <x v="20"/>
    <m/>
    <m/>
    <m/>
    <x v="1"/>
    <x v="2"/>
    <m/>
    <m/>
    <n v="0"/>
    <n v="0"/>
    <n v="0"/>
    <n v="1"/>
    <n v="0"/>
    <s v=""/>
    <s v=""/>
    <s v=""/>
    <s v=""/>
    <s v=""/>
    <x v="2"/>
    <x v="0"/>
    <x v="2"/>
  </r>
  <r>
    <x v="41"/>
    <x v="2"/>
    <x v="0"/>
    <x v="25"/>
    <d v="2025-10-06T00:00:00"/>
    <d v="2025-10-08T00:00:00"/>
    <d v="2025-10-14T00:00:00"/>
    <x v="0"/>
    <x v="0"/>
    <d v="2025-11-04T00:00:00"/>
    <n v="6"/>
    <n v="1"/>
    <n v="1"/>
    <n v="1"/>
    <n v="0"/>
    <n v="1"/>
    <n v="3"/>
    <n v="2"/>
    <n v="6"/>
    <n v="6"/>
    <s v="Detractor"/>
    <x v="4"/>
    <x v="0"/>
    <x v="1"/>
  </r>
  <r>
    <x v="42"/>
    <x v="2"/>
    <x v="0"/>
    <x v="17"/>
    <d v="2025-10-10T00:00:00"/>
    <d v="2025-10-14T00:00:00"/>
    <d v="2025-10-21T00:00:00"/>
    <x v="0"/>
    <x v="0"/>
    <d v="2025-11-12T00:00:00"/>
    <n v="7"/>
    <n v="1"/>
    <n v="1"/>
    <n v="1"/>
    <n v="0"/>
    <n v="1"/>
    <n v="1"/>
    <n v="4"/>
    <n v="7"/>
    <n v="7"/>
    <s v="Passive"/>
    <x v="5"/>
    <x v="0"/>
    <x v="1"/>
  </r>
  <r>
    <x v="43"/>
    <x v="0"/>
    <x v="1"/>
    <x v="10"/>
    <m/>
    <m/>
    <m/>
    <x v="1"/>
    <x v="3"/>
    <m/>
    <m/>
    <n v="0"/>
    <n v="0"/>
    <n v="0"/>
    <n v="1"/>
    <n v="0"/>
    <s v=""/>
    <s v=""/>
    <s v=""/>
    <s v=""/>
    <s v=""/>
    <x v="2"/>
    <x v="0"/>
    <x v="2"/>
  </r>
  <r>
    <x v="44"/>
    <x v="0"/>
    <x v="2"/>
    <x v="11"/>
    <d v="2025-10-20T00:00:00"/>
    <d v="2025-10-22T00:00:00"/>
    <d v="2025-10-26T00:00:00"/>
    <x v="0"/>
    <x v="0"/>
    <d v="2025-11-23T00:00:00"/>
    <n v="8"/>
    <n v="1"/>
    <n v="1"/>
    <n v="1"/>
    <n v="0"/>
    <n v="1"/>
    <n v="5"/>
    <n v="2"/>
    <n v="4"/>
    <n v="4"/>
    <s v="Passive"/>
    <x v="4"/>
    <x v="2"/>
    <x v="1"/>
  </r>
  <r>
    <x v="45"/>
    <x v="3"/>
    <x v="2"/>
    <x v="24"/>
    <d v="2025-10-13T00:00:00"/>
    <d v="2025-10-17T00:00:00"/>
    <d v="2025-10-23T00:00:00"/>
    <x v="0"/>
    <x v="0"/>
    <d v="2025-11-05T00:00:00"/>
    <n v="3"/>
    <n v="1"/>
    <n v="1"/>
    <n v="1"/>
    <n v="0"/>
    <n v="1"/>
    <n v="5"/>
    <n v="4"/>
    <n v="6"/>
    <n v="6"/>
    <s v="Detractor"/>
    <x v="1"/>
    <x v="1"/>
    <x v="4"/>
  </r>
  <r>
    <x v="46"/>
    <x v="2"/>
    <x v="0"/>
    <x v="22"/>
    <d v="2025-10-27T00:00:00"/>
    <d v="2025-11-01T00:00:00"/>
    <d v="2025-11-06T00:00:00"/>
    <x v="0"/>
    <x v="0"/>
    <d v="2025-11-26T00:00:00"/>
    <n v="5"/>
    <n v="1"/>
    <n v="1"/>
    <n v="1"/>
    <n v="0"/>
    <n v="1"/>
    <n v="2"/>
    <n v="5"/>
    <n v="5"/>
    <n v="5"/>
    <s v="Detractor"/>
    <x v="5"/>
    <x v="0"/>
    <x v="4"/>
  </r>
  <r>
    <x v="47"/>
    <x v="1"/>
    <x v="1"/>
    <x v="11"/>
    <m/>
    <m/>
    <m/>
    <x v="1"/>
    <x v="2"/>
    <m/>
    <m/>
    <n v="0"/>
    <n v="0"/>
    <n v="0"/>
    <n v="1"/>
    <n v="0"/>
    <s v=""/>
    <s v=""/>
    <s v=""/>
    <s v=""/>
    <s v=""/>
    <x v="2"/>
    <x v="0"/>
    <x v="2"/>
  </r>
  <r>
    <x v="48"/>
    <x v="3"/>
    <x v="2"/>
    <x v="23"/>
    <d v="2025-10-21T00:00:00"/>
    <d v="2025-10-26T00:00:00"/>
    <d v="2025-11-01T00:00:00"/>
    <x v="0"/>
    <x v="0"/>
    <d v="2025-11-20T00:00:00"/>
    <n v="0"/>
    <n v="1"/>
    <n v="1"/>
    <n v="1"/>
    <n v="0"/>
    <n v="1"/>
    <n v="2"/>
    <n v="5"/>
    <n v="6"/>
    <n v="6"/>
    <s v="Detractor"/>
    <x v="0"/>
    <x v="0"/>
    <x v="0"/>
  </r>
  <r>
    <x v="49"/>
    <x v="0"/>
    <x v="2"/>
    <x v="18"/>
    <d v="2025-10-24T00:00:00"/>
    <d v="2025-10-28T00:00:00"/>
    <d v="2025-11-02T00:00:00"/>
    <x v="0"/>
    <x v="0"/>
    <d v="2025-11-22T00:00:00"/>
    <n v="6"/>
    <n v="1"/>
    <n v="1"/>
    <n v="1"/>
    <n v="0"/>
    <n v="1"/>
    <n v="4"/>
    <n v="4"/>
    <n v="5"/>
    <n v="5"/>
    <s v="Detractor"/>
    <x v="0"/>
    <x v="2"/>
    <x v="1"/>
  </r>
  <r>
    <x v="50"/>
    <x v="0"/>
    <x v="2"/>
    <x v="26"/>
    <d v="2025-10-24T00:00:00"/>
    <d v="2025-10-25T00:00:00"/>
    <d v="2025-10-31T00:00:00"/>
    <x v="0"/>
    <x v="0"/>
    <d v="2025-11-14T00:00:00"/>
    <n v="6"/>
    <n v="1"/>
    <n v="1"/>
    <n v="1"/>
    <n v="0"/>
    <n v="1"/>
    <n v="2"/>
    <n v="1"/>
    <n v="6"/>
    <n v="6"/>
    <s v="Detractor"/>
    <x v="6"/>
    <x v="0"/>
    <x v="1"/>
  </r>
  <r>
    <x v="51"/>
    <x v="2"/>
    <x v="2"/>
    <x v="27"/>
    <d v="2025-10-14T00:00:00"/>
    <d v="2025-10-16T00:00:00"/>
    <d v="2025-10-18T00:00:00"/>
    <x v="0"/>
    <x v="0"/>
    <d v="2025-11-02T00:00:00"/>
    <n v="6"/>
    <n v="1"/>
    <n v="1"/>
    <n v="1"/>
    <n v="0"/>
    <n v="1"/>
    <n v="1"/>
    <n v="2"/>
    <n v="2"/>
    <n v="2"/>
    <s v="Detractor"/>
    <x v="10"/>
    <x v="2"/>
    <x v="1"/>
  </r>
  <r>
    <x v="52"/>
    <x v="0"/>
    <x v="2"/>
    <x v="1"/>
    <d v="2025-10-14T00:00:00"/>
    <d v="2025-10-19T00:00:00"/>
    <d v="2025-10-23T00:00:00"/>
    <x v="0"/>
    <x v="0"/>
    <d v="2025-11-15T00:00:00"/>
    <n v="4"/>
    <n v="1"/>
    <n v="1"/>
    <n v="1"/>
    <n v="0"/>
    <n v="1"/>
    <n v="3"/>
    <n v="5"/>
    <n v="4"/>
    <n v="4"/>
    <s v="Detractor"/>
    <x v="5"/>
    <x v="1"/>
    <x v="4"/>
  </r>
  <r>
    <x v="53"/>
    <x v="1"/>
    <x v="0"/>
    <x v="2"/>
    <d v="2025-10-06T00:00:00"/>
    <d v="2025-10-08T00:00:00"/>
    <d v="2025-10-12T00:00:00"/>
    <x v="0"/>
    <x v="0"/>
    <d v="2025-11-11T00:00:00"/>
    <n v="4"/>
    <n v="1"/>
    <n v="1"/>
    <n v="1"/>
    <n v="0"/>
    <n v="1"/>
    <n v="5"/>
    <n v="2"/>
    <n v="4"/>
    <n v="4"/>
    <s v="Detractor"/>
    <x v="4"/>
    <x v="0"/>
    <x v="4"/>
  </r>
  <r>
    <x v="54"/>
    <x v="2"/>
    <x v="0"/>
    <x v="6"/>
    <d v="2025-10-19T00:00:00"/>
    <d v="2025-10-24T00:00:00"/>
    <d v="2025-10-29T00:00:00"/>
    <x v="0"/>
    <x v="0"/>
    <d v="2025-11-23T00:00:00"/>
    <n v="8"/>
    <n v="1"/>
    <n v="1"/>
    <n v="1"/>
    <n v="0"/>
    <n v="1"/>
    <n v="3"/>
    <n v="5"/>
    <n v="5"/>
    <n v="5"/>
    <s v="Passive"/>
    <x v="0"/>
    <x v="0"/>
    <x v="1"/>
  </r>
  <r>
    <x v="55"/>
    <x v="0"/>
    <x v="2"/>
    <x v="3"/>
    <d v="2025-10-29T00:00:00"/>
    <d v="2025-11-01T00:00:00"/>
    <d v="2025-11-07T00:00:00"/>
    <x v="0"/>
    <x v="0"/>
    <d v="2025-12-07T00:00:00"/>
    <n v="3"/>
    <n v="1"/>
    <n v="1"/>
    <n v="1"/>
    <n v="0"/>
    <n v="1"/>
    <n v="1"/>
    <n v="3"/>
    <n v="6"/>
    <n v="6"/>
    <s v="Detractor"/>
    <x v="3"/>
    <x v="1"/>
    <x v="4"/>
  </r>
  <r>
    <x v="56"/>
    <x v="2"/>
    <x v="0"/>
    <x v="1"/>
    <d v="2025-10-14T00:00:00"/>
    <d v="2025-10-18T00:00:00"/>
    <d v="2025-10-21T00:00:00"/>
    <x v="0"/>
    <x v="0"/>
    <d v="2025-11-10T00:00:00"/>
    <n v="6"/>
    <n v="1"/>
    <n v="1"/>
    <n v="1"/>
    <n v="0"/>
    <n v="1"/>
    <n v="3"/>
    <n v="4"/>
    <n v="3"/>
    <n v="3"/>
    <s v="Detractor"/>
    <x v="3"/>
    <x v="0"/>
    <x v="1"/>
  </r>
  <r>
    <x v="57"/>
    <x v="0"/>
    <x v="2"/>
    <x v="14"/>
    <d v="2025-10-11T00:00:00"/>
    <d v="2025-10-16T00:00:00"/>
    <d v="2025-10-23T00:00:00"/>
    <x v="0"/>
    <x v="0"/>
    <d v="2025-11-07T00:00:00"/>
    <n v="1"/>
    <n v="1"/>
    <n v="1"/>
    <n v="1"/>
    <n v="0"/>
    <n v="1"/>
    <n v="5"/>
    <n v="5"/>
    <n v="7"/>
    <n v="7"/>
    <s v="Detractor"/>
    <x v="14"/>
    <x v="0"/>
    <x v="0"/>
  </r>
  <r>
    <x v="58"/>
    <x v="0"/>
    <x v="0"/>
    <x v="6"/>
    <d v="2025-10-18T00:00:00"/>
    <d v="2025-10-22T00:00:00"/>
    <d v="2025-10-29T00:00:00"/>
    <x v="1"/>
    <x v="4"/>
    <m/>
    <m/>
    <n v="1"/>
    <n v="1"/>
    <n v="1"/>
    <n v="1"/>
    <n v="0"/>
    <n v="2"/>
    <n v="4"/>
    <n v="7"/>
    <s v=""/>
    <s v=""/>
    <x v="0"/>
    <x v="0"/>
    <x v="2"/>
  </r>
  <r>
    <x v="59"/>
    <x v="0"/>
    <x v="0"/>
    <x v="28"/>
    <d v="2025-10-11T00:00:00"/>
    <d v="2025-10-14T00:00:00"/>
    <d v="2025-10-18T00:00:00"/>
    <x v="0"/>
    <x v="0"/>
    <d v="2025-11-14T00:00:00"/>
    <n v="2"/>
    <n v="1"/>
    <n v="1"/>
    <n v="1"/>
    <n v="0"/>
    <n v="1"/>
    <n v="4"/>
    <n v="3"/>
    <n v="4"/>
    <n v="4"/>
    <s v="Detractor"/>
    <x v="4"/>
    <x v="0"/>
    <x v="0"/>
  </r>
  <r>
    <x v="60"/>
    <x v="1"/>
    <x v="0"/>
    <x v="9"/>
    <d v="2025-10-17T00:00:00"/>
    <d v="2025-10-19T00:00:00"/>
    <d v="2025-10-25T00:00:00"/>
    <x v="0"/>
    <x v="0"/>
    <d v="2025-11-23T00:00:00"/>
    <n v="7"/>
    <n v="1"/>
    <n v="1"/>
    <n v="1"/>
    <n v="0"/>
    <n v="1"/>
    <n v="5"/>
    <n v="2"/>
    <n v="6"/>
    <n v="6"/>
    <s v="Passive"/>
    <x v="0"/>
    <x v="0"/>
    <x v="1"/>
  </r>
  <r>
    <x v="61"/>
    <x v="1"/>
    <x v="2"/>
    <x v="19"/>
    <d v="2025-10-31T00:00:00"/>
    <d v="2025-11-04T00:00:00"/>
    <d v="2025-11-10T00:00:00"/>
    <x v="0"/>
    <x v="0"/>
    <d v="2025-12-01T00:00:00"/>
    <n v="9"/>
    <n v="1"/>
    <n v="1"/>
    <n v="1"/>
    <n v="0"/>
    <n v="1"/>
    <n v="5"/>
    <n v="4"/>
    <n v="6"/>
    <n v="6"/>
    <s v="Promoter"/>
    <x v="1"/>
    <x v="2"/>
    <x v="3"/>
  </r>
  <r>
    <x v="62"/>
    <x v="2"/>
    <x v="0"/>
    <x v="17"/>
    <d v="2025-10-14T00:00:00"/>
    <d v="2025-10-19T00:00:00"/>
    <d v="2025-10-21T00:00:00"/>
    <x v="0"/>
    <x v="0"/>
    <d v="2025-11-07T00:00:00"/>
    <n v="3"/>
    <n v="1"/>
    <n v="1"/>
    <n v="1"/>
    <n v="0"/>
    <n v="1"/>
    <n v="5"/>
    <n v="5"/>
    <n v="2"/>
    <n v="2"/>
    <s v="Detractor"/>
    <x v="5"/>
    <x v="0"/>
    <x v="4"/>
  </r>
  <r>
    <x v="63"/>
    <x v="0"/>
    <x v="2"/>
    <x v="1"/>
    <d v="2025-10-16T00:00:00"/>
    <d v="2025-10-19T00:00:00"/>
    <d v="2025-10-26T00:00:00"/>
    <x v="0"/>
    <x v="0"/>
    <d v="2025-11-23T00:00:00"/>
    <n v="3"/>
    <n v="1"/>
    <n v="1"/>
    <n v="1"/>
    <n v="0"/>
    <n v="1"/>
    <n v="5"/>
    <n v="3"/>
    <n v="7"/>
    <n v="7"/>
    <s v="Detractor"/>
    <x v="1"/>
    <x v="1"/>
    <x v="4"/>
  </r>
  <r>
    <x v="64"/>
    <x v="0"/>
    <x v="1"/>
    <x v="17"/>
    <m/>
    <m/>
    <m/>
    <x v="1"/>
    <x v="1"/>
    <m/>
    <m/>
    <n v="0"/>
    <n v="0"/>
    <n v="0"/>
    <n v="1"/>
    <n v="0"/>
    <s v=""/>
    <s v=""/>
    <s v=""/>
    <s v=""/>
    <s v=""/>
    <x v="2"/>
    <x v="0"/>
    <x v="2"/>
  </r>
  <r>
    <x v="65"/>
    <x v="1"/>
    <x v="0"/>
    <x v="10"/>
    <d v="2025-10-30T00:00:00"/>
    <d v="2025-11-04T00:00:00"/>
    <d v="2025-11-07T00:00:00"/>
    <x v="0"/>
    <x v="0"/>
    <d v="2025-11-22T00:00:00"/>
    <n v="10"/>
    <n v="1"/>
    <n v="1"/>
    <n v="1"/>
    <n v="0"/>
    <n v="1"/>
    <n v="1"/>
    <n v="5"/>
    <n v="3"/>
    <n v="3"/>
    <s v="Promoter"/>
    <x v="6"/>
    <x v="1"/>
    <x v="3"/>
  </r>
  <r>
    <x v="66"/>
    <x v="0"/>
    <x v="0"/>
    <x v="18"/>
    <d v="2025-10-25T00:00:00"/>
    <d v="2025-10-28T00:00:00"/>
    <d v="2025-11-01T00:00:00"/>
    <x v="0"/>
    <x v="0"/>
    <d v="2025-11-23T00:00:00"/>
    <n v="4"/>
    <n v="1"/>
    <n v="1"/>
    <n v="1"/>
    <n v="0"/>
    <n v="1"/>
    <n v="5"/>
    <n v="3"/>
    <n v="4"/>
    <n v="4"/>
    <s v="Detractor"/>
    <x v="5"/>
    <x v="0"/>
    <x v="4"/>
  </r>
  <r>
    <x v="67"/>
    <x v="1"/>
    <x v="2"/>
    <x v="12"/>
    <d v="2025-10-26T00:00:00"/>
    <d v="2025-10-29T00:00:00"/>
    <d v="2025-10-31T00:00:00"/>
    <x v="0"/>
    <x v="0"/>
    <d v="2025-11-19T00:00:00"/>
    <n v="5"/>
    <n v="1"/>
    <n v="1"/>
    <n v="1"/>
    <n v="0"/>
    <n v="1"/>
    <n v="3"/>
    <n v="3"/>
    <n v="2"/>
    <n v="2"/>
    <s v="Detractor"/>
    <x v="9"/>
    <x v="1"/>
    <x v="4"/>
  </r>
  <r>
    <x v="68"/>
    <x v="0"/>
    <x v="1"/>
    <x v="10"/>
    <m/>
    <m/>
    <m/>
    <x v="1"/>
    <x v="4"/>
    <m/>
    <m/>
    <n v="0"/>
    <n v="0"/>
    <n v="0"/>
    <n v="1"/>
    <n v="0"/>
    <s v=""/>
    <s v=""/>
    <s v=""/>
    <s v=""/>
    <s v=""/>
    <x v="2"/>
    <x v="0"/>
    <x v="2"/>
  </r>
  <r>
    <x v="69"/>
    <x v="2"/>
    <x v="2"/>
    <x v="17"/>
    <d v="2025-10-10T00:00:00"/>
    <d v="2025-10-15T00:00:00"/>
    <d v="2025-10-18T00:00:00"/>
    <x v="0"/>
    <x v="0"/>
    <d v="2025-11-06T00:00:00"/>
    <n v="1"/>
    <n v="1"/>
    <n v="1"/>
    <n v="1"/>
    <n v="0"/>
    <n v="1"/>
    <n v="1"/>
    <n v="5"/>
    <n v="3"/>
    <n v="3"/>
    <s v="Detractor"/>
    <x v="6"/>
    <x v="0"/>
    <x v="0"/>
  </r>
  <r>
    <x v="70"/>
    <x v="0"/>
    <x v="2"/>
    <x v="21"/>
    <d v="2025-10-20T00:00:00"/>
    <d v="2025-10-24T00:00:00"/>
    <d v="2025-10-28T00:00:00"/>
    <x v="0"/>
    <x v="0"/>
    <d v="2025-11-11T00:00:00"/>
    <n v="10"/>
    <n v="1"/>
    <n v="1"/>
    <n v="1"/>
    <n v="0"/>
    <n v="1"/>
    <n v="2"/>
    <n v="4"/>
    <n v="4"/>
    <n v="4"/>
    <s v="Promoter"/>
    <x v="3"/>
    <x v="2"/>
    <x v="3"/>
  </r>
  <r>
    <x v="71"/>
    <x v="0"/>
    <x v="0"/>
    <x v="2"/>
    <d v="2025-10-04T00:00:00"/>
    <d v="2025-10-06T00:00:00"/>
    <d v="2025-10-08T00:00:00"/>
    <x v="0"/>
    <x v="0"/>
    <d v="2025-10-23T00:00:00"/>
    <n v="7"/>
    <n v="1"/>
    <n v="1"/>
    <n v="1"/>
    <n v="0"/>
    <n v="1"/>
    <n v="3"/>
    <n v="2"/>
    <n v="2"/>
    <n v="2"/>
    <s v="Passive"/>
    <x v="12"/>
    <x v="0"/>
    <x v="1"/>
  </r>
  <r>
    <x v="72"/>
    <x v="3"/>
    <x v="2"/>
    <x v="16"/>
    <d v="2025-10-20T00:00:00"/>
    <d v="2025-10-22T00:00:00"/>
    <d v="2025-10-25T00:00:00"/>
    <x v="0"/>
    <x v="0"/>
    <d v="2025-11-04T00:00:00"/>
    <n v="6"/>
    <n v="1"/>
    <n v="1"/>
    <n v="1"/>
    <n v="0"/>
    <n v="1"/>
    <n v="3"/>
    <n v="2"/>
    <n v="3"/>
    <n v="3"/>
    <s v="Detractor"/>
    <x v="9"/>
    <x v="2"/>
    <x v="1"/>
  </r>
  <r>
    <x v="73"/>
    <x v="1"/>
    <x v="1"/>
    <x v="8"/>
    <m/>
    <m/>
    <m/>
    <x v="1"/>
    <x v="5"/>
    <m/>
    <m/>
    <n v="0"/>
    <n v="0"/>
    <n v="0"/>
    <n v="1"/>
    <n v="0"/>
    <s v=""/>
    <s v=""/>
    <s v=""/>
    <s v=""/>
    <s v=""/>
    <x v="2"/>
    <x v="0"/>
    <x v="2"/>
  </r>
  <r>
    <x v="74"/>
    <x v="0"/>
    <x v="0"/>
    <x v="28"/>
    <d v="2025-10-10T00:00:00"/>
    <d v="2025-10-13T00:00:00"/>
    <d v="2025-10-17T00:00:00"/>
    <x v="0"/>
    <x v="0"/>
    <d v="2025-11-14T00:00:00"/>
    <n v="0"/>
    <n v="1"/>
    <n v="1"/>
    <n v="1"/>
    <n v="0"/>
    <n v="1"/>
    <n v="3"/>
    <n v="3"/>
    <n v="4"/>
    <n v="4"/>
    <s v="Detractor"/>
    <x v="3"/>
    <x v="0"/>
    <x v="0"/>
  </r>
  <r>
    <x v="75"/>
    <x v="0"/>
    <x v="2"/>
    <x v="25"/>
    <d v="2025-10-06T00:00:00"/>
    <d v="2025-10-11T00:00:00"/>
    <d v="2025-10-18T00:00:00"/>
    <x v="0"/>
    <x v="0"/>
    <d v="2025-11-09T00:00:00"/>
    <n v="1"/>
    <n v="1"/>
    <n v="1"/>
    <n v="1"/>
    <n v="0"/>
    <n v="1"/>
    <n v="3"/>
    <n v="5"/>
    <n v="7"/>
    <n v="7"/>
    <s v="Detractor"/>
    <x v="1"/>
    <x v="0"/>
    <x v="0"/>
  </r>
  <r>
    <x v="76"/>
    <x v="3"/>
    <x v="0"/>
    <x v="24"/>
    <d v="2025-10-09T00:00:00"/>
    <d v="2025-10-12T00:00:00"/>
    <d v="2025-10-15T00:00:00"/>
    <x v="0"/>
    <x v="0"/>
    <d v="2025-11-12T00:00:00"/>
    <n v="8"/>
    <n v="1"/>
    <n v="1"/>
    <n v="1"/>
    <n v="0"/>
    <n v="1"/>
    <n v="1"/>
    <n v="3"/>
    <n v="3"/>
    <n v="3"/>
    <s v="Passive"/>
    <x v="12"/>
    <x v="1"/>
    <x v="1"/>
  </r>
  <r>
    <x v="77"/>
    <x v="3"/>
    <x v="1"/>
    <x v="15"/>
    <m/>
    <m/>
    <m/>
    <x v="1"/>
    <x v="1"/>
    <m/>
    <m/>
    <n v="0"/>
    <n v="0"/>
    <n v="0"/>
    <n v="1"/>
    <n v="0"/>
    <s v=""/>
    <s v=""/>
    <s v=""/>
    <s v=""/>
    <s v=""/>
    <x v="2"/>
    <x v="0"/>
    <x v="2"/>
  </r>
  <r>
    <x v="78"/>
    <x v="1"/>
    <x v="1"/>
    <x v="4"/>
    <m/>
    <m/>
    <m/>
    <x v="1"/>
    <x v="4"/>
    <m/>
    <m/>
    <n v="0"/>
    <n v="0"/>
    <n v="0"/>
    <n v="1"/>
    <n v="0"/>
    <s v=""/>
    <s v=""/>
    <s v=""/>
    <s v=""/>
    <s v=""/>
    <x v="2"/>
    <x v="0"/>
    <x v="2"/>
  </r>
  <r>
    <x v="79"/>
    <x v="3"/>
    <x v="0"/>
    <x v="6"/>
    <d v="2025-10-18T00:00:00"/>
    <d v="2025-10-20T00:00:00"/>
    <d v="2025-10-26T00:00:00"/>
    <x v="1"/>
    <x v="3"/>
    <m/>
    <m/>
    <n v="1"/>
    <n v="1"/>
    <n v="1"/>
    <n v="1"/>
    <n v="0"/>
    <n v="2"/>
    <n v="2"/>
    <n v="6"/>
    <s v=""/>
    <s v=""/>
    <x v="3"/>
    <x v="0"/>
    <x v="2"/>
  </r>
  <r>
    <x v="80"/>
    <x v="2"/>
    <x v="1"/>
    <x v="21"/>
    <m/>
    <m/>
    <m/>
    <x v="1"/>
    <x v="1"/>
    <m/>
    <m/>
    <n v="0"/>
    <n v="0"/>
    <n v="0"/>
    <n v="1"/>
    <n v="0"/>
    <s v=""/>
    <s v=""/>
    <s v=""/>
    <s v=""/>
    <s v=""/>
    <x v="2"/>
    <x v="0"/>
    <x v="2"/>
  </r>
  <r>
    <x v="81"/>
    <x v="3"/>
    <x v="1"/>
    <x v="22"/>
    <m/>
    <m/>
    <m/>
    <x v="1"/>
    <x v="1"/>
    <m/>
    <m/>
    <n v="0"/>
    <n v="0"/>
    <n v="0"/>
    <n v="1"/>
    <n v="0"/>
    <s v=""/>
    <s v=""/>
    <s v=""/>
    <s v=""/>
    <s v=""/>
    <x v="2"/>
    <x v="0"/>
    <x v="2"/>
  </r>
  <r>
    <x v="82"/>
    <x v="2"/>
    <x v="0"/>
    <x v="24"/>
    <d v="2025-10-10T00:00:00"/>
    <d v="2025-10-13T00:00:00"/>
    <d v="2025-10-18T00:00:00"/>
    <x v="0"/>
    <x v="0"/>
    <d v="2025-10-29T00:00:00"/>
    <n v="5"/>
    <n v="1"/>
    <n v="1"/>
    <n v="1"/>
    <n v="0"/>
    <n v="1"/>
    <n v="2"/>
    <n v="3"/>
    <n v="5"/>
    <n v="5"/>
    <s v="Detractor"/>
    <x v="3"/>
    <x v="0"/>
    <x v="4"/>
  </r>
  <r>
    <x v="83"/>
    <x v="1"/>
    <x v="2"/>
    <x v="12"/>
    <d v="2025-10-28T00:00:00"/>
    <d v="2025-10-31T00:00:00"/>
    <d v="2025-11-05T00:00:00"/>
    <x v="0"/>
    <x v="0"/>
    <d v="2025-11-20T00:00:00"/>
    <n v="5"/>
    <n v="1"/>
    <n v="1"/>
    <n v="1"/>
    <n v="0"/>
    <n v="1"/>
    <n v="5"/>
    <n v="3"/>
    <n v="5"/>
    <n v="5"/>
    <s v="Detractor"/>
    <x v="0"/>
    <x v="1"/>
    <x v="4"/>
  </r>
  <r>
    <x v="84"/>
    <x v="1"/>
    <x v="0"/>
    <x v="6"/>
    <d v="2025-10-20T00:00:00"/>
    <d v="2025-10-22T00:00:00"/>
    <d v="2025-10-28T00:00:00"/>
    <x v="0"/>
    <x v="0"/>
    <d v="2025-11-26T00:00:00"/>
    <n v="4"/>
    <n v="1"/>
    <n v="1"/>
    <n v="1"/>
    <n v="0"/>
    <n v="1"/>
    <n v="4"/>
    <n v="2"/>
    <n v="6"/>
    <n v="6"/>
    <s v="Detractor"/>
    <x v="5"/>
    <x v="0"/>
    <x v="4"/>
  </r>
  <r>
    <x v="85"/>
    <x v="1"/>
    <x v="1"/>
    <x v="0"/>
    <m/>
    <m/>
    <m/>
    <x v="1"/>
    <x v="2"/>
    <m/>
    <m/>
    <n v="0"/>
    <n v="0"/>
    <n v="0"/>
    <n v="1"/>
    <n v="0"/>
    <s v=""/>
    <s v=""/>
    <s v=""/>
    <s v=""/>
    <s v=""/>
    <x v="2"/>
    <x v="0"/>
    <x v="2"/>
  </r>
  <r>
    <x v="86"/>
    <x v="1"/>
    <x v="2"/>
    <x v="12"/>
    <d v="2025-10-24T00:00:00"/>
    <d v="2025-10-28T00:00:00"/>
    <d v="2025-10-31T00:00:00"/>
    <x v="0"/>
    <x v="0"/>
    <d v="2025-11-20T00:00:00"/>
    <n v="7"/>
    <n v="1"/>
    <n v="1"/>
    <n v="1"/>
    <n v="0"/>
    <n v="1"/>
    <n v="1"/>
    <n v="4"/>
    <n v="3"/>
    <n v="3"/>
    <s v="Passive"/>
    <x v="9"/>
    <x v="2"/>
    <x v="1"/>
  </r>
  <r>
    <x v="87"/>
    <x v="1"/>
    <x v="1"/>
    <x v="6"/>
    <m/>
    <m/>
    <m/>
    <x v="1"/>
    <x v="3"/>
    <m/>
    <m/>
    <n v="0"/>
    <n v="0"/>
    <n v="0"/>
    <n v="1"/>
    <n v="0"/>
    <s v=""/>
    <s v=""/>
    <s v=""/>
    <s v=""/>
    <s v=""/>
    <x v="2"/>
    <x v="0"/>
    <x v="2"/>
  </r>
  <r>
    <x v="88"/>
    <x v="2"/>
    <x v="2"/>
    <x v="11"/>
    <d v="2025-10-17T00:00:00"/>
    <d v="2025-10-20T00:00:00"/>
    <d v="2025-10-26T00:00:00"/>
    <x v="0"/>
    <x v="0"/>
    <d v="2025-11-24T00:00:00"/>
    <n v="5"/>
    <n v="1"/>
    <n v="1"/>
    <n v="1"/>
    <n v="0"/>
    <n v="1"/>
    <n v="2"/>
    <n v="3"/>
    <n v="6"/>
    <n v="6"/>
    <s v="Detractor"/>
    <x v="4"/>
    <x v="0"/>
    <x v="4"/>
  </r>
  <r>
    <x v="89"/>
    <x v="2"/>
    <x v="2"/>
    <x v="19"/>
    <d v="2025-10-27T00:00:00"/>
    <d v="2025-10-31T00:00:00"/>
    <d v="2025-11-05T00:00:00"/>
    <x v="0"/>
    <x v="0"/>
    <d v="2025-11-22T00:00:00"/>
    <n v="8"/>
    <n v="1"/>
    <n v="1"/>
    <n v="1"/>
    <n v="0"/>
    <n v="1"/>
    <n v="1"/>
    <n v="4"/>
    <n v="5"/>
    <n v="5"/>
    <s v="Passive"/>
    <x v="3"/>
    <x v="2"/>
    <x v="1"/>
  </r>
  <r>
    <x v="90"/>
    <x v="1"/>
    <x v="0"/>
    <x v="2"/>
    <d v="2025-10-02T00:00:00"/>
    <d v="2025-10-05T00:00:00"/>
    <d v="2025-10-10T00:00:00"/>
    <x v="0"/>
    <x v="0"/>
    <d v="2025-11-09T00:00:00"/>
    <n v="0"/>
    <n v="1"/>
    <n v="1"/>
    <n v="1"/>
    <n v="0"/>
    <n v="1"/>
    <n v="1"/>
    <n v="3"/>
    <n v="5"/>
    <n v="5"/>
    <s v="Detractor"/>
    <x v="6"/>
    <x v="0"/>
    <x v="0"/>
  </r>
  <r>
    <x v="91"/>
    <x v="3"/>
    <x v="2"/>
    <x v="25"/>
    <d v="2025-10-08T00:00:00"/>
    <d v="2025-10-13T00:00:00"/>
    <d v="2025-10-16T00:00:00"/>
    <x v="0"/>
    <x v="0"/>
    <d v="2025-11-13T00:00:00"/>
    <n v="9"/>
    <n v="1"/>
    <n v="1"/>
    <n v="1"/>
    <n v="0"/>
    <n v="1"/>
    <n v="5"/>
    <n v="5"/>
    <n v="3"/>
    <n v="3"/>
    <s v="Promoter"/>
    <x v="0"/>
    <x v="2"/>
    <x v="3"/>
  </r>
  <r>
    <x v="92"/>
    <x v="0"/>
    <x v="1"/>
    <x v="29"/>
    <m/>
    <m/>
    <m/>
    <x v="1"/>
    <x v="5"/>
    <m/>
    <m/>
    <n v="0"/>
    <n v="0"/>
    <n v="0"/>
    <n v="1"/>
    <n v="0"/>
    <s v=""/>
    <s v=""/>
    <s v=""/>
    <s v=""/>
    <s v=""/>
    <x v="2"/>
    <x v="0"/>
    <x v="2"/>
  </r>
  <r>
    <x v="93"/>
    <x v="1"/>
    <x v="1"/>
    <x v="24"/>
    <m/>
    <m/>
    <m/>
    <x v="1"/>
    <x v="4"/>
    <m/>
    <m/>
    <n v="0"/>
    <n v="0"/>
    <n v="0"/>
    <n v="1"/>
    <n v="0"/>
    <s v=""/>
    <s v=""/>
    <s v=""/>
    <s v=""/>
    <s v=""/>
    <x v="2"/>
    <x v="0"/>
    <x v="2"/>
  </r>
  <r>
    <x v="94"/>
    <x v="3"/>
    <x v="1"/>
    <x v="27"/>
    <m/>
    <m/>
    <m/>
    <x v="1"/>
    <x v="2"/>
    <m/>
    <m/>
    <n v="0"/>
    <n v="0"/>
    <n v="0"/>
    <n v="1"/>
    <n v="0"/>
    <s v=""/>
    <s v=""/>
    <s v=""/>
    <s v=""/>
    <s v=""/>
    <x v="2"/>
    <x v="0"/>
    <x v="2"/>
  </r>
  <r>
    <x v="95"/>
    <x v="0"/>
    <x v="0"/>
    <x v="12"/>
    <d v="2025-10-25T00:00:00"/>
    <d v="2025-10-28T00:00:00"/>
    <d v="2025-11-02T00:00:00"/>
    <x v="0"/>
    <x v="0"/>
    <d v="2025-11-15T00:00:00"/>
    <n v="9"/>
    <n v="1"/>
    <n v="1"/>
    <n v="1"/>
    <n v="0"/>
    <n v="1"/>
    <n v="2"/>
    <n v="3"/>
    <n v="5"/>
    <n v="5"/>
    <s v="Promoter"/>
    <x v="3"/>
    <x v="1"/>
    <x v="3"/>
  </r>
  <r>
    <x v="96"/>
    <x v="1"/>
    <x v="2"/>
    <x v="24"/>
    <d v="2025-10-12T00:00:00"/>
    <d v="2025-10-15T00:00:00"/>
    <d v="2025-10-22T00:00:00"/>
    <x v="1"/>
    <x v="4"/>
    <m/>
    <m/>
    <n v="1"/>
    <n v="1"/>
    <n v="1"/>
    <n v="1"/>
    <n v="0"/>
    <n v="4"/>
    <n v="3"/>
    <n v="7"/>
    <s v=""/>
    <s v=""/>
    <x v="8"/>
    <x v="0"/>
    <x v="2"/>
  </r>
  <r>
    <x v="97"/>
    <x v="1"/>
    <x v="0"/>
    <x v="29"/>
    <d v="2025-10-14T00:00:00"/>
    <d v="2025-10-15T00:00:00"/>
    <d v="2025-10-21T00:00:00"/>
    <x v="0"/>
    <x v="0"/>
    <d v="2025-11-15T00:00:00"/>
    <n v="6"/>
    <n v="1"/>
    <n v="1"/>
    <n v="1"/>
    <n v="0"/>
    <n v="1"/>
    <n v="4"/>
    <n v="1"/>
    <n v="6"/>
    <n v="6"/>
    <s v="Detractor"/>
    <x v="4"/>
    <x v="0"/>
    <x v="1"/>
  </r>
  <r>
    <x v="98"/>
    <x v="2"/>
    <x v="0"/>
    <x v="26"/>
    <d v="2025-10-26T00:00:00"/>
    <d v="2025-10-31T00:00:00"/>
    <d v="2025-11-07T00:00:00"/>
    <x v="0"/>
    <x v="0"/>
    <d v="2025-11-21T00:00:00"/>
    <n v="0"/>
    <n v="1"/>
    <n v="1"/>
    <n v="1"/>
    <n v="0"/>
    <n v="1"/>
    <n v="4"/>
    <n v="5"/>
    <n v="7"/>
    <n v="7"/>
    <s v="Detractor"/>
    <x v="11"/>
    <x v="0"/>
    <x v="0"/>
  </r>
  <r>
    <x v="99"/>
    <x v="0"/>
    <x v="0"/>
    <x v="23"/>
    <d v="2025-10-22T00:00:00"/>
    <d v="2025-10-27T00:00:00"/>
    <d v="2025-11-03T00:00:00"/>
    <x v="0"/>
    <x v="0"/>
    <d v="2025-11-23T00:00:00"/>
    <n v="10"/>
    <n v="1"/>
    <n v="1"/>
    <n v="1"/>
    <n v="0"/>
    <n v="1"/>
    <n v="3"/>
    <n v="5"/>
    <n v="7"/>
    <n v="7"/>
    <s v="Promoter"/>
    <x v="1"/>
    <x v="0"/>
    <x v="3"/>
  </r>
  <r>
    <x v="100"/>
    <x v="0"/>
    <x v="2"/>
    <x v="9"/>
    <d v="2025-10-14T00:00:00"/>
    <d v="2025-10-18T00:00:00"/>
    <d v="2025-10-21T00:00:00"/>
    <x v="0"/>
    <x v="0"/>
    <d v="2025-11-02T00:00:00"/>
    <n v="1"/>
    <n v="1"/>
    <n v="1"/>
    <n v="1"/>
    <n v="0"/>
    <n v="1"/>
    <n v="2"/>
    <n v="4"/>
    <n v="3"/>
    <n v="3"/>
    <s v="Detractor"/>
    <x v="6"/>
    <x v="0"/>
    <x v="0"/>
  </r>
  <r>
    <x v="101"/>
    <x v="3"/>
    <x v="0"/>
    <x v="6"/>
    <d v="2025-10-19T00:00:00"/>
    <d v="2025-10-23T00:00:00"/>
    <d v="2025-10-29T00:00:00"/>
    <x v="0"/>
    <x v="0"/>
    <d v="2025-11-15T00:00:00"/>
    <n v="1"/>
    <n v="1"/>
    <n v="1"/>
    <n v="1"/>
    <n v="0"/>
    <n v="1"/>
    <n v="3"/>
    <n v="4"/>
    <n v="6"/>
    <n v="6"/>
    <s v="Detractor"/>
    <x v="0"/>
    <x v="0"/>
    <x v="0"/>
  </r>
  <r>
    <x v="102"/>
    <x v="2"/>
    <x v="0"/>
    <x v="21"/>
    <d v="2025-10-21T00:00:00"/>
    <d v="2025-10-24T00:00:00"/>
    <d v="2025-10-27T00:00:00"/>
    <x v="0"/>
    <x v="0"/>
    <d v="2025-11-17T00:00:00"/>
    <n v="0"/>
    <n v="1"/>
    <n v="1"/>
    <n v="1"/>
    <n v="0"/>
    <n v="1"/>
    <n v="3"/>
    <n v="3"/>
    <n v="3"/>
    <n v="3"/>
    <s v="Detractor"/>
    <x v="6"/>
    <x v="0"/>
    <x v="0"/>
  </r>
  <r>
    <x v="103"/>
    <x v="2"/>
    <x v="1"/>
    <x v="16"/>
    <m/>
    <m/>
    <m/>
    <x v="1"/>
    <x v="5"/>
    <m/>
    <m/>
    <n v="0"/>
    <n v="0"/>
    <n v="0"/>
    <n v="1"/>
    <n v="0"/>
    <s v=""/>
    <s v=""/>
    <s v=""/>
    <s v=""/>
    <s v=""/>
    <x v="2"/>
    <x v="0"/>
    <x v="2"/>
  </r>
  <r>
    <x v="104"/>
    <x v="2"/>
    <x v="1"/>
    <x v="9"/>
    <m/>
    <m/>
    <m/>
    <x v="1"/>
    <x v="5"/>
    <m/>
    <m/>
    <n v="0"/>
    <n v="0"/>
    <n v="0"/>
    <n v="1"/>
    <n v="0"/>
    <s v=""/>
    <s v=""/>
    <s v=""/>
    <s v=""/>
    <s v=""/>
    <x v="2"/>
    <x v="0"/>
    <x v="2"/>
  </r>
  <r>
    <x v="105"/>
    <x v="2"/>
    <x v="0"/>
    <x v="4"/>
    <d v="2025-10-17T00:00:00"/>
    <d v="2025-10-19T00:00:00"/>
    <d v="2025-10-24T00:00:00"/>
    <x v="0"/>
    <x v="0"/>
    <d v="2025-11-13T00:00:00"/>
    <n v="2"/>
    <n v="1"/>
    <n v="1"/>
    <n v="1"/>
    <n v="0"/>
    <n v="1"/>
    <n v="3"/>
    <n v="2"/>
    <n v="5"/>
    <n v="5"/>
    <s v="Detractor"/>
    <x v="3"/>
    <x v="0"/>
    <x v="0"/>
  </r>
  <r>
    <x v="106"/>
    <x v="0"/>
    <x v="0"/>
    <x v="15"/>
    <d v="2025-10-29T00:00:00"/>
    <d v="2025-11-01T00:00:00"/>
    <d v="2025-11-05T00:00:00"/>
    <x v="1"/>
    <x v="1"/>
    <m/>
    <m/>
    <n v="1"/>
    <n v="1"/>
    <n v="1"/>
    <n v="1"/>
    <n v="0"/>
    <n v="5"/>
    <n v="3"/>
    <n v="4"/>
    <s v=""/>
    <s v=""/>
    <x v="5"/>
    <x v="0"/>
    <x v="2"/>
  </r>
  <r>
    <x v="107"/>
    <x v="0"/>
    <x v="0"/>
    <x v="21"/>
    <d v="2025-10-23T00:00:00"/>
    <d v="2025-10-24T00:00:00"/>
    <d v="2025-10-27T00:00:00"/>
    <x v="0"/>
    <x v="0"/>
    <d v="2025-11-11T00:00:00"/>
    <n v="10"/>
    <n v="1"/>
    <n v="1"/>
    <n v="1"/>
    <n v="0"/>
    <n v="1"/>
    <n v="5"/>
    <n v="1"/>
    <n v="3"/>
    <n v="3"/>
    <s v="Promoter"/>
    <x v="6"/>
    <x v="1"/>
    <x v="3"/>
  </r>
  <r>
    <x v="108"/>
    <x v="1"/>
    <x v="2"/>
    <x v="1"/>
    <d v="2025-10-12T00:00:00"/>
    <d v="2025-10-15T00:00:00"/>
    <d v="2025-10-18T00:00:00"/>
    <x v="0"/>
    <x v="0"/>
    <d v="2025-11-17T00:00:00"/>
    <n v="4"/>
    <n v="1"/>
    <n v="1"/>
    <n v="1"/>
    <n v="0"/>
    <n v="1"/>
    <n v="1"/>
    <n v="3"/>
    <n v="3"/>
    <n v="3"/>
    <s v="Detractor"/>
    <x v="12"/>
    <x v="1"/>
    <x v="4"/>
  </r>
  <r>
    <x v="109"/>
    <x v="1"/>
    <x v="1"/>
    <x v="9"/>
    <m/>
    <m/>
    <m/>
    <x v="1"/>
    <x v="5"/>
    <m/>
    <m/>
    <n v="0"/>
    <n v="0"/>
    <n v="0"/>
    <n v="1"/>
    <n v="0"/>
    <s v=""/>
    <s v=""/>
    <s v=""/>
    <s v=""/>
    <s v=""/>
    <x v="2"/>
    <x v="0"/>
    <x v="2"/>
  </r>
  <r>
    <x v="110"/>
    <x v="2"/>
    <x v="1"/>
    <x v="12"/>
    <m/>
    <m/>
    <m/>
    <x v="1"/>
    <x v="4"/>
    <m/>
    <m/>
    <n v="0"/>
    <n v="0"/>
    <n v="0"/>
    <n v="1"/>
    <n v="0"/>
    <s v=""/>
    <s v=""/>
    <s v=""/>
    <s v=""/>
    <s v=""/>
    <x v="2"/>
    <x v="0"/>
    <x v="2"/>
  </r>
  <r>
    <x v="111"/>
    <x v="2"/>
    <x v="0"/>
    <x v="11"/>
    <d v="2025-10-16T00:00:00"/>
    <d v="2025-10-17T00:00:00"/>
    <d v="2025-10-21T00:00:00"/>
    <x v="0"/>
    <x v="0"/>
    <d v="2025-11-02T00:00:00"/>
    <n v="2"/>
    <n v="1"/>
    <n v="1"/>
    <n v="1"/>
    <n v="0"/>
    <n v="1"/>
    <n v="1"/>
    <n v="1"/>
    <n v="4"/>
    <n v="4"/>
    <s v="Detractor"/>
    <x v="7"/>
    <x v="0"/>
    <x v="0"/>
  </r>
  <r>
    <x v="112"/>
    <x v="2"/>
    <x v="0"/>
    <x v="17"/>
    <d v="2025-10-11T00:00:00"/>
    <d v="2025-10-14T00:00:00"/>
    <d v="2025-10-19T00:00:00"/>
    <x v="1"/>
    <x v="3"/>
    <m/>
    <m/>
    <n v="1"/>
    <n v="1"/>
    <n v="1"/>
    <n v="1"/>
    <n v="0"/>
    <n v="2"/>
    <n v="3"/>
    <n v="5"/>
    <s v=""/>
    <s v=""/>
    <x v="3"/>
    <x v="0"/>
    <x v="2"/>
  </r>
  <r>
    <x v="113"/>
    <x v="1"/>
    <x v="2"/>
    <x v="29"/>
    <d v="2025-10-12T00:00:00"/>
    <d v="2025-10-16T00:00:00"/>
    <d v="2025-10-22T00:00:00"/>
    <x v="0"/>
    <x v="0"/>
    <d v="2025-11-21T00:00:00"/>
    <n v="6"/>
    <n v="1"/>
    <n v="1"/>
    <n v="1"/>
    <n v="0"/>
    <n v="1"/>
    <n v="2"/>
    <n v="4"/>
    <n v="6"/>
    <n v="6"/>
    <s v="Detractor"/>
    <x v="5"/>
    <x v="2"/>
    <x v="1"/>
  </r>
  <r>
    <x v="114"/>
    <x v="3"/>
    <x v="0"/>
    <x v="17"/>
    <d v="2025-10-14T00:00:00"/>
    <d v="2025-10-17T00:00:00"/>
    <d v="2025-10-19T00:00:00"/>
    <x v="0"/>
    <x v="0"/>
    <d v="2025-11-08T00:00:00"/>
    <n v="10"/>
    <n v="1"/>
    <n v="1"/>
    <n v="1"/>
    <n v="0"/>
    <n v="1"/>
    <n v="5"/>
    <n v="3"/>
    <n v="2"/>
    <n v="2"/>
    <s v="Promoter"/>
    <x v="3"/>
    <x v="1"/>
    <x v="3"/>
  </r>
  <r>
    <x v="115"/>
    <x v="3"/>
    <x v="2"/>
    <x v="24"/>
    <d v="2025-10-09T00:00:00"/>
    <d v="2025-10-13T00:00:00"/>
    <d v="2025-10-17T00:00:00"/>
    <x v="0"/>
    <x v="0"/>
    <d v="2025-11-10T00:00:00"/>
    <n v="8"/>
    <n v="1"/>
    <n v="1"/>
    <n v="1"/>
    <n v="0"/>
    <n v="1"/>
    <n v="1"/>
    <n v="4"/>
    <n v="4"/>
    <n v="4"/>
    <s v="Passive"/>
    <x v="6"/>
    <x v="2"/>
    <x v="1"/>
  </r>
  <r>
    <x v="116"/>
    <x v="1"/>
    <x v="1"/>
    <x v="7"/>
    <m/>
    <m/>
    <m/>
    <x v="1"/>
    <x v="3"/>
    <m/>
    <m/>
    <n v="0"/>
    <n v="0"/>
    <n v="0"/>
    <n v="1"/>
    <n v="0"/>
    <s v=""/>
    <s v=""/>
    <s v=""/>
    <s v=""/>
    <s v=""/>
    <x v="2"/>
    <x v="0"/>
    <x v="2"/>
  </r>
  <r>
    <x v="117"/>
    <x v="1"/>
    <x v="2"/>
    <x v="15"/>
    <d v="2025-10-25T00:00:00"/>
    <d v="2025-10-27T00:00:00"/>
    <d v="2025-10-29T00:00:00"/>
    <x v="0"/>
    <x v="0"/>
    <d v="2025-11-08T00:00:00"/>
    <n v="1"/>
    <n v="1"/>
    <n v="1"/>
    <n v="1"/>
    <n v="0"/>
    <n v="1"/>
    <n v="1"/>
    <n v="2"/>
    <n v="2"/>
    <n v="2"/>
    <s v="Detractor"/>
    <x v="10"/>
    <x v="0"/>
    <x v="0"/>
  </r>
  <r>
    <x v="118"/>
    <x v="1"/>
    <x v="0"/>
    <x v="28"/>
    <d v="2025-10-10T00:00:00"/>
    <d v="2025-10-12T00:00:00"/>
    <d v="2025-10-17T00:00:00"/>
    <x v="0"/>
    <x v="0"/>
    <d v="2025-11-04T00:00:00"/>
    <n v="5"/>
    <n v="1"/>
    <n v="1"/>
    <n v="1"/>
    <n v="0"/>
    <n v="1"/>
    <n v="3"/>
    <n v="2"/>
    <n v="5"/>
    <n v="5"/>
    <s v="Detractor"/>
    <x v="3"/>
    <x v="0"/>
    <x v="4"/>
  </r>
  <r>
    <x v="119"/>
    <x v="1"/>
    <x v="1"/>
    <x v="1"/>
    <m/>
    <m/>
    <m/>
    <x v="1"/>
    <x v="1"/>
    <m/>
    <m/>
    <n v="0"/>
    <n v="0"/>
    <n v="0"/>
    <n v="1"/>
    <n v="0"/>
    <s v=""/>
    <s v=""/>
    <s v=""/>
    <s v=""/>
    <s v=""/>
    <x v="2"/>
    <x v="0"/>
    <x v="2"/>
  </r>
  <r>
    <x v="120"/>
    <x v="1"/>
    <x v="0"/>
    <x v="7"/>
    <d v="2025-10-08T00:00:00"/>
    <d v="2025-10-13T00:00:00"/>
    <d v="2025-10-16T00:00:00"/>
    <x v="0"/>
    <x v="0"/>
    <d v="2025-11-01T00:00:00"/>
    <n v="1"/>
    <n v="1"/>
    <n v="1"/>
    <n v="1"/>
    <n v="0"/>
    <n v="1"/>
    <n v="4"/>
    <n v="5"/>
    <n v="3"/>
    <n v="3"/>
    <s v="Detractor"/>
    <x v="5"/>
    <x v="0"/>
    <x v="0"/>
  </r>
  <r>
    <x v="121"/>
    <x v="1"/>
    <x v="2"/>
    <x v="15"/>
    <d v="2025-10-28T00:00:00"/>
    <d v="2025-10-31T00:00:00"/>
    <d v="2025-11-03T00:00:00"/>
    <x v="0"/>
    <x v="0"/>
    <d v="2025-11-20T00:00:00"/>
    <n v="2"/>
    <n v="1"/>
    <n v="1"/>
    <n v="1"/>
    <n v="0"/>
    <n v="1"/>
    <n v="4"/>
    <n v="3"/>
    <n v="3"/>
    <n v="3"/>
    <s v="Detractor"/>
    <x v="3"/>
    <x v="0"/>
    <x v="0"/>
  </r>
  <r>
    <x v="122"/>
    <x v="2"/>
    <x v="2"/>
    <x v="21"/>
    <d v="2025-10-22T00:00:00"/>
    <d v="2025-10-27T00:00:00"/>
    <d v="2025-11-01T00:00:00"/>
    <x v="0"/>
    <x v="0"/>
    <d v="2025-11-13T00:00:00"/>
    <n v="6"/>
    <n v="1"/>
    <n v="1"/>
    <n v="1"/>
    <n v="0"/>
    <n v="1"/>
    <n v="4"/>
    <n v="5"/>
    <n v="5"/>
    <n v="5"/>
    <s v="Detractor"/>
    <x v="8"/>
    <x v="2"/>
    <x v="1"/>
  </r>
  <r>
    <x v="123"/>
    <x v="2"/>
    <x v="2"/>
    <x v="8"/>
    <d v="2025-11-05T00:00:00"/>
    <d v="2025-11-08T00:00:00"/>
    <d v="2025-11-14T00:00:00"/>
    <x v="0"/>
    <x v="0"/>
    <d v="2025-12-05T00:00:00"/>
    <n v="5"/>
    <n v="1"/>
    <n v="1"/>
    <n v="1"/>
    <n v="0"/>
    <n v="1"/>
    <n v="5"/>
    <n v="3"/>
    <n v="6"/>
    <n v="6"/>
    <s v="Detractor"/>
    <x v="8"/>
    <x v="0"/>
    <x v="4"/>
  </r>
  <r>
    <x v="124"/>
    <x v="2"/>
    <x v="0"/>
    <x v="22"/>
    <d v="2025-10-29T00:00:00"/>
    <d v="2025-10-31T00:00:00"/>
    <d v="2025-11-06T00:00:00"/>
    <x v="0"/>
    <x v="0"/>
    <d v="2025-11-24T00:00:00"/>
    <n v="4"/>
    <n v="1"/>
    <n v="1"/>
    <n v="1"/>
    <n v="0"/>
    <n v="1"/>
    <n v="4"/>
    <n v="2"/>
    <n v="6"/>
    <n v="6"/>
    <s v="Detractor"/>
    <x v="5"/>
    <x v="0"/>
    <x v="4"/>
  </r>
  <r>
    <x v="125"/>
    <x v="2"/>
    <x v="2"/>
    <x v="12"/>
    <d v="2025-10-27T00:00:00"/>
    <d v="2025-10-28T00:00:00"/>
    <d v="2025-11-04T00:00:00"/>
    <x v="0"/>
    <x v="0"/>
    <d v="2025-11-17T00:00:00"/>
    <n v="0"/>
    <n v="1"/>
    <n v="1"/>
    <n v="1"/>
    <n v="0"/>
    <n v="1"/>
    <n v="4"/>
    <n v="1"/>
    <n v="7"/>
    <n v="7"/>
    <s v="Detractor"/>
    <x v="5"/>
    <x v="0"/>
    <x v="0"/>
  </r>
  <r>
    <x v="126"/>
    <x v="1"/>
    <x v="0"/>
    <x v="14"/>
    <d v="2025-10-09T00:00:00"/>
    <d v="2025-10-14T00:00:00"/>
    <d v="2025-10-19T00:00:00"/>
    <x v="0"/>
    <x v="0"/>
    <d v="2025-10-29T00:00:00"/>
    <n v="4"/>
    <n v="1"/>
    <n v="1"/>
    <n v="1"/>
    <n v="0"/>
    <n v="1"/>
    <n v="3"/>
    <n v="5"/>
    <n v="5"/>
    <n v="5"/>
    <s v="Detractor"/>
    <x v="0"/>
    <x v="0"/>
    <x v="4"/>
  </r>
  <r>
    <x v="127"/>
    <x v="3"/>
    <x v="1"/>
    <x v="28"/>
    <m/>
    <m/>
    <m/>
    <x v="1"/>
    <x v="4"/>
    <m/>
    <m/>
    <n v="0"/>
    <n v="0"/>
    <n v="0"/>
    <n v="1"/>
    <n v="0"/>
    <s v=""/>
    <s v=""/>
    <s v=""/>
    <s v=""/>
    <s v=""/>
    <x v="2"/>
    <x v="0"/>
    <x v="2"/>
  </r>
  <r>
    <x v="128"/>
    <x v="0"/>
    <x v="2"/>
    <x v="28"/>
    <d v="2025-10-09T00:00:00"/>
    <d v="2025-10-14T00:00:00"/>
    <d v="2025-10-19T00:00:00"/>
    <x v="0"/>
    <x v="0"/>
    <d v="2025-10-30T00:00:00"/>
    <n v="4"/>
    <n v="1"/>
    <n v="1"/>
    <n v="1"/>
    <n v="0"/>
    <n v="1"/>
    <n v="2"/>
    <n v="5"/>
    <n v="5"/>
    <n v="5"/>
    <s v="Detractor"/>
    <x v="5"/>
    <x v="1"/>
    <x v="4"/>
  </r>
  <r>
    <x v="129"/>
    <x v="1"/>
    <x v="1"/>
    <x v="15"/>
    <m/>
    <m/>
    <m/>
    <x v="1"/>
    <x v="4"/>
    <m/>
    <m/>
    <n v="0"/>
    <n v="0"/>
    <n v="0"/>
    <n v="1"/>
    <n v="0"/>
    <s v=""/>
    <s v=""/>
    <s v=""/>
    <s v=""/>
    <s v=""/>
    <x v="2"/>
    <x v="0"/>
    <x v="2"/>
  </r>
  <r>
    <x v="130"/>
    <x v="0"/>
    <x v="1"/>
    <x v="6"/>
    <m/>
    <m/>
    <m/>
    <x v="1"/>
    <x v="5"/>
    <m/>
    <m/>
    <n v="0"/>
    <n v="0"/>
    <n v="0"/>
    <n v="1"/>
    <n v="0"/>
    <s v=""/>
    <s v=""/>
    <s v=""/>
    <s v=""/>
    <s v=""/>
    <x v="2"/>
    <x v="0"/>
    <x v="2"/>
  </r>
  <r>
    <x v="131"/>
    <x v="3"/>
    <x v="2"/>
    <x v="17"/>
    <d v="2025-10-14T00:00:00"/>
    <d v="2025-10-16T00:00:00"/>
    <d v="2025-10-23T00:00:00"/>
    <x v="0"/>
    <x v="0"/>
    <d v="2025-11-14T00:00:00"/>
    <n v="4"/>
    <n v="1"/>
    <n v="1"/>
    <n v="1"/>
    <n v="0"/>
    <n v="1"/>
    <n v="5"/>
    <n v="2"/>
    <n v="7"/>
    <n v="7"/>
    <s v="Detractor"/>
    <x v="8"/>
    <x v="1"/>
    <x v="4"/>
  </r>
  <r>
    <x v="132"/>
    <x v="2"/>
    <x v="1"/>
    <x v="15"/>
    <m/>
    <m/>
    <m/>
    <x v="1"/>
    <x v="4"/>
    <m/>
    <m/>
    <n v="0"/>
    <n v="0"/>
    <n v="0"/>
    <n v="1"/>
    <n v="0"/>
    <s v=""/>
    <s v=""/>
    <s v=""/>
    <s v=""/>
    <s v=""/>
    <x v="2"/>
    <x v="0"/>
    <x v="2"/>
  </r>
  <r>
    <x v="133"/>
    <x v="3"/>
    <x v="0"/>
    <x v="23"/>
    <d v="2025-10-20T00:00:00"/>
    <d v="2025-10-22T00:00:00"/>
    <d v="2025-10-27T00:00:00"/>
    <x v="0"/>
    <x v="0"/>
    <d v="2025-11-20T00:00:00"/>
    <n v="2"/>
    <n v="1"/>
    <n v="1"/>
    <n v="1"/>
    <n v="0"/>
    <n v="1"/>
    <n v="1"/>
    <n v="2"/>
    <n v="5"/>
    <n v="5"/>
    <s v="Detractor"/>
    <x v="9"/>
    <x v="0"/>
    <x v="0"/>
  </r>
  <r>
    <x v="134"/>
    <x v="1"/>
    <x v="1"/>
    <x v="22"/>
    <m/>
    <m/>
    <m/>
    <x v="1"/>
    <x v="2"/>
    <m/>
    <m/>
    <n v="0"/>
    <n v="0"/>
    <n v="0"/>
    <n v="1"/>
    <n v="0"/>
    <s v=""/>
    <s v=""/>
    <s v=""/>
    <s v=""/>
    <s v=""/>
    <x v="2"/>
    <x v="0"/>
    <x v="2"/>
  </r>
  <r>
    <x v="135"/>
    <x v="2"/>
    <x v="0"/>
    <x v="16"/>
    <d v="2025-10-20T00:00:00"/>
    <d v="2025-10-21T00:00:00"/>
    <d v="2025-10-26T00:00:00"/>
    <x v="0"/>
    <x v="0"/>
    <d v="2025-11-18T00:00:00"/>
    <n v="3"/>
    <n v="1"/>
    <n v="1"/>
    <n v="1"/>
    <n v="0"/>
    <n v="1"/>
    <n v="3"/>
    <n v="1"/>
    <n v="5"/>
    <n v="5"/>
    <s v="Detractor"/>
    <x v="6"/>
    <x v="0"/>
    <x v="4"/>
  </r>
  <r>
    <x v="136"/>
    <x v="1"/>
    <x v="0"/>
    <x v="18"/>
    <d v="2025-10-24T00:00:00"/>
    <d v="2025-10-29T00:00:00"/>
    <d v="2025-11-05T00:00:00"/>
    <x v="0"/>
    <x v="0"/>
    <d v="2025-11-20T00:00:00"/>
    <n v="0"/>
    <n v="1"/>
    <n v="1"/>
    <n v="1"/>
    <n v="0"/>
    <n v="1"/>
    <n v="4"/>
    <n v="5"/>
    <n v="7"/>
    <n v="7"/>
    <s v="Detractor"/>
    <x v="11"/>
    <x v="0"/>
    <x v="0"/>
  </r>
  <r>
    <x v="137"/>
    <x v="2"/>
    <x v="0"/>
    <x v="29"/>
    <d v="2025-10-11T00:00:00"/>
    <d v="2025-10-13T00:00:00"/>
    <d v="2025-10-18T00:00:00"/>
    <x v="1"/>
    <x v="5"/>
    <m/>
    <m/>
    <n v="1"/>
    <n v="1"/>
    <n v="1"/>
    <n v="1"/>
    <n v="0"/>
    <n v="1"/>
    <n v="2"/>
    <n v="5"/>
    <s v=""/>
    <s v=""/>
    <x v="9"/>
    <x v="0"/>
    <x v="2"/>
  </r>
  <r>
    <x v="138"/>
    <x v="0"/>
    <x v="1"/>
    <x v="7"/>
    <m/>
    <m/>
    <m/>
    <x v="1"/>
    <x v="2"/>
    <m/>
    <m/>
    <n v="0"/>
    <n v="0"/>
    <n v="0"/>
    <n v="1"/>
    <n v="0"/>
    <s v=""/>
    <s v=""/>
    <s v=""/>
    <s v=""/>
    <s v=""/>
    <x v="2"/>
    <x v="0"/>
    <x v="2"/>
  </r>
  <r>
    <x v="139"/>
    <x v="0"/>
    <x v="0"/>
    <x v="5"/>
    <d v="2025-10-30T00:00:00"/>
    <d v="2025-11-01T00:00:00"/>
    <d v="2025-11-06T00:00:00"/>
    <x v="0"/>
    <x v="0"/>
    <d v="2025-11-29T00:00:00"/>
    <n v="5"/>
    <n v="1"/>
    <n v="1"/>
    <n v="1"/>
    <n v="0"/>
    <n v="1"/>
    <n v="3"/>
    <n v="2"/>
    <n v="5"/>
    <n v="5"/>
    <s v="Detractor"/>
    <x v="3"/>
    <x v="0"/>
    <x v="4"/>
  </r>
  <r>
    <x v="140"/>
    <x v="0"/>
    <x v="0"/>
    <x v="28"/>
    <d v="2025-10-12T00:00:00"/>
    <d v="2025-10-13T00:00:00"/>
    <d v="2025-10-16T00:00:00"/>
    <x v="0"/>
    <x v="0"/>
    <d v="2025-11-10T00:00:00"/>
    <n v="0"/>
    <n v="1"/>
    <n v="1"/>
    <n v="1"/>
    <n v="0"/>
    <n v="1"/>
    <n v="5"/>
    <n v="1"/>
    <n v="3"/>
    <n v="3"/>
    <s v="Detractor"/>
    <x v="6"/>
    <x v="0"/>
    <x v="0"/>
  </r>
  <r>
    <x v="141"/>
    <x v="3"/>
    <x v="1"/>
    <x v="29"/>
    <m/>
    <m/>
    <m/>
    <x v="1"/>
    <x v="1"/>
    <m/>
    <m/>
    <n v="0"/>
    <n v="0"/>
    <n v="0"/>
    <n v="1"/>
    <n v="0"/>
    <s v=""/>
    <s v=""/>
    <s v=""/>
    <s v=""/>
    <s v=""/>
    <x v="2"/>
    <x v="0"/>
    <x v="2"/>
  </r>
  <r>
    <x v="142"/>
    <x v="1"/>
    <x v="2"/>
    <x v="24"/>
    <d v="2025-10-12T00:00:00"/>
    <d v="2025-10-13T00:00:00"/>
    <d v="2025-10-15T00:00:00"/>
    <x v="0"/>
    <x v="0"/>
    <d v="2025-11-06T00:00:00"/>
    <n v="4"/>
    <n v="1"/>
    <n v="1"/>
    <n v="1"/>
    <n v="0"/>
    <n v="1"/>
    <n v="4"/>
    <n v="1"/>
    <n v="2"/>
    <n v="2"/>
    <s v="Detractor"/>
    <x v="12"/>
    <x v="1"/>
    <x v="4"/>
  </r>
  <r>
    <x v="143"/>
    <x v="3"/>
    <x v="2"/>
    <x v="9"/>
    <d v="2025-10-17T00:00:00"/>
    <d v="2025-10-21T00:00:00"/>
    <d v="2025-10-27T00:00:00"/>
    <x v="0"/>
    <x v="0"/>
    <d v="2025-11-17T00:00:00"/>
    <n v="1"/>
    <n v="1"/>
    <n v="1"/>
    <n v="1"/>
    <n v="0"/>
    <n v="1"/>
    <n v="5"/>
    <n v="4"/>
    <n v="6"/>
    <n v="6"/>
    <s v="Detractor"/>
    <x v="1"/>
    <x v="0"/>
    <x v="0"/>
  </r>
  <r>
    <x v="144"/>
    <x v="0"/>
    <x v="2"/>
    <x v="14"/>
    <d v="2025-10-09T00:00:00"/>
    <d v="2025-10-12T00:00:00"/>
    <d v="2025-10-14T00:00:00"/>
    <x v="0"/>
    <x v="0"/>
    <d v="2025-11-10T00:00:00"/>
    <n v="6"/>
    <n v="1"/>
    <n v="1"/>
    <n v="1"/>
    <n v="0"/>
    <n v="1"/>
    <n v="3"/>
    <n v="3"/>
    <n v="2"/>
    <n v="2"/>
    <s v="Detractor"/>
    <x v="9"/>
    <x v="2"/>
    <x v="1"/>
  </r>
  <r>
    <x v="145"/>
    <x v="1"/>
    <x v="0"/>
    <x v="29"/>
    <d v="2025-10-11T00:00:00"/>
    <d v="2025-10-15T00:00:00"/>
    <d v="2025-10-18T00:00:00"/>
    <x v="0"/>
    <x v="0"/>
    <d v="2025-11-09T00:00:00"/>
    <n v="1"/>
    <n v="1"/>
    <n v="1"/>
    <n v="1"/>
    <n v="0"/>
    <n v="1"/>
    <n v="1"/>
    <n v="4"/>
    <n v="3"/>
    <n v="3"/>
    <s v="Detractor"/>
    <x v="9"/>
    <x v="0"/>
    <x v="0"/>
  </r>
  <r>
    <x v="146"/>
    <x v="0"/>
    <x v="2"/>
    <x v="2"/>
    <d v="2025-10-03T00:00:00"/>
    <d v="2025-10-04T00:00:00"/>
    <d v="2025-10-08T00:00:00"/>
    <x v="0"/>
    <x v="0"/>
    <d v="2025-10-21T00:00:00"/>
    <n v="6"/>
    <n v="1"/>
    <n v="1"/>
    <n v="1"/>
    <n v="0"/>
    <n v="1"/>
    <n v="2"/>
    <n v="1"/>
    <n v="4"/>
    <n v="4"/>
    <s v="Detractor"/>
    <x v="12"/>
    <x v="2"/>
    <x v="1"/>
  </r>
  <r>
    <x v="147"/>
    <x v="3"/>
    <x v="1"/>
    <x v="12"/>
    <m/>
    <m/>
    <m/>
    <x v="1"/>
    <x v="3"/>
    <m/>
    <m/>
    <n v="0"/>
    <n v="0"/>
    <n v="0"/>
    <n v="1"/>
    <n v="0"/>
    <s v=""/>
    <s v=""/>
    <s v=""/>
    <s v=""/>
    <s v=""/>
    <x v="2"/>
    <x v="0"/>
    <x v="2"/>
  </r>
  <r>
    <x v="148"/>
    <x v="3"/>
    <x v="2"/>
    <x v="21"/>
    <d v="2025-10-22T00:00:00"/>
    <d v="2025-10-24T00:00:00"/>
    <d v="2025-10-26T00:00:00"/>
    <x v="0"/>
    <x v="0"/>
    <d v="2025-11-20T00:00:00"/>
    <n v="5"/>
    <n v="1"/>
    <n v="1"/>
    <n v="1"/>
    <n v="0"/>
    <n v="1"/>
    <n v="4"/>
    <n v="2"/>
    <n v="2"/>
    <n v="2"/>
    <s v="Detractor"/>
    <x v="9"/>
    <x v="0"/>
    <x v="4"/>
  </r>
  <r>
    <x v="149"/>
    <x v="3"/>
    <x v="0"/>
    <x v="13"/>
    <d v="2025-10-10T00:00:00"/>
    <d v="2025-10-11T00:00:00"/>
    <d v="2025-10-15T00:00:00"/>
    <x v="0"/>
    <x v="0"/>
    <d v="2025-11-12T00:00:00"/>
    <n v="4"/>
    <n v="1"/>
    <n v="1"/>
    <n v="1"/>
    <n v="0"/>
    <n v="1"/>
    <n v="5"/>
    <n v="1"/>
    <n v="4"/>
    <n v="4"/>
    <s v="Detractor"/>
    <x v="3"/>
    <x v="0"/>
    <x v="4"/>
  </r>
  <r>
    <x v="150"/>
    <x v="0"/>
    <x v="2"/>
    <x v="17"/>
    <d v="2025-10-10T00:00:00"/>
    <d v="2025-10-15T00:00:00"/>
    <d v="2025-10-18T00:00:00"/>
    <x v="0"/>
    <x v="0"/>
    <d v="2025-11-17T00:00:00"/>
    <n v="2"/>
    <n v="1"/>
    <n v="1"/>
    <n v="1"/>
    <n v="0"/>
    <n v="1"/>
    <n v="1"/>
    <n v="5"/>
    <n v="3"/>
    <n v="3"/>
    <s v="Detractor"/>
    <x v="6"/>
    <x v="0"/>
    <x v="0"/>
  </r>
  <r>
    <x v="151"/>
    <x v="1"/>
    <x v="1"/>
    <x v="30"/>
    <m/>
    <m/>
    <m/>
    <x v="1"/>
    <x v="1"/>
    <m/>
    <m/>
    <n v="0"/>
    <n v="0"/>
    <n v="0"/>
    <n v="1"/>
    <n v="0"/>
    <s v=""/>
    <s v=""/>
    <s v=""/>
    <s v=""/>
    <s v=""/>
    <x v="2"/>
    <x v="0"/>
    <x v="2"/>
  </r>
  <r>
    <x v="152"/>
    <x v="1"/>
    <x v="1"/>
    <x v="30"/>
    <m/>
    <m/>
    <m/>
    <x v="1"/>
    <x v="3"/>
    <m/>
    <m/>
    <n v="0"/>
    <n v="0"/>
    <n v="0"/>
    <n v="1"/>
    <n v="0"/>
    <s v=""/>
    <s v=""/>
    <s v=""/>
    <s v=""/>
    <s v=""/>
    <x v="2"/>
    <x v="0"/>
    <x v="2"/>
  </r>
  <r>
    <x v="153"/>
    <x v="0"/>
    <x v="0"/>
    <x v="21"/>
    <d v="2025-10-19T00:00:00"/>
    <d v="2025-10-21T00:00:00"/>
    <d v="2025-10-27T00:00:00"/>
    <x v="0"/>
    <x v="0"/>
    <d v="2025-11-13T00:00:00"/>
    <n v="7"/>
    <n v="1"/>
    <n v="1"/>
    <n v="1"/>
    <n v="0"/>
    <n v="1"/>
    <n v="1"/>
    <n v="2"/>
    <n v="6"/>
    <n v="6"/>
    <s v="Passive"/>
    <x v="6"/>
    <x v="0"/>
    <x v="1"/>
  </r>
  <r>
    <x v="154"/>
    <x v="1"/>
    <x v="1"/>
    <x v="29"/>
    <m/>
    <m/>
    <m/>
    <x v="1"/>
    <x v="1"/>
    <m/>
    <m/>
    <n v="0"/>
    <n v="0"/>
    <n v="0"/>
    <n v="1"/>
    <n v="0"/>
    <s v=""/>
    <s v=""/>
    <s v=""/>
    <s v=""/>
    <s v=""/>
    <x v="2"/>
    <x v="0"/>
    <x v="2"/>
  </r>
  <r>
    <x v="155"/>
    <x v="0"/>
    <x v="2"/>
    <x v="12"/>
    <d v="2025-10-25T00:00:00"/>
    <d v="2025-10-29T00:00:00"/>
    <d v="2025-11-02T00:00:00"/>
    <x v="0"/>
    <x v="0"/>
    <d v="2025-11-17T00:00:00"/>
    <n v="4"/>
    <n v="1"/>
    <n v="1"/>
    <n v="1"/>
    <n v="0"/>
    <n v="1"/>
    <n v="2"/>
    <n v="4"/>
    <n v="4"/>
    <n v="4"/>
    <s v="Detractor"/>
    <x v="3"/>
    <x v="1"/>
    <x v="4"/>
  </r>
  <r>
    <x v="156"/>
    <x v="1"/>
    <x v="1"/>
    <x v="8"/>
    <m/>
    <m/>
    <m/>
    <x v="1"/>
    <x v="4"/>
    <m/>
    <m/>
    <n v="0"/>
    <n v="0"/>
    <n v="0"/>
    <n v="1"/>
    <n v="0"/>
    <s v=""/>
    <s v=""/>
    <s v=""/>
    <s v=""/>
    <s v=""/>
    <x v="2"/>
    <x v="0"/>
    <x v="2"/>
  </r>
  <r>
    <x v="157"/>
    <x v="2"/>
    <x v="2"/>
    <x v="13"/>
    <d v="2025-10-08T00:00:00"/>
    <d v="2025-10-12T00:00:00"/>
    <d v="2025-10-15T00:00:00"/>
    <x v="0"/>
    <x v="0"/>
    <d v="2025-11-08T00:00:00"/>
    <n v="8"/>
    <n v="1"/>
    <n v="1"/>
    <n v="1"/>
    <n v="0"/>
    <n v="1"/>
    <n v="3"/>
    <n v="4"/>
    <n v="3"/>
    <n v="3"/>
    <s v="Passive"/>
    <x v="3"/>
    <x v="2"/>
    <x v="1"/>
  </r>
  <r>
    <x v="158"/>
    <x v="2"/>
    <x v="1"/>
    <x v="0"/>
    <m/>
    <m/>
    <m/>
    <x v="1"/>
    <x v="2"/>
    <m/>
    <m/>
    <n v="0"/>
    <n v="0"/>
    <n v="0"/>
    <n v="1"/>
    <n v="0"/>
    <s v=""/>
    <s v=""/>
    <s v=""/>
    <s v=""/>
    <s v=""/>
    <x v="2"/>
    <x v="0"/>
    <x v="2"/>
  </r>
  <r>
    <x v="159"/>
    <x v="3"/>
    <x v="2"/>
    <x v="3"/>
    <d v="2025-10-30T00:00:00"/>
    <d v="2025-11-03T00:00:00"/>
    <d v="2025-11-08T00:00:00"/>
    <x v="0"/>
    <x v="0"/>
    <d v="2025-11-20T00:00:00"/>
    <n v="5"/>
    <n v="1"/>
    <n v="1"/>
    <n v="1"/>
    <n v="0"/>
    <n v="1"/>
    <n v="2"/>
    <n v="4"/>
    <n v="5"/>
    <n v="5"/>
    <s v="Detractor"/>
    <x v="4"/>
    <x v="0"/>
    <x v="4"/>
  </r>
  <r>
    <x v="160"/>
    <x v="2"/>
    <x v="0"/>
    <x v="22"/>
    <d v="2025-10-27T00:00:00"/>
    <d v="2025-10-29T00:00:00"/>
    <d v="2025-11-04T00:00:00"/>
    <x v="0"/>
    <x v="0"/>
    <d v="2025-11-15T00:00:00"/>
    <n v="3"/>
    <n v="1"/>
    <n v="1"/>
    <n v="1"/>
    <n v="0"/>
    <n v="1"/>
    <n v="2"/>
    <n v="2"/>
    <n v="6"/>
    <n v="6"/>
    <s v="Detractor"/>
    <x v="3"/>
    <x v="0"/>
    <x v="4"/>
  </r>
  <r>
    <x v="161"/>
    <x v="2"/>
    <x v="0"/>
    <x v="6"/>
    <d v="2025-10-19T00:00:00"/>
    <d v="2025-10-22T00:00:00"/>
    <d v="2025-10-29T00:00:00"/>
    <x v="0"/>
    <x v="0"/>
    <d v="2025-11-17T00:00:00"/>
    <n v="2"/>
    <n v="1"/>
    <n v="1"/>
    <n v="1"/>
    <n v="0"/>
    <n v="1"/>
    <n v="3"/>
    <n v="3"/>
    <n v="7"/>
    <n v="7"/>
    <s v="Detractor"/>
    <x v="0"/>
    <x v="0"/>
    <x v="0"/>
  </r>
  <r>
    <x v="162"/>
    <x v="2"/>
    <x v="2"/>
    <x v="7"/>
    <d v="2025-10-07T00:00:00"/>
    <d v="2025-10-10T00:00:00"/>
    <d v="2025-10-15T00:00:00"/>
    <x v="0"/>
    <x v="0"/>
    <d v="2025-10-25T00:00:00"/>
    <n v="7"/>
    <n v="1"/>
    <n v="1"/>
    <n v="1"/>
    <n v="0"/>
    <n v="1"/>
    <n v="3"/>
    <n v="3"/>
    <n v="5"/>
    <n v="5"/>
    <s v="Passive"/>
    <x v="4"/>
    <x v="2"/>
    <x v="1"/>
  </r>
  <r>
    <x v="163"/>
    <x v="0"/>
    <x v="2"/>
    <x v="3"/>
    <d v="2025-10-31T00:00:00"/>
    <d v="2025-11-03T00:00:00"/>
    <d v="2025-11-09T00:00:00"/>
    <x v="0"/>
    <x v="0"/>
    <d v="2025-11-29T00:00:00"/>
    <n v="5"/>
    <n v="1"/>
    <n v="1"/>
    <n v="1"/>
    <n v="0"/>
    <n v="1"/>
    <n v="3"/>
    <n v="3"/>
    <n v="6"/>
    <n v="6"/>
    <s v="Detractor"/>
    <x v="5"/>
    <x v="0"/>
    <x v="4"/>
  </r>
  <r>
    <x v="164"/>
    <x v="2"/>
    <x v="2"/>
    <x v="2"/>
    <d v="2025-10-02T00:00:00"/>
    <d v="2025-10-03T00:00:00"/>
    <d v="2025-10-09T00:00:00"/>
    <x v="0"/>
    <x v="0"/>
    <d v="2025-10-27T00:00:00"/>
    <n v="6"/>
    <n v="1"/>
    <n v="1"/>
    <n v="1"/>
    <n v="0"/>
    <n v="1"/>
    <n v="1"/>
    <n v="1"/>
    <n v="6"/>
    <n v="6"/>
    <s v="Detractor"/>
    <x v="9"/>
    <x v="2"/>
    <x v="1"/>
  </r>
  <r>
    <x v="165"/>
    <x v="2"/>
    <x v="0"/>
    <x v="23"/>
    <d v="2025-10-20T00:00:00"/>
    <d v="2025-10-21T00:00:00"/>
    <d v="2025-10-23T00:00:00"/>
    <x v="0"/>
    <x v="0"/>
    <d v="2025-11-05T00:00:00"/>
    <n v="2"/>
    <n v="1"/>
    <n v="1"/>
    <n v="1"/>
    <n v="0"/>
    <n v="1"/>
    <n v="1"/>
    <n v="1"/>
    <n v="2"/>
    <n v="2"/>
    <s v="Detractor"/>
    <x v="13"/>
    <x v="0"/>
    <x v="0"/>
  </r>
  <r>
    <x v="166"/>
    <x v="3"/>
    <x v="0"/>
    <x v="29"/>
    <d v="2025-10-14T00:00:00"/>
    <d v="2025-10-19T00:00:00"/>
    <d v="2025-10-25T00:00:00"/>
    <x v="1"/>
    <x v="3"/>
    <m/>
    <m/>
    <n v="1"/>
    <n v="1"/>
    <n v="1"/>
    <n v="1"/>
    <n v="0"/>
    <n v="4"/>
    <n v="5"/>
    <n v="6"/>
    <s v=""/>
    <s v=""/>
    <x v="1"/>
    <x v="0"/>
    <x v="2"/>
  </r>
  <r>
    <x v="167"/>
    <x v="2"/>
    <x v="2"/>
    <x v="6"/>
    <d v="2025-10-20T00:00:00"/>
    <d v="2025-10-22T00:00:00"/>
    <d v="2025-10-24T00:00:00"/>
    <x v="1"/>
    <x v="5"/>
    <m/>
    <m/>
    <n v="1"/>
    <n v="1"/>
    <n v="1"/>
    <n v="1"/>
    <n v="0"/>
    <n v="4"/>
    <n v="2"/>
    <n v="2"/>
    <s v=""/>
    <s v=""/>
    <x v="9"/>
    <x v="0"/>
    <x v="2"/>
  </r>
  <r>
    <x v="168"/>
    <x v="2"/>
    <x v="0"/>
    <x v="6"/>
    <d v="2025-10-18T00:00:00"/>
    <d v="2025-10-23T00:00:00"/>
    <d v="2025-10-27T00:00:00"/>
    <x v="0"/>
    <x v="0"/>
    <d v="2025-11-08T00:00:00"/>
    <n v="5"/>
    <n v="1"/>
    <n v="1"/>
    <n v="1"/>
    <n v="0"/>
    <n v="1"/>
    <n v="2"/>
    <n v="5"/>
    <n v="4"/>
    <n v="4"/>
    <s v="Detractor"/>
    <x v="4"/>
    <x v="0"/>
    <x v="4"/>
  </r>
  <r>
    <x v="169"/>
    <x v="1"/>
    <x v="2"/>
    <x v="11"/>
    <d v="2025-10-17T00:00:00"/>
    <d v="2025-10-18T00:00:00"/>
    <d v="2025-10-24T00:00:00"/>
    <x v="0"/>
    <x v="0"/>
    <d v="2025-11-13T00:00:00"/>
    <n v="2"/>
    <n v="1"/>
    <n v="1"/>
    <n v="1"/>
    <n v="0"/>
    <n v="1"/>
    <n v="2"/>
    <n v="1"/>
    <n v="6"/>
    <n v="6"/>
    <s v="Detractor"/>
    <x v="6"/>
    <x v="0"/>
    <x v="0"/>
  </r>
  <r>
    <x v="170"/>
    <x v="3"/>
    <x v="1"/>
    <x v="1"/>
    <m/>
    <m/>
    <m/>
    <x v="1"/>
    <x v="2"/>
    <m/>
    <m/>
    <n v="0"/>
    <n v="0"/>
    <n v="0"/>
    <n v="1"/>
    <n v="0"/>
    <s v=""/>
    <s v=""/>
    <s v=""/>
    <s v=""/>
    <s v=""/>
    <x v="2"/>
    <x v="0"/>
    <x v="2"/>
  </r>
  <r>
    <x v="171"/>
    <x v="3"/>
    <x v="2"/>
    <x v="14"/>
    <d v="2025-10-10T00:00:00"/>
    <d v="2025-10-12T00:00:00"/>
    <d v="2025-10-16T00:00:00"/>
    <x v="0"/>
    <x v="0"/>
    <d v="2025-10-31T00:00:00"/>
    <n v="1"/>
    <n v="1"/>
    <n v="1"/>
    <n v="1"/>
    <n v="0"/>
    <n v="1"/>
    <n v="4"/>
    <n v="2"/>
    <n v="4"/>
    <n v="4"/>
    <s v="Detractor"/>
    <x v="3"/>
    <x v="0"/>
    <x v="0"/>
  </r>
  <r>
    <x v="172"/>
    <x v="3"/>
    <x v="2"/>
    <x v="8"/>
    <d v="2025-11-05T00:00:00"/>
    <d v="2025-11-09T00:00:00"/>
    <d v="2025-11-15T00:00:00"/>
    <x v="0"/>
    <x v="0"/>
    <d v="2025-12-07T00:00:00"/>
    <n v="8"/>
    <n v="1"/>
    <n v="1"/>
    <n v="1"/>
    <n v="0"/>
    <n v="1"/>
    <n v="5"/>
    <n v="4"/>
    <n v="6"/>
    <n v="6"/>
    <s v="Passive"/>
    <x v="1"/>
    <x v="2"/>
    <x v="1"/>
  </r>
  <r>
    <x v="173"/>
    <x v="3"/>
    <x v="2"/>
    <x v="30"/>
    <d v="2025-10-04T00:00:00"/>
    <d v="2025-10-06T00:00:00"/>
    <d v="2025-10-08T00:00:00"/>
    <x v="0"/>
    <x v="0"/>
    <d v="2025-10-23T00:00:00"/>
    <n v="6"/>
    <n v="1"/>
    <n v="1"/>
    <n v="1"/>
    <n v="0"/>
    <n v="1"/>
    <n v="2"/>
    <n v="2"/>
    <n v="2"/>
    <n v="2"/>
    <s v="Detractor"/>
    <x v="7"/>
    <x v="2"/>
    <x v="1"/>
  </r>
  <r>
    <x v="174"/>
    <x v="3"/>
    <x v="0"/>
    <x v="17"/>
    <d v="2025-10-14T00:00:00"/>
    <d v="2025-10-15T00:00:00"/>
    <d v="2025-10-22T00:00:00"/>
    <x v="0"/>
    <x v="0"/>
    <d v="2025-11-03T00:00:00"/>
    <n v="6"/>
    <n v="1"/>
    <n v="1"/>
    <n v="1"/>
    <n v="0"/>
    <n v="1"/>
    <n v="5"/>
    <n v="1"/>
    <n v="7"/>
    <n v="7"/>
    <s v="Detractor"/>
    <x v="0"/>
    <x v="0"/>
    <x v="1"/>
  </r>
  <r>
    <x v="175"/>
    <x v="3"/>
    <x v="1"/>
    <x v="8"/>
    <m/>
    <m/>
    <m/>
    <x v="1"/>
    <x v="5"/>
    <m/>
    <m/>
    <n v="0"/>
    <n v="0"/>
    <n v="0"/>
    <n v="1"/>
    <n v="0"/>
    <s v=""/>
    <s v=""/>
    <s v=""/>
    <s v=""/>
    <s v=""/>
    <x v="2"/>
    <x v="0"/>
    <x v="2"/>
  </r>
  <r>
    <x v="176"/>
    <x v="0"/>
    <x v="0"/>
    <x v="3"/>
    <d v="2025-11-02T00:00:00"/>
    <d v="2025-11-06T00:00:00"/>
    <d v="2025-11-11T00:00:00"/>
    <x v="0"/>
    <x v="0"/>
    <d v="2025-12-08T00:00:00"/>
    <n v="3"/>
    <n v="1"/>
    <n v="1"/>
    <n v="1"/>
    <n v="0"/>
    <n v="1"/>
    <n v="5"/>
    <n v="4"/>
    <n v="5"/>
    <n v="5"/>
    <s v="Detractor"/>
    <x v="8"/>
    <x v="0"/>
    <x v="4"/>
  </r>
  <r>
    <x v="177"/>
    <x v="2"/>
    <x v="2"/>
    <x v="6"/>
    <d v="2025-10-19T00:00:00"/>
    <d v="2025-10-23T00:00:00"/>
    <d v="2025-10-29T00:00:00"/>
    <x v="0"/>
    <x v="0"/>
    <d v="2025-11-10T00:00:00"/>
    <n v="5"/>
    <n v="1"/>
    <n v="1"/>
    <n v="1"/>
    <n v="0"/>
    <n v="1"/>
    <n v="3"/>
    <n v="4"/>
    <n v="6"/>
    <n v="6"/>
    <s v="Detractor"/>
    <x v="0"/>
    <x v="0"/>
    <x v="4"/>
  </r>
  <r>
    <x v="178"/>
    <x v="3"/>
    <x v="0"/>
    <x v="7"/>
    <d v="2025-10-05T00:00:00"/>
    <d v="2025-10-07T00:00:00"/>
    <d v="2025-10-10T00:00:00"/>
    <x v="0"/>
    <x v="0"/>
    <d v="2025-10-30T00:00:00"/>
    <n v="9"/>
    <n v="1"/>
    <n v="1"/>
    <n v="1"/>
    <n v="0"/>
    <n v="1"/>
    <n v="1"/>
    <n v="2"/>
    <n v="3"/>
    <n v="3"/>
    <s v="Promoter"/>
    <x v="7"/>
    <x v="1"/>
    <x v="3"/>
  </r>
  <r>
    <x v="179"/>
    <x v="2"/>
    <x v="0"/>
    <x v="5"/>
    <d v="2025-10-31T00:00:00"/>
    <d v="2025-11-03T00:00:00"/>
    <d v="2025-11-08T00:00:00"/>
    <x v="0"/>
    <x v="0"/>
    <d v="2025-12-07T00:00:00"/>
    <n v="4"/>
    <n v="1"/>
    <n v="1"/>
    <n v="1"/>
    <n v="0"/>
    <n v="1"/>
    <n v="4"/>
    <n v="3"/>
    <n v="5"/>
    <n v="5"/>
    <s v="Detractor"/>
    <x v="5"/>
    <x v="0"/>
    <x v="4"/>
  </r>
  <r>
    <x v="180"/>
    <x v="2"/>
    <x v="2"/>
    <x v="25"/>
    <d v="2025-10-04T00:00:00"/>
    <d v="2025-10-05T00:00:00"/>
    <d v="2025-10-07T00:00:00"/>
    <x v="0"/>
    <x v="0"/>
    <d v="2025-11-05T00:00:00"/>
    <n v="1"/>
    <n v="1"/>
    <n v="1"/>
    <n v="1"/>
    <n v="0"/>
    <n v="1"/>
    <n v="1"/>
    <n v="1"/>
    <n v="2"/>
    <n v="2"/>
    <s v="Detractor"/>
    <x v="13"/>
    <x v="0"/>
    <x v="0"/>
  </r>
  <r>
    <x v="181"/>
    <x v="0"/>
    <x v="0"/>
    <x v="27"/>
    <d v="2025-10-17T00:00:00"/>
    <d v="2025-10-18T00:00:00"/>
    <d v="2025-10-25T00:00:00"/>
    <x v="0"/>
    <x v="0"/>
    <d v="2025-11-19T00:00:00"/>
    <n v="4"/>
    <n v="1"/>
    <n v="1"/>
    <n v="1"/>
    <n v="0"/>
    <n v="1"/>
    <n v="4"/>
    <n v="1"/>
    <n v="7"/>
    <n v="7"/>
    <s v="Detractor"/>
    <x v="5"/>
    <x v="0"/>
    <x v="4"/>
  </r>
  <r>
    <x v="182"/>
    <x v="3"/>
    <x v="1"/>
    <x v="6"/>
    <m/>
    <m/>
    <m/>
    <x v="1"/>
    <x v="2"/>
    <m/>
    <m/>
    <n v="0"/>
    <n v="0"/>
    <n v="0"/>
    <n v="1"/>
    <n v="0"/>
    <s v=""/>
    <s v=""/>
    <s v=""/>
    <s v=""/>
    <s v=""/>
    <x v="2"/>
    <x v="0"/>
    <x v="2"/>
  </r>
  <r>
    <x v="183"/>
    <x v="1"/>
    <x v="2"/>
    <x v="25"/>
    <d v="2025-10-04T00:00:00"/>
    <d v="2025-10-07T00:00:00"/>
    <d v="2025-10-14T00:00:00"/>
    <x v="0"/>
    <x v="0"/>
    <d v="2025-10-24T00:00:00"/>
    <n v="6"/>
    <n v="1"/>
    <n v="1"/>
    <n v="1"/>
    <n v="0"/>
    <n v="1"/>
    <n v="1"/>
    <n v="3"/>
    <n v="7"/>
    <n v="7"/>
    <s v="Detractor"/>
    <x v="4"/>
    <x v="2"/>
    <x v="1"/>
  </r>
  <r>
    <x v="184"/>
    <x v="0"/>
    <x v="0"/>
    <x v="23"/>
    <d v="2025-10-23T00:00:00"/>
    <d v="2025-10-28T00:00:00"/>
    <d v="2025-10-31T00:00:00"/>
    <x v="0"/>
    <x v="0"/>
    <d v="2025-11-23T00:00:00"/>
    <n v="3"/>
    <n v="1"/>
    <n v="1"/>
    <n v="1"/>
    <n v="0"/>
    <n v="1"/>
    <n v="4"/>
    <n v="5"/>
    <n v="3"/>
    <n v="3"/>
    <s v="Detractor"/>
    <x v="5"/>
    <x v="0"/>
    <x v="4"/>
  </r>
  <r>
    <x v="185"/>
    <x v="1"/>
    <x v="0"/>
    <x v="0"/>
    <d v="2025-10-22T00:00:00"/>
    <d v="2025-10-27T00:00:00"/>
    <d v="2025-10-31T00:00:00"/>
    <x v="0"/>
    <x v="0"/>
    <d v="2025-11-30T00:00:00"/>
    <n v="2"/>
    <n v="1"/>
    <n v="1"/>
    <n v="1"/>
    <n v="0"/>
    <n v="1"/>
    <n v="1"/>
    <n v="5"/>
    <n v="4"/>
    <n v="4"/>
    <s v="Detractor"/>
    <x v="3"/>
    <x v="0"/>
    <x v="0"/>
  </r>
  <r>
    <x v="186"/>
    <x v="2"/>
    <x v="0"/>
    <x v="26"/>
    <d v="2025-10-25T00:00:00"/>
    <d v="2025-10-26T00:00:00"/>
    <d v="2025-10-28T00:00:00"/>
    <x v="0"/>
    <x v="0"/>
    <d v="2025-11-12T00:00:00"/>
    <n v="3"/>
    <n v="1"/>
    <n v="1"/>
    <n v="1"/>
    <n v="0"/>
    <n v="1"/>
    <n v="3"/>
    <n v="1"/>
    <n v="2"/>
    <n v="2"/>
    <s v="Detractor"/>
    <x v="7"/>
    <x v="0"/>
    <x v="4"/>
  </r>
  <r>
    <x v="187"/>
    <x v="2"/>
    <x v="2"/>
    <x v="30"/>
    <d v="2025-10-07T00:00:00"/>
    <d v="2025-10-10T00:00:00"/>
    <d v="2025-10-15T00:00:00"/>
    <x v="0"/>
    <x v="0"/>
    <d v="2025-11-13T00:00:00"/>
    <n v="7"/>
    <n v="1"/>
    <n v="1"/>
    <n v="1"/>
    <n v="0"/>
    <n v="1"/>
    <n v="5"/>
    <n v="3"/>
    <n v="5"/>
    <n v="5"/>
    <s v="Passive"/>
    <x v="0"/>
    <x v="2"/>
    <x v="1"/>
  </r>
  <r>
    <x v="188"/>
    <x v="0"/>
    <x v="2"/>
    <x v="13"/>
    <d v="2025-10-09T00:00:00"/>
    <d v="2025-10-12T00:00:00"/>
    <d v="2025-10-16T00:00:00"/>
    <x v="0"/>
    <x v="0"/>
    <d v="2025-11-08T00:00:00"/>
    <n v="9"/>
    <n v="1"/>
    <n v="1"/>
    <n v="1"/>
    <n v="0"/>
    <n v="1"/>
    <n v="4"/>
    <n v="3"/>
    <n v="4"/>
    <n v="4"/>
    <s v="Promoter"/>
    <x v="4"/>
    <x v="2"/>
    <x v="3"/>
  </r>
  <r>
    <x v="189"/>
    <x v="0"/>
    <x v="1"/>
    <x v="13"/>
    <m/>
    <m/>
    <m/>
    <x v="1"/>
    <x v="2"/>
    <m/>
    <m/>
    <n v="0"/>
    <n v="0"/>
    <n v="0"/>
    <n v="1"/>
    <n v="0"/>
    <s v=""/>
    <s v=""/>
    <s v=""/>
    <s v=""/>
    <s v=""/>
    <x v="2"/>
    <x v="0"/>
    <x v="2"/>
  </r>
  <r>
    <x v="190"/>
    <x v="1"/>
    <x v="1"/>
    <x v="19"/>
    <m/>
    <m/>
    <m/>
    <x v="1"/>
    <x v="1"/>
    <m/>
    <m/>
    <n v="0"/>
    <n v="0"/>
    <n v="0"/>
    <n v="1"/>
    <n v="0"/>
    <s v=""/>
    <s v=""/>
    <s v=""/>
    <s v=""/>
    <s v=""/>
    <x v="2"/>
    <x v="0"/>
    <x v="2"/>
  </r>
  <r>
    <x v="191"/>
    <x v="3"/>
    <x v="0"/>
    <x v="23"/>
    <d v="2025-10-24T00:00:00"/>
    <d v="2025-10-28T00:00:00"/>
    <d v="2025-11-01T00:00:00"/>
    <x v="0"/>
    <x v="0"/>
    <d v="2025-11-16T00:00:00"/>
    <n v="10"/>
    <n v="1"/>
    <n v="1"/>
    <n v="1"/>
    <n v="0"/>
    <n v="1"/>
    <n v="5"/>
    <n v="4"/>
    <n v="4"/>
    <n v="4"/>
    <s v="Promoter"/>
    <x v="0"/>
    <x v="1"/>
    <x v="3"/>
  </r>
  <r>
    <x v="192"/>
    <x v="1"/>
    <x v="0"/>
    <x v="8"/>
    <d v="2025-11-04T00:00:00"/>
    <d v="2025-11-09T00:00:00"/>
    <d v="2025-11-11T00:00:00"/>
    <x v="1"/>
    <x v="3"/>
    <m/>
    <m/>
    <n v="1"/>
    <n v="1"/>
    <n v="1"/>
    <n v="1"/>
    <n v="0"/>
    <n v="4"/>
    <n v="5"/>
    <n v="2"/>
    <s v=""/>
    <s v=""/>
    <x v="4"/>
    <x v="0"/>
    <x v="2"/>
  </r>
  <r>
    <x v="193"/>
    <x v="0"/>
    <x v="0"/>
    <x v="29"/>
    <d v="2025-10-14T00:00:00"/>
    <d v="2025-10-19T00:00:00"/>
    <d v="2025-10-24T00:00:00"/>
    <x v="0"/>
    <x v="0"/>
    <d v="2025-11-04T00:00:00"/>
    <n v="5"/>
    <n v="1"/>
    <n v="1"/>
    <n v="1"/>
    <n v="0"/>
    <n v="1"/>
    <n v="4"/>
    <n v="5"/>
    <n v="5"/>
    <n v="5"/>
    <s v="Detractor"/>
    <x v="8"/>
    <x v="0"/>
    <x v="4"/>
  </r>
  <r>
    <x v="194"/>
    <x v="1"/>
    <x v="0"/>
    <x v="25"/>
    <d v="2025-10-06T00:00:00"/>
    <d v="2025-10-10T00:00:00"/>
    <d v="2025-10-12T00:00:00"/>
    <x v="0"/>
    <x v="0"/>
    <d v="2025-10-25T00:00:00"/>
    <n v="3"/>
    <n v="1"/>
    <n v="1"/>
    <n v="1"/>
    <n v="0"/>
    <n v="1"/>
    <n v="3"/>
    <n v="4"/>
    <n v="2"/>
    <n v="2"/>
    <s v="Detractor"/>
    <x v="6"/>
    <x v="0"/>
    <x v="4"/>
  </r>
  <r>
    <x v="195"/>
    <x v="0"/>
    <x v="0"/>
    <x v="24"/>
    <d v="2025-10-09T00:00:00"/>
    <d v="2025-10-11T00:00:00"/>
    <d v="2025-10-14T00:00:00"/>
    <x v="0"/>
    <x v="0"/>
    <d v="2025-11-03T00:00:00"/>
    <n v="9"/>
    <n v="1"/>
    <n v="1"/>
    <n v="1"/>
    <n v="0"/>
    <n v="1"/>
    <n v="1"/>
    <n v="2"/>
    <n v="3"/>
    <n v="3"/>
    <s v="Promoter"/>
    <x v="7"/>
    <x v="1"/>
    <x v="3"/>
  </r>
  <r>
    <x v="196"/>
    <x v="1"/>
    <x v="2"/>
    <x v="7"/>
    <d v="2025-10-08T00:00:00"/>
    <d v="2025-10-13T00:00:00"/>
    <d v="2025-10-16T00:00:00"/>
    <x v="0"/>
    <x v="0"/>
    <d v="2025-11-01T00:00:00"/>
    <n v="10"/>
    <n v="1"/>
    <n v="1"/>
    <n v="1"/>
    <n v="0"/>
    <n v="1"/>
    <n v="4"/>
    <n v="5"/>
    <n v="3"/>
    <n v="3"/>
    <s v="Promoter"/>
    <x v="5"/>
    <x v="0"/>
    <x v="3"/>
  </r>
  <r>
    <x v="197"/>
    <x v="0"/>
    <x v="1"/>
    <x v="21"/>
    <m/>
    <m/>
    <m/>
    <x v="1"/>
    <x v="3"/>
    <m/>
    <m/>
    <n v="0"/>
    <n v="0"/>
    <n v="0"/>
    <n v="1"/>
    <n v="0"/>
    <s v=""/>
    <s v=""/>
    <s v=""/>
    <s v=""/>
    <s v=""/>
    <x v="2"/>
    <x v="0"/>
    <x v="2"/>
  </r>
  <r>
    <x v="198"/>
    <x v="0"/>
    <x v="0"/>
    <x v="22"/>
    <d v="2025-10-26T00:00:00"/>
    <d v="2025-10-30T00:00:00"/>
    <d v="2025-11-06T00:00:00"/>
    <x v="0"/>
    <x v="0"/>
    <d v="2025-11-22T00:00:00"/>
    <n v="8"/>
    <n v="1"/>
    <n v="1"/>
    <n v="1"/>
    <n v="0"/>
    <n v="1"/>
    <n v="1"/>
    <n v="4"/>
    <n v="7"/>
    <n v="7"/>
    <s v="Passive"/>
    <x v="5"/>
    <x v="1"/>
    <x v="1"/>
  </r>
  <r>
    <x v="199"/>
    <x v="0"/>
    <x v="1"/>
    <x v="4"/>
    <m/>
    <m/>
    <m/>
    <x v="1"/>
    <x v="2"/>
    <m/>
    <m/>
    <n v="0"/>
    <n v="0"/>
    <n v="0"/>
    <n v="1"/>
    <n v="0"/>
    <s v=""/>
    <s v=""/>
    <s v=""/>
    <s v=""/>
    <s v=""/>
    <x v="2"/>
    <x v="0"/>
    <x v="2"/>
  </r>
  <r>
    <x v="200"/>
    <x v="3"/>
    <x v="2"/>
    <x v="18"/>
    <d v="2025-10-23T00:00:00"/>
    <d v="2025-10-26T00:00:00"/>
    <d v="2025-11-01T00:00:00"/>
    <x v="0"/>
    <x v="0"/>
    <d v="2025-11-24T00:00:00"/>
    <n v="6"/>
    <n v="1"/>
    <n v="1"/>
    <n v="1"/>
    <n v="0"/>
    <n v="1"/>
    <n v="3"/>
    <n v="3"/>
    <n v="6"/>
    <n v="6"/>
    <s v="Detractor"/>
    <x v="5"/>
    <x v="2"/>
    <x v="1"/>
  </r>
  <r>
    <x v="201"/>
    <x v="1"/>
    <x v="2"/>
    <x v="18"/>
    <d v="2025-10-22T00:00:00"/>
    <d v="2025-10-24T00:00:00"/>
    <d v="2025-10-31T00:00:00"/>
    <x v="0"/>
    <x v="0"/>
    <d v="2025-11-27T00:00:00"/>
    <n v="2"/>
    <n v="1"/>
    <n v="1"/>
    <n v="1"/>
    <n v="0"/>
    <n v="1"/>
    <n v="2"/>
    <n v="2"/>
    <n v="7"/>
    <n v="7"/>
    <s v="Detractor"/>
    <x v="4"/>
    <x v="0"/>
    <x v="0"/>
  </r>
  <r>
    <x v="202"/>
    <x v="1"/>
    <x v="2"/>
    <x v="19"/>
    <d v="2025-10-31T00:00:00"/>
    <d v="2025-11-01T00:00:00"/>
    <d v="2025-11-05T00:00:00"/>
    <x v="0"/>
    <x v="0"/>
    <d v="2025-12-02T00:00:00"/>
    <n v="2"/>
    <n v="1"/>
    <n v="1"/>
    <n v="1"/>
    <n v="0"/>
    <n v="1"/>
    <n v="5"/>
    <n v="1"/>
    <n v="4"/>
    <n v="4"/>
    <s v="Detractor"/>
    <x v="3"/>
    <x v="0"/>
    <x v="0"/>
  </r>
  <r>
    <x v="203"/>
    <x v="1"/>
    <x v="0"/>
    <x v="18"/>
    <d v="2025-10-24T00:00:00"/>
    <d v="2025-10-27T00:00:00"/>
    <d v="2025-11-03T00:00:00"/>
    <x v="0"/>
    <x v="0"/>
    <d v="2025-11-21T00:00:00"/>
    <n v="9"/>
    <n v="1"/>
    <n v="1"/>
    <n v="1"/>
    <n v="0"/>
    <n v="1"/>
    <n v="4"/>
    <n v="3"/>
    <n v="7"/>
    <n v="7"/>
    <s v="Promoter"/>
    <x v="8"/>
    <x v="1"/>
    <x v="3"/>
  </r>
  <r>
    <x v="204"/>
    <x v="0"/>
    <x v="1"/>
    <x v="24"/>
    <m/>
    <m/>
    <m/>
    <x v="1"/>
    <x v="4"/>
    <m/>
    <m/>
    <n v="0"/>
    <n v="0"/>
    <n v="0"/>
    <n v="1"/>
    <n v="0"/>
    <s v=""/>
    <s v=""/>
    <s v=""/>
    <s v=""/>
    <s v=""/>
    <x v="2"/>
    <x v="0"/>
    <x v="2"/>
  </r>
  <r>
    <x v="205"/>
    <x v="1"/>
    <x v="2"/>
    <x v="22"/>
    <d v="2025-10-28T00:00:00"/>
    <d v="2025-10-30T00:00:00"/>
    <d v="2025-11-05T00:00:00"/>
    <x v="0"/>
    <x v="0"/>
    <d v="2025-11-24T00:00:00"/>
    <n v="2"/>
    <n v="1"/>
    <n v="1"/>
    <n v="1"/>
    <n v="0"/>
    <n v="1"/>
    <n v="3"/>
    <n v="2"/>
    <n v="6"/>
    <n v="6"/>
    <s v="Detractor"/>
    <x v="4"/>
    <x v="0"/>
    <x v="0"/>
  </r>
  <r>
    <x v="206"/>
    <x v="1"/>
    <x v="1"/>
    <x v="16"/>
    <m/>
    <m/>
    <m/>
    <x v="1"/>
    <x v="4"/>
    <m/>
    <m/>
    <n v="0"/>
    <n v="0"/>
    <n v="0"/>
    <n v="1"/>
    <n v="0"/>
    <s v=""/>
    <s v=""/>
    <s v=""/>
    <s v=""/>
    <s v=""/>
    <x v="2"/>
    <x v="0"/>
    <x v="2"/>
  </r>
  <r>
    <x v="207"/>
    <x v="0"/>
    <x v="0"/>
    <x v="27"/>
    <d v="2025-10-14T00:00:00"/>
    <d v="2025-10-18T00:00:00"/>
    <d v="2025-10-25T00:00:00"/>
    <x v="0"/>
    <x v="0"/>
    <d v="2025-11-13T00:00:00"/>
    <n v="7"/>
    <n v="1"/>
    <n v="1"/>
    <n v="1"/>
    <n v="0"/>
    <n v="1"/>
    <n v="1"/>
    <n v="4"/>
    <n v="7"/>
    <n v="7"/>
    <s v="Passive"/>
    <x v="5"/>
    <x v="0"/>
    <x v="1"/>
  </r>
  <r>
    <x v="208"/>
    <x v="2"/>
    <x v="1"/>
    <x v="11"/>
    <m/>
    <m/>
    <m/>
    <x v="1"/>
    <x v="5"/>
    <m/>
    <m/>
    <n v="0"/>
    <n v="0"/>
    <n v="0"/>
    <n v="1"/>
    <n v="0"/>
    <s v=""/>
    <s v=""/>
    <s v=""/>
    <s v=""/>
    <s v=""/>
    <x v="2"/>
    <x v="0"/>
    <x v="2"/>
  </r>
  <r>
    <x v="209"/>
    <x v="0"/>
    <x v="2"/>
    <x v="20"/>
    <d v="2025-11-03T00:00:00"/>
    <d v="2025-11-06T00:00:00"/>
    <d v="2025-11-11T00:00:00"/>
    <x v="0"/>
    <x v="0"/>
    <d v="2025-11-28T00:00:00"/>
    <n v="9"/>
    <n v="1"/>
    <n v="1"/>
    <n v="1"/>
    <n v="0"/>
    <n v="1"/>
    <n v="4"/>
    <n v="3"/>
    <n v="5"/>
    <n v="5"/>
    <s v="Promoter"/>
    <x v="5"/>
    <x v="2"/>
    <x v="3"/>
  </r>
  <r>
    <x v="210"/>
    <x v="1"/>
    <x v="1"/>
    <x v="11"/>
    <m/>
    <m/>
    <m/>
    <x v="1"/>
    <x v="5"/>
    <m/>
    <m/>
    <n v="0"/>
    <n v="0"/>
    <n v="0"/>
    <n v="1"/>
    <n v="0"/>
    <s v=""/>
    <s v=""/>
    <s v=""/>
    <s v=""/>
    <s v=""/>
    <x v="2"/>
    <x v="0"/>
    <x v="2"/>
  </r>
  <r>
    <x v="211"/>
    <x v="0"/>
    <x v="0"/>
    <x v="29"/>
    <d v="2025-10-11T00:00:00"/>
    <d v="2025-10-13T00:00:00"/>
    <d v="2025-10-16T00:00:00"/>
    <x v="1"/>
    <x v="1"/>
    <m/>
    <m/>
    <n v="1"/>
    <n v="1"/>
    <n v="1"/>
    <n v="1"/>
    <n v="0"/>
    <n v="1"/>
    <n v="2"/>
    <n v="3"/>
    <s v=""/>
    <s v=""/>
    <x v="7"/>
    <x v="0"/>
    <x v="2"/>
  </r>
  <r>
    <x v="212"/>
    <x v="2"/>
    <x v="2"/>
    <x v="3"/>
    <d v="2025-10-30T00:00:00"/>
    <d v="2025-10-31T00:00:00"/>
    <d v="2025-11-06T00:00:00"/>
    <x v="0"/>
    <x v="0"/>
    <d v="2025-11-19T00:00:00"/>
    <n v="4"/>
    <n v="1"/>
    <n v="1"/>
    <n v="1"/>
    <n v="0"/>
    <n v="1"/>
    <n v="2"/>
    <n v="1"/>
    <n v="6"/>
    <n v="6"/>
    <s v="Detractor"/>
    <x v="6"/>
    <x v="1"/>
    <x v="4"/>
  </r>
  <r>
    <x v="213"/>
    <x v="0"/>
    <x v="2"/>
    <x v="23"/>
    <d v="2025-10-23T00:00:00"/>
    <d v="2025-10-26T00:00:00"/>
    <d v="2025-10-29T00:00:00"/>
    <x v="0"/>
    <x v="0"/>
    <d v="2025-11-09T00:00:00"/>
    <n v="2"/>
    <n v="1"/>
    <n v="1"/>
    <n v="1"/>
    <n v="0"/>
    <n v="1"/>
    <n v="4"/>
    <n v="3"/>
    <n v="3"/>
    <n v="3"/>
    <s v="Detractor"/>
    <x v="3"/>
    <x v="0"/>
    <x v="0"/>
  </r>
  <r>
    <x v="214"/>
    <x v="1"/>
    <x v="1"/>
    <x v="4"/>
    <m/>
    <m/>
    <m/>
    <x v="1"/>
    <x v="2"/>
    <m/>
    <m/>
    <n v="0"/>
    <n v="0"/>
    <n v="0"/>
    <n v="1"/>
    <n v="0"/>
    <s v=""/>
    <s v=""/>
    <s v=""/>
    <s v=""/>
    <s v=""/>
    <x v="2"/>
    <x v="0"/>
    <x v="2"/>
  </r>
  <r>
    <x v="215"/>
    <x v="2"/>
    <x v="1"/>
    <x v="29"/>
    <m/>
    <m/>
    <m/>
    <x v="1"/>
    <x v="5"/>
    <m/>
    <m/>
    <n v="0"/>
    <n v="0"/>
    <n v="0"/>
    <n v="1"/>
    <n v="0"/>
    <s v=""/>
    <s v=""/>
    <s v=""/>
    <s v=""/>
    <s v=""/>
    <x v="2"/>
    <x v="0"/>
    <x v="2"/>
  </r>
  <r>
    <x v="216"/>
    <x v="3"/>
    <x v="2"/>
    <x v="23"/>
    <d v="2025-10-24T00:00:00"/>
    <d v="2025-10-27T00:00:00"/>
    <d v="2025-10-30T00:00:00"/>
    <x v="0"/>
    <x v="0"/>
    <d v="2025-11-21T00:00:00"/>
    <n v="0"/>
    <n v="1"/>
    <n v="1"/>
    <n v="1"/>
    <n v="0"/>
    <n v="1"/>
    <n v="5"/>
    <n v="3"/>
    <n v="3"/>
    <n v="3"/>
    <s v="Detractor"/>
    <x v="4"/>
    <x v="0"/>
    <x v="0"/>
  </r>
  <r>
    <x v="217"/>
    <x v="1"/>
    <x v="0"/>
    <x v="18"/>
    <d v="2025-10-24T00:00:00"/>
    <d v="2025-10-29T00:00:00"/>
    <d v="2025-11-01T00:00:00"/>
    <x v="1"/>
    <x v="5"/>
    <m/>
    <m/>
    <n v="1"/>
    <n v="1"/>
    <n v="1"/>
    <n v="1"/>
    <n v="0"/>
    <n v="4"/>
    <n v="5"/>
    <n v="3"/>
    <s v=""/>
    <s v=""/>
    <x v="5"/>
    <x v="0"/>
    <x v="2"/>
  </r>
  <r>
    <x v="218"/>
    <x v="2"/>
    <x v="1"/>
    <x v="30"/>
    <m/>
    <m/>
    <m/>
    <x v="1"/>
    <x v="2"/>
    <m/>
    <m/>
    <n v="0"/>
    <n v="0"/>
    <n v="0"/>
    <n v="1"/>
    <n v="0"/>
    <s v=""/>
    <s v=""/>
    <s v=""/>
    <s v=""/>
    <s v=""/>
    <x v="2"/>
    <x v="0"/>
    <x v="2"/>
  </r>
  <r>
    <x v="219"/>
    <x v="2"/>
    <x v="1"/>
    <x v="18"/>
    <m/>
    <m/>
    <m/>
    <x v="1"/>
    <x v="1"/>
    <m/>
    <m/>
    <n v="0"/>
    <n v="0"/>
    <n v="0"/>
    <n v="1"/>
    <n v="0"/>
    <s v=""/>
    <s v=""/>
    <s v=""/>
    <s v=""/>
    <s v=""/>
    <x v="2"/>
    <x v="0"/>
    <x v="2"/>
  </r>
  <r>
    <x v="220"/>
    <x v="3"/>
    <x v="1"/>
    <x v="8"/>
    <m/>
    <m/>
    <m/>
    <x v="1"/>
    <x v="5"/>
    <m/>
    <m/>
    <n v="0"/>
    <n v="0"/>
    <n v="0"/>
    <n v="1"/>
    <n v="0"/>
    <s v=""/>
    <s v=""/>
    <s v=""/>
    <s v=""/>
    <s v=""/>
    <x v="2"/>
    <x v="0"/>
    <x v="2"/>
  </r>
  <r>
    <x v="221"/>
    <x v="0"/>
    <x v="0"/>
    <x v="15"/>
    <d v="2025-10-29T00:00:00"/>
    <d v="2025-10-31T00:00:00"/>
    <d v="2025-11-02T00:00:00"/>
    <x v="0"/>
    <x v="0"/>
    <d v="2025-11-30T00:00:00"/>
    <n v="3"/>
    <n v="1"/>
    <n v="1"/>
    <n v="1"/>
    <n v="0"/>
    <n v="1"/>
    <n v="5"/>
    <n v="2"/>
    <n v="2"/>
    <n v="2"/>
    <s v="Detractor"/>
    <x v="6"/>
    <x v="0"/>
    <x v="4"/>
  </r>
  <r>
    <x v="222"/>
    <x v="0"/>
    <x v="0"/>
    <x v="7"/>
    <d v="2025-10-05T00:00:00"/>
    <d v="2025-10-07T00:00:00"/>
    <d v="2025-10-13T00:00:00"/>
    <x v="0"/>
    <x v="0"/>
    <d v="2025-11-09T00:00:00"/>
    <n v="1"/>
    <n v="1"/>
    <n v="1"/>
    <n v="1"/>
    <n v="0"/>
    <n v="1"/>
    <n v="1"/>
    <n v="2"/>
    <n v="6"/>
    <n v="6"/>
    <s v="Detractor"/>
    <x v="6"/>
    <x v="0"/>
    <x v="0"/>
  </r>
  <r>
    <x v="223"/>
    <x v="1"/>
    <x v="0"/>
    <x v="8"/>
    <d v="2025-11-04T00:00:00"/>
    <d v="2025-11-09T00:00:00"/>
    <d v="2025-11-13T00:00:00"/>
    <x v="0"/>
    <x v="0"/>
    <d v="2025-12-08T00:00:00"/>
    <n v="7"/>
    <n v="1"/>
    <n v="1"/>
    <n v="1"/>
    <n v="0"/>
    <n v="1"/>
    <n v="4"/>
    <n v="5"/>
    <n v="4"/>
    <n v="4"/>
    <s v="Passive"/>
    <x v="0"/>
    <x v="0"/>
    <x v="1"/>
  </r>
  <r>
    <x v="224"/>
    <x v="3"/>
    <x v="0"/>
    <x v="22"/>
    <d v="2025-10-28T00:00:00"/>
    <d v="2025-11-01T00:00:00"/>
    <d v="2025-11-07T00:00:00"/>
    <x v="0"/>
    <x v="0"/>
    <d v="2025-11-21T00:00:00"/>
    <n v="3"/>
    <n v="1"/>
    <n v="1"/>
    <n v="1"/>
    <n v="0"/>
    <n v="1"/>
    <n v="3"/>
    <n v="4"/>
    <n v="6"/>
    <n v="6"/>
    <s v="Detractor"/>
    <x v="0"/>
    <x v="0"/>
    <x v="4"/>
  </r>
  <r>
    <x v="225"/>
    <x v="0"/>
    <x v="0"/>
    <x v="28"/>
    <d v="2025-10-10T00:00:00"/>
    <d v="2025-10-14T00:00:00"/>
    <d v="2025-10-18T00:00:00"/>
    <x v="1"/>
    <x v="1"/>
    <m/>
    <m/>
    <n v="1"/>
    <n v="1"/>
    <n v="1"/>
    <n v="1"/>
    <n v="0"/>
    <n v="3"/>
    <n v="4"/>
    <n v="4"/>
    <s v=""/>
    <s v=""/>
    <x v="4"/>
    <x v="0"/>
    <x v="2"/>
  </r>
  <r>
    <x v="226"/>
    <x v="3"/>
    <x v="0"/>
    <x v="0"/>
    <d v="2025-10-23T00:00:00"/>
    <d v="2025-10-28T00:00:00"/>
    <d v="2025-11-03T00:00:00"/>
    <x v="1"/>
    <x v="3"/>
    <m/>
    <m/>
    <n v="1"/>
    <n v="1"/>
    <n v="1"/>
    <n v="1"/>
    <n v="0"/>
    <n v="2"/>
    <n v="5"/>
    <n v="6"/>
    <s v=""/>
    <s v=""/>
    <x v="0"/>
    <x v="0"/>
    <x v="2"/>
  </r>
  <r>
    <x v="227"/>
    <x v="0"/>
    <x v="2"/>
    <x v="28"/>
    <d v="2025-10-10T00:00:00"/>
    <d v="2025-10-13T00:00:00"/>
    <d v="2025-10-19T00:00:00"/>
    <x v="0"/>
    <x v="0"/>
    <d v="2025-10-30T00:00:00"/>
    <n v="4"/>
    <n v="1"/>
    <n v="1"/>
    <n v="1"/>
    <n v="0"/>
    <n v="1"/>
    <n v="3"/>
    <n v="3"/>
    <n v="6"/>
    <n v="6"/>
    <s v="Detractor"/>
    <x v="5"/>
    <x v="0"/>
    <x v="4"/>
  </r>
  <r>
    <x v="228"/>
    <x v="2"/>
    <x v="1"/>
    <x v="17"/>
    <m/>
    <m/>
    <m/>
    <x v="1"/>
    <x v="1"/>
    <m/>
    <m/>
    <n v="0"/>
    <n v="0"/>
    <n v="0"/>
    <n v="1"/>
    <n v="0"/>
    <s v=""/>
    <s v=""/>
    <s v=""/>
    <s v=""/>
    <s v=""/>
    <x v="2"/>
    <x v="0"/>
    <x v="2"/>
  </r>
  <r>
    <x v="229"/>
    <x v="0"/>
    <x v="0"/>
    <x v="26"/>
    <d v="2025-10-24T00:00:00"/>
    <d v="2025-10-25T00:00:00"/>
    <d v="2025-10-28T00:00:00"/>
    <x v="0"/>
    <x v="0"/>
    <d v="2025-11-18T00:00:00"/>
    <n v="2"/>
    <n v="1"/>
    <n v="1"/>
    <n v="1"/>
    <n v="0"/>
    <n v="1"/>
    <n v="2"/>
    <n v="1"/>
    <n v="3"/>
    <n v="3"/>
    <s v="Detractor"/>
    <x v="7"/>
    <x v="0"/>
    <x v="0"/>
  </r>
  <r>
    <x v="230"/>
    <x v="3"/>
    <x v="0"/>
    <x v="25"/>
    <d v="2025-10-04T00:00:00"/>
    <d v="2025-10-08T00:00:00"/>
    <d v="2025-10-12T00:00:00"/>
    <x v="0"/>
    <x v="0"/>
    <d v="2025-10-22T00:00:00"/>
    <n v="2"/>
    <n v="1"/>
    <n v="1"/>
    <n v="1"/>
    <n v="0"/>
    <n v="1"/>
    <n v="1"/>
    <n v="4"/>
    <n v="4"/>
    <n v="4"/>
    <s v="Detractor"/>
    <x v="6"/>
    <x v="0"/>
    <x v="0"/>
  </r>
  <r>
    <x v="231"/>
    <x v="2"/>
    <x v="0"/>
    <x v="14"/>
    <d v="2025-10-11T00:00:00"/>
    <d v="2025-10-12T00:00:00"/>
    <d v="2025-10-19T00:00:00"/>
    <x v="0"/>
    <x v="0"/>
    <d v="2025-11-11T00:00:00"/>
    <n v="8"/>
    <n v="1"/>
    <n v="1"/>
    <n v="1"/>
    <n v="0"/>
    <n v="1"/>
    <n v="5"/>
    <n v="1"/>
    <n v="7"/>
    <n v="7"/>
    <s v="Passive"/>
    <x v="0"/>
    <x v="1"/>
    <x v="1"/>
  </r>
  <r>
    <x v="232"/>
    <x v="2"/>
    <x v="0"/>
    <x v="24"/>
    <d v="2025-10-09T00:00:00"/>
    <d v="2025-10-11T00:00:00"/>
    <d v="2025-10-15T00:00:00"/>
    <x v="1"/>
    <x v="4"/>
    <m/>
    <m/>
    <n v="1"/>
    <n v="1"/>
    <n v="1"/>
    <n v="1"/>
    <n v="0"/>
    <n v="1"/>
    <n v="2"/>
    <n v="4"/>
    <s v=""/>
    <s v=""/>
    <x v="12"/>
    <x v="0"/>
    <x v="2"/>
  </r>
  <r>
    <x v="233"/>
    <x v="2"/>
    <x v="2"/>
    <x v="14"/>
    <d v="2025-10-11T00:00:00"/>
    <d v="2025-10-13T00:00:00"/>
    <d v="2025-10-17T00:00:00"/>
    <x v="0"/>
    <x v="0"/>
    <d v="2025-10-29T00:00:00"/>
    <n v="9"/>
    <n v="1"/>
    <n v="1"/>
    <n v="1"/>
    <n v="0"/>
    <n v="1"/>
    <n v="5"/>
    <n v="2"/>
    <n v="4"/>
    <n v="4"/>
    <s v="Promoter"/>
    <x v="4"/>
    <x v="2"/>
    <x v="3"/>
  </r>
  <r>
    <x v="234"/>
    <x v="3"/>
    <x v="2"/>
    <x v="21"/>
    <d v="2025-10-23T00:00:00"/>
    <d v="2025-10-27T00:00:00"/>
    <d v="2025-11-02T00:00:00"/>
    <x v="0"/>
    <x v="0"/>
    <d v="2025-11-21T00:00:00"/>
    <n v="4"/>
    <n v="1"/>
    <n v="1"/>
    <n v="1"/>
    <n v="0"/>
    <n v="1"/>
    <n v="5"/>
    <n v="4"/>
    <n v="6"/>
    <n v="6"/>
    <s v="Detractor"/>
    <x v="1"/>
    <x v="1"/>
    <x v="4"/>
  </r>
  <r>
    <x v="235"/>
    <x v="1"/>
    <x v="2"/>
    <x v="25"/>
    <d v="2025-10-05T00:00:00"/>
    <d v="2025-10-08T00:00:00"/>
    <d v="2025-10-12T00:00:00"/>
    <x v="0"/>
    <x v="0"/>
    <d v="2025-11-11T00:00:00"/>
    <n v="7"/>
    <n v="1"/>
    <n v="1"/>
    <n v="1"/>
    <n v="0"/>
    <n v="1"/>
    <n v="2"/>
    <n v="3"/>
    <n v="4"/>
    <n v="4"/>
    <s v="Passive"/>
    <x v="6"/>
    <x v="0"/>
    <x v="1"/>
  </r>
  <r>
    <x v="236"/>
    <x v="1"/>
    <x v="2"/>
    <x v="14"/>
    <d v="2025-10-09T00:00:00"/>
    <d v="2025-10-11T00:00:00"/>
    <d v="2025-10-17T00:00:00"/>
    <x v="0"/>
    <x v="0"/>
    <d v="2025-11-15T00:00:00"/>
    <n v="7"/>
    <n v="1"/>
    <n v="1"/>
    <n v="1"/>
    <n v="0"/>
    <n v="1"/>
    <n v="3"/>
    <n v="2"/>
    <n v="6"/>
    <n v="6"/>
    <s v="Passive"/>
    <x v="4"/>
    <x v="2"/>
    <x v="1"/>
  </r>
  <r>
    <x v="237"/>
    <x v="1"/>
    <x v="0"/>
    <x v="2"/>
    <d v="2025-10-04T00:00:00"/>
    <d v="2025-10-05T00:00:00"/>
    <d v="2025-10-12T00:00:00"/>
    <x v="0"/>
    <x v="0"/>
    <d v="2025-11-06T00:00:00"/>
    <n v="0"/>
    <n v="1"/>
    <n v="1"/>
    <n v="1"/>
    <n v="0"/>
    <n v="1"/>
    <n v="3"/>
    <n v="1"/>
    <n v="7"/>
    <n v="7"/>
    <s v="Detractor"/>
    <x v="4"/>
    <x v="0"/>
    <x v="0"/>
  </r>
  <r>
    <x v="238"/>
    <x v="3"/>
    <x v="0"/>
    <x v="4"/>
    <d v="2025-10-16T00:00:00"/>
    <d v="2025-10-19T00:00:00"/>
    <d v="2025-10-21T00:00:00"/>
    <x v="0"/>
    <x v="0"/>
    <d v="2025-11-06T00:00:00"/>
    <n v="1"/>
    <n v="1"/>
    <n v="1"/>
    <n v="1"/>
    <n v="0"/>
    <n v="1"/>
    <n v="2"/>
    <n v="3"/>
    <n v="2"/>
    <n v="2"/>
    <s v="Detractor"/>
    <x v="12"/>
    <x v="0"/>
    <x v="0"/>
  </r>
  <r>
    <x v="239"/>
    <x v="2"/>
    <x v="2"/>
    <x v="11"/>
    <d v="2025-10-17T00:00:00"/>
    <d v="2025-10-21T00:00:00"/>
    <d v="2025-10-24T00:00:00"/>
    <x v="1"/>
    <x v="4"/>
    <m/>
    <m/>
    <n v="1"/>
    <n v="1"/>
    <n v="1"/>
    <n v="1"/>
    <n v="0"/>
    <n v="2"/>
    <n v="4"/>
    <n v="3"/>
    <s v=""/>
    <s v=""/>
    <x v="6"/>
    <x v="0"/>
    <x v="2"/>
  </r>
  <r>
    <x v="240"/>
    <x v="1"/>
    <x v="0"/>
    <x v="12"/>
    <d v="2025-10-24T00:00:00"/>
    <d v="2025-10-26T00:00:00"/>
    <d v="2025-10-31T00:00:00"/>
    <x v="0"/>
    <x v="0"/>
    <d v="2025-11-13T00:00:00"/>
    <n v="9"/>
    <n v="1"/>
    <n v="1"/>
    <n v="1"/>
    <n v="0"/>
    <n v="1"/>
    <n v="1"/>
    <n v="2"/>
    <n v="5"/>
    <n v="5"/>
    <s v="Promoter"/>
    <x v="9"/>
    <x v="1"/>
    <x v="3"/>
  </r>
  <r>
    <x v="241"/>
    <x v="3"/>
    <x v="2"/>
    <x v="18"/>
    <d v="2025-10-22T00:00:00"/>
    <d v="2025-10-26T00:00:00"/>
    <d v="2025-10-28T00:00:00"/>
    <x v="0"/>
    <x v="0"/>
    <d v="2025-11-07T00:00:00"/>
    <n v="1"/>
    <n v="1"/>
    <n v="1"/>
    <n v="1"/>
    <n v="0"/>
    <n v="1"/>
    <n v="2"/>
    <n v="4"/>
    <n v="2"/>
    <n v="2"/>
    <s v="Detractor"/>
    <x v="9"/>
    <x v="0"/>
    <x v="0"/>
  </r>
  <r>
    <x v="242"/>
    <x v="1"/>
    <x v="1"/>
    <x v="6"/>
    <m/>
    <m/>
    <m/>
    <x v="1"/>
    <x v="1"/>
    <m/>
    <m/>
    <n v="0"/>
    <n v="0"/>
    <n v="0"/>
    <n v="1"/>
    <n v="0"/>
    <s v=""/>
    <s v=""/>
    <s v=""/>
    <s v=""/>
    <s v=""/>
    <x v="2"/>
    <x v="0"/>
    <x v="2"/>
  </r>
  <r>
    <x v="243"/>
    <x v="0"/>
    <x v="1"/>
    <x v="29"/>
    <m/>
    <m/>
    <m/>
    <x v="1"/>
    <x v="4"/>
    <m/>
    <m/>
    <n v="0"/>
    <n v="0"/>
    <n v="0"/>
    <n v="1"/>
    <n v="0"/>
    <s v=""/>
    <s v=""/>
    <s v=""/>
    <s v=""/>
    <s v=""/>
    <x v="2"/>
    <x v="0"/>
    <x v="2"/>
  </r>
  <r>
    <x v="244"/>
    <x v="1"/>
    <x v="2"/>
    <x v="30"/>
    <d v="2025-10-05T00:00:00"/>
    <d v="2025-10-08T00:00:00"/>
    <d v="2025-10-12T00:00:00"/>
    <x v="0"/>
    <x v="0"/>
    <d v="2025-10-28T00:00:00"/>
    <n v="6"/>
    <n v="1"/>
    <n v="1"/>
    <n v="1"/>
    <n v="0"/>
    <n v="1"/>
    <n v="3"/>
    <n v="3"/>
    <n v="4"/>
    <n v="4"/>
    <s v="Detractor"/>
    <x v="3"/>
    <x v="2"/>
    <x v="1"/>
  </r>
  <r>
    <x v="245"/>
    <x v="1"/>
    <x v="0"/>
    <x v="24"/>
    <d v="2025-10-10T00:00:00"/>
    <d v="2025-10-13T00:00:00"/>
    <d v="2025-10-20T00:00:00"/>
    <x v="1"/>
    <x v="3"/>
    <m/>
    <m/>
    <n v="1"/>
    <n v="1"/>
    <n v="1"/>
    <n v="1"/>
    <n v="0"/>
    <n v="2"/>
    <n v="3"/>
    <n v="7"/>
    <s v=""/>
    <s v=""/>
    <x v="5"/>
    <x v="0"/>
    <x v="2"/>
  </r>
  <r>
    <x v="246"/>
    <x v="2"/>
    <x v="2"/>
    <x v="29"/>
    <d v="2025-10-12T00:00:00"/>
    <d v="2025-10-15T00:00:00"/>
    <d v="2025-10-18T00:00:00"/>
    <x v="0"/>
    <x v="0"/>
    <d v="2025-11-02T00:00:00"/>
    <n v="6"/>
    <n v="1"/>
    <n v="1"/>
    <n v="1"/>
    <n v="0"/>
    <n v="1"/>
    <n v="2"/>
    <n v="3"/>
    <n v="3"/>
    <n v="3"/>
    <s v="Detractor"/>
    <x v="9"/>
    <x v="2"/>
    <x v="1"/>
  </r>
  <r>
    <x v="247"/>
    <x v="3"/>
    <x v="0"/>
    <x v="12"/>
    <d v="2025-10-28T00:00:00"/>
    <d v="2025-11-02T00:00:00"/>
    <d v="2025-11-09T00:00:00"/>
    <x v="0"/>
    <x v="0"/>
    <d v="2025-12-09T00:00:00"/>
    <n v="4"/>
    <n v="1"/>
    <n v="1"/>
    <n v="1"/>
    <n v="0"/>
    <n v="1"/>
    <n v="5"/>
    <n v="5"/>
    <n v="7"/>
    <n v="7"/>
    <s v="Detractor"/>
    <x v="14"/>
    <x v="0"/>
    <x v="4"/>
  </r>
  <r>
    <x v="248"/>
    <x v="2"/>
    <x v="0"/>
    <x v="29"/>
    <d v="2025-10-12T00:00:00"/>
    <d v="2025-10-17T00:00:00"/>
    <d v="2025-10-20T00:00:00"/>
    <x v="0"/>
    <x v="0"/>
    <d v="2025-11-08T00:00:00"/>
    <n v="7"/>
    <n v="1"/>
    <n v="1"/>
    <n v="1"/>
    <n v="0"/>
    <n v="1"/>
    <n v="2"/>
    <n v="5"/>
    <n v="3"/>
    <n v="3"/>
    <s v="Passive"/>
    <x v="3"/>
    <x v="0"/>
    <x v="1"/>
  </r>
  <r>
    <x v="249"/>
    <x v="2"/>
    <x v="2"/>
    <x v="12"/>
    <d v="2025-10-24T00:00:00"/>
    <d v="2025-10-25T00:00:00"/>
    <d v="2025-10-28T00:00:00"/>
    <x v="0"/>
    <x v="0"/>
    <d v="2025-11-09T00:00:00"/>
    <n v="3"/>
    <n v="1"/>
    <n v="1"/>
    <n v="1"/>
    <n v="0"/>
    <n v="1"/>
    <n v="1"/>
    <n v="1"/>
    <n v="3"/>
    <n v="3"/>
    <s v="Detractor"/>
    <x v="10"/>
    <x v="0"/>
    <x v="4"/>
  </r>
  <r>
    <x v="250"/>
    <x v="2"/>
    <x v="0"/>
    <x v="3"/>
    <d v="2025-10-30T00:00:00"/>
    <d v="2025-11-02T00:00:00"/>
    <d v="2025-11-05T00:00:00"/>
    <x v="0"/>
    <x v="0"/>
    <d v="2025-11-30T00:00:00"/>
    <n v="2"/>
    <n v="1"/>
    <n v="1"/>
    <n v="1"/>
    <n v="0"/>
    <n v="1"/>
    <n v="2"/>
    <n v="3"/>
    <n v="3"/>
    <n v="3"/>
    <s v="Detractor"/>
    <x v="9"/>
    <x v="0"/>
    <x v="0"/>
  </r>
  <r>
    <x v="251"/>
    <x v="2"/>
    <x v="2"/>
    <x v="11"/>
    <d v="2025-10-19T00:00:00"/>
    <d v="2025-10-22T00:00:00"/>
    <d v="2025-10-29T00:00:00"/>
    <x v="0"/>
    <x v="0"/>
    <d v="2025-11-11T00:00:00"/>
    <n v="6"/>
    <n v="1"/>
    <n v="1"/>
    <n v="1"/>
    <n v="0"/>
    <n v="1"/>
    <n v="4"/>
    <n v="3"/>
    <n v="7"/>
    <n v="7"/>
    <s v="Detractor"/>
    <x v="8"/>
    <x v="2"/>
    <x v="1"/>
  </r>
  <r>
    <x v="252"/>
    <x v="2"/>
    <x v="2"/>
    <x v="25"/>
    <d v="2025-10-07T00:00:00"/>
    <d v="2025-10-09T00:00:00"/>
    <d v="2025-10-13T00:00:00"/>
    <x v="0"/>
    <x v="0"/>
    <d v="2025-11-01T00:00:00"/>
    <n v="10"/>
    <n v="1"/>
    <n v="1"/>
    <n v="1"/>
    <n v="0"/>
    <n v="1"/>
    <n v="4"/>
    <n v="2"/>
    <n v="4"/>
    <n v="4"/>
    <s v="Promoter"/>
    <x v="3"/>
    <x v="2"/>
    <x v="3"/>
  </r>
  <r>
    <x v="253"/>
    <x v="1"/>
    <x v="0"/>
    <x v="26"/>
    <d v="2025-10-27T00:00:00"/>
    <d v="2025-10-28T00:00:00"/>
    <d v="2025-10-31T00:00:00"/>
    <x v="0"/>
    <x v="0"/>
    <d v="2025-11-22T00:00:00"/>
    <n v="4"/>
    <n v="1"/>
    <n v="1"/>
    <n v="1"/>
    <n v="0"/>
    <n v="1"/>
    <n v="5"/>
    <n v="1"/>
    <n v="3"/>
    <n v="3"/>
    <s v="Detractor"/>
    <x v="6"/>
    <x v="0"/>
    <x v="4"/>
  </r>
  <r>
    <x v="254"/>
    <x v="2"/>
    <x v="0"/>
    <x v="24"/>
    <d v="2025-10-13T00:00:00"/>
    <d v="2025-10-14T00:00:00"/>
    <d v="2025-10-21T00:00:00"/>
    <x v="0"/>
    <x v="0"/>
    <d v="2025-11-15T00:00:00"/>
    <n v="5"/>
    <n v="1"/>
    <n v="1"/>
    <n v="1"/>
    <n v="0"/>
    <n v="1"/>
    <n v="5"/>
    <n v="1"/>
    <n v="7"/>
    <n v="7"/>
    <s v="Detractor"/>
    <x v="0"/>
    <x v="0"/>
    <x v="4"/>
  </r>
  <r>
    <x v="255"/>
    <x v="2"/>
    <x v="0"/>
    <x v="20"/>
    <d v="2025-11-03T00:00:00"/>
    <d v="2025-11-07T00:00:00"/>
    <d v="2025-11-12T00:00:00"/>
    <x v="1"/>
    <x v="2"/>
    <m/>
    <m/>
    <n v="1"/>
    <n v="1"/>
    <n v="1"/>
    <n v="1"/>
    <n v="0"/>
    <n v="4"/>
    <n v="4"/>
    <n v="5"/>
    <s v=""/>
    <s v=""/>
    <x v="0"/>
    <x v="0"/>
    <x v="2"/>
  </r>
  <r>
    <x v="256"/>
    <x v="3"/>
    <x v="0"/>
    <x v="17"/>
    <d v="2025-10-14T00:00:00"/>
    <d v="2025-10-17T00:00:00"/>
    <d v="2025-10-22T00:00:00"/>
    <x v="0"/>
    <x v="0"/>
    <d v="2025-11-16T00:00:00"/>
    <n v="3"/>
    <n v="1"/>
    <n v="1"/>
    <n v="1"/>
    <n v="0"/>
    <n v="1"/>
    <n v="5"/>
    <n v="3"/>
    <n v="5"/>
    <n v="5"/>
    <s v="Detractor"/>
    <x v="0"/>
    <x v="0"/>
    <x v="4"/>
  </r>
  <r>
    <x v="257"/>
    <x v="0"/>
    <x v="1"/>
    <x v="19"/>
    <m/>
    <m/>
    <m/>
    <x v="1"/>
    <x v="4"/>
    <m/>
    <m/>
    <n v="0"/>
    <n v="0"/>
    <n v="0"/>
    <n v="1"/>
    <n v="0"/>
    <s v=""/>
    <s v=""/>
    <s v=""/>
    <s v=""/>
    <s v=""/>
    <x v="2"/>
    <x v="0"/>
    <x v="2"/>
  </r>
  <r>
    <x v="258"/>
    <x v="1"/>
    <x v="2"/>
    <x v="19"/>
    <d v="2025-10-31T00:00:00"/>
    <d v="2025-11-02T00:00:00"/>
    <d v="2025-11-05T00:00:00"/>
    <x v="1"/>
    <x v="4"/>
    <m/>
    <m/>
    <n v="1"/>
    <n v="1"/>
    <n v="1"/>
    <n v="1"/>
    <n v="0"/>
    <n v="5"/>
    <n v="2"/>
    <n v="3"/>
    <s v=""/>
    <s v=""/>
    <x v="3"/>
    <x v="0"/>
    <x v="2"/>
  </r>
  <r>
    <x v="259"/>
    <x v="1"/>
    <x v="0"/>
    <x v="0"/>
    <d v="2025-10-24T00:00:00"/>
    <d v="2025-10-28T00:00:00"/>
    <d v="2025-11-03T00:00:00"/>
    <x v="0"/>
    <x v="0"/>
    <d v="2025-11-21T00:00:00"/>
    <n v="4"/>
    <n v="1"/>
    <n v="1"/>
    <n v="1"/>
    <n v="0"/>
    <n v="1"/>
    <n v="3"/>
    <n v="4"/>
    <n v="6"/>
    <n v="6"/>
    <s v="Detractor"/>
    <x v="0"/>
    <x v="0"/>
    <x v="4"/>
  </r>
  <r>
    <x v="260"/>
    <x v="1"/>
    <x v="0"/>
    <x v="23"/>
    <d v="2025-10-22T00:00:00"/>
    <d v="2025-10-27T00:00:00"/>
    <d v="2025-11-03T00:00:00"/>
    <x v="0"/>
    <x v="0"/>
    <d v="2025-11-15T00:00:00"/>
    <n v="2"/>
    <n v="1"/>
    <n v="1"/>
    <n v="1"/>
    <n v="0"/>
    <n v="1"/>
    <n v="3"/>
    <n v="5"/>
    <n v="7"/>
    <n v="7"/>
    <s v="Detractor"/>
    <x v="1"/>
    <x v="0"/>
    <x v="0"/>
  </r>
  <r>
    <x v="261"/>
    <x v="2"/>
    <x v="0"/>
    <x v="26"/>
    <d v="2025-10-24T00:00:00"/>
    <d v="2025-10-27T00:00:00"/>
    <d v="2025-10-31T00:00:00"/>
    <x v="0"/>
    <x v="0"/>
    <d v="2025-11-30T00:00:00"/>
    <n v="9"/>
    <n v="1"/>
    <n v="1"/>
    <n v="1"/>
    <n v="0"/>
    <n v="1"/>
    <n v="2"/>
    <n v="3"/>
    <n v="4"/>
    <n v="4"/>
    <s v="Promoter"/>
    <x v="6"/>
    <x v="1"/>
    <x v="3"/>
  </r>
  <r>
    <x v="262"/>
    <x v="2"/>
    <x v="1"/>
    <x v="19"/>
    <m/>
    <m/>
    <m/>
    <x v="1"/>
    <x v="1"/>
    <m/>
    <m/>
    <n v="0"/>
    <n v="0"/>
    <n v="0"/>
    <n v="1"/>
    <n v="0"/>
    <s v=""/>
    <s v=""/>
    <s v=""/>
    <s v=""/>
    <s v=""/>
    <x v="2"/>
    <x v="0"/>
    <x v="2"/>
  </r>
  <r>
    <x v="263"/>
    <x v="2"/>
    <x v="0"/>
    <x v="20"/>
    <d v="2025-11-03T00:00:00"/>
    <d v="2025-11-04T00:00:00"/>
    <d v="2025-11-11T00:00:00"/>
    <x v="0"/>
    <x v="0"/>
    <d v="2025-12-08T00:00:00"/>
    <n v="5"/>
    <n v="1"/>
    <n v="1"/>
    <n v="1"/>
    <n v="0"/>
    <n v="1"/>
    <n v="4"/>
    <n v="1"/>
    <n v="7"/>
    <n v="7"/>
    <s v="Detractor"/>
    <x v="5"/>
    <x v="0"/>
    <x v="4"/>
  </r>
  <r>
    <x v="264"/>
    <x v="3"/>
    <x v="0"/>
    <x v="28"/>
    <d v="2025-10-08T00:00:00"/>
    <d v="2025-10-11T00:00:00"/>
    <d v="2025-10-16T00:00:00"/>
    <x v="0"/>
    <x v="0"/>
    <d v="2025-11-07T00:00:00"/>
    <n v="7"/>
    <n v="1"/>
    <n v="1"/>
    <n v="1"/>
    <n v="0"/>
    <n v="1"/>
    <n v="1"/>
    <n v="3"/>
    <n v="5"/>
    <n v="5"/>
    <s v="Passive"/>
    <x v="6"/>
    <x v="0"/>
    <x v="1"/>
  </r>
  <r>
    <x v="265"/>
    <x v="0"/>
    <x v="0"/>
    <x v="4"/>
    <d v="2025-10-18T00:00:00"/>
    <d v="2025-10-21T00:00:00"/>
    <d v="2025-10-26T00:00:00"/>
    <x v="0"/>
    <x v="0"/>
    <d v="2025-11-10T00:00:00"/>
    <n v="5"/>
    <n v="1"/>
    <n v="1"/>
    <n v="1"/>
    <n v="0"/>
    <n v="1"/>
    <n v="4"/>
    <n v="3"/>
    <n v="5"/>
    <n v="5"/>
    <s v="Detractor"/>
    <x v="5"/>
    <x v="0"/>
    <x v="4"/>
  </r>
  <r>
    <x v="266"/>
    <x v="2"/>
    <x v="1"/>
    <x v="7"/>
    <m/>
    <m/>
    <m/>
    <x v="1"/>
    <x v="3"/>
    <m/>
    <m/>
    <n v="0"/>
    <n v="0"/>
    <n v="0"/>
    <n v="1"/>
    <n v="0"/>
    <s v=""/>
    <s v=""/>
    <s v=""/>
    <s v=""/>
    <s v=""/>
    <x v="2"/>
    <x v="0"/>
    <x v="2"/>
  </r>
  <r>
    <x v="267"/>
    <x v="0"/>
    <x v="1"/>
    <x v="21"/>
    <m/>
    <m/>
    <m/>
    <x v="1"/>
    <x v="2"/>
    <m/>
    <m/>
    <n v="0"/>
    <n v="0"/>
    <n v="0"/>
    <n v="1"/>
    <n v="0"/>
    <s v=""/>
    <s v=""/>
    <s v=""/>
    <s v=""/>
    <s v=""/>
    <x v="2"/>
    <x v="0"/>
    <x v="2"/>
  </r>
  <r>
    <x v="268"/>
    <x v="3"/>
    <x v="0"/>
    <x v="24"/>
    <d v="2025-10-12T00:00:00"/>
    <d v="2025-10-17T00:00:00"/>
    <d v="2025-10-22T00:00:00"/>
    <x v="0"/>
    <x v="0"/>
    <d v="2025-11-12T00:00:00"/>
    <n v="6"/>
    <n v="1"/>
    <n v="1"/>
    <n v="1"/>
    <n v="0"/>
    <n v="1"/>
    <n v="4"/>
    <n v="5"/>
    <n v="5"/>
    <n v="5"/>
    <s v="Detractor"/>
    <x v="8"/>
    <x v="0"/>
    <x v="1"/>
  </r>
  <r>
    <x v="269"/>
    <x v="1"/>
    <x v="0"/>
    <x v="0"/>
    <d v="2025-10-24T00:00:00"/>
    <d v="2025-10-26T00:00:00"/>
    <d v="2025-10-28T00:00:00"/>
    <x v="0"/>
    <x v="0"/>
    <d v="2025-11-19T00:00:00"/>
    <n v="1"/>
    <n v="1"/>
    <n v="1"/>
    <n v="1"/>
    <n v="0"/>
    <n v="1"/>
    <n v="3"/>
    <n v="2"/>
    <n v="2"/>
    <n v="2"/>
    <s v="Detractor"/>
    <x v="12"/>
    <x v="0"/>
    <x v="0"/>
  </r>
  <r>
    <x v="270"/>
    <x v="2"/>
    <x v="2"/>
    <x v="13"/>
    <d v="2025-10-08T00:00:00"/>
    <d v="2025-10-10T00:00:00"/>
    <d v="2025-10-17T00:00:00"/>
    <x v="0"/>
    <x v="0"/>
    <d v="2025-11-07T00:00:00"/>
    <n v="5"/>
    <n v="1"/>
    <n v="1"/>
    <n v="1"/>
    <n v="0"/>
    <n v="1"/>
    <n v="3"/>
    <n v="2"/>
    <n v="7"/>
    <n v="7"/>
    <s v="Detractor"/>
    <x v="5"/>
    <x v="1"/>
    <x v="4"/>
  </r>
  <r>
    <x v="271"/>
    <x v="0"/>
    <x v="2"/>
    <x v="20"/>
    <d v="2025-11-04T00:00:00"/>
    <d v="2025-11-06T00:00:00"/>
    <d v="2025-11-08T00:00:00"/>
    <x v="0"/>
    <x v="0"/>
    <d v="2025-11-23T00:00:00"/>
    <n v="6"/>
    <n v="1"/>
    <n v="1"/>
    <n v="1"/>
    <n v="0"/>
    <n v="1"/>
    <n v="5"/>
    <n v="2"/>
    <n v="2"/>
    <n v="2"/>
    <s v="Detractor"/>
    <x v="6"/>
    <x v="2"/>
    <x v="1"/>
  </r>
  <r>
    <x v="272"/>
    <x v="0"/>
    <x v="0"/>
    <x v="17"/>
    <d v="2025-10-10T00:00:00"/>
    <d v="2025-10-14T00:00:00"/>
    <d v="2025-10-19T00:00:00"/>
    <x v="0"/>
    <x v="0"/>
    <d v="2025-11-12T00:00:00"/>
    <n v="9"/>
    <n v="1"/>
    <n v="1"/>
    <n v="1"/>
    <n v="0"/>
    <n v="1"/>
    <n v="1"/>
    <n v="4"/>
    <n v="5"/>
    <n v="5"/>
    <s v="Promoter"/>
    <x v="3"/>
    <x v="1"/>
    <x v="3"/>
  </r>
  <r>
    <x v="273"/>
    <x v="2"/>
    <x v="2"/>
    <x v="5"/>
    <d v="2025-10-30T00:00:00"/>
    <d v="2025-11-01T00:00:00"/>
    <d v="2025-11-07T00:00:00"/>
    <x v="0"/>
    <x v="0"/>
    <d v="2025-11-18T00:00:00"/>
    <n v="2"/>
    <n v="1"/>
    <n v="1"/>
    <n v="1"/>
    <n v="0"/>
    <n v="1"/>
    <n v="3"/>
    <n v="2"/>
    <n v="6"/>
    <n v="6"/>
    <s v="Detractor"/>
    <x v="4"/>
    <x v="0"/>
    <x v="0"/>
  </r>
  <r>
    <x v="274"/>
    <x v="1"/>
    <x v="0"/>
    <x v="13"/>
    <d v="2025-10-10T00:00:00"/>
    <d v="2025-10-14T00:00:00"/>
    <d v="2025-10-21T00:00:00"/>
    <x v="0"/>
    <x v="0"/>
    <d v="2025-11-08T00:00:00"/>
    <n v="3"/>
    <n v="1"/>
    <n v="1"/>
    <n v="1"/>
    <n v="0"/>
    <n v="1"/>
    <n v="5"/>
    <n v="4"/>
    <n v="7"/>
    <n v="7"/>
    <s v="Detractor"/>
    <x v="11"/>
    <x v="0"/>
    <x v="4"/>
  </r>
  <r>
    <x v="275"/>
    <x v="1"/>
    <x v="2"/>
    <x v="25"/>
    <d v="2025-10-04T00:00:00"/>
    <d v="2025-10-09T00:00:00"/>
    <d v="2025-10-13T00:00:00"/>
    <x v="0"/>
    <x v="0"/>
    <d v="2025-11-06T00:00:00"/>
    <n v="10"/>
    <n v="1"/>
    <n v="1"/>
    <n v="1"/>
    <n v="0"/>
    <n v="1"/>
    <n v="1"/>
    <n v="5"/>
    <n v="4"/>
    <n v="4"/>
    <s v="Promoter"/>
    <x v="3"/>
    <x v="2"/>
    <x v="3"/>
  </r>
  <r>
    <x v="276"/>
    <x v="1"/>
    <x v="0"/>
    <x v="30"/>
    <d v="2025-10-05T00:00:00"/>
    <d v="2025-10-08T00:00:00"/>
    <d v="2025-10-15T00:00:00"/>
    <x v="0"/>
    <x v="0"/>
    <d v="2025-11-08T00:00:00"/>
    <n v="8"/>
    <n v="1"/>
    <n v="1"/>
    <n v="1"/>
    <n v="0"/>
    <n v="1"/>
    <n v="3"/>
    <n v="3"/>
    <n v="7"/>
    <n v="7"/>
    <s v="Passive"/>
    <x v="0"/>
    <x v="1"/>
    <x v="1"/>
  </r>
  <r>
    <x v="277"/>
    <x v="3"/>
    <x v="0"/>
    <x v="14"/>
    <d v="2025-10-10T00:00:00"/>
    <d v="2025-10-14T00:00:00"/>
    <d v="2025-10-18T00:00:00"/>
    <x v="0"/>
    <x v="0"/>
    <d v="2025-11-05T00:00:00"/>
    <n v="1"/>
    <n v="1"/>
    <n v="1"/>
    <n v="1"/>
    <n v="0"/>
    <n v="1"/>
    <n v="4"/>
    <n v="4"/>
    <n v="4"/>
    <n v="4"/>
    <s v="Detractor"/>
    <x v="5"/>
    <x v="0"/>
    <x v="0"/>
  </r>
  <r>
    <x v="278"/>
    <x v="0"/>
    <x v="1"/>
    <x v="19"/>
    <m/>
    <m/>
    <m/>
    <x v="1"/>
    <x v="1"/>
    <m/>
    <m/>
    <n v="0"/>
    <n v="0"/>
    <n v="0"/>
    <n v="1"/>
    <n v="0"/>
    <s v=""/>
    <s v=""/>
    <s v=""/>
    <s v=""/>
    <s v=""/>
    <x v="2"/>
    <x v="0"/>
    <x v="2"/>
  </r>
  <r>
    <x v="279"/>
    <x v="0"/>
    <x v="2"/>
    <x v="29"/>
    <d v="2025-10-14T00:00:00"/>
    <d v="2025-10-19T00:00:00"/>
    <d v="2025-10-24T00:00:00"/>
    <x v="1"/>
    <x v="1"/>
    <m/>
    <m/>
    <n v="1"/>
    <n v="1"/>
    <n v="1"/>
    <n v="1"/>
    <n v="0"/>
    <n v="4"/>
    <n v="5"/>
    <n v="5"/>
    <s v=""/>
    <s v=""/>
    <x v="8"/>
    <x v="0"/>
    <x v="2"/>
  </r>
  <r>
    <x v="280"/>
    <x v="0"/>
    <x v="0"/>
    <x v="18"/>
    <d v="2025-10-21T00:00:00"/>
    <d v="2025-10-25T00:00:00"/>
    <d v="2025-10-30T00:00:00"/>
    <x v="0"/>
    <x v="0"/>
    <d v="2025-11-16T00:00:00"/>
    <n v="8"/>
    <n v="1"/>
    <n v="1"/>
    <n v="1"/>
    <n v="0"/>
    <n v="1"/>
    <n v="1"/>
    <n v="4"/>
    <n v="5"/>
    <n v="5"/>
    <s v="Passive"/>
    <x v="3"/>
    <x v="1"/>
    <x v="1"/>
  </r>
  <r>
    <x v="281"/>
    <x v="3"/>
    <x v="1"/>
    <x v="15"/>
    <m/>
    <m/>
    <m/>
    <x v="1"/>
    <x v="3"/>
    <m/>
    <m/>
    <n v="0"/>
    <n v="0"/>
    <n v="0"/>
    <n v="1"/>
    <n v="0"/>
    <s v=""/>
    <s v=""/>
    <s v=""/>
    <s v=""/>
    <s v=""/>
    <x v="2"/>
    <x v="0"/>
    <x v="2"/>
  </r>
  <r>
    <x v="282"/>
    <x v="0"/>
    <x v="2"/>
    <x v="5"/>
    <d v="2025-10-28T00:00:00"/>
    <d v="2025-11-02T00:00:00"/>
    <d v="2025-11-06T00:00:00"/>
    <x v="1"/>
    <x v="2"/>
    <m/>
    <m/>
    <n v="1"/>
    <n v="1"/>
    <n v="1"/>
    <n v="1"/>
    <n v="0"/>
    <n v="1"/>
    <n v="5"/>
    <n v="4"/>
    <s v=""/>
    <s v=""/>
    <x v="3"/>
    <x v="0"/>
    <x v="2"/>
  </r>
  <r>
    <x v="283"/>
    <x v="3"/>
    <x v="1"/>
    <x v="23"/>
    <m/>
    <m/>
    <m/>
    <x v="1"/>
    <x v="3"/>
    <m/>
    <m/>
    <n v="0"/>
    <n v="0"/>
    <n v="0"/>
    <n v="1"/>
    <n v="0"/>
    <s v=""/>
    <s v=""/>
    <s v=""/>
    <s v=""/>
    <s v=""/>
    <x v="2"/>
    <x v="0"/>
    <x v="2"/>
  </r>
  <r>
    <x v="284"/>
    <x v="1"/>
    <x v="0"/>
    <x v="20"/>
    <d v="2025-11-02T00:00:00"/>
    <d v="2025-11-04T00:00:00"/>
    <d v="2025-11-10T00:00:00"/>
    <x v="0"/>
    <x v="0"/>
    <d v="2025-11-28T00:00:00"/>
    <n v="4"/>
    <n v="1"/>
    <n v="1"/>
    <n v="1"/>
    <n v="0"/>
    <n v="1"/>
    <n v="3"/>
    <n v="2"/>
    <n v="6"/>
    <n v="6"/>
    <s v="Detractor"/>
    <x v="4"/>
    <x v="0"/>
    <x v="4"/>
  </r>
  <r>
    <x v="285"/>
    <x v="2"/>
    <x v="0"/>
    <x v="29"/>
    <d v="2025-10-13T00:00:00"/>
    <d v="2025-10-15T00:00:00"/>
    <d v="2025-10-17T00:00:00"/>
    <x v="0"/>
    <x v="0"/>
    <d v="2025-11-14T00:00:00"/>
    <n v="9"/>
    <n v="1"/>
    <n v="1"/>
    <n v="1"/>
    <n v="0"/>
    <n v="1"/>
    <n v="3"/>
    <n v="2"/>
    <n v="2"/>
    <n v="2"/>
    <s v="Promoter"/>
    <x v="12"/>
    <x v="0"/>
    <x v="3"/>
  </r>
  <r>
    <x v="286"/>
    <x v="0"/>
    <x v="1"/>
    <x v="11"/>
    <m/>
    <m/>
    <m/>
    <x v="1"/>
    <x v="2"/>
    <m/>
    <m/>
    <n v="0"/>
    <n v="0"/>
    <n v="0"/>
    <n v="1"/>
    <n v="0"/>
    <s v=""/>
    <s v=""/>
    <s v=""/>
    <s v=""/>
    <s v=""/>
    <x v="2"/>
    <x v="0"/>
    <x v="2"/>
  </r>
  <r>
    <x v="287"/>
    <x v="0"/>
    <x v="2"/>
    <x v="7"/>
    <d v="2025-10-05T00:00:00"/>
    <d v="2025-10-10T00:00:00"/>
    <d v="2025-10-17T00:00:00"/>
    <x v="0"/>
    <x v="0"/>
    <d v="2025-10-28T00:00:00"/>
    <n v="2"/>
    <n v="1"/>
    <n v="1"/>
    <n v="1"/>
    <n v="0"/>
    <n v="1"/>
    <n v="1"/>
    <n v="5"/>
    <n v="7"/>
    <n v="7"/>
    <s v="Detractor"/>
    <x v="0"/>
    <x v="0"/>
    <x v="0"/>
  </r>
  <r>
    <x v="288"/>
    <x v="1"/>
    <x v="0"/>
    <x v="11"/>
    <d v="2025-10-16T00:00:00"/>
    <d v="2025-10-17T00:00:00"/>
    <d v="2025-10-19T00:00:00"/>
    <x v="1"/>
    <x v="3"/>
    <m/>
    <m/>
    <n v="1"/>
    <n v="1"/>
    <n v="1"/>
    <n v="1"/>
    <n v="0"/>
    <n v="1"/>
    <n v="1"/>
    <n v="2"/>
    <s v=""/>
    <s v=""/>
    <x v="13"/>
    <x v="0"/>
    <x v="2"/>
  </r>
  <r>
    <x v="289"/>
    <x v="2"/>
    <x v="1"/>
    <x v="12"/>
    <m/>
    <m/>
    <m/>
    <x v="1"/>
    <x v="1"/>
    <m/>
    <m/>
    <n v="0"/>
    <n v="0"/>
    <n v="0"/>
    <n v="1"/>
    <n v="0"/>
    <s v=""/>
    <s v=""/>
    <s v=""/>
    <s v=""/>
    <s v=""/>
    <x v="2"/>
    <x v="0"/>
    <x v="2"/>
  </r>
  <r>
    <x v="290"/>
    <x v="3"/>
    <x v="2"/>
    <x v="29"/>
    <d v="2025-10-15T00:00:00"/>
    <d v="2025-10-20T00:00:00"/>
    <d v="2025-10-27T00:00:00"/>
    <x v="0"/>
    <x v="0"/>
    <d v="2025-11-10T00:00:00"/>
    <n v="4"/>
    <n v="1"/>
    <n v="1"/>
    <n v="1"/>
    <n v="0"/>
    <n v="1"/>
    <n v="5"/>
    <n v="5"/>
    <n v="7"/>
    <n v="7"/>
    <s v="Detractor"/>
    <x v="14"/>
    <x v="0"/>
    <x v="4"/>
  </r>
  <r>
    <x v="291"/>
    <x v="2"/>
    <x v="0"/>
    <x v="12"/>
    <d v="2025-10-28T00:00:00"/>
    <d v="2025-11-01T00:00:00"/>
    <d v="2025-11-06T00:00:00"/>
    <x v="0"/>
    <x v="0"/>
    <d v="2025-11-19T00:00:00"/>
    <n v="1"/>
    <n v="1"/>
    <n v="1"/>
    <n v="1"/>
    <n v="0"/>
    <n v="1"/>
    <n v="5"/>
    <n v="4"/>
    <n v="5"/>
    <n v="5"/>
    <s v="Detractor"/>
    <x v="8"/>
    <x v="0"/>
    <x v="0"/>
  </r>
  <r>
    <x v="292"/>
    <x v="1"/>
    <x v="1"/>
    <x v="27"/>
    <m/>
    <m/>
    <m/>
    <x v="1"/>
    <x v="1"/>
    <m/>
    <m/>
    <n v="0"/>
    <n v="0"/>
    <n v="0"/>
    <n v="1"/>
    <n v="0"/>
    <s v=""/>
    <s v=""/>
    <s v=""/>
    <s v=""/>
    <s v=""/>
    <x v="2"/>
    <x v="0"/>
    <x v="2"/>
  </r>
  <r>
    <x v="293"/>
    <x v="1"/>
    <x v="2"/>
    <x v="8"/>
    <d v="2025-11-05T00:00:00"/>
    <d v="2025-11-10T00:00:00"/>
    <d v="2025-11-17T00:00:00"/>
    <x v="0"/>
    <x v="0"/>
    <d v="2025-11-29T00:00:00"/>
    <n v="6"/>
    <n v="1"/>
    <n v="1"/>
    <n v="1"/>
    <n v="0"/>
    <n v="1"/>
    <n v="5"/>
    <n v="5"/>
    <n v="7"/>
    <n v="7"/>
    <s v="Detractor"/>
    <x v="14"/>
    <x v="0"/>
    <x v="1"/>
  </r>
  <r>
    <x v="294"/>
    <x v="2"/>
    <x v="1"/>
    <x v="17"/>
    <m/>
    <m/>
    <m/>
    <x v="1"/>
    <x v="5"/>
    <m/>
    <m/>
    <n v="0"/>
    <n v="0"/>
    <n v="0"/>
    <n v="1"/>
    <n v="0"/>
    <s v=""/>
    <s v=""/>
    <s v=""/>
    <s v=""/>
    <s v=""/>
    <x v="2"/>
    <x v="0"/>
    <x v="2"/>
  </r>
  <r>
    <x v="295"/>
    <x v="3"/>
    <x v="0"/>
    <x v="16"/>
    <d v="2025-10-21T00:00:00"/>
    <d v="2025-10-24T00:00:00"/>
    <d v="2025-10-31T00:00:00"/>
    <x v="1"/>
    <x v="4"/>
    <m/>
    <m/>
    <n v="1"/>
    <n v="1"/>
    <n v="1"/>
    <n v="1"/>
    <n v="0"/>
    <n v="4"/>
    <n v="3"/>
    <n v="7"/>
    <s v=""/>
    <s v=""/>
    <x v="8"/>
    <x v="0"/>
    <x v="2"/>
  </r>
  <r>
    <x v="296"/>
    <x v="3"/>
    <x v="0"/>
    <x v="21"/>
    <d v="2025-10-22T00:00:00"/>
    <d v="2025-10-23T00:00:00"/>
    <d v="2025-10-30T00:00:00"/>
    <x v="0"/>
    <x v="0"/>
    <d v="2025-11-20T00:00:00"/>
    <n v="6"/>
    <n v="1"/>
    <n v="1"/>
    <n v="1"/>
    <n v="0"/>
    <n v="1"/>
    <n v="4"/>
    <n v="1"/>
    <n v="7"/>
    <n v="7"/>
    <s v="Detractor"/>
    <x v="5"/>
    <x v="0"/>
    <x v="1"/>
  </r>
  <r>
    <x v="297"/>
    <x v="0"/>
    <x v="0"/>
    <x v="6"/>
    <d v="2025-10-21T00:00:00"/>
    <d v="2025-10-26T00:00:00"/>
    <d v="2025-10-30T00:00:00"/>
    <x v="0"/>
    <x v="0"/>
    <d v="2025-11-26T00:00:00"/>
    <n v="10"/>
    <n v="1"/>
    <n v="1"/>
    <n v="1"/>
    <n v="0"/>
    <n v="1"/>
    <n v="5"/>
    <n v="5"/>
    <n v="4"/>
    <n v="4"/>
    <s v="Promoter"/>
    <x v="8"/>
    <x v="1"/>
    <x v="3"/>
  </r>
  <r>
    <x v="298"/>
    <x v="3"/>
    <x v="2"/>
    <x v="11"/>
    <d v="2025-10-20T00:00:00"/>
    <d v="2025-10-21T00:00:00"/>
    <d v="2025-10-23T00:00:00"/>
    <x v="0"/>
    <x v="0"/>
    <d v="2025-11-15T00:00:00"/>
    <n v="10"/>
    <n v="1"/>
    <n v="1"/>
    <n v="1"/>
    <n v="0"/>
    <n v="1"/>
    <n v="5"/>
    <n v="1"/>
    <n v="2"/>
    <n v="2"/>
    <s v="Promoter"/>
    <x v="9"/>
    <x v="2"/>
    <x v="3"/>
  </r>
  <r>
    <x v="299"/>
    <x v="2"/>
    <x v="1"/>
    <x v="25"/>
    <m/>
    <m/>
    <m/>
    <x v="1"/>
    <x v="3"/>
    <m/>
    <m/>
    <n v="0"/>
    <n v="0"/>
    <n v="0"/>
    <n v="1"/>
    <n v="0"/>
    <s v=""/>
    <s v=""/>
    <s v=""/>
    <s v=""/>
    <s v=""/>
    <x v="2"/>
    <x v="0"/>
    <x v="2"/>
  </r>
  <r>
    <x v="300"/>
    <x v="1"/>
    <x v="1"/>
    <x v="18"/>
    <m/>
    <m/>
    <m/>
    <x v="1"/>
    <x v="5"/>
    <m/>
    <m/>
    <n v="0"/>
    <n v="0"/>
    <n v="0"/>
    <n v="1"/>
    <n v="0"/>
    <s v=""/>
    <s v=""/>
    <s v=""/>
    <s v=""/>
    <s v=""/>
    <x v="2"/>
    <x v="0"/>
    <x v="2"/>
  </r>
  <r>
    <x v="301"/>
    <x v="0"/>
    <x v="0"/>
    <x v="30"/>
    <d v="2025-10-03T00:00:00"/>
    <d v="2025-10-04T00:00:00"/>
    <d v="2025-10-10T00:00:00"/>
    <x v="0"/>
    <x v="0"/>
    <d v="2025-11-07T00:00:00"/>
    <n v="8"/>
    <n v="1"/>
    <n v="1"/>
    <n v="1"/>
    <n v="0"/>
    <n v="1"/>
    <n v="1"/>
    <n v="1"/>
    <n v="6"/>
    <n v="6"/>
    <s v="Passive"/>
    <x v="9"/>
    <x v="0"/>
    <x v="1"/>
  </r>
  <r>
    <x v="302"/>
    <x v="0"/>
    <x v="0"/>
    <x v="10"/>
    <d v="2025-11-02T00:00:00"/>
    <d v="2025-11-07T00:00:00"/>
    <d v="2025-11-12T00:00:00"/>
    <x v="0"/>
    <x v="0"/>
    <d v="2025-11-29T00:00:00"/>
    <n v="5"/>
    <n v="1"/>
    <n v="1"/>
    <n v="1"/>
    <n v="0"/>
    <n v="1"/>
    <n v="4"/>
    <n v="5"/>
    <n v="5"/>
    <n v="5"/>
    <s v="Detractor"/>
    <x v="8"/>
    <x v="0"/>
    <x v="4"/>
  </r>
  <r>
    <x v="303"/>
    <x v="1"/>
    <x v="0"/>
    <x v="4"/>
    <d v="2025-10-19T00:00:00"/>
    <d v="2025-10-24T00:00:00"/>
    <d v="2025-10-27T00:00:00"/>
    <x v="0"/>
    <x v="0"/>
    <d v="2025-11-23T00:00:00"/>
    <n v="6"/>
    <n v="1"/>
    <n v="1"/>
    <n v="1"/>
    <n v="0"/>
    <n v="1"/>
    <n v="5"/>
    <n v="5"/>
    <n v="3"/>
    <n v="3"/>
    <s v="Detractor"/>
    <x v="0"/>
    <x v="0"/>
    <x v="1"/>
  </r>
  <r>
    <x v="304"/>
    <x v="3"/>
    <x v="0"/>
    <x v="15"/>
    <d v="2025-10-26T00:00:00"/>
    <d v="2025-10-28T00:00:00"/>
    <d v="2025-11-02T00:00:00"/>
    <x v="0"/>
    <x v="0"/>
    <d v="2025-11-13T00:00:00"/>
    <n v="1"/>
    <n v="1"/>
    <n v="1"/>
    <n v="1"/>
    <n v="0"/>
    <n v="1"/>
    <n v="2"/>
    <n v="2"/>
    <n v="5"/>
    <n v="5"/>
    <s v="Detractor"/>
    <x v="6"/>
    <x v="0"/>
    <x v="0"/>
  </r>
  <r>
    <x v="305"/>
    <x v="1"/>
    <x v="0"/>
    <x v="1"/>
    <d v="2025-10-14T00:00:00"/>
    <d v="2025-10-19T00:00:00"/>
    <d v="2025-10-22T00:00:00"/>
    <x v="0"/>
    <x v="0"/>
    <d v="2025-11-13T00:00:00"/>
    <n v="1"/>
    <n v="1"/>
    <n v="1"/>
    <n v="1"/>
    <n v="0"/>
    <n v="1"/>
    <n v="3"/>
    <n v="5"/>
    <n v="3"/>
    <n v="3"/>
    <s v="Detractor"/>
    <x v="4"/>
    <x v="0"/>
    <x v="0"/>
  </r>
  <r>
    <x v="306"/>
    <x v="3"/>
    <x v="0"/>
    <x v="18"/>
    <d v="2025-10-25T00:00:00"/>
    <d v="2025-10-30T00:00:00"/>
    <d v="2025-11-04T00:00:00"/>
    <x v="0"/>
    <x v="0"/>
    <d v="2025-11-30T00:00:00"/>
    <n v="8"/>
    <n v="1"/>
    <n v="1"/>
    <n v="1"/>
    <n v="0"/>
    <n v="1"/>
    <n v="5"/>
    <n v="5"/>
    <n v="5"/>
    <n v="5"/>
    <s v="Passive"/>
    <x v="1"/>
    <x v="0"/>
    <x v="1"/>
  </r>
  <r>
    <x v="307"/>
    <x v="1"/>
    <x v="0"/>
    <x v="17"/>
    <d v="2025-10-13T00:00:00"/>
    <d v="2025-10-15T00:00:00"/>
    <d v="2025-10-19T00:00:00"/>
    <x v="0"/>
    <x v="0"/>
    <d v="2025-11-11T00:00:00"/>
    <n v="9"/>
    <n v="1"/>
    <n v="1"/>
    <n v="1"/>
    <n v="0"/>
    <n v="1"/>
    <n v="4"/>
    <n v="2"/>
    <n v="4"/>
    <n v="4"/>
    <s v="Promoter"/>
    <x v="3"/>
    <x v="0"/>
    <x v="3"/>
  </r>
  <r>
    <x v="308"/>
    <x v="2"/>
    <x v="0"/>
    <x v="2"/>
    <d v="2025-10-06T00:00:00"/>
    <d v="2025-10-08T00:00:00"/>
    <d v="2025-10-12T00:00:00"/>
    <x v="0"/>
    <x v="0"/>
    <d v="2025-11-08T00:00:00"/>
    <n v="6"/>
    <n v="1"/>
    <n v="1"/>
    <n v="1"/>
    <n v="0"/>
    <n v="1"/>
    <n v="5"/>
    <n v="2"/>
    <n v="4"/>
    <n v="4"/>
    <s v="Detractor"/>
    <x v="4"/>
    <x v="0"/>
    <x v="1"/>
  </r>
  <r>
    <x v="309"/>
    <x v="3"/>
    <x v="0"/>
    <x v="25"/>
    <d v="2025-10-05T00:00:00"/>
    <d v="2025-10-08T00:00:00"/>
    <d v="2025-10-12T00:00:00"/>
    <x v="0"/>
    <x v="0"/>
    <d v="2025-11-06T00:00:00"/>
    <n v="5"/>
    <n v="1"/>
    <n v="1"/>
    <n v="1"/>
    <n v="0"/>
    <n v="1"/>
    <n v="2"/>
    <n v="3"/>
    <n v="4"/>
    <n v="4"/>
    <s v="Detractor"/>
    <x v="6"/>
    <x v="0"/>
    <x v="4"/>
  </r>
  <r>
    <x v="310"/>
    <x v="2"/>
    <x v="2"/>
    <x v="24"/>
    <d v="2025-10-09T00:00:00"/>
    <d v="2025-10-14T00:00:00"/>
    <d v="2025-10-18T00:00:00"/>
    <x v="0"/>
    <x v="0"/>
    <d v="2025-11-15T00:00:00"/>
    <n v="3"/>
    <n v="1"/>
    <n v="1"/>
    <n v="1"/>
    <n v="0"/>
    <n v="1"/>
    <n v="1"/>
    <n v="5"/>
    <n v="4"/>
    <n v="4"/>
    <s v="Detractor"/>
    <x v="3"/>
    <x v="1"/>
    <x v="4"/>
  </r>
  <r>
    <x v="311"/>
    <x v="0"/>
    <x v="2"/>
    <x v="8"/>
    <d v="2025-11-04T00:00:00"/>
    <d v="2025-11-08T00:00:00"/>
    <d v="2025-11-14T00:00:00"/>
    <x v="0"/>
    <x v="0"/>
    <d v="2025-12-01T00:00:00"/>
    <n v="6"/>
    <n v="1"/>
    <n v="1"/>
    <n v="1"/>
    <n v="0"/>
    <n v="1"/>
    <n v="4"/>
    <n v="4"/>
    <n v="6"/>
    <n v="6"/>
    <s v="Detractor"/>
    <x v="8"/>
    <x v="2"/>
    <x v="1"/>
  </r>
  <r>
    <x v="312"/>
    <x v="1"/>
    <x v="0"/>
    <x v="26"/>
    <d v="2025-10-23T00:00:00"/>
    <d v="2025-10-24T00:00:00"/>
    <d v="2025-10-30T00:00:00"/>
    <x v="0"/>
    <x v="0"/>
    <d v="2025-11-24T00:00:00"/>
    <n v="6"/>
    <n v="1"/>
    <n v="1"/>
    <n v="1"/>
    <n v="0"/>
    <n v="1"/>
    <n v="1"/>
    <n v="1"/>
    <n v="6"/>
    <n v="6"/>
    <s v="Detractor"/>
    <x v="9"/>
    <x v="0"/>
    <x v="1"/>
  </r>
  <r>
    <x v="313"/>
    <x v="0"/>
    <x v="0"/>
    <x v="5"/>
    <d v="2025-10-30T00:00:00"/>
    <d v="2025-11-01T00:00:00"/>
    <d v="2025-11-04T00:00:00"/>
    <x v="0"/>
    <x v="0"/>
    <d v="2025-11-23T00:00:00"/>
    <n v="6"/>
    <n v="1"/>
    <n v="1"/>
    <n v="1"/>
    <n v="0"/>
    <n v="1"/>
    <n v="3"/>
    <n v="2"/>
    <n v="3"/>
    <n v="3"/>
    <s v="Detractor"/>
    <x v="9"/>
    <x v="0"/>
    <x v="1"/>
  </r>
  <r>
    <x v="314"/>
    <x v="0"/>
    <x v="0"/>
    <x v="3"/>
    <d v="2025-10-29T00:00:00"/>
    <d v="2025-11-03T00:00:00"/>
    <d v="2025-11-09T00:00:00"/>
    <x v="0"/>
    <x v="0"/>
    <d v="2025-11-21T00:00:00"/>
    <n v="4"/>
    <n v="1"/>
    <n v="1"/>
    <n v="1"/>
    <n v="0"/>
    <n v="1"/>
    <n v="1"/>
    <n v="5"/>
    <n v="6"/>
    <n v="6"/>
    <s v="Detractor"/>
    <x v="5"/>
    <x v="0"/>
    <x v="4"/>
  </r>
  <r>
    <x v="315"/>
    <x v="0"/>
    <x v="0"/>
    <x v="23"/>
    <d v="2025-10-24T00:00:00"/>
    <d v="2025-10-28T00:00:00"/>
    <d v="2025-11-02T00:00:00"/>
    <x v="0"/>
    <x v="0"/>
    <d v="2025-11-24T00:00:00"/>
    <n v="5"/>
    <n v="1"/>
    <n v="1"/>
    <n v="1"/>
    <n v="0"/>
    <n v="1"/>
    <n v="5"/>
    <n v="4"/>
    <n v="5"/>
    <n v="5"/>
    <s v="Detractor"/>
    <x v="8"/>
    <x v="0"/>
    <x v="4"/>
  </r>
  <r>
    <x v="316"/>
    <x v="0"/>
    <x v="0"/>
    <x v="23"/>
    <d v="2025-10-21T00:00:00"/>
    <d v="2025-10-22T00:00:00"/>
    <d v="2025-10-26T00:00:00"/>
    <x v="0"/>
    <x v="0"/>
    <d v="2025-11-06T00:00:00"/>
    <n v="9"/>
    <n v="1"/>
    <n v="1"/>
    <n v="1"/>
    <n v="0"/>
    <n v="1"/>
    <n v="2"/>
    <n v="1"/>
    <n v="4"/>
    <n v="4"/>
    <s v="Promoter"/>
    <x v="12"/>
    <x v="1"/>
    <x v="3"/>
  </r>
  <r>
    <x v="317"/>
    <x v="1"/>
    <x v="0"/>
    <x v="8"/>
    <d v="2025-11-01T00:00:00"/>
    <d v="2025-11-06T00:00:00"/>
    <d v="2025-11-13T00:00:00"/>
    <x v="1"/>
    <x v="4"/>
    <m/>
    <m/>
    <n v="1"/>
    <n v="1"/>
    <n v="1"/>
    <n v="1"/>
    <n v="0"/>
    <n v="1"/>
    <n v="5"/>
    <n v="7"/>
    <s v=""/>
    <s v=""/>
    <x v="0"/>
    <x v="0"/>
    <x v="2"/>
  </r>
  <r>
    <x v="318"/>
    <x v="0"/>
    <x v="0"/>
    <x v="2"/>
    <d v="2025-10-03T00:00:00"/>
    <d v="2025-10-07T00:00:00"/>
    <d v="2025-10-09T00:00:00"/>
    <x v="0"/>
    <x v="0"/>
    <d v="2025-11-04T00:00:00"/>
    <n v="6"/>
    <n v="1"/>
    <n v="1"/>
    <n v="1"/>
    <n v="0"/>
    <n v="1"/>
    <n v="2"/>
    <n v="4"/>
    <n v="2"/>
    <n v="2"/>
    <s v="Detractor"/>
    <x v="9"/>
    <x v="0"/>
    <x v="1"/>
  </r>
  <r>
    <x v="319"/>
    <x v="1"/>
    <x v="0"/>
    <x v="22"/>
    <d v="2025-10-29T00:00:00"/>
    <d v="2025-10-30T00:00:00"/>
    <d v="2025-11-01T00:00:00"/>
    <x v="1"/>
    <x v="3"/>
    <m/>
    <m/>
    <n v="1"/>
    <n v="1"/>
    <n v="1"/>
    <n v="1"/>
    <n v="0"/>
    <n v="4"/>
    <n v="1"/>
    <n v="2"/>
    <s v=""/>
    <s v=""/>
    <x v="12"/>
    <x v="0"/>
    <x v="2"/>
  </r>
  <r>
    <x v="320"/>
    <x v="1"/>
    <x v="0"/>
    <x v="26"/>
    <d v="2025-10-26T00:00:00"/>
    <d v="2025-10-30T00:00:00"/>
    <d v="2025-11-01T00:00:00"/>
    <x v="0"/>
    <x v="0"/>
    <d v="2025-11-29T00:00:00"/>
    <n v="4"/>
    <n v="1"/>
    <n v="1"/>
    <n v="1"/>
    <n v="0"/>
    <n v="1"/>
    <n v="4"/>
    <n v="4"/>
    <n v="2"/>
    <n v="2"/>
    <s v="Detractor"/>
    <x v="3"/>
    <x v="0"/>
    <x v="4"/>
  </r>
  <r>
    <x v="321"/>
    <x v="2"/>
    <x v="1"/>
    <x v="5"/>
    <m/>
    <m/>
    <m/>
    <x v="1"/>
    <x v="2"/>
    <m/>
    <m/>
    <n v="0"/>
    <n v="0"/>
    <n v="0"/>
    <n v="1"/>
    <n v="0"/>
    <s v=""/>
    <s v=""/>
    <s v=""/>
    <s v=""/>
    <s v=""/>
    <x v="2"/>
    <x v="0"/>
    <x v="2"/>
  </r>
  <r>
    <x v="322"/>
    <x v="3"/>
    <x v="0"/>
    <x v="17"/>
    <d v="2025-10-14T00:00:00"/>
    <d v="2025-10-16T00:00:00"/>
    <d v="2025-10-23T00:00:00"/>
    <x v="1"/>
    <x v="4"/>
    <m/>
    <m/>
    <n v="1"/>
    <n v="1"/>
    <n v="1"/>
    <n v="1"/>
    <n v="0"/>
    <n v="5"/>
    <n v="2"/>
    <n v="7"/>
    <s v=""/>
    <s v=""/>
    <x v="8"/>
    <x v="0"/>
    <x v="2"/>
  </r>
  <r>
    <x v="323"/>
    <x v="3"/>
    <x v="2"/>
    <x v="23"/>
    <d v="2025-10-24T00:00:00"/>
    <d v="2025-10-29T00:00:00"/>
    <d v="2025-11-03T00:00:00"/>
    <x v="0"/>
    <x v="0"/>
    <d v="2025-11-29T00:00:00"/>
    <n v="2"/>
    <n v="1"/>
    <n v="1"/>
    <n v="1"/>
    <n v="0"/>
    <n v="1"/>
    <n v="5"/>
    <n v="5"/>
    <n v="5"/>
    <n v="5"/>
    <s v="Detractor"/>
    <x v="1"/>
    <x v="0"/>
    <x v="0"/>
  </r>
  <r>
    <x v="324"/>
    <x v="1"/>
    <x v="2"/>
    <x v="30"/>
    <d v="2025-10-07T00:00:00"/>
    <d v="2025-10-11T00:00:00"/>
    <d v="2025-10-13T00:00:00"/>
    <x v="1"/>
    <x v="1"/>
    <m/>
    <m/>
    <n v="1"/>
    <n v="1"/>
    <n v="1"/>
    <n v="1"/>
    <n v="0"/>
    <n v="5"/>
    <n v="4"/>
    <n v="2"/>
    <s v=""/>
    <s v=""/>
    <x v="4"/>
    <x v="0"/>
    <x v="2"/>
  </r>
  <r>
    <x v="325"/>
    <x v="2"/>
    <x v="2"/>
    <x v="22"/>
    <d v="2025-10-27T00:00:00"/>
    <d v="2025-10-31T00:00:00"/>
    <d v="2025-11-02T00:00:00"/>
    <x v="0"/>
    <x v="0"/>
    <d v="2025-11-30T00:00:00"/>
    <n v="10"/>
    <n v="1"/>
    <n v="1"/>
    <n v="1"/>
    <n v="0"/>
    <n v="1"/>
    <n v="2"/>
    <n v="4"/>
    <n v="2"/>
    <n v="2"/>
    <s v="Promoter"/>
    <x v="9"/>
    <x v="2"/>
    <x v="3"/>
  </r>
  <r>
    <x v="326"/>
    <x v="1"/>
    <x v="0"/>
    <x v="22"/>
    <d v="2025-10-28T00:00:00"/>
    <d v="2025-11-02T00:00:00"/>
    <d v="2025-11-05T00:00:00"/>
    <x v="0"/>
    <x v="0"/>
    <d v="2025-12-04T00:00:00"/>
    <n v="6"/>
    <n v="1"/>
    <n v="1"/>
    <n v="1"/>
    <n v="0"/>
    <n v="1"/>
    <n v="3"/>
    <n v="5"/>
    <n v="3"/>
    <n v="3"/>
    <s v="Detractor"/>
    <x v="4"/>
    <x v="0"/>
    <x v="1"/>
  </r>
  <r>
    <x v="327"/>
    <x v="1"/>
    <x v="0"/>
    <x v="14"/>
    <d v="2025-10-09T00:00:00"/>
    <d v="2025-10-10T00:00:00"/>
    <d v="2025-10-15T00:00:00"/>
    <x v="0"/>
    <x v="0"/>
    <d v="2025-10-29T00:00:00"/>
    <n v="7"/>
    <n v="1"/>
    <n v="1"/>
    <n v="1"/>
    <n v="0"/>
    <n v="1"/>
    <n v="3"/>
    <n v="1"/>
    <n v="5"/>
    <n v="5"/>
    <s v="Passive"/>
    <x v="6"/>
    <x v="0"/>
    <x v="1"/>
  </r>
  <r>
    <x v="328"/>
    <x v="1"/>
    <x v="0"/>
    <x v="6"/>
    <d v="2025-10-19T00:00:00"/>
    <d v="2025-10-24T00:00:00"/>
    <d v="2025-10-29T00:00:00"/>
    <x v="0"/>
    <x v="0"/>
    <d v="2025-11-11T00:00:00"/>
    <n v="3"/>
    <n v="1"/>
    <n v="1"/>
    <n v="1"/>
    <n v="0"/>
    <n v="1"/>
    <n v="3"/>
    <n v="5"/>
    <n v="5"/>
    <n v="5"/>
    <s v="Detractor"/>
    <x v="0"/>
    <x v="0"/>
    <x v="4"/>
  </r>
  <r>
    <x v="329"/>
    <x v="2"/>
    <x v="0"/>
    <x v="16"/>
    <d v="2025-10-21T00:00:00"/>
    <d v="2025-10-25T00:00:00"/>
    <d v="2025-10-27T00:00:00"/>
    <x v="0"/>
    <x v="0"/>
    <d v="2025-11-20T00:00:00"/>
    <n v="2"/>
    <n v="1"/>
    <n v="1"/>
    <n v="1"/>
    <n v="0"/>
    <n v="1"/>
    <n v="4"/>
    <n v="4"/>
    <n v="2"/>
    <n v="2"/>
    <s v="Detractor"/>
    <x v="3"/>
    <x v="0"/>
    <x v="0"/>
  </r>
  <r>
    <x v="330"/>
    <x v="3"/>
    <x v="2"/>
    <x v="0"/>
    <d v="2025-10-25T00:00:00"/>
    <d v="2025-10-28T00:00:00"/>
    <d v="2025-11-02T00:00:00"/>
    <x v="0"/>
    <x v="0"/>
    <d v="2025-11-17T00:00:00"/>
    <n v="1"/>
    <n v="1"/>
    <n v="1"/>
    <n v="1"/>
    <n v="0"/>
    <n v="1"/>
    <n v="4"/>
    <n v="3"/>
    <n v="5"/>
    <n v="5"/>
    <s v="Detractor"/>
    <x v="5"/>
    <x v="0"/>
    <x v="0"/>
  </r>
  <r>
    <x v="331"/>
    <x v="2"/>
    <x v="0"/>
    <x v="11"/>
    <d v="2025-10-18T00:00:00"/>
    <d v="2025-10-19T00:00:00"/>
    <d v="2025-10-22T00:00:00"/>
    <x v="0"/>
    <x v="0"/>
    <d v="2025-11-06T00:00:00"/>
    <n v="0"/>
    <n v="1"/>
    <n v="1"/>
    <n v="1"/>
    <n v="0"/>
    <n v="1"/>
    <n v="3"/>
    <n v="1"/>
    <n v="3"/>
    <n v="3"/>
    <s v="Detractor"/>
    <x v="12"/>
    <x v="0"/>
    <x v="0"/>
  </r>
  <r>
    <x v="332"/>
    <x v="0"/>
    <x v="2"/>
    <x v="20"/>
    <d v="2025-11-04T00:00:00"/>
    <d v="2025-11-08T00:00:00"/>
    <d v="2025-11-15T00:00:00"/>
    <x v="0"/>
    <x v="0"/>
    <d v="2025-12-01T00:00:00"/>
    <n v="2"/>
    <n v="1"/>
    <n v="1"/>
    <n v="1"/>
    <n v="0"/>
    <n v="1"/>
    <n v="5"/>
    <n v="4"/>
    <n v="7"/>
    <n v="7"/>
    <s v="Detractor"/>
    <x v="11"/>
    <x v="0"/>
    <x v="0"/>
  </r>
  <r>
    <x v="333"/>
    <x v="2"/>
    <x v="0"/>
    <x v="17"/>
    <d v="2025-10-10T00:00:00"/>
    <d v="2025-10-13T00:00:00"/>
    <d v="2025-10-16T00:00:00"/>
    <x v="0"/>
    <x v="0"/>
    <d v="2025-11-01T00:00:00"/>
    <n v="2"/>
    <n v="1"/>
    <n v="1"/>
    <n v="1"/>
    <n v="0"/>
    <n v="1"/>
    <n v="1"/>
    <n v="3"/>
    <n v="3"/>
    <n v="3"/>
    <s v="Detractor"/>
    <x v="12"/>
    <x v="0"/>
    <x v="0"/>
  </r>
  <r>
    <x v="334"/>
    <x v="2"/>
    <x v="2"/>
    <x v="14"/>
    <d v="2025-10-09T00:00:00"/>
    <d v="2025-10-10T00:00:00"/>
    <d v="2025-10-17T00:00:00"/>
    <x v="0"/>
    <x v="0"/>
    <d v="2025-10-31T00:00:00"/>
    <n v="1"/>
    <n v="1"/>
    <n v="1"/>
    <n v="1"/>
    <n v="0"/>
    <n v="1"/>
    <n v="3"/>
    <n v="1"/>
    <n v="7"/>
    <n v="7"/>
    <s v="Detractor"/>
    <x v="4"/>
    <x v="0"/>
    <x v="0"/>
  </r>
  <r>
    <x v="335"/>
    <x v="2"/>
    <x v="1"/>
    <x v="23"/>
    <m/>
    <m/>
    <m/>
    <x v="1"/>
    <x v="5"/>
    <m/>
    <m/>
    <n v="0"/>
    <n v="0"/>
    <n v="0"/>
    <n v="1"/>
    <n v="0"/>
    <s v=""/>
    <s v=""/>
    <s v=""/>
    <s v=""/>
    <s v=""/>
    <x v="2"/>
    <x v="0"/>
    <x v="2"/>
  </r>
  <r>
    <x v="336"/>
    <x v="2"/>
    <x v="2"/>
    <x v="4"/>
    <d v="2025-10-15T00:00:00"/>
    <d v="2025-10-17T00:00:00"/>
    <d v="2025-10-21T00:00:00"/>
    <x v="0"/>
    <x v="0"/>
    <d v="2025-11-01T00:00:00"/>
    <n v="7"/>
    <n v="1"/>
    <n v="1"/>
    <n v="1"/>
    <n v="0"/>
    <n v="1"/>
    <n v="1"/>
    <n v="2"/>
    <n v="4"/>
    <n v="4"/>
    <s v="Passive"/>
    <x v="12"/>
    <x v="2"/>
    <x v="1"/>
  </r>
  <r>
    <x v="337"/>
    <x v="3"/>
    <x v="1"/>
    <x v="0"/>
    <m/>
    <m/>
    <m/>
    <x v="1"/>
    <x v="4"/>
    <m/>
    <m/>
    <n v="0"/>
    <n v="0"/>
    <n v="0"/>
    <n v="1"/>
    <n v="0"/>
    <s v=""/>
    <s v=""/>
    <s v=""/>
    <s v=""/>
    <s v=""/>
    <x v="2"/>
    <x v="0"/>
    <x v="2"/>
  </r>
  <r>
    <x v="338"/>
    <x v="0"/>
    <x v="0"/>
    <x v="5"/>
    <d v="2025-10-30T00:00:00"/>
    <d v="2025-11-04T00:00:00"/>
    <d v="2025-11-07T00:00:00"/>
    <x v="0"/>
    <x v="0"/>
    <d v="2025-11-30T00:00:00"/>
    <n v="3"/>
    <n v="1"/>
    <n v="1"/>
    <n v="1"/>
    <n v="0"/>
    <n v="1"/>
    <n v="3"/>
    <n v="5"/>
    <n v="3"/>
    <n v="3"/>
    <s v="Detractor"/>
    <x v="4"/>
    <x v="0"/>
    <x v="4"/>
  </r>
  <r>
    <x v="339"/>
    <x v="3"/>
    <x v="1"/>
    <x v="6"/>
    <m/>
    <m/>
    <m/>
    <x v="1"/>
    <x v="4"/>
    <m/>
    <m/>
    <n v="0"/>
    <n v="0"/>
    <n v="0"/>
    <n v="1"/>
    <n v="0"/>
    <s v=""/>
    <s v=""/>
    <s v=""/>
    <s v=""/>
    <s v=""/>
    <x v="2"/>
    <x v="0"/>
    <x v="2"/>
  </r>
  <r>
    <x v="340"/>
    <x v="3"/>
    <x v="0"/>
    <x v="25"/>
    <d v="2025-10-04T00:00:00"/>
    <d v="2025-10-05T00:00:00"/>
    <d v="2025-10-09T00:00:00"/>
    <x v="0"/>
    <x v="0"/>
    <d v="2025-10-21T00:00:00"/>
    <n v="10"/>
    <n v="1"/>
    <n v="1"/>
    <n v="1"/>
    <n v="0"/>
    <n v="1"/>
    <n v="1"/>
    <n v="1"/>
    <n v="4"/>
    <n v="4"/>
    <s v="Promoter"/>
    <x v="7"/>
    <x v="1"/>
    <x v="3"/>
  </r>
  <r>
    <x v="341"/>
    <x v="2"/>
    <x v="0"/>
    <x v="6"/>
    <d v="2025-10-21T00:00:00"/>
    <d v="2025-10-22T00:00:00"/>
    <d v="2025-10-24T00:00:00"/>
    <x v="0"/>
    <x v="0"/>
    <d v="2025-11-16T00:00:00"/>
    <n v="1"/>
    <n v="1"/>
    <n v="1"/>
    <n v="1"/>
    <n v="0"/>
    <n v="1"/>
    <n v="5"/>
    <n v="1"/>
    <n v="2"/>
    <n v="2"/>
    <s v="Detractor"/>
    <x v="9"/>
    <x v="0"/>
    <x v="0"/>
  </r>
  <r>
    <x v="342"/>
    <x v="1"/>
    <x v="0"/>
    <x v="9"/>
    <d v="2025-10-16T00:00:00"/>
    <d v="2025-10-20T00:00:00"/>
    <d v="2025-10-27T00:00:00"/>
    <x v="0"/>
    <x v="0"/>
    <d v="2025-11-12T00:00:00"/>
    <n v="4"/>
    <n v="1"/>
    <n v="1"/>
    <n v="1"/>
    <n v="0"/>
    <n v="1"/>
    <n v="4"/>
    <n v="4"/>
    <n v="7"/>
    <n v="7"/>
    <s v="Detractor"/>
    <x v="1"/>
    <x v="0"/>
    <x v="4"/>
  </r>
  <r>
    <x v="343"/>
    <x v="1"/>
    <x v="0"/>
    <x v="4"/>
    <d v="2025-10-17T00:00:00"/>
    <d v="2025-10-20T00:00:00"/>
    <d v="2025-10-24T00:00:00"/>
    <x v="0"/>
    <x v="0"/>
    <d v="2025-11-23T00:00:00"/>
    <n v="8"/>
    <n v="1"/>
    <n v="1"/>
    <n v="1"/>
    <n v="0"/>
    <n v="1"/>
    <n v="3"/>
    <n v="3"/>
    <n v="4"/>
    <n v="4"/>
    <s v="Passive"/>
    <x v="3"/>
    <x v="1"/>
    <x v="1"/>
  </r>
  <r>
    <x v="344"/>
    <x v="3"/>
    <x v="0"/>
    <x v="1"/>
    <d v="2025-10-14T00:00:00"/>
    <d v="2025-10-15T00:00:00"/>
    <d v="2025-10-19T00:00:00"/>
    <x v="0"/>
    <x v="0"/>
    <d v="2025-11-02T00:00:00"/>
    <n v="3"/>
    <n v="1"/>
    <n v="1"/>
    <n v="1"/>
    <n v="0"/>
    <n v="1"/>
    <n v="3"/>
    <n v="1"/>
    <n v="4"/>
    <n v="4"/>
    <s v="Detractor"/>
    <x v="9"/>
    <x v="0"/>
    <x v="4"/>
  </r>
  <r>
    <x v="345"/>
    <x v="3"/>
    <x v="0"/>
    <x v="1"/>
    <d v="2025-10-16T00:00:00"/>
    <d v="2025-10-21T00:00:00"/>
    <d v="2025-10-23T00:00:00"/>
    <x v="0"/>
    <x v="0"/>
    <d v="2025-11-21T00:00:00"/>
    <n v="6"/>
    <n v="1"/>
    <n v="1"/>
    <n v="1"/>
    <n v="0"/>
    <n v="1"/>
    <n v="5"/>
    <n v="5"/>
    <n v="2"/>
    <n v="2"/>
    <s v="Detractor"/>
    <x v="5"/>
    <x v="0"/>
    <x v="1"/>
  </r>
  <r>
    <x v="346"/>
    <x v="2"/>
    <x v="0"/>
    <x v="26"/>
    <d v="2025-10-24T00:00:00"/>
    <d v="2025-10-25T00:00:00"/>
    <d v="2025-10-29T00:00:00"/>
    <x v="0"/>
    <x v="0"/>
    <d v="2025-11-16T00:00:00"/>
    <n v="4"/>
    <n v="1"/>
    <n v="1"/>
    <n v="1"/>
    <n v="0"/>
    <n v="1"/>
    <n v="2"/>
    <n v="1"/>
    <n v="4"/>
    <n v="4"/>
    <s v="Detractor"/>
    <x v="12"/>
    <x v="0"/>
    <x v="4"/>
  </r>
  <r>
    <x v="347"/>
    <x v="3"/>
    <x v="2"/>
    <x v="7"/>
    <d v="2025-10-07T00:00:00"/>
    <d v="2025-10-08T00:00:00"/>
    <d v="2025-10-15T00:00:00"/>
    <x v="0"/>
    <x v="0"/>
    <d v="2025-11-04T00:00:00"/>
    <n v="8"/>
    <n v="1"/>
    <n v="1"/>
    <n v="1"/>
    <n v="0"/>
    <n v="1"/>
    <n v="3"/>
    <n v="1"/>
    <n v="7"/>
    <n v="7"/>
    <s v="Passive"/>
    <x v="4"/>
    <x v="2"/>
    <x v="1"/>
  </r>
  <r>
    <x v="348"/>
    <x v="2"/>
    <x v="0"/>
    <x v="3"/>
    <d v="2025-10-29T00:00:00"/>
    <d v="2025-11-02T00:00:00"/>
    <d v="2025-11-09T00:00:00"/>
    <x v="0"/>
    <x v="0"/>
    <d v="2025-11-21T00:00:00"/>
    <n v="4"/>
    <n v="1"/>
    <n v="1"/>
    <n v="1"/>
    <n v="0"/>
    <n v="1"/>
    <n v="1"/>
    <n v="4"/>
    <n v="7"/>
    <n v="7"/>
    <s v="Detractor"/>
    <x v="5"/>
    <x v="0"/>
    <x v="4"/>
  </r>
  <r>
    <x v="349"/>
    <x v="1"/>
    <x v="0"/>
    <x v="14"/>
    <d v="2025-10-11T00:00:00"/>
    <d v="2025-10-12T00:00:00"/>
    <d v="2025-10-15T00:00:00"/>
    <x v="0"/>
    <x v="0"/>
    <d v="2025-10-27T00:00:00"/>
    <n v="6"/>
    <n v="1"/>
    <n v="1"/>
    <n v="1"/>
    <n v="0"/>
    <n v="1"/>
    <n v="5"/>
    <n v="1"/>
    <n v="3"/>
    <n v="3"/>
    <s v="Detractor"/>
    <x v="6"/>
    <x v="0"/>
    <x v="1"/>
  </r>
  <r>
    <x v="350"/>
    <x v="1"/>
    <x v="0"/>
    <x v="1"/>
    <d v="2025-10-13T00:00:00"/>
    <d v="2025-10-16T00:00:00"/>
    <d v="2025-10-18T00:00:00"/>
    <x v="1"/>
    <x v="1"/>
    <m/>
    <m/>
    <n v="1"/>
    <n v="1"/>
    <n v="1"/>
    <n v="1"/>
    <n v="0"/>
    <n v="2"/>
    <n v="3"/>
    <n v="2"/>
    <s v=""/>
    <s v=""/>
    <x v="12"/>
    <x v="0"/>
    <x v="2"/>
  </r>
  <r>
    <x v="351"/>
    <x v="0"/>
    <x v="0"/>
    <x v="4"/>
    <d v="2025-10-17T00:00:00"/>
    <d v="2025-10-21T00:00:00"/>
    <d v="2025-10-26T00:00:00"/>
    <x v="1"/>
    <x v="3"/>
    <m/>
    <m/>
    <n v="1"/>
    <n v="1"/>
    <n v="1"/>
    <n v="1"/>
    <n v="0"/>
    <n v="3"/>
    <n v="4"/>
    <n v="5"/>
    <s v=""/>
    <s v=""/>
    <x v="5"/>
    <x v="0"/>
    <x v="2"/>
  </r>
  <r>
    <x v="352"/>
    <x v="1"/>
    <x v="0"/>
    <x v="12"/>
    <d v="2025-10-26T00:00:00"/>
    <d v="2025-10-28T00:00:00"/>
    <d v="2025-11-04T00:00:00"/>
    <x v="0"/>
    <x v="0"/>
    <d v="2025-11-26T00:00:00"/>
    <n v="5"/>
    <n v="1"/>
    <n v="1"/>
    <n v="1"/>
    <n v="0"/>
    <n v="1"/>
    <n v="3"/>
    <n v="2"/>
    <n v="7"/>
    <n v="7"/>
    <s v="Detractor"/>
    <x v="5"/>
    <x v="0"/>
    <x v="4"/>
  </r>
  <r>
    <x v="353"/>
    <x v="3"/>
    <x v="1"/>
    <x v="6"/>
    <m/>
    <m/>
    <m/>
    <x v="1"/>
    <x v="2"/>
    <m/>
    <m/>
    <n v="0"/>
    <n v="0"/>
    <n v="0"/>
    <n v="1"/>
    <n v="0"/>
    <s v=""/>
    <s v=""/>
    <s v=""/>
    <s v=""/>
    <s v=""/>
    <x v="2"/>
    <x v="0"/>
    <x v="2"/>
  </r>
  <r>
    <x v="354"/>
    <x v="1"/>
    <x v="2"/>
    <x v="29"/>
    <d v="2025-10-14T00:00:00"/>
    <d v="2025-10-16T00:00:00"/>
    <d v="2025-10-20T00:00:00"/>
    <x v="0"/>
    <x v="0"/>
    <d v="2025-11-16T00:00:00"/>
    <n v="2"/>
    <n v="1"/>
    <n v="1"/>
    <n v="1"/>
    <n v="0"/>
    <n v="1"/>
    <n v="4"/>
    <n v="2"/>
    <n v="4"/>
    <n v="4"/>
    <s v="Detractor"/>
    <x v="3"/>
    <x v="0"/>
    <x v="0"/>
  </r>
  <r>
    <x v="355"/>
    <x v="2"/>
    <x v="0"/>
    <x v="26"/>
    <d v="2025-10-24T00:00:00"/>
    <d v="2025-10-28T00:00:00"/>
    <d v="2025-11-04T00:00:00"/>
    <x v="0"/>
    <x v="0"/>
    <d v="2025-11-26T00:00:00"/>
    <n v="3"/>
    <n v="1"/>
    <n v="1"/>
    <n v="1"/>
    <n v="0"/>
    <n v="1"/>
    <n v="2"/>
    <n v="4"/>
    <n v="7"/>
    <n v="7"/>
    <s v="Detractor"/>
    <x v="0"/>
    <x v="0"/>
    <x v="4"/>
  </r>
  <r>
    <x v="356"/>
    <x v="1"/>
    <x v="0"/>
    <x v="8"/>
    <d v="2025-11-05T00:00:00"/>
    <d v="2025-11-08T00:00:00"/>
    <d v="2025-11-15T00:00:00"/>
    <x v="0"/>
    <x v="0"/>
    <d v="2025-12-12T00:00:00"/>
    <n v="10"/>
    <n v="1"/>
    <n v="1"/>
    <n v="1"/>
    <n v="0"/>
    <n v="1"/>
    <n v="5"/>
    <n v="3"/>
    <n v="7"/>
    <n v="7"/>
    <s v="Promoter"/>
    <x v="1"/>
    <x v="1"/>
    <x v="3"/>
  </r>
  <r>
    <x v="357"/>
    <x v="0"/>
    <x v="0"/>
    <x v="27"/>
    <d v="2025-10-14T00:00:00"/>
    <d v="2025-10-18T00:00:00"/>
    <d v="2025-10-21T00:00:00"/>
    <x v="0"/>
    <x v="0"/>
    <d v="2025-11-10T00:00:00"/>
    <n v="3"/>
    <n v="1"/>
    <n v="1"/>
    <n v="1"/>
    <n v="0"/>
    <n v="1"/>
    <n v="1"/>
    <n v="4"/>
    <n v="3"/>
    <n v="3"/>
    <s v="Detractor"/>
    <x v="9"/>
    <x v="0"/>
    <x v="4"/>
  </r>
  <r>
    <x v="358"/>
    <x v="1"/>
    <x v="1"/>
    <x v="5"/>
    <m/>
    <m/>
    <m/>
    <x v="1"/>
    <x v="1"/>
    <m/>
    <m/>
    <n v="0"/>
    <n v="0"/>
    <n v="0"/>
    <n v="1"/>
    <n v="0"/>
    <s v=""/>
    <s v=""/>
    <s v=""/>
    <s v=""/>
    <s v=""/>
    <x v="2"/>
    <x v="0"/>
    <x v="2"/>
  </r>
  <r>
    <x v="359"/>
    <x v="2"/>
    <x v="2"/>
    <x v="22"/>
    <d v="2025-10-28T00:00:00"/>
    <d v="2025-11-01T00:00:00"/>
    <d v="2025-11-06T00:00:00"/>
    <x v="0"/>
    <x v="0"/>
    <d v="2025-11-24T00:00:00"/>
    <n v="5"/>
    <n v="1"/>
    <n v="1"/>
    <n v="1"/>
    <n v="0"/>
    <n v="1"/>
    <n v="3"/>
    <n v="4"/>
    <n v="5"/>
    <n v="5"/>
    <s v="Detractor"/>
    <x v="5"/>
    <x v="1"/>
    <x v="4"/>
  </r>
  <r>
    <x v="360"/>
    <x v="2"/>
    <x v="0"/>
    <x v="21"/>
    <d v="2025-10-23T00:00:00"/>
    <d v="2025-10-27T00:00:00"/>
    <d v="2025-11-03T00:00:00"/>
    <x v="0"/>
    <x v="0"/>
    <d v="2025-11-29T00:00:00"/>
    <n v="8"/>
    <n v="1"/>
    <n v="1"/>
    <n v="1"/>
    <n v="0"/>
    <n v="1"/>
    <n v="5"/>
    <n v="4"/>
    <n v="7"/>
    <n v="7"/>
    <s v="Passive"/>
    <x v="11"/>
    <x v="0"/>
    <x v="1"/>
  </r>
  <r>
    <x v="361"/>
    <x v="3"/>
    <x v="0"/>
    <x v="30"/>
    <d v="2025-10-06T00:00:00"/>
    <d v="2025-10-10T00:00:00"/>
    <d v="2025-10-12T00:00:00"/>
    <x v="0"/>
    <x v="0"/>
    <d v="2025-11-05T00:00:00"/>
    <n v="0"/>
    <n v="1"/>
    <n v="1"/>
    <n v="1"/>
    <n v="0"/>
    <n v="1"/>
    <n v="4"/>
    <n v="4"/>
    <n v="2"/>
    <n v="2"/>
    <s v="Detractor"/>
    <x v="3"/>
    <x v="0"/>
    <x v="0"/>
  </r>
  <r>
    <x v="362"/>
    <x v="1"/>
    <x v="0"/>
    <x v="11"/>
    <d v="2025-10-18T00:00:00"/>
    <d v="2025-10-19T00:00:00"/>
    <d v="2025-10-26T00:00:00"/>
    <x v="0"/>
    <x v="0"/>
    <d v="2025-11-05T00:00:00"/>
    <n v="1"/>
    <n v="1"/>
    <n v="1"/>
    <n v="1"/>
    <n v="0"/>
    <n v="1"/>
    <n v="3"/>
    <n v="1"/>
    <n v="7"/>
    <n v="7"/>
    <s v="Detractor"/>
    <x v="4"/>
    <x v="0"/>
    <x v="0"/>
  </r>
  <r>
    <x v="363"/>
    <x v="2"/>
    <x v="0"/>
    <x v="25"/>
    <d v="2025-10-05T00:00:00"/>
    <d v="2025-10-10T00:00:00"/>
    <d v="2025-10-12T00:00:00"/>
    <x v="0"/>
    <x v="0"/>
    <d v="2025-11-10T00:00:00"/>
    <n v="4"/>
    <n v="1"/>
    <n v="1"/>
    <n v="1"/>
    <n v="0"/>
    <n v="1"/>
    <n v="2"/>
    <n v="5"/>
    <n v="2"/>
    <n v="2"/>
    <s v="Detractor"/>
    <x v="6"/>
    <x v="0"/>
    <x v="4"/>
  </r>
  <r>
    <x v="364"/>
    <x v="0"/>
    <x v="0"/>
    <x v="1"/>
    <d v="2025-10-16T00:00:00"/>
    <d v="2025-10-18T00:00:00"/>
    <d v="2025-10-20T00:00:00"/>
    <x v="0"/>
    <x v="0"/>
    <d v="2025-11-17T00:00:00"/>
    <n v="5"/>
    <n v="1"/>
    <n v="1"/>
    <n v="1"/>
    <n v="0"/>
    <n v="1"/>
    <n v="5"/>
    <n v="2"/>
    <n v="2"/>
    <n v="2"/>
    <s v="Detractor"/>
    <x v="6"/>
    <x v="0"/>
    <x v="4"/>
  </r>
  <r>
    <x v="365"/>
    <x v="3"/>
    <x v="0"/>
    <x v="17"/>
    <d v="2025-10-10T00:00:00"/>
    <d v="2025-10-13T00:00:00"/>
    <d v="2025-10-16T00:00:00"/>
    <x v="0"/>
    <x v="0"/>
    <d v="2025-11-11T00:00:00"/>
    <n v="10"/>
    <n v="1"/>
    <n v="1"/>
    <n v="1"/>
    <n v="0"/>
    <n v="1"/>
    <n v="1"/>
    <n v="3"/>
    <n v="3"/>
    <n v="3"/>
    <s v="Promoter"/>
    <x v="12"/>
    <x v="0"/>
    <x v="3"/>
  </r>
  <r>
    <x v="366"/>
    <x v="0"/>
    <x v="0"/>
    <x v="1"/>
    <d v="2025-10-15T00:00:00"/>
    <d v="2025-10-16T00:00:00"/>
    <d v="2025-10-21T00:00:00"/>
    <x v="0"/>
    <x v="0"/>
    <d v="2025-11-13T00:00:00"/>
    <n v="3"/>
    <n v="1"/>
    <n v="1"/>
    <n v="1"/>
    <n v="0"/>
    <n v="1"/>
    <n v="4"/>
    <n v="1"/>
    <n v="5"/>
    <n v="5"/>
    <s v="Detractor"/>
    <x v="3"/>
    <x v="0"/>
    <x v="4"/>
  </r>
  <r>
    <x v="367"/>
    <x v="1"/>
    <x v="2"/>
    <x v="7"/>
    <d v="2025-10-09T00:00:00"/>
    <d v="2025-10-11T00:00:00"/>
    <d v="2025-10-13T00:00:00"/>
    <x v="1"/>
    <x v="2"/>
    <m/>
    <m/>
    <n v="1"/>
    <n v="1"/>
    <n v="1"/>
    <n v="1"/>
    <n v="0"/>
    <n v="5"/>
    <n v="2"/>
    <n v="2"/>
    <s v=""/>
    <s v=""/>
    <x v="6"/>
    <x v="0"/>
    <x v="2"/>
  </r>
  <r>
    <x v="368"/>
    <x v="1"/>
    <x v="0"/>
    <x v="22"/>
    <d v="2025-10-28T00:00:00"/>
    <d v="2025-11-02T00:00:00"/>
    <d v="2025-11-05T00:00:00"/>
    <x v="0"/>
    <x v="0"/>
    <d v="2025-11-18T00:00:00"/>
    <n v="10"/>
    <n v="1"/>
    <n v="1"/>
    <n v="1"/>
    <n v="0"/>
    <n v="1"/>
    <n v="3"/>
    <n v="5"/>
    <n v="3"/>
    <n v="3"/>
    <s v="Promoter"/>
    <x v="4"/>
    <x v="1"/>
    <x v="3"/>
  </r>
  <r>
    <x v="369"/>
    <x v="1"/>
    <x v="2"/>
    <x v="27"/>
    <d v="2025-10-14T00:00:00"/>
    <d v="2025-10-18T00:00:00"/>
    <d v="2025-10-24T00:00:00"/>
    <x v="0"/>
    <x v="0"/>
    <d v="2025-11-16T00:00:00"/>
    <n v="4"/>
    <n v="1"/>
    <n v="1"/>
    <n v="1"/>
    <n v="0"/>
    <n v="1"/>
    <n v="1"/>
    <n v="4"/>
    <n v="6"/>
    <n v="6"/>
    <s v="Detractor"/>
    <x v="4"/>
    <x v="1"/>
    <x v="4"/>
  </r>
  <r>
    <x v="370"/>
    <x v="3"/>
    <x v="0"/>
    <x v="3"/>
    <d v="2025-10-31T00:00:00"/>
    <d v="2025-11-05T00:00:00"/>
    <d v="2025-11-08T00:00:00"/>
    <x v="0"/>
    <x v="0"/>
    <d v="2025-11-22T00:00:00"/>
    <n v="7"/>
    <n v="1"/>
    <n v="1"/>
    <n v="1"/>
    <n v="0"/>
    <n v="1"/>
    <n v="3"/>
    <n v="5"/>
    <n v="3"/>
    <n v="3"/>
    <s v="Passive"/>
    <x v="4"/>
    <x v="0"/>
    <x v="1"/>
  </r>
  <r>
    <x v="371"/>
    <x v="2"/>
    <x v="0"/>
    <x v="16"/>
    <d v="2025-10-20T00:00:00"/>
    <d v="2025-10-22T00:00:00"/>
    <d v="2025-10-28T00:00:00"/>
    <x v="0"/>
    <x v="0"/>
    <d v="2025-11-11T00:00:00"/>
    <n v="1"/>
    <n v="1"/>
    <n v="1"/>
    <n v="1"/>
    <n v="0"/>
    <n v="1"/>
    <n v="3"/>
    <n v="2"/>
    <n v="6"/>
    <n v="6"/>
    <s v="Detractor"/>
    <x v="4"/>
    <x v="0"/>
    <x v="0"/>
  </r>
  <r>
    <x v="372"/>
    <x v="3"/>
    <x v="0"/>
    <x v="5"/>
    <d v="2025-10-29T00:00:00"/>
    <d v="2025-10-31T00:00:00"/>
    <d v="2025-11-07T00:00:00"/>
    <x v="0"/>
    <x v="0"/>
    <d v="2025-12-05T00:00:00"/>
    <n v="5"/>
    <n v="1"/>
    <n v="1"/>
    <n v="1"/>
    <n v="0"/>
    <n v="1"/>
    <n v="2"/>
    <n v="2"/>
    <n v="7"/>
    <n v="7"/>
    <s v="Detractor"/>
    <x v="4"/>
    <x v="0"/>
    <x v="4"/>
  </r>
  <r>
    <x v="373"/>
    <x v="0"/>
    <x v="0"/>
    <x v="2"/>
    <d v="2025-10-03T00:00:00"/>
    <d v="2025-10-04T00:00:00"/>
    <d v="2025-10-09T00:00:00"/>
    <x v="0"/>
    <x v="0"/>
    <d v="2025-11-06T00:00:00"/>
    <n v="2"/>
    <n v="1"/>
    <n v="1"/>
    <n v="1"/>
    <n v="0"/>
    <n v="1"/>
    <n v="2"/>
    <n v="1"/>
    <n v="5"/>
    <n v="5"/>
    <s v="Detractor"/>
    <x v="9"/>
    <x v="0"/>
    <x v="0"/>
  </r>
  <r>
    <x v="374"/>
    <x v="3"/>
    <x v="2"/>
    <x v="26"/>
    <d v="2025-10-25T00:00:00"/>
    <d v="2025-10-26T00:00:00"/>
    <d v="2025-10-28T00:00:00"/>
    <x v="0"/>
    <x v="0"/>
    <d v="2025-11-25T00:00:00"/>
    <n v="9"/>
    <n v="1"/>
    <n v="1"/>
    <n v="1"/>
    <n v="0"/>
    <n v="1"/>
    <n v="3"/>
    <n v="1"/>
    <n v="2"/>
    <n v="2"/>
    <s v="Promoter"/>
    <x v="7"/>
    <x v="2"/>
    <x v="3"/>
  </r>
  <r>
    <x v="375"/>
    <x v="0"/>
    <x v="0"/>
    <x v="3"/>
    <d v="2025-11-01T00:00:00"/>
    <d v="2025-11-04T00:00:00"/>
    <d v="2025-11-06T00:00:00"/>
    <x v="1"/>
    <x v="3"/>
    <m/>
    <m/>
    <n v="1"/>
    <n v="1"/>
    <n v="1"/>
    <n v="1"/>
    <n v="0"/>
    <n v="4"/>
    <n v="3"/>
    <n v="2"/>
    <s v=""/>
    <s v=""/>
    <x v="6"/>
    <x v="0"/>
    <x v="2"/>
  </r>
  <r>
    <x v="376"/>
    <x v="3"/>
    <x v="0"/>
    <x v="21"/>
    <d v="2025-10-20T00:00:00"/>
    <d v="2025-10-24T00:00:00"/>
    <d v="2025-10-31T00:00:00"/>
    <x v="0"/>
    <x v="0"/>
    <d v="2025-11-13T00:00:00"/>
    <n v="3"/>
    <n v="1"/>
    <n v="1"/>
    <n v="1"/>
    <n v="0"/>
    <n v="1"/>
    <n v="2"/>
    <n v="4"/>
    <n v="7"/>
    <n v="7"/>
    <s v="Detractor"/>
    <x v="0"/>
    <x v="0"/>
    <x v="4"/>
  </r>
  <r>
    <x v="377"/>
    <x v="2"/>
    <x v="0"/>
    <x v="11"/>
    <d v="2025-10-17T00:00:00"/>
    <d v="2025-10-22T00:00:00"/>
    <d v="2025-10-26T00:00:00"/>
    <x v="0"/>
    <x v="0"/>
    <d v="2025-11-08T00:00:00"/>
    <n v="9"/>
    <n v="1"/>
    <n v="1"/>
    <n v="1"/>
    <n v="0"/>
    <n v="1"/>
    <n v="2"/>
    <n v="5"/>
    <n v="4"/>
    <n v="4"/>
    <s v="Promoter"/>
    <x v="4"/>
    <x v="1"/>
    <x v="3"/>
  </r>
  <r>
    <x v="378"/>
    <x v="0"/>
    <x v="1"/>
    <x v="4"/>
    <m/>
    <m/>
    <m/>
    <x v="1"/>
    <x v="4"/>
    <m/>
    <m/>
    <n v="0"/>
    <n v="0"/>
    <n v="0"/>
    <n v="1"/>
    <n v="0"/>
    <s v=""/>
    <s v=""/>
    <s v=""/>
    <s v=""/>
    <s v=""/>
    <x v="2"/>
    <x v="0"/>
    <x v="2"/>
  </r>
  <r>
    <x v="379"/>
    <x v="1"/>
    <x v="2"/>
    <x v="30"/>
    <d v="2025-10-04T00:00:00"/>
    <d v="2025-10-08T00:00:00"/>
    <d v="2025-10-10T00:00:00"/>
    <x v="0"/>
    <x v="0"/>
    <d v="2025-11-07T00:00:00"/>
    <n v="10"/>
    <n v="1"/>
    <n v="1"/>
    <n v="1"/>
    <n v="0"/>
    <n v="1"/>
    <n v="2"/>
    <n v="4"/>
    <n v="2"/>
    <n v="2"/>
    <s v="Promoter"/>
    <x v="9"/>
    <x v="2"/>
    <x v="3"/>
  </r>
  <r>
    <x v="380"/>
    <x v="1"/>
    <x v="0"/>
    <x v="28"/>
    <d v="2025-10-09T00:00:00"/>
    <d v="2025-10-14T00:00:00"/>
    <d v="2025-10-19T00:00:00"/>
    <x v="0"/>
    <x v="0"/>
    <d v="2025-11-01T00:00:00"/>
    <n v="1"/>
    <n v="1"/>
    <n v="1"/>
    <n v="1"/>
    <n v="0"/>
    <n v="1"/>
    <n v="2"/>
    <n v="5"/>
    <n v="5"/>
    <n v="5"/>
    <s v="Detractor"/>
    <x v="5"/>
    <x v="0"/>
    <x v="0"/>
  </r>
  <r>
    <x v="381"/>
    <x v="3"/>
    <x v="0"/>
    <x v="16"/>
    <d v="2025-10-18T00:00:00"/>
    <d v="2025-10-22T00:00:00"/>
    <d v="2025-10-29T00:00:00"/>
    <x v="0"/>
    <x v="0"/>
    <d v="2025-11-17T00:00:00"/>
    <n v="8"/>
    <n v="1"/>
    <n v="1"/>
    <n v="1"/>
    <n v="0"/>
    <n v="1"/>
    <n v="1"/>
    <n v="4"/>
    <n v="7"/>
    <n v="7"/>
    <s v="Passive"/>
    <x v="5"/>
    <x v="1"/>
    <x v="1"/>
  </r>
  <r>
    <x v="382"/>
    <x v="1"/>
    <x v="0"/>
    <x v="9"/>
    <d v="2025-10-15T00:00:00"/>
    <d v="2025-10-17T00:00:00"/>
    <d v="2025-10-20T00:00:00"/>
    <x v="0"/>
    <x v="0"/>
    <d v="2025-11-16T00:00:00"/>
    <n v="4"/>
    <n v="1"/>
    <n v="1"/>
    <n v="1"/>
    <n v="0"/>
    <n v="1"/>
    <n v="3"/>
    <n v="2"/>
    <n v="3"/>
    <n v="3"/>
    <s v="Detractor"/>
    <x v="9"/>
    <x v="0"/>
    <x v="4"/>
  </r>
  <r>
    <x v="383"/>
    <x v="0"/>
    <x v="2"/>
    <x v="18"/>
    <d v="2025-10-21T00:00:00"/>
    <d v="2025-10-23T00:00:00"/>
    <d v="2025-10-28T00:00:00"/>
    <x v="0"/>
    <x v="0"/>
    <d v="2025-11-18T00:00:00"/>
    <n v="9"/>
    <n v="1"/>
    <n v="1"/>
    <n v="1"/>
    <n v="0"/>
    <n v="1"/>
    <n v="1"/>
    <n v="2"/>
    <n v="5"/>
    <n v="5"/>
    <s v="Promoter"/>
    <x v="9"/>
    <x v="2"/>
    <x v="3"/>
  </r>
  <r>
    <x v="384"/>
    <x v="1"/>
    <x v="2"/>
    <x v="22"/>
    <d v="2025-10-30T00:00:00"/>
    <d v="2025-11-03T00:00:00"/>
    <d v="2025-11-05T00:00:00"/>
    <x v="1"/>
    <x v="2"/>
    <m/>
    <m/>
    <n v="1"/>
    <n v="1"/>
    <n v="1"/>
    <n v="1"/>
    <n v="0"/>
    <n v="5"/>
    <n v="4"/>
    <n v="2"/>
    <s v=""/>
    <s v=""/>
    <x v="4"/>
    <x v="0"/>
    <x v="2"/>
  </r>
  <r>
    <x v="385"/>
    <x v="2"/>
    <x v="1"/>
    <x v="6"/>
    <m/>
    <m/>
    <m/>
    <x v="1"/>
    <x v="5"/>
    <m/>
    <m/>
    <n v="0"/>
    <n v="0"/>
    <n v="0"/>
    <n v="1"/>
    <n v="0"/>
    <s v=""/>
    <s v=""/>
    <s v=""/>
    <s v=""/>
    <s v=""/>
    <x v="2"/>
    <x v="0"/>
    <x v="2"/>
  </r>
  <r>
    <x v="386"/>
    <x v="2"/>
    <x v="0"/>
    <x v="0"/>
    <d v="2025-10-26T00:00:00"/>
    <d v="2025-10-29T00:00:00"/>
    <d v="2025-11-01T00:00:00"/>
    <x v="0"/>
    <x v="0"/>
    <d v="2025-11-24T00:00:00"/>
    <n v="5"/>
    <n v="1"/>
    <n v="1"/>
    <n v="1"/>
    <n v="0"/>
    <n v="1"/>
    <n v="5"/>
    <n v="3"/>
    <n v="3"/>
    <n v="3"/>
    <s v="Detractor"/>
    <x v="4"/>
    <x v="0"/>
    <x v="4"/>
  </r>
  <r>
    <x v="387"/>
    <x v="3"/>
    <x v="0"/>
    <x v="11"/>
    <d v="2025-10-20T00:00:00"/>
    <d v="2025-10-22T00:00:00"/>
    <d v="2025-10-27T00:00:00"/>
    <x v="1"/>
    <x v="5"/>
    <m/>
    <m/>
    <n v="1"/>
    <n v="1"/>
    <n v="1"/>
    <n v="1"/>
    <n v="0"/>
    <n v="5"/>
    <n v="2"/>
    <n v="5"/>
    <s v=""/>
    <s v=""/>
    <x v="5"/>
    <x v="0"/>
    <x v="2"/>
  </r>
  <r>
    <x v="388"/>
    <x v="0"/>
    <x v="0"/>
    <x v="22"/>
    <d v="2025-10-26T00:00:00"/>
    <d v="2025-10-29T00:00:00"/>
    <d v="2025-10-31T00:00:00"/>
    <x v="0"/>
    <x v="0"/>
    <d v="2025-11-18T00:00:00"/>
    <n v="3"/>
    <n v="1"/>
    <n v="1"/>
    <n v="1"/>
    <n v="0"/>
    <n v="1"/>
    <n v="1"/>
    <n v="3"/>
    <n v="2"/>
    <n v="2"/>
    <s v="Detractor"/>
    <x v="7"/>
    <x v="0"/>
    <x v="4"/>
  </r>
  <r>
    <x v="389"/>
    <x v="2"/>
    <x v="0"/>
    <x v="30"/>
    <d v="2025-10-05T00:00:00"/>
    <d v="2025-10-07T00:00:00"/>
    <d v="2025-10-14T00:00:00"/>
    <x v="0"/>
    <x v="0"/>
    <d v="2025-11-05T00:00:00"/>
    <n v="6"/>
    <n v="1"/>
    <n v="1"/>
    <n v="1"/>
    <n v="0"/>
    <n v="1"/>
    <n v="3"/>
    <n v="2"/>
    <n v="7"/>
    <n v="7"/>
    <s v="Detractor"/>
    <x v="5"/>
    <x v="0"/>
    <x v="1"/>
  </r>
  <r>
    <x v="390"/>
    <x v="2"/>
    <x v="2"/>
    <x v="28"/>
    <d v="2025-10-12T00:00:00"/>
    <d v="2025-10-13T00:00:00"/>
    <d v="2025-10-15T00:00:00"/>
    <x v="0"/>
    <x v="0"/>
    <d v="2025-11-14T00:00:00"/>
    <n v="1"/>
    <n v="1"/>
    <n v="1"/>
    <n v="1"/>
    <n v="0"/>
    <n v="1"/>
    <n v="5"/>
    <n v="1"/>
    <n v="2"/>
    <n v="2"/>
    <s v="Detractor"/>
    <x v="9"/>
    <x v="0"/>
    <x v="0"/>
  </r>
  <r>
    <x v="391"/>
    <x v="0"/>
    <x v="0"/>
    <x v="17"/>
    <d v="2025-10-11T00:00:00"/>
    <d v="2025-10-12T00:00:00"/>
    <d v="2025-10-14T00:00:00"/>
    <x v="0"/>
    <x v="0"/>
    <d v="2025-11-08T00:00:00"/>
    <n v="4"/>
    <n v="1"/>
    <n v="1"/>
    <n v="1"/>
    <n v="0"/>
    <n v="1"/>
    <n v="2"/>
    <n v="1"/>
    <n v="2"/>
    <n v="2"/>
    <s v="Detractor"/>
    <x v="10"/>
    <x v="0"/>
    <x v="4"/>
  </r>
  <r>
    <x v="392"/>
    <x v="1"/>
    <x v="0"/>
    <x v="21"/>
    <d v="2025-10-23T00:00:00"/>
    <d v="2025-10-27T00:00:00"/>
    <d v="2025-10-31T00:00:00"/>
    <x v="0"/>
    <x v="0"/>
    <d v="2025-11-28T00:00:00"/>
    <n v="6"/>
    <n v="1"/>
    <n v="1"/>
    <n v="1"/>
    <n v="0"/>
    <n v="1"/>
    <n v="5"/>
    <n v="4"/>
    <n v="4"/>
    <n v="4"/>
    <s v="Detractor"/>
    <x v="0"/>
    <x v="0"/>
    <x v="1"/>
  </r>
  <r>
    <x v="393"/>
    <x v="1"/>
    <x v="1"/>
    <x v="13"/>
    <m/>
    <m/>
    <m/>
    <x v="1"/>
    <x v="1"/>
    <m/>
    <m/>
    <n v="0"/>
    <n v="0"/>
    <n v="0"/>
    <n v="1"/>
    <n v="0"/>
    <s v=""/>
    <s v=""/>
    <s v=""/>
    <s v=""/>
    <s v=""/>
    <x v="2"/>
    <x v="0"/>
    <x v="2"/>
  </r>
  <r>
    <x v="394"/>
    <x v="3"/>
    <x v="2"/>
    <x v="20"/>
    <d v="2025-11-03T00:00:00"/>
    <d v="2025-11-08T00:00:00"/>
    <d v="2025-11-12T00:00:00"/>
    <x v="0"/>
    <x v="0"/>
    <d v="2025-12-11T00:00:00"/>
    <n v="2"/>
    <n v="1"/>
    <n v="1"/>
    <n v="1"/>
    <n v="0"/>
    <n v="1"/>
    <n v="4"/>
    <n v="5"/>
    <n v="4"/>
    <n v="4"/>
    <s v="Detractor"/>
    <x v="0"/>
    <x v="0"/>
    <x v="0"/>
  </r>
  <r>
    <x v="395"/>
    <x v="1"/>
    <x v="0"/>
    <x v="29"/>
    <d v="2025-10-12T00:00:00"/>
    <d v="2025-10-13T00:00:00"/>
    <d v="2025-10-17T00:00:00"/>
    <x v="0"/>
    <x v="0"/>
    <d v="2025-11-11T00:00:00"/>
    <n v="8"/>
    <n v="1"/>
    <n v="1"/>
    <n v="1"/>
    <n v="0"/>
    <n v="1"/>
    <n v="2"/>
    <n v="1"/>
    <n v="4"/>
    <n v="4"/>
    <s v="Passive"/>
    <x v="12"/>
    <x v="1"/>
    <x v="1"/>
  </r>
  <r>
    <x v="396"/>
    <x v="0"/>
    <x v="0"/>
    <x v="11"/>
    <d v="2025-10-17T00:00:00"/>
    <d v="2025-10-19T00:00:00"/>
    <d v="2025-10-22T00:00:00"/>
    <x v="0"/>
    <x v="0"/>
    <d v="2025-11-02T00:00:00"/>
    <n v="6"/>
    <n v="1"/>
    <n v="1"/>
    <n v="1"/>
    <n v="0"/>
    <n v="1"/>
    <n v="2"/>
    <n v="2"/>
    <n v="3"/>
    <n v="3"/>
    <s v="Detractor"/>
    <x v="12"/>
    <x v="0"/>
    <x v="1"/>
  </r>
  <r>
    <x v="397"/>
    <x v="2"/>
    <x v="0"/>
    <x v="10"/>
    <d v="2025-10-31T00:00:00"/>
    <d v="2025-11-02T00:00:00"/>
    <d v="2025-11-07T00:00:00"/>
    <x v="0"/>
    <x v="0"/>
    <d v="2025-11-22T00:00:00"/>
    <n v="2"/>
    <n v="1"/>
    <n v="1"/>
    <n v="1"/>
    <n v="0"/>
    <n v="1"/>
    <n v="2"/>
    <n v="2"/>
    <n v="5"/>
    <n v="5"/>
    <s v="Detractor"/>
    <x v="6"/>
    <x v="0"/>
    <x v="0"/>
  </r>
  <r>
    <x v="398"/>
    <x v="1"/>
    <x v="0"/>
    <x v="12"/>
    <d v="2025-10-28T00:00:00"/>
    <d v="2025-10-29T00:00:00"/>
    <d v="2025-11-01T00:00:00"/>
    <x v="0"/>
    <x v="0"/>
    <d v="2025-11-19T00:00:00"/>
    <n v="6"/>
    <n v="1"/>
    <n v="1"/>
    <n v="1"/>
    <n v="0"/>
    <n v="1"/>
    <n v="5"/>
    <n v="1"/>
    <n v="3"/>
    <n v="3"/>
    <s v="Detractor"/>
    <x v="6"/>
    <x v="0"/>
    <x v="1"/>
  </r>
  <r>
    <x v="399"/>
    <x v="3"/>
    <x v="0"/>
    <x v="6"/>
    <d v="2025-10-18T00:00:00"/>
    <d v="2025-10-19T00:00:00"/>
    <d v="2025-10-26T00:00:00"/>
    <x v="0"/>
    <x v="0"/>
    <d v="2025-11-17T00:00:00"/>
    <n v="7"/>
    <n v="1"/>
    <n v="1"/>
    <n v="1"/>
    <n v="0"/>
    <n v="1"/>
    <n v="2"/>
    <n v="1"/>
    <n v="7"/>
    <n v="7"/>
    <s v="Passive"/>
    <x v="3"/>
    <x v="0"/>
    <x v="1"/>
  </r>
  <r>
    <x v="400"/>
    <x v="1"/>
    <x v="0"/>
    <x v="7"/>
    <d v="2025-10-08T00:00:00"/>
    <d v="2025-10-13T00:00:00"/>
    <d v="2025-10-20T00:00:00"/>
    <x v="0"/>
    <x v="0"/>
    <d v="2025-11-03T00:00:00"/>
    <n v="1"/>
    <n v="1"/>
    <n v="1"/>
    <n v="1"/>
    <n v="0"/>
    <n v="1"/>
    <n v="4"/>
    <n v="5"/>
    <n v="7"/>
    <n v="7"/>
    <s v="Detractor"/>
    <x v="11"/>
    <x v="0"/>
    <x v="0"/>
  </r>
  <r>
    <x v="401"/>
    <x v="0"/>
    <x v="0"/>
    <x v="2"/>
    <d v="2025-10-02T00:00:00"/>
    <d v="2025-10-03T00:00:00"/>
    <d v="2025-10-06T00:00:00"/>
    <x v="0"/>
    <x v="0"/>
    <d v="2025-11-04T00:00:00"/>
    <n v="8"/>
    <n v="1"/>
    <n v="1"/>
    <n v="1"/>
    <n v="0"/>
    <n v="1"/>
    <n v="1"/>
    <n v="1"/>
    <n v="3"/>
    <n v="3"/>
    <s v="Passive"/>
    <x v="10"/>
    <x v="1"/>
    <x v="1"/>
  </r>
  <r>
    <x v="402"/>
    <x v="3"/>
    <x v="0"/>
    <x v="0"/>
    <d v="2025-10-25T00:00:00"/>
    <d v="2025-10-29T00:00:00"/>
    <d v="2025-10-31T00:00:00"/>
    <x v="0"/>
    <x v="0"/>
    <d v="2025-11-29T00:00:00"/>
    <n v="7"/>
    <n v="1"/>
    <n v="1"/>
    <n v="1"/>
    <n v="0"/>
    <n v="1"/>
    <n v="4"/>
    <n v="4"/>
    <n v="2"/>
    <n v="2"/>
    <s v="Passive"/>
    <x v="3"/>
    <x v="0"/>
    <x v="1"/>
  </r>
  <r>
    <x v="403"/>
    <x v="1"/>
    <x v="1"/>
    <x v="18"/>
    <m/>
    <m/>
    <m/>
    <x v="1"/>
    <x v="3"/>
    <m/>
    <m/>
    <n v="0"/>
    <n v="0"/>
    <n v="0"/>
    <n v="1"/>
    <n v="0"/>
    <s v=""/>
    <s v=""/>
    <s v=""/>
    <s v=""/>
    <s v=""/>
    <x v="2"/>
    <x v="0"/>
    <x v="2"/>
  </r>
  <r>
    <x v="404"/>
    <x v="3"/>
    <x v="0"/>
    <x v="19"/>
    <d v="2025-10-29T00:00:00"/>
    <d v="2025-11-03T00:00:00"/>
    <d v="2025-11-09T00:00:00"/>
    <x v="1"/>
    <x v="1"/>
    <m/>
    <m/>
    <n v="1"/>
    <n v="1"/>
    <n v="1"/>
    <n v="1"/>
    <n v="0"/>
    <n v="3"/>
    <n v="5"/>
    <n v="6"/>
    <s v=""/>
    <s v=""/>
    <x v="8"/>
    <x v="0"/>
    <x v="2"/>
  </r>
  <r>
    <x v="405"/>
    <x v="0"/>
    <x v="0"/>
    <x v="24"/>
    <d v="2025-10-10T00:00:00"/>
    <d v="2025-10-11T00:00:00"/>
    <d v="2025-10-17T00:00:00"/>
    <x v="0"/>
    <x v="0"/>
    <d v="2025-11-08T00:00:00"/>
    <n v="7"/>
    <n v="1"/>
    <n v="1"/>
    <n v="1"/>
    <n v="0"/>
    <n v="1"/>
    <n v="2"/>
    <n v="1"/>
    <n v="6"/>
    <n v="6"/>
    <s v="Passive"/>
    <x v="6"/>
    <x v="0"/>
    <x v="1"/>
  </r>
  <r>
    <x v="406"/>
    <x v="2"/>
    <x v="2"/>
    <x v="12"/>
    <d v="2025-10-27T00:00:00"/>
    <d v="2025-10-29T00:00:00"/>
    <d v="2025-10-31T00:00:00"/>
    <x v="0"/>
    <x v="0"/>
    <d v="2025-11-11T00:00:00"/>
    <n v="7"/>
    <n v="1"/>
    <n v="1"/>
    <n v="1"/>
    <n v="0"/>
    <n v="1"/>
    <n v="4"/>
    <n v="2"/>
    <n v="2"/>
    <n v="2"/>
    <s v="Passive"/>
    <x v="9"/>
    <x v="2"/>
    <x v="1"/>
  </r>
  <r>
    <x v="407"/>
    <x v="0"/>
    <x v="1"/>
    <x v="14"/>
    <m/>
    <m/>
    <m/>
    <x v="1"/>
    <x v="1"/>
    <m/>
    <m/>
    <n v="0"/>
    <n v="0"/>
    <n v="0"/>
    <n v="1"/>
    <n v="0"/>
    <s v=""/>
    <s v=""/>
    <s v=""/>
    <s v=""/>
    <s v=""/>
    <x v="2"/>
    <x v="0"/>
    <x v="2"/>
  </r>
  <r>
    <x v="408"/>
    <x v="0"/>
    <x v="2"/>
    <x v="29"/>
    <d v="2025-10-15T00:00:00"/>
    <d v="2025-10-16T00:00:00"/>
    <d v="2025-10-22T00:00:00"/>
    <x v="1"/>
    <x v="1"/>
    <m/>
    <m/>
    <n v="1"/>
    <n v="1"/>
    <n v="1"/>
    <n v="1"/>
    <n v="0"/>
    <n v="5"/>
    <n v="1"/>
    <n v="6"/>
    <s v=""/>
    <s v=""/>
    <x v="5"/>
    <x v="0"/>
    <x v="2"/>
  </r>
  <r>
    <x v="409"/>
    <x v="0"/>
    <x v="2"/>
    <x v="21"/>
    <d v="2025-10-21T00:00:00"/>
    <d v="2025-10-25T00:00:00"/>
    <d v="2025-11-01T00:00:00"/>
    <x v="0"/>
    <x v="0"/>
    <d v="2025-11-23T00:00:00"/>
    <n v="1"/>
    <n v="1"/>
    <n v="1"/>
    <n v="1"/>
    <n v="0"/>
    <n v="1"/>
    <n v="3"/>
    <n v="4"/>
    <n v="7"/>
    <n v="7"/>
    <s v="Detractor"/>
    <x v="8"/>
    <x v="0"/>
    <x v="0"/>
  </r>
  <r>
    <x v="410"/>
    <x v="0"/>
    <x v="2"/>
    <x v="2"/>
    <d v="2025-10-05T00:00:00"/>
    <d v="2025-10-09T00:00:00"/>
    <d v="2025-10-12T00:00:00"/>
    <x v="0"/>
    <x v="0"/>
    <d v="2025-11-01T00:00:00"/>
    <n v="1"/>
    <n v="1"/>
    <n v="1"/>
    <n v="1"/>
    <n v="0"/>
    <n v="1"/>
    <n v="4"/>
    <n v="4"/>
    <n v="3"/>
    <n v="3"/>
    <s v="Detractor"/>
    <x v="4"/>
    <x v="0"/>
    <x v="0"/>
  </r>
  <r>
    <x v="411"/>
    <x v="2"/>
    <x v="0"/>
    <x v="21"/>
    <d v="2025-10-20T00:00:00"/>
    <d v="2025-10-22T00:00:00"/>
    <d v="2025-10-27T00:00:00"/>
    <x v="0"/>
    <x v="0"/>
    <d v="2025-11-13T00:00:00"/>
    <n v="10"/>
    <n v="1"/>
    <n v="1"/>
    <n v="1"/>
    <n v="0"/>
    <n v="1"/>
    <n v="2"/>
    <n v="2"/>
    <n v="5"/>
    <n v="5"/>
    <s v="Promoter"/>
    <x v="6"/>
    <x v="1"/>
    <x v="3"/>
  </r>
  <r>
    <x v="412"/>
    <x v="2"/>
    <x v="2"/>
    <x v="4"/>
    <d v="2025-10-19T00:00:00"/>
    <d v="2025-10-24T00:00:00"/>
    <d v="2025-10-28T00:00:00"/>
    <x v="0"/>
    <x v="0"/>
    <d v="2025-11-08T00:00:00"/>
    <n v="7"/>
    <n v="1"/>
    <n v="1"/>
    <n v="1"/>
    <n v="0"/>
    <n v="1"/>
    <n v="5"/>
    <n v="5"/>
    <n v="4"/>
    <n v="4"/>
    <s v="Passive"/>
    <x v="8"/>
    <x v="2"/>
    <x v="1"/>
  </r>
  <r>
    <x v="413"/>
    <x v="3"/>
    <x v="2"/>
    <x v="25"/>
    <d v="2025-10-05T00:00:00"/>
    <d v="2025-10-07T00:00:00"/>
    <d v="2025-10-14T00:00:00"/>
    <x v="0"/>
    <x v="0"/>
    <d v="2025-11-08T00:00:00"/>
    <n v="3"/>
    <n v="1"/>
    <n v="1"/>
    <n v="1"/>
    <n v="0"/>
    <n v="1"/>
    <n v="2"/>
    <n v="2"/>
    <n v="7"/>
    <n v="7"/>
    <s v="Detractor"/>
    <x v="4"/>
    <x v="1"/>
    <x v="4"/>
  </r>
  <r>
    <x v="414"/>
    <x v="1"/>
    <x v="2"/>
    <x v="24"/>
    <d v="2025-10-11T00:00:00"/>
    <d v="2025-10-12T00:00:00"/>
    <d v="2025-10-15T00:00:00"/>
    <x v="1"/>
    <x v="5"/>
    <m/>
    <m/>
    <n v="1"/>
    <n v="1"/>
    <n v="1"/>
    <n v="1"/>
    <n v="0"/>
    <n v="3"/>
    <n v="1"/>
    <n v="3"/>
    <s v=""/>
    <s v=""/>
    <x v="12"/>
    <x v="0"/>
    <x v="2"/>
  </r>
  <r>
    <x v="415"/>
    <x v="2"/>
    <x v="2"/>
    <x v="5"/>
    <d v="2025-10-31T00:00:00"/>
    <d v="2025-11-02T00:00:00"/>
    <d v="2025-11-09T00:00:00"/>
    <x v="0"/>
    <x v="0"/>
    <d v="2025-11-27T00:00:00"/>
    <n v="0"/>
    <n v="1"/>
    <n v="1"/>
    <n v="1"/>
    <n v="0"/>
    <n v="1"/>
    <n v="4"/>
    <n v="2"/>
    <n v="7"/>
    <n v="7"/>
    <s v="Detractor"/>
    <x v="0"/>
    <x v="0"/>
    <x v="0"/>
  </r>
  <r>
    <x v="416"/>
    <x v="2"/>
    <x v="0"/>
    <x v="20"/>
    <d v="2025-11-01T00:00:00"/>
    <d v="2025-11-06T00:00:00"/>
    <d v="2025-11-13T00:00:00"/>
    <x v="0"/>
    <x v="0"/>
    <d v="2025-12-04T00:00:00"/>
    <n v="4"/>
    <n v="1"/>
    <n v="1"/>
    <n v="1"/>
    <n v="0"/>
    <n v="1"/>
    <n v="2"/>
    <n v="5"/>
    <n v="7"/>
    <n v="7"/>
    <s v="Detractor"/>
    <x v="8"/>
    <x v="0"/>
    <x v="4"/>
  </r>
  <r>
    <x v="417"/>
    <x v="1"/>
    <x v="0"/>
    <x v="7"/>
    <d v="2025-10-07T00:00:00"/>
    <d v="2025-10-10T00:00:00"/>
    <d v="2025-10-13T00:00:00"/>
    <x v="0"/>
    <x v="0"/>
    <d v="2025-10-23T00:00:00"/>
    <n v="10"/>
    <n v="1"/>
    <n v="1"/>
    <n v="1"/>
    <n v="0"/>
    <n v="1"/>
    <n v="3"/>
    <n v="3"/>
    <n v="3"/>
    <n v="3"/>
    <s v="Promoter"/>
    <x v="6"/>
    <x v="1"/>
    <x v="3"/>
  </r>
  <r>
    <x v="418"/>
    <x v="2"/>
    <x v="0"/>
    <x v="11"/>
    <d v="2025-10-20T00:00:00"/>
    <d v="2025-10-22T00:00:00"/>
    <d v="2025-10-27T00:00:00"/>
    <x v="0"/>
    <x v="0"/>
    <d v="2025-11-16T00:00:00"/>
    <n v="9"/>
    <n v="1"/>
    <n v="1"/>
    <n v="1"/>
    <n v="0"/>
    <n v="1"/>
    <n v="5"/>
    <n v="2"/>
    <n v="5"/>
    <n v="5"/>
    <s v="Promoter"/>
    <x v="5"/>
    <x v="1"/>
    <x v="3"/>
  </r>
  <r>
    <x v="419"/>
    <x v="0"/>
    <x v="0"/>
    <x v="8"/>
    <d v="2025-11-04T00:00:00"/>
    <d v="2025-11-09T00:00:00"/>
    <d v="2025-11-15T00:00:00"/>
    <x v="0"/>
    <x v="0"/>
    <d v="2025-12-04T00:00:00"/>
    <n v="5"/>
    <n v="1"/>
    <n v="1"/>
    <n v="1"/>
    <n v="0"/>
    <n v="1"/>
    <n v="4"/>
    <n v="5"/>
    <n v="6"/>
    <n v="6"/>
    <s v="Detractor"/>
    <x v="1"/>
    <x v="0"/>
    <x v="4"/>
  </r>
  <r>
    <x v="420"/>
    <x v="0"/>
    <x v="0"/>
    <x v="7"/>
    <d v="2025-10-08T00:00:00"/>
    <d v="2025-10-11T00:00:00"/>
    <d v="2025-10-18T00:00:00"/>
    <x v="0"/>
    <x v="0"/>
    <d v="2025-11-06T00:00:00"/>
    <n v="1"/>
    <n v="1"/>
    <n v="1"/>
    <n v="1"/>
    <n v="0"/>
    <n v="1"/>
    <n v="4"/>
    <n v="3"/>
    <n v="7"/>
    <n v="7"/>
    <s v="Detractor"/>
    <x v="8"/>
    <x v="0"/>
    <x v="0"/>
  </r>
  <r>
    <x v="421"/>
    <x v="1"/>
    <x v="2"/>
    <x v="0"/>
    <d v="2025-10-24T00:00:00"/>
    <d v="2025-10-29T00:00:00"/>
    <d v="2025-11-03T00:00:00"/>
    <x v="0"/>
    <x v="0"/>
    <d v="2025-11-21T00:00:00"/>
    <n v="7"/>
    <n v="1"/>
    <n v="1"/>
    <n v="1"/>
    <n v="0"/>
    <n v="1"/>
    <n v="3"/>
    <n v="5"/>
    <n v="5"/>
    <n v="5"/>
    <s v="Passive"/>
    <x v="0"/>
    <x v="2"/>
    <x v="1"/>
  </r>
  <r>
    <x v="422"/>
    <x v="3"/>
    <x v="0"/>
    <x v="5"/>
    <d v="2025-10-31T00:00:00"/>
    <d v="2025-11-05T00:00:00"/>
    <d v="2025-11-08T00:00:00"/>
    <x v="0"/>
    <x v="0"/>
    <d v="2025-12-03T00:00:00"/>
    <n v="2"/>
    <n v="1"/>
    <n v="1"/>
    <n v="1"/>
    <n v="0"/>
    <n v="1"/>
    <n v="4"/>
    <n v="5"/>
    <n v="3"/>
    <n v="3"/>
    <s v="Detractor"/>
    <x v="5"/>
    <x v="0"/>
    <x v="0"/>
  </r>
  <r>
    <x v="423"/>
    <x v="3"/>
    <x v="1"/>
    <x v="13"/>
    <m/>
    <m/>
    <m/>
    <x v="1"/>
    <x v="5"/>
    <m/>
    <m/>
    <n v="0"/>
    <n v="0"/>
    <n v="0"/>
    <n v="1"/>
    <n v="0"/>
    <s v=""/>
    <s v=""/>
    <s v=""/>
    <s v=""/>
    <s v=""/>
    <x v="2"/>
    <x v="0"/>
    <x v="2"/>
  </r>
  <r>
    <x v="424"/>
    <x v="1"/>
    <x v="0"/>
    <x v="6"/>
    <d v="2025-10-21T00:00:00"/>
    <d v="2025-10-24T00:00:00"/>
    <d v="2025-10-26T00:00:00"/>
    <x v="0"/>
    <x v="0"/>
    <d v="2025-11-08T00:00:00"/>
    <n v="3"/>
    <n v="1"/>
    <n v="1"/>
    <n v="1"/>
    <n v="0"/>
    <n v="1"/>
    <n v="5"/>
    <n v="3"/>
    <n v="2"/>
    <n v="2"/>
    <s v="Detractor"/>
    <x v="3"/>
    <x v="0"/>
    <x v="4"/>
  </r>
  <r>
    <x v="425"/>
    <x v="1"/>
    <x v="2"/>
    <x v="20"/>
    <d v="2025-11-04T00:00:00"/>
    <d v="2025-11-06T00:00:00"/>
    <d v="2025-11-08T00:00:00"/>
    <x v="0"/>
    <x v="0"/>
    <d v="2025-11-25T00:00:00"/>
    <n v="3"/>
    <n v="1"/>
    <n v="1"/>
    <n v="1"/>
    <n v="0"/>
    <n v="1"/>
    <n v="5"/>
    <n v="2"/>
    <n v="2"/>
    <n v="2"/>
    <s v="Detractor"/>
    <x v="6"/>
    <x v="1"/>
    <x v="4"/>
  </r>
  <r>
    <x v="426"/>
    <x v="0"/>
    <x v="0"/>
    <x v="12"/>
    <d v="2025-10-27T00:00:00"/>
    <d v="2025-10-30T00:00:00"/>
    <d v="2025-11-02T00:00:00"/>
    <x v="0"/>
    <x v="0"/>
    <d v="2025-11-16T00:00:00"/>
    <n v="6"/>
    <n v="1"/>
    <n v="1"/>
    <n v="1"/>
    <n v="0"/>
    <n v="1"/>
    <n v="4"/>
    <n v="3"/>
    <n v="3"/>
    <n v="3"/>
    <s v="Detractor"/>
    <x v="3"/>
    <x v="0"/>
    <x v="1"/>
  </r>
  <r>
    <x v="427"/>
    <x v="3"/>
    <x v="0"/>
    <x v="29"/>
    <d v="2025-10-12T00:00:00"/>
    <d v="2025-10-14T00:00:00"/>
    <d v="2025-10-16T00:00:00"/>
    <x v="0"/>
    <x v="0"/>
    <d v="2025-11-04T00:00:00"/>
    <n v="7"/>
    <n v="1"/>
    <n v="1"/>
    <n v="1"/>
    <n v="0"/>
    <n v="1"/>
    <n v="2"/>
    <n v="2"/>
    <n v="2"/>
    <n v="2"/>
    <s v="Passive"/>
    <x v="7"/>
    <x v="0"/>
    <x v="1"/>
  </r>
  <r>
    <x v="428"/>
    <x v="2"/>
    <x v="0"/>
    <x v="16"/>
    <d v="2025-10-19T00:00:00"/>
    <d v="2025-10-24T00:00:00"/>
    <d v="2025-10-30T00:00:00"/>
    <x v="0"/>
    <x v="0"/>
    <d v="2025-11-23T00:00:00"/>
    <n v="8"/>
    <n v="1"/>
    <n v="1"/>
    <n v="1"/>
    <n v="0"/>
    <n v="1"/>
    <n v="2"/>
    <n v="5"/>
    <n v="6"/>
    <n v="6"/>
    <s v="Passive"/>
    <x v="0"/>
    <x v="1"/>
    <x v="1"/>
  </r>
  <r>
    <x v="429"/>
    <x v="0"/>
    <x v="2"/>
    <x v="12"/>
    <d v="2025-10-28T00:00:00"/>
    <d v="2025-10-30T00:00:00"/>
    <d v="2025-11-06T00:00:00"/>
    <x v="0"/>
    <x v="0"/>
    <d v="2025-11-26T00:00:00"/>
    <n v="6"/>
    <n v="1"/>
    <n v="1"/>
    <n v="1"/>
    <n v="0"/>
    <n v="1"/>
    <n v="5"/>
    <n v="2"/>
    <n v="7"/>
    <n v="7"/>
    <s v="Detractor"/>
    <x v="8"/>
    <x v="2"/>
    <x v="1"/>
  </r>
  <r>
    <x v="430"/>
    <x v="1"/>
    <x v="2"/>
    <x v="17"/>
    <d v="2025-10-11T00:00:00"/>
    <d v="2025-10-15T00:00:00"/>
    <d v="2025-10-20T00:00:00"/>
    <x v="0"/>
    <x v="0"/>
    <d v="2025-11-07T00:00:00"/>
    <n v="10"/>
    <n v="1"/>
    <n v="1"/>
    <n v="1"/>
    <n v="0"/>
    <n v="1"/>
    <n v="2"/>
    <n v="4"/>
    <n v="5"/>
    <n v="5"/>
    <s v="Promoter"/>
    <x v="4"/>
    <x v="0"/>
    <x v="3"/>
  </r>
  <r>
    <x v="431"/>
    <x v="3"/>
    <x v="2"/>
    <x v="4"/>
    <d v="2025-10-17T00:00:00"/>
    <d v="2025-10-20T00:00:00"/>
    <d v="2025-10-24T00:00:00"/>
    <x v="0"/>
    <x v="0"/>
    <d v="2025-11-16T00:00:00"/>
    <n v="4"/>
    <n v="1"/>
    <n v="1"/>
    <n v="1"/>
    <n v="0"/>
    <n v="1"/>
    <n v="3"/>
    <n v="3"/>
    <n v="4"/>
    <n v="4"/>
    <s v="Detractor"/>
    <x v="3"/>
    <x v="1"/>
    <x v="4"/>
  </r>
  <r>
    <x v="432"/>
    <x v="2"/>
    <x v="1"/>
    <x v="5"/>
    <m/>
    <m/>
    <m/>
    <x v="1"/>
    <x v="1"/>
    <m/>
    <m/>
    <n v="0"/>
    <n v="0"/>
    <n v="0"/>
    <n v="1"/>
    <n v="0"/>
    <s v=""/>
    <s v=""/>
    <s v=""/>
    <s v=""/>
    <s v=""/>
    <x v="2"/>
    <x v="0"/>
    <x v="2"/>
  </r>
  <r>
    <x v="433"/>
    <x v="2"/>
    <x v="0"/>
    <x v="6"/>
    <d v="2025-10-17T00:00:00"/>
    <d v="2025-10-20T00:00:00"/>
    <d v="2025-10-25T00:00:00"/>
    <x v="0"/>
    <x v="0"/>
    <d v="2025-11-23T00:00:00"/>
    <n v="1"/>
    <n v="1"/>
    <n v="1"/>
    <n v="1"/>
    <n v="0"/>
    <n v="1"/>
    <n v="1"/>
    <n v="3"/>
    <n v="5"/>
    <n v="5"/>
    <s v="Detractor"/>
    <x v="6"/>
    <x v="0"/>
    <x v="0"/>
  </r>
  <r>
    <x v="434"/>
    <x v="0"/>
    <x v="2"/>
    <x v="6"/>
    <d v="2025-10-20T00:00:00"/>
    <d v="2025-10-21T00:00:00"/>
    <d v="2025-10-25T00:00:00"/>
    <x v="0"/>
    <x v="0"/>
    <d v="2025-11-24T00:00:00"/>
    <n v="3"/>
    <n v="1"/>
    <n v="1"/>
    <n v="1"/>
    <n v="0"/>
    <n v="1"/>
    <n v="4"/>
    <n v="1"/>
    <n v="4"/>
    <n v="4"/>
    <s v="Detractor"/>
    <x v="6"/>
    <x v="1"/>
    <x v="4"/>
  </r>
  <r>
    <x v="435"/>
    <x v="3"/>
    <x v="2"/>
    <x v="24"/>
    <d v="2025-10-11T00:00:00"/>
    <d v="2025-10-16T00:00:00"/>
    <d v="2025-10-19T00:00:00"/>
    <x v="0"/>
    <x v="0"/>
    <d v="2025-10-31T00:00:00"/>
    <n v="7"/>
    <n v="1"/>
    <n v="1"/>
    <n v="1"/>
    <n v="0"/>
    <n v="1"/>
    <n v="3"/>
    <n v="5"/>
    <n v="3"/>
    <n v="3"/>
    <s v="Passive"/>
    <x v="4"/>
    <x v="2"/>
    <x v="1"/>
  </r>
  <r>
    <x v="436"/>
    <x v="3"/>
    <x v="0"/>
    <x v="11"/>
    <d v="2025-10-20T00:00:00"/>
    <d v="2025-10-25T00:00:00"/>
    <d v="2025-10-28T00:00:00"/>
    <x v="0"/>
    <x v="0"/>
    <d v="2025-11-13T00:00:00"/>
    <n v="3"/>
    <n v="1"/>
    <n v="1"/>
    <n v="1"/>
    <n v="0"/>
    <n v="1"/>
    <n v="5"/>
    <n v="5"/>
    <n v="3"/>
    <n v="3"/>
    <s v="Detractor"/>
    <x v="0"/>
    <x v="0"/>
    <x v="4"/>
  </r>
  <r>
    <x v="437"/>
    <x v="1"/>
    <x v="2"/>
    <x v="21"/>
    <d v="2025-10-19T00:00:00"/>
    <d v="2025-10-21T00:00:00"/>
    <d v="2025-10-25T00:00:00"/>
    <x v="0"/>
    <x v="0"/>
    <d v="2025-11-18T00:00:00"/>
    <n v="8"/>
    <n v="1"/>
    <n v="1"/>
    <n v="1"/>
    <n v="0"/>
    <n v="1"/>
    <n v="1"/>
    <n v="2"/>
    <n v="4"/>
    <n v="4"/>
    <s v="Passive"/>
    <x v="12"/>
    <x v="2"/>
    <x v="1"/>
  </r>
  <r>
    <x v="438"/>
    <x v="3"/>
    <x v="2"/>
    <x v="13"/>
    <d v="2025-10-10T00:00:00"/>
    <d v="2025-10-14T00:00:00"/>
    <d v="2025-10-21T00:00:00"/>
    <x v="0"/>
    <x v="0"/>
    <d v="2025-11-06T00:00:00"/>
    <n v="7"/>
    <n v="1"/>
    <n v="1"/>
    <n v="1"/>
    <n v="0"/>
    <n v="1"/>
    <n v="5"/>
    <n v="4"/>
    <n v="7"/>
    <n v="7"/>
    <s v="Passive"/>
    <x v="11"/>
    <x v="2"/>
    <x v="1"/>
  </r>
  <r>
    <x v="439"/>
    <x v="3"/>
    <x v="1"/>
    <x v="27"/>
    <m/>
    <m/>
    <m/>
    <x v="1"/>
    <x v="5"/>
    <m/>
    <m/>
    <n v="0"/>
    <n v="0"/>
    <n v="0"/>
    <n v="1"/>
    <n v="0"/>
    <s v=""/>
    <s v=""/>
    <s v=""/>
    <s v=""/>
    <s v=""/>
    <x v="2"/>
    <x v="0"/>
    <x v="2"/>
  </r>
  <r>
    <x v="440"/>
    <x v="0"/>
    <x v="2"/>
    <x v="28"/>
    <d v="2025-10-08T00:00:00"/>
    <d v="2025-10-13T00:00:00"/>
    <d v="2025-10-15T00:00:00"/>
    <x v="0"/>
    <x v="0"/>
    <d v="2025-11-07T00:00:00"/>
    <n v="1"/>
    <n v="1"/>
    <n v="1"/>
    <n v="1"/>
    <n v="0"/>
    <n v="1"/>
    <n v="1"/>
    <n v="5"/>
    <n v="2"/>
    <n v="2"/>
    <s v="Detractor"/>
    <x v="9"/>
    <x v="0"/>
    <x v="0"/>
  </r>
  <r>
    <x v="441"/>
    <x v="3"/>
    <x v="0"/>
    <x v="20"/>
    <d v="2025-11-02T00:00:00"/>
    <d v="2025-11-06T00:00:00"/>
    <d v="2025-11-09T00:00:00"/>
    <x v="0"/>
    <x v="0"/>
    <d v="2025-12-04T00:00:00"/>
    <n v="8"/>
    <n v="1"/>
    <n v="1"/>
    <n v="1"/>
    <n v="0"/>
    <n v="1"/>
    <n v="3"/>
    <n v="4"/>
    <n v="3"/>
    <n v="3"/>
    <s v="Passive"/>
    <x v="3"/>
    <x v="1"/>
    <x v="1"/>
  </r>
  <r>
    <x v="442"/>
    <x v="2"/>
    <x v="1"/>
    <x v="18"/>
    <m/>
    <m/>
    <m/>
    <x v="1"/>
    <x v="3"/>
    <m/>
    <m/>
    <n v="0"/>
    <n v="0"/>
    <n v="0"/>
    <n v="1"/>
    <n v="0"/>
    <s v=""/>
    <s v=""/>
    <s v=""/>
    <s v=""/>
    <s v=""/>
    <x v="2"/>
    <x v="0"/>
    <x v="2"/>
  </r>
  <r>
    <x v="443"/>
    <x v="0"/>
    <x v="0"/>
    <x v="16"/>
    <d v="2025-10-18T00:00:00"/>
    <d v="2025-10-19T00:00:00"/>
    <d v="2025-10-25T00:00:00"/>
    <x v="0"/>
    <x v="0"/>
    <d v="2025-11-20T00:00:00"/>
    <n v="6"/>
    <n v="1"/>
    <n v="1"/>
    <n v="1"/>
    <n v="0"/>
    <n v="1"/>
    <n v="1"/>
    <n v="1"/>
    <n v="6"/>
    <n v="6"/>
    <s v="Detractor"/>
    <x v="9"/>
    <x v="0"/>
    <x v="1"/>
  </r>
  <r>
    <x v="444"/>
    <x v="0"/>
    <x v="2"/>
    <x v="15"/>
    <d v="2025-10-26T00:00:00"/>
    <d v="2025-10-29T00:00:00"/>
    <d v="2025-11-04T00:00:00"/>
    <x v="1"/>
    <x v="1"/>
    <m/>
    <m/>
    <n v="1"/>
    <n v="1"/>
    <n v="1"/>
    <n v="1"/>
    <n v="0"/>
    <n v="2"/>
    <n v="3"/>
    <n v="6"/>
    <s v=""/>
    <s v=""/>
    <x v="4"/>
    <x v="0"/>
    <x v="2"/>
  </r>
  <r>
    <x v="445"/>
    <x v="1"/>
    <x v="2"/>
    <x v="10"/>
    <d v="2025-11-01T00:00:00"/>
    <d v="2025-11-05T00:00:00"/>
    <d v="2025-11-11T00:00:00"/>
    <x v="0"/>
    <x v="0"/>
    <d v="2025-12-02T00:00:00"/>
    <n v="3"/>
    <n v="1"/>
    <n v="1"/>
    <n v="1"/>
    <n v="0"/>
    <n v="1"/>
    <n v="3"/>
    <n v="4"/>
    <n v="6"/>
    <n v="6"/>
    <s v="Detractor"/>
    <x v="0"/>
    <x v="1"/>
    <x v="4"/>
  </r>
  <r>
    <x v="446"/>
    <x v="3"/>
    <x v="1"/>
    <x v="13"/>
    <m/>
    <m/>
    <m/>
    <x v="1"/>
    <x v="5"/>
    <m/>
    <m/>
    <n v="0"/>
    <n v="0"/>
    <n v="0"/>
    <n v="1"/>
    <n v="0"/>
    <s v=""/>
    <s v=""/>
    <s v=""/>
    <s v=""/>
    <s v=""/>
    <x v="2"/>
    <x v="0"/>
    <x v="2"/>
  </r>
  <r>
    <x v="447"/>
    <x v="1"/>
    <x v="1"/>
    <x v="3"/>
    <m/>
    <m/>
    <m/>
    <x v="1"/>
    <x v="2"/>
    <m/>
    <m/>
    <n v="0"/>
    <n v="0"/>
    <n v="0"/>
    <n v="1"/>
    <n v="0"/>
    <s v=""/>
    <s v=""/>
    <s v=""/>
    <s v=""/>
    <s v=""/>
    <x v="2"/>
    <x v="0"/>
    <x v="2"/>
  </r>
  <r>
    <x v="448"/>
    <x v="2"/>
    <x v="0"/>
    <x v="25"/>
    <d v="2025-10-07T00:00:00"/>
    <d v="2025-10-12T00:00:00"/>
    <d v="2025-10-19T00:00:00"/>
    <x v="0"/>
    <x v="0"/>
    <d v="2025-10-30T00:00:00"/>
    <n v="3"/>
    <n v="1"/>
    <n v="1"/>
    <n v="1"/>
    <n v="0"/>
    <n v="1"/>
    <n v="4"/>
    <n v="5"/>
    <n v="7"/>
    <n v="7"/>
    <s v="Detractor"/>
    <x v="11"/>
    <x v="0"/>
    <x v="4"/>
  </r>
  <r>
    <x v="449"/>
    <x v="0"/>
    <x v="2"/>
    <x v="17"/>
    <d v="2025-10-14T00:00:00"/>
    <d v="2025-10-17T00:00:00"/>
    <d v="2025-10-23T00:00:00"/>
    <x v="0"/>
    <x v="0"/>
    <d v="2025-11-18T00:00:00"/>
    <n v="3"/>
    <n v="1"/>
    <n v="1"/>
    <n v="1"/>
    <n v="0"/>
    <n v="1"/>
    <n v="5"/>
    <n v="3"/>
    <n v="6"/>
    <n v="6"/>
    <s v="Detractor"/>
    <x v="8"/>
    <x v="0"/>
    <x v="4"/>
  </r>
  <r>
    <x v="450"/>
    <x v="0"/>
    <x v="0"/>
    <x v="22"/>
    <d v="2025-10-27T00:00:00"/>
    <d v="2025-10-31T00:00:00"/>
    <d v="2025-11-04T00:00:00"/>
    <x v="0"/>
    <x v="0"/>
    <d v="2025-11-19T00:00:00"/>
    <n v="0"/>
    <n v="1"/>
    <n v="1"/>
    <n v="1"/>
    <n v="0"/>
    <n v="1"/>
    <n v="2"/>
    <n v="4"/>
    <n v="4"/>
    <n v="4"/>
    <s v="Detractor"/>
    <x v="3"/>
    <x v="0"/>
    <x v="0"/>
  </r>
  <r>
    <x v="451"/>
    <x v="0"/>
    <x v="1"/>
    <x v="19"/>
    <m/>
    <m/>
    <m/>
    <x v="1"/>
    <x v="1"/>
    <m/>
    <m/>
    <n v="0"/>
    <n v="0"/>
    <n v="0"/>
    <n v="1"/>
    <n v="0"/>
    <s v=""/>
    <s v=""/>
    <s v=""/>
    <s v=""/>
    <s v=""/>
    <x v="2"/>
    <x v="0"/>
    <x v="2"/>
  </r>
  <r>
    <x v="452"/>
    <x v="2"/>
    <x v="0"/>
    <x v="3"/>
    <d v="2025-11-01T00:00:00"/>
    <d v="2025-11-05T00:00:00"/>
    <d v="2025-11-12T00:00:00"/>
    <x v="0"/>
    <x v="0"/>
    <d v="2025-11-24T00:00:00"/>
    <n v="4"/>
    <n v="1"/>
    <n v="1"/>
    <n v="1"/>
    <n v="0"/>
    <n v="1"/>
    <n v="4"/>
    <n v="4"/>
    <n v="7"/>
    <n v="7"/>
    <s v="Detractor"/>
    <x v="1"/>
    <x v="0"/>
    <x v="4"/>
  </r>
  <r>
    <x v="453"/>
    <x v="2"/>
    <x v="1"/>
    <x v="4"/>
    <m/>
    <m/>
    <m/>
    <x v="1"/>
    <x v="1"/>
    <m/>
    <m/>
    <n v="0"/>
    <n v="0"/>
    <n v="0"/>
    <n v="1"/>
    <n v="0"/>
    <s v=""/>
    <s v=""/>
    <s v=""/>
    <s v=""/>
    <s v=""/>
    <x v="2"/>
    <x v="0"/>
    <x v="2"/>
  </r>
  <r>
    <x v="454"/>
    <x v="1"/>
    <x v="1"/>
    <x v="1"/>
    <m/>
    <m/>
    <m/>
    <x v="1"/>
    <x v="3"/>
    <m/>
    <m/>
    <n v="0"/>
    <n v="0"/>
    <n v="0"/>
    <n v="1"/>
    <n v="0"/>
    <s v=""/>
    <s v=""/>
    <s v=""/>
    <s v=""/>
    <s v=""/>
    <x v="2"/>
    <x v="0"/>
    <x v="2"/>
  </r>
  <r>
    <x v="455"/>
    <x v="1"/>
    <x v="0"/>
    <x v="20"/>
    <d v="2025-10-31T00:00:00"/>
    <d v="2025-11-02T00:00:00"/>
    <d v="2025-11-04T00:00:00"/>
    <x v="0"/>
    <x v="0"/>
    <d v="2025-11-23T00:00:00"/>
    <n v="9"/>
    <n v="1"/>
    <n v="1"/>
    <n v="1"/>
    <n v="0"/>
    <n v="1"/>
    <n v="1"/>
    <n v="2"/>
    <n v="2"/>
    <n v="2"/>
    <s v="Promoter"/>
    <x v="10"/>
    <x v="1"/>
    <x v="3"/>
  </r>
  <r>
    <x v="456"/>
    <x v="1"/>
    <x v="0"/>
    <x v="19"/>
    <d v="2025-10-28T00:00:00"/>
    <d v="2025-10-31T00:00:00"/>
    <d v="2025-11-07T00:00:00"/>
    <x v="1"/>
    <x v="4"/>
    <m/>
    <m/>
    <n v="1"/>
    <n v="1"/>
    <n v="1"/>
    <n v="1"/>
    <n v="0"/>
    <n v="2"/>
    <n v="3"/>
    <n v="7"/>
    <s v=""/>
    <s v=""/>
    <x v="5"/>
    <x v="0"/>
    <x v="2"/>
  </r>
  <r>
    <x v="457"/>
    <x v="3"/>
    <x v="0"/>
    <x v="16"/>
    <d v="2025-10-21T00:00:00"/>
    <d v="2025-10-25T00:00:00"/>
    <d v="2025-10-29T00:00:00"/>
    <x v="0"/>
    <x v="0"/>
    <d v="2025-11-24T00:00:00"/>
    <n v="5"/>
    <n v="1"/>
    <n v="1"/>
    <n v="1"/>
    <n v="0"/>
    <n v="1"/>
    <n v="4"/>
    <n v="4"/>
    <n v="4"/>
    <n v="4"/>
    <s v="Detractor"/>
    <x v="5"/>
    <x v="0"/>
    <x v="4"/>
  </r>
  <r>
    <x v="458"/>
    <x v="0"/>
    <x v="2"/>
    <x v="17"/>
    <d v="2025-10-12T00:00:00"/>
    <d v="2025-10-14T00:00:00"/>
    <d v="2025-10-17T00:00:00"/>
    <x v="0"/>
    <x v="0"/>
    <d v="2025-11-08T00:00:00"/>
    <n v="5"/>
    <n v="1"/>
    <n v="1"/>
    <n v="1"/>
    <n v="0"/>
    <n v="1"/>
    <n v="3"/>
    <n v="2"/>
    <n v="3"/>
    <n v="3"/>
    <s v="Detractor"/>
    <x v="9"/>
    <x v="0"/>
    <x v="4"/>
  </r>
  <r>
    <x v="459"/>
    <x v="0"/>
    <x v="0"/>
    <x v="5"/>
    <d v="2025-10-28T00:00:00"/>
    <d v="2025-11-02T00:00:00"/>
    <d v="2025-11-08T00:00:00"/>
    <x v="0"/>
    <x v="0"/>
    <d v="2025-11-22T00:00:00"/>
    <n v="1"/>
    <n v="1"/>
    <n v="1"/>
    <n v="1"/>
    <n v="0"/>
    <n v="1"/>
    <n v="1"/>
    <n v="5"/>
    <n v="6"/>
    <n v="6"/>
    <s v="Detractor"/>
    <x v="5"/>
    <x v="0"/>
    <x v="0"/>
  </r>
  <r>
    <x v="460"/>
    <x v="1"/>
    <x v="0"/>
    <x v="2"/>
    <d v="2025-10-05T00:00:00"/>
    <d v="2025-10-09T00:00:00"/>
    <d v="2025-10-15T00:00:00"/>
    <x v="1"/>
    <x v="4"/>
    <m/>
    <m/>
    <n v="1"/>
    <n v="1"/>
    <n v="1"/>
    <n v="1"/>
    <n v="0"/>
    <n v="4"/>
    <n v="4"/>
    <n v="6"/>
    <s v=""/>
    <s v=""/>
    <x v="8"/>
    <x v="0"/>
    <x v="2"/>
  </r>
  <r>
    <x v="461"/>
    <x v="0"/>
    <x v="1"/>
    <x v="29"/>
    <m/>
    <m/>
    <m/>
    <x v="1"/>
    <x v="3"/>
    <m/>
    <m/>
    <n v="0"/>
    <n v="0"/>
    <n v="0"/>
    <n v="1"/>
    <n v="0"/>
    <s v=""/>
    <s v=""/>
    <s v=""/>
    <s v=""/>
    <s v=""/>
    <x v="2"/>
    <x v="0"/>
    <x v="2"/>
  </r>
  <r>
    <x v="462"/>
    <x v="1"/>
    <x v="1"/>
    <x v="15"/>
    <m/>
    <m/>
    <m/>
    <x v="1"/>
    <x v="3"/>
    <m/>
    <m/>
    <n v="0"/>
    <n v="0"/>
    <n v="0"/>
    <n v="1"/>
    <n v="0"/>
    <s v=""/>
    <s v=""/>
    <s v=""/>
    <s v=""/>
    <s v=""/>
    <x v="2"/>
    <x v="0"/>
    <x v="2"/>
  </r>
  <r>
    <x v="463"/>
    <x v="3"/>
    <x v="0"/>
    <x v="29"/>
    <d v="2025-10-11T00:00:00"/>
    <d v="2025-10-13T00:00:00"/>
    <d v="2025-10-19T00:00:00"/>
    <x v="0"/>
    <x v="0"/>
    <d v="2025-11-14T00:00:00"/>
    <n v="1"/>
    <n v="1"/>
    <n v="1"/>
    <n v="1"/>
    <n v="0"/>
    <n v="1"/>
    <n v="1"/>
    <n v="2"/>
    <n v="6"/>
    <n v="6"/>
    <s v="Detractor"/>
    <x v="6"/>
    <x v="0"/>
    <x v="0"/>
  </r>
  <r>
    <x v="464"/>
    <x v="3"/>
    <x v="2"/>
    <x v="5"/>
    <d v="2025-10-31T00:00:00"/>
    <d v="2025-11-02T00:00:00"/>
    <d v="2025-11-05T00:00:00"/>
    <x v="0"/>
    <x v="0"/>
    <d v="2025-12-03T00:00:00"/>
    <n v="4"/>
    <n v="1"/>
    <n v="1"/>
    <n v="1"/>
    <n v="0"/>
    <n v="1"/>
    <n v="4"/>
    <n v="2"/>
    <n v="3"/>
    <n v="3"/>
    <s v="Detractor"/>
    <x v="6"/>
    <x v="1"/>
    <x v="4"/>
  </r>
  <r>
    <x v="465"/>
    <x v="2"/>
    <x v="2"/>
    <x v="23"/>
    <d v="2025-10-24T00:00:00"/>
    <d v="2025-10-27T00:00:00"/>
    <d v="2025-11-03T00:00:00"/>
    <x v="0"/>
    <x v="0"/>
    <d v="2025-11-13T00:00:00"/>
    <n v="4"/>
    <n v="1"/>
    <n v="1"/>
    <n v="1"/>
    <n v="0"/>
    <n v="1"/>
    <n v="5"/>
    <n v="3"/>
    <n v="7"/>
    <n v="7"/>
    <s v="Detractor"/>
    <x v="1"/>
    <x v="1"/>
    <x v="4"/>
  </r>
  <r>
    <x v="466"/>
    <x v="3"/>
    <x v="2"/>
    <x v="23"/>
    <d v="2025-10-22T00:00:00"/>
    <d v="2025-10-24T00:00:00"/>
    <d v="2025-10-29T00:00:00"/>
    <x v="0"/>
    <x v="0"/>
    <d v="2025-11-13T00:00:00"/>
    <n v="1"/>
    <n v="1"/>
    <n v="1"/>
    <n v="1"/>
    <n v="0"/>
    <n v="1"/>
    <n v="3"/>
    <n v="2"/>
    <n v="5"/>
    <n v="5"/>
    <s v="Detractor"/>
    <x v="3"/>
    <x v="0"/>
    <x v="0"/>
  </r>
  <r>
    <x v="467"/>
    <x v="1"/>
    <x v="0"/>
    <x v="26"/>
    <d v="2025-10-24T00:00:00"/>
    <d v="2025-10-28T00:00:00"/>
    <d v="2025-11-01T00:00:00"/>
    <x v="0"/>
    <x v="0"/>
    <d v="2025-11-17T00:00:00"/>
    <n v="1"/>
    <n v="1"/>
    <n v="1"/>
    <n v="1"/>
    <n v="0"/>
    <n v="1"/>
    <n v="2"/>
    <n v="4"/>
    <n v="4"/>
    <n v="4"/>
    <s v="Detractor"/>
    <x v="3"/>
    <x v="0"/>
    <x v="0"/>
  </r>
  <r>
    <x v="468"/>
    <x v="3"/>
    <x v="0"/>
    <x v="6"/>
    <d v="2025-10-20T00:00:00"/>
    <d v="2025-10-21T00:00:00"/>
    <d v="2025-10-28T00:00:00"/>
    <x v="0"/>
    <x v="0"/>
    <d v="2025-11-13T00:00:00"/>
    <n v="0"/>
    <n v="1"/>
    <n v="1"/>
    <n v="1"/>
    <n v="0"/>
    <n v="1"/>
    <n v="4"/>
    <n v="1"/>
    <n v="7"/>
    <n v="7"/>
    <s v="Detractor"/>
    <x v="5"/>
    <x v="0"/>
    <x v="0"/>
  </r>
  <r>
    <x v="469"/>
    <x v="2"/>
    <x v="1"/>
    <x v="3"/>
    <m/>
    <m/>
    <m/>
    <x v="1"/>
    <x v="3"/>
    <m/>
    <m/>
    <n v="0"/>
    <n v="0"/>
    <n v="0"/>
    <n v="1"/>
    <n v="0"/>
    <s v=""/>
    <s v=""/>
    <s v=""/>
    <s v=""/>
    <s v=""/>
    <x v="2"/>
    <x v="0"/>
    <x v="2"/>
  </r>
  <r>
    <x v="470"/>
    <x v="0"/>
    <x v="0"/>
    <x v="13"/>
    <d v="2025-10-06T00:00:00"/>
    <d v="2025-10-11T00:00:00"/>
    <d v="2025-10-13T00:00:00"/>
    <x v="0"/>
    <x v="0"/>
    <d v="2025-10-24T00:00:00"/>
    <n v="7"/>
    <n v="1"/>
    <n v="1"/>
    <n v="1"/>
    <n v="0"/>
    <n v="1"/>
    <n v="1"/>
    <n v="5"/>
    <n v="2"/>
    <n v="2"/>
    <s v="Passive"/>
    <x v="9"/>
    <x v="0"/>
    <x v="1"/>
  </r>
  <r>
    <x v="471"/>
    <x v="1"/>
    <x v="1"/>
    <x v="11"/>
    <m/>
    <m/>
    <m/>
    <x v="1"/>
    <x v="4"/>
    <m/>
    <m/>
    <n v="0"/>
    <n v="0"/>
    <n v="0"/>
    <n v="1"/>
    <n v="0"/>
    <s v=""/>
    <s v=""/>
    <s v=""/>
    <s v=""/>
    <s v=""/>
    <x v="2"/>
    <x v="0"/>
    <x v="2"/>
  </r>
  <r>
    <x v="472"/>
    <x v="0"/>
    <x v="1"/>
    <x v="21"/>
    <m/>
    <m/>
    <m/>
    <x v="1"/>
    <x v="3"/>
    <m/>
    <m/>
    <n v="0"/>
    <n v="0"/>
    <n v="0"/>
    <n v="1"/>
    <n v="0"/>
    <s v=""/>
    <s v=""/>
    <s v=""/>
    <s v=""/>
    <s v=""/>
    <x v="2"/>
    <x v="0"/>
    <x v="2"/>
  </r>
  <r>
    <x v="473"/>
    <x v="2"/>
    <x v="0"/>
    <x v="6"/>
    <d v="2025-10-19T00:00:00"/>
    <d v="2025-10-23T00:00:00"/>
    <d v="2025-10-26T00:00:00"/>
    <x v="0"/>
    <x v="0"/>
    <d v="2025-11-12T00:00:00"/>
    <n v="8"/>
    <n v="1"/>
    <n v="1"/>
    <n v="1"/>
    <n v="0"/>
    <n v="1"/>
    <n v="3"/>
    <n v="4"/>
    <n v="3"/>
    <n v="3"/>
    <s v="Passive"/>
    <x v="3"/>
    <x v="1"/>
    <x v="1"/>
  </r>
  <r>
    <x v="474"/>
    <x v="2"/>
    <x v="1"/>
    <x v="9"/>
    <m/>
    <m/>
    <m/>
    <x v="1"/>
    <x v="5"/>
    <m/>
    <m/>
    <n v="0"/>
    <n v="0"/>
    <n v="0"/>
    <n v="1"/>
    <n v="0"/>
    <s v=""/>
    <s v=""/>
    <s v=""/>
    <s v=""/>
    <s v=""/>
    <x v="2"/>
    <x v="0"/>
    <x v="2"/>
  </r>
  <r>
    <x v="475"/>
    <x v="2"/>
    <x v="0"/>
    <x v="1"/>
    <d v="2025-10-13T00:00:00"/>
    <d v="2025-10-17T00:00:00"/>
    <d v="2025-10-22T00:00:00"/>
    <x v="1"/>
    <x v="1"/>
    <m/>
    <m/>
    <n v="1"/>
    <n v="1"/>
    <n v="1"/>
    <n v="1"/>
    <n v="0"/>
    <n v="2"/>
    <n v="4"/>
    <n v="5"/>
    <s v=""/>
    <s v=""/>
    <x v="4"/>
    <x v="0"/>
    <x v="2"/>
  </r>
  <r>
    <x v="476"/>
    <x v="0"/>
    <x v="2"/>
    <x v="21"/>
    <d v="2025-10-19T00:00:00"/>
    <d v="2025-10-24T00:00:00"/>
    <d v="2025-10-29T00:00:00"/>
    <x v="0"/>
    <x v="0"/>
    <d v="2025-11-09T00:00:00"/>
    <n v="2"/>
    <n v="1"/>
    <n v="1"/>
    <n v="1"/>
    <n v="0"/>
    <n v="1"/>
    <n v="1"/>
    <n v="5"/>
    <n v="5"/>
    <n v="5"/>
    <s v="Detractor"/>
    <x v="4"/>
    <x v="0"/>
    <x v="0"/>
  </r>
  <r>
    <x v="477"/>
    <x v="0"/>
    <x v="0"/>
    <x v="22"/>
    <d v="2025-10-28T00:00:00"/>
    <d v="2025-11-02T00:00:00"/>
    <d v="2025-11-04T00:00:00"/>
    <x v="1"/>
    <x v="1"/>
    <m/>
    <m/>
    <n v="1"/>
    <n v="1"/>
    <n v="1"/>
    <n v="1"/>
    <n v="0"/>
    <n v="3"/>
    <n v="5"/>
    <n v="2"/>
    <s v=""/>
    <s v=""/>
    <x v="3"/>
    <x v="0"/>
    <x v="2"/>
  </r>
  <r>
    <x v="478"/>
    <x v="0"/>
    <x v="0"/>
    <x v="21"/>
    <d v="2025-10-19T00:00:00"/>
    <d v="2025-10-21T00:00:00"/>
    <d v="2025-10-24T00:00:00"/>
    <x v="0"/>
    <x v="0"/>
    <d v="2025-11-17T00:00:00"/>
    <n v="7"/>
    <n v="1"/>
    <n v="1"/>
    <n v="1"/>
    <n v="0"/>
    <n v="1"/>
    <n v="1"/>
    <n v="2"/>
    <n v="3"/>
    <n v="3"/>
    <s v="Passive"/>
    <x v="7"/>
    <x v="0"/>
    <x v="1"/>
  </r>
  <r>
    <x v="479"/>
    <x v="0"/>
    <x v="0"/>
    <x v="27"/>
    <d v="2025-10-16T00:00:00"/>
    <d v="2025-10-20T00:00:00"/>
    <d v="2025-10-25T00:00:00"/>
    <x v="1"/>
    <x v="2"/>
    <m/>
    <m/>
    <n v="1"/>
    <n v="1"/>
    <n v="1"/>
    <n v="1"/>
    <n v="0"/>
    <n v="3"/>
    <n v="4"/>
    <n v="5"/>
    <s v=""/>
    <s v=""/>
    <x v="5"/>
    <x v="0"/>
    <x v="2"/>
  </r>
  <r>
    <x v="480"/>
    <x v="2"/>
    <x v="0"/>
    <x v="11"/>
    <d v="2025-10-17T00:00:00"/>
    <d v="2025-10-19T00:00:00"/>
    <d v="2025-10-26T00:00:00"/>
    <x v="0"/>
    <x v="0"/>
    <d v="2025-11-06T00:00:00"/>
    <n v="2"/>
    <n v="1"/>
    <n v="1"/>
    <n v="1"/>
    <n v="0"/>
    <n v="1"/>
    <n v="2"/>
    <n v="2"/>
    <n v="7"/>
    <n v="7"/>
    <s v="Detractor"/>
    <x v="4"/>
    <x v="0"/>
    <x v="0"/>
  </r>
  <r>
    <x v="481"/>
    <x v="2"/>
    <x v="0"/>
    <x v="20"/>
    <d v="2025-11-01T00:00:00"/>
    <d v="2025-11-04T00:00:00"/>
    <d v="2025-11-10T00:00:00"/>
    <x v="0"/>
    <x v="0"/>
    <d v="2025-12-01T00:00:00"/>
    <n v="8"/>
    <n v="1"/>
    <n v="1"/>
    <n v="1"/>
    <n v="0"/>
    <n v="1"/>
    <n v="2"/>
    <n v="3"/>
    <n v="6"/>
    <n v="6"/>
    <s v="Passive"/>
    <x v="4"/>
    <x v="0"/>
    <x v="1"/>
  </r>
  <r>
    <x v="482"/>
    <x v="1"/>
    <x v="0"/>
    <x v="1"/>
    <d v="2025-10-12T00:00:00"/>
    <d v="2025-10-14T00:00:00"/>
    <d v="2025-10-16T00:00:00"/>
    <x v="0"/>
    <x v="0"/>
    <d v="2025-11-01T00:00:00"/>
    <n v="5"/>
    <n v="1"/>
    <n v="1"/>
    <n v="1"/>
    <n v="0"/>
    <n v="1"/>
    <n v="1"/>
    <n v="2"/>
    <n v="2"/>
    <n v="2"/>
    <s v="Detractor"/>
    <x v="10"/>
    <x v="0"/>
    <x v="4"/>
  </r>
  <r>
    <x v="483"/>
    <x v="1"/>
    <x v="0"/>
    <x v="3"/>
    <d v="2025-10-31T00:00:00"/>
    <d v="2025-11-03T00:00:00"/>
    <d v="2025-11-09T00:00:00"/>
    <x v="0"/>
    <x v="0"/>
    <d v="2025-11-27T00:00:00"/>
    <n v="5"/>
    <n v="1"/>
    <n v="1"/>
    <n v="1"/>
    <n v="0"/>
    <n v="1"/>
    <n v="3"/>
    <n v="3"/>
    <n v="6"/>
    <n v="6"/>
    <s v="Detractor"/>
    <x v="5"/>
    <x v="0"/>
    <x v="4"/>
  </r>
  <r>
    <x v="484"/>
    <x v="0"/>
    <x v="0"/>
    <x v="28"/>
    <d v="2025-10-11T00:00:00"/>
    <d v="2025-10-12T00:00:00"/>
    <d v="2025-10-14T00:00:00"/>
    <x v="0"/>
    <x v="0"/>
    <d v="2025-11-04T00:00:00"/>
    <n v="6"/>
    <n v="1"/>
    <n v="1"/>
    <n v="1"/>
    <n v="0"/>
    <n v="1"/>
    <n v="4"/>
    <n v="1"/>
    <n v="2"/>
    <n v="2"/>
    <s v="Detractor"/>
    <x v="12"/>
    <x v="0"/>
    <x v="1"/>
  </r>
  <r>
    <x v="485"/>
    <x v="3"/>
    <x v="0"/>
    <x v="12"/>
    <d v="2025-10-25T00:00:00"/>
    <d v="2025-10-29T00:00:00"/>
    <d v="2025-11-02T00:00:00"/>
    <x v="1"/>
    <x v="2"/>
    <m/>
    <m/>
    <n v="1"/>
    <n v="1"/>
    <n v="1"/>
    <n v="1"/>
    <n v="0"/>
    <n v="2"/>
    <n v="4"/>
    <n v="4"/>
    <s v=""/>
    <s v=""/>
    <x v="3"/>
    <x v="0"/>
    <x v="2"/>
  </r>
  <r>
    <x v="486"/>
    <x v="3"/>
    <x v="0"/>
    <x v="24"/>
    <d v="2025-10-12T00:00:00"/>
    <d v="2025-10-15T00:00:00"/>
    <d v="2025-10-19T00:00:00"/>
    <x v="0"/>
    <x v="0"/>
    <d v="2025-11-12T00:00:00"/>
    <n v="9"/>
    <n v="1"/>
    <n v="1"/>
    <n v="1"/>
    <n v="0"/>
    <n v="1"/>
    <n v="4"/>
    <n v="3"/>
    <n v="4"/>
    <n v="4"/>
    <s v="Promoter"/>
    <x v="4"/>
    <x v="1"/>
    <x v="3"/>
  </r>
  <r>
    <x v="487"/>
    <x v="2"/>
    <x v="2"/>
    <x v="23"/>
    <d v="2025-10-23T00:00:00"/>
    <d v="2025-10-24T00:00:00"/>
    <d v="2025-10-27T00:00:00"/>
    <x v="0"/>
    <x v="0"/>
    <d v="2025-11-22T00:00:00"/>
    <n v="4"/>
    <n v="1"/>
    <n v="1"/>
    <n v="1"/>
    <n v="0"/>
    <n v="1"/>
    <n v="4"/>
    <n v="1"/>
    <n v="3"/>
    <n v="3"/>
    <s v="Detractor"/>
    <x v="9"/>
    <x v="1"/>
    <x v="4"/>
  </r>
  <r>
    <x v="488"/>
    <x v="2"/>
    <x v="0"/>
    <x v="27"/>
    <d v="2025-10-18T00:00:00"/>
    <d v="2025-10-23T00:00:00"/>
    <d v="2025-10-28T00:00:00"/>
    <x v="0"/>
    <x v="0"/>
    <d v="2025-11-19T00:00:00"/>
    <n v="5"/>
    <n v="1"/>
    <n v="1"/>
    <n v="1"/>
    <n v="0"/>
    <n v="1"/>
    <n v="5"/>
    <n v="5"/>
    <n v="5"/>
    <n v="5"/>
    <s v="Detractor"/>
    <x v="1"/>
    <x v="0"/>
    <x v="4"/>
  </r>
  <r>
    <x v="489"/>
    <x v="2"/>
    <x v="2"/>
    <x v="24"/>
    <d v="2025-10-09T00:00:00"/>
    <d v="2025-10-11T00:00:00"/>
    <d v="2025-10-17T00:00:00"/>
    <x v="0"/>
    <x v="0"/>
    <d v="2025-11-16T00:00:00"/>
    <n v="2"/>
    <n v="1"/>
    <n v="1"/>
    <n v="1"/>
    <n v="0"/>
    <n v="1"/>
    <n v="1"/>
    <n v="2"/>
    <n v="6"/>
    <n v="6"/>
    <s v="Detractor"/>
    <x v="6"/>
    <x v="0"/>
    <x v="0"/>
  </r>
  <r>
    <x v="490"/>
    <x v="1"/>
    <x v="0"/>
    <x v="3"/>
    <d v="2025-10-29T00:00:00"/>
    <d v="2025-10-30T00:00:00"/>
    <d v="2025-11-04T00:00:00"/>
    <x v="0"/>
    <x v="0"/>
    <d v="2025-11-17T00:00:00"/>
    <n v="9"/>
    <n v="1"/>
    <n v="1"/>
    <n v="1"/>
    <n v="0"/>
    <n v="1"/>
    <n v="1"/>
    <n v="1"/>
    <n v="5"/>
    <n v="5"/>
    <s v="Promoter"/>
    <x v="12"/>
    <x v="1"/>
    <x v="3"/>
  </r>
  <r>
    <x v="491"/>
    <x v="1"/>
    <x v="0"/>
    <x v="22"/>
    <d v="2025-10-26T00:00:00"/>
    <d v="2025-10-29T00:00:00"/>
    <d v="2025-11-02T00:00:00"/>
    <x v="1"/>
    <x v="1"/>
    <m/>
    <m/>
    <n v="1"/>
    <n v="1"/>
    <n v="1"/>
    <n v="1"/>
    <n v="0"/>
    <n v="1"/>
    <n v="3"/>
    <n v="4"/>
    <s v=""/>
    <s v=""/>
    <x v="9"/>
    <x v="0"/>
    <x v="2"/>
  </r>
  <r>
    <x v="492"/>
    <x v="2"/>
    <x v="0"/>
    <x v="4"/>
    <d v="2025-10-17T00:00:00"/>
    <d v="2025-10-21T00:00:00"/>
    <d v="2025-10-27T00:00:00"/>
    <x v="0"/>
    <x v="0"/>
    <d v="2025-11-06T00:00:00"/>
    <n v="3"/>
    <n v="1"/>
    <n v="1"/>
    <n v="1"/>
    <n v="0"/>
    <n v="1"/>
    <n v="3"/>
    <n v="4"/>
    <n v="6"/>
    <n v="6"/>
    <s v="Detractor"/>
    <x v="0"/>
    <x v="0"/>
    <x v="4"/>
  </r>
  <r>
    <x v="493"/>
    <x v="2"/>
    <x v="0"/>
    <x v="30"/>
    <d v="2025-10-04T00:00:00"/>
    <d v="2025-10-09T00:00:00"/>
    <d v="2025-10-16T00:00:00"/>
    <x v="0"/>
    <x v="0"/>
    <d v="2025-11-02T00:00:00"/>
    <n v="1"/>
    <n v="1"/>
    <n v="1"/>
    <n v="1"/>
    <n v="0"/>
    <n v="1"/>
    <n v="2"/>
    <n v="5"/>
    <n v="7"/>
    <n v="7"/>
    <s v="Detractor"/>
    <x v="8"/>
    <x v="0"/>
    <x v="0"/>
  </r>
  <r>
    <x v="494"/>
    <x v="2"/>
    <x v="1"/>
    <x v="1"/>
    <m/>
    <m/>
    <m/>
    <x v="1"/>
    <x v="5"/>
    <m/>
    <m/>
    <n v="0"/>
    <n v="0"/>
    <n v="0"/>
    <n v="1"/>
    <n v="0"/>
    <s v=""/>
    <s v=""/>
    <s v=""/>
    <s v=""/>
    <s v=""/>
    <x v="2"/>
    <x v="0"/>
    <x v="2"/>
  </r>
  <r>
    <x v="495"/>
    <x v="3"/>
    <x v="1"/>
    <x v="15"/>
    <m/>
    <m/>
    <m/>
    <x v="1"/>
    <x v="4"/>
    <m/>
    <m/>
    <n v="0"/>
    <n v="0"/>
    <n v="0"/>
    <n v="1"/>
    <n v="0"/>
    <s v=""/>
    <s v=""/>
    <s v=""/>
    <s v=""/>
    <s v=""/>
    <x v="2"/>
    <x v="0"/>
    <x v="2"/>
  </r>
  <r>
    <x v="496"/>
    <x v="1"/>
    <x v="1"/>
    <x v="6"/>
    <m/>
    <m/>
    <m/>
    <x v="1"/>
    <x v="4"/>
    <m/>
    <m/>
    <n v="0"/>
    <n v="0"/>
    <n v="0"/>
    <n v="1"/>
    <n v="0"/>
    <s v=""/>
    <s v=""/>
    <s v=""/>
    <s v=""/>
    <s v=""/>
    <x v="2"/>
    <x v="0"/>
    <x v="2"/>
  </r>
  <r>
    <x v="497"/>
    <x v="3"/>
    <x v="1"/>
    <x v="12"/>
    <m/>
    <m/>
    <m/>
    <x v="1"/>
    <x v="5"/>
    <m/>
    <m/>
    <n v="0"/>
    <n v="0"/>
    <n v="0"/>
    <n v="1"/>
    <n v="0"/>
    <s v=""/>
    <s v=""/>
    <s v=""/>
    <s v=""/>
    <s v=""/>
    <x v="2"/>
    <x v="0"/>
    <x v="2"/>
  </r>
  <r>
    <x v="498"/>
    <x v="3"/>
    <x v="2"/>
    <x v="20"/>
    <d v="2025-11-01T00:00:00"/>
    <d v="2025-11-06T00:00:00"/>
    <d v="2025-11-09T00:00:00"/>
    <x v="0"/>
    <x v="0"/>
    <d v="2025-11-30T00:00:00"/>
    <n v="8"/>
    <n v="1"/>
    <n v="1"/>
    <n v="1"/>
    <n v="0"/>
    <n v="1"/>
    <n v="2"/>
    <n v="5"/>
    <n v="3"/>
    <n v="3"/>
    <s v="Passive"/>
    <x v="3"/>
    <x v="2"/>
    <x v="1"/>
  </r>
  <r>
    <x v="499"/>
    <x v="2"/>
    <x v="2"/>
    <x v="19"/>
    <d v="2025-10-31T00:00:00"/>
    <d v="2025-11-01T00:00:00"/>
    <d v="2025-11-06T00:00:00"/>
    <x v="0"/>
    <x v="0"/>
    <d v="2025-12-01T00:00:00"/>
    <n v="7"/>
    <n v="1"/>
    <n v="1"/>
    <n v="1"/>
    <n v="0"/>
    <n v="1"/>
    <n v="5"/>
    <n v="1"/>
    <n v="5"/>
    <n v="5"/>
    <s v="Passive"/>
    <x v="4"/>
    <x v="2"/>
    <x v="1"/>
  </r>
  <r>
    <x v="500"/>
    <x v="2"/>
    <x v="0"/>
    <x v="27"/>
    <d v="2025-10-18T00:00:00"/>
    <d v="2025-10-19T00:00:00"/>
    <d v="2025-10-21T00:00:00"/>
    <x v="0"/>
    <x v="0"/>
    <d v="2025-11-19T00:00:00"/>
    <n v="9"/>
    <n v="1"/>
    <n v="1"/>
    <n v="1"/>
    <n v="0"/>
    <n v="1"/>
    <n v="5"/>
    <n v="1"/>
    <n v="2"/>
    <n v="2"/>
    <s v="Promoter"/>
    <x v="9"/>
    <x v="1"/>
    <x v="3"/>
  </r>
  <r>
    <x v="501"/>
    <x v="0"/>
    <x v="2"/>
    <x v="27"/>
    <d v="2025-10-18T00:00:00"/>
    <d v="2025-10-20T00:00:00"/>
    <d v="2025-10-22T00:00:00"/>
    <x v="0"/>
    <x v="0"/>
    <d v="2025-11-15T00:00:00"/>
    <n v="4"/>
    <n v="1"/>
    <n v="1"/>
    <n v="1"/>
    <n v="0"/>
    <n v="1"/>
    <n v="5"/>
    <n v="2"/>
    <n v="2"/>
    <n v="2"/>
    <s v="Detractor"/>
    <x v="6"/>
    <x v="0"/>
    <x v="4"/>
  </r>
  <r>
    <x v="502"/>
    <x v="0"/>
    <x v="0"/>
    <x v="26"/>
    <d v="2025-10-26T00:00:00"/>
    <d v="2025-10-31T00:00:00"/>
    <d v="2025-11-06T00:00:00"/>
    <x v="0"/>
    <x v="0"/>
    <d v="2025-11-21T00:00:00"/>
    <n v="5"/>
    <n v="1"/>
    <n v="1"/>
    <n v="1"/>
    <n v="0"/>
    <n v="1"/>
    <n v="4"/>
    <n v="5"/>
    <n v="6"/>
    <n v="6"/>
    <s v="Detractor"/>
    <x v="1"/>
    <x v="0"/>
    <x v="4"/>
  </r>
  <r>
    <x v="503"/>
    <x v="3"/>
    <x v="0"/>
    <x v="19"/>
    <d v="2025-10-27T00:00:00"/>
    <d v="2025-11-01T00:00:00"/>
    <d v="2025-11-03T00:00:00"/>
    <x v="0"/>
    <x v="0"/>
    <d v="2025-11-28T00:00:00"/>
    <n v="10"/>
    <n v="1"/>
    <n v="1"/>
    <n v="1"/>
    <n v="0"/>
    <n v="1"/>
    <n v="1"/>
    <n v="5"/>
    <n v="2"/>
    <n v="2"/>
    <s v="Promoter"/>
    <x v="9"/>
    <x v="0"/>
    <x v="3"/>
  </r>
  <r>
    <x v="504"/>
    <x v="1"/>
    <x v="0"/>
    <x v="5"/>
    <d v="2025-10-30T00:00:00"/>
    <d v="2025-11-01T00:00:00"/>
    <d v="2025-11-03T00:00:00"/>
    <x v="0"/>
    <x v="0"/>
    <d v="2025-12-01T00:00:00"/>
    <n v="1"/>
    <n v="1"/>
    <n v="1"/>
    <n v="1"/>
    <n v="0"/>
    <n v="1"/>
    <n v="3"/>
    <n v="2"/>
    <n v="2"/>
    <n v="2"/>
    <s v="Detractor"/>
    <x v="12"/>
    <x v="0"/>
    <x v="0"/>
  </r>
  <r>
    <x v="505"/>
    <x v="2"/>
    <x v="0"/>
    <x v="0"/>
    <d v="2025-10-23T00:00:00"/>
    <d v="2025-10-27T00:00:00"/>
    <d v="2025-10-31T00:00:00"/>
    <x v="0"/>
    <x v="0"/>
    <d v="2025-11-27T00:00:00"/>
    <n v="10"/>
    <n v="1"/>
    <n v="1"/>
    <n v="1"/>
    <n v="0"/>
    <n v="1"/>
    <n v="2"/>
    <n v="4"/>
    <n v="4"/>
    <n v="4"/>
    <s v="Promoter"/>
    <x v="3"/>
    <x v="1"/>
    <x v="3"/>
  </r>
  <r>
    <x v="506"/>
    <x v="2"/>
    <x v="0"/>
    <x v="13"/>
    <d v="2025-10-08T00:00:00"/>
    <d v="2025-10-10T00:00:00"/>
    <d v="2025-10-13T00:00:00"/>
    <x v="0"/>
    <x v="0"/>
    <d v="2025-11-03T00:00:00"/>
    <n v="5"/>
    <n v="1"/>
    <n v="1"/>
    <n v="1"/>
    <n v="0"/>
    <n v="1"/>
    <n v="3"/>
    <n v="2"/>
    <n v="3"/>
    <n v="3"/>
    <s v="Detractor"/>
    <x v="9"/>
    <x v="0"/>
    <x v="4"/>
  </r>
  <r>
    <x v="507"/>
    <x v="3"/>
    <x v="0"/>
    <x v="6"/>
    <d v="2025-10-17T00:00:00"/>
    <d v="2025-10-20T00:00:00"/>
    <d v="2025-10-22T00:00:00"/>
    <x v="0"/>
    <x v="0"/>
    <d v="2025-11-12T00:00:00"/>
    <n v="5"/>
    <n v="1"/>
    <n v="1"/>
    <n v="1"/>
    <n v="0"/>
    <n v="1"/>
    <n v="1"/>
    <n v="3"/>
    <n v="2"/>
    <n v="2"/>
    <s v="Detractor"/>
    <x v="7"/>
    <x v="0"/>
    <x v="4"/>
  </r>
  <r>
    <x v="508"/>
    <x v="0"/>
    <x v="1"/>
    <x v="8"/>
    <m/>
    <m/>
    <m/>
    <x v="1"/>
    <x v="4"/>
    <m/>
    <m/>
    <n v="0"/>
    <n v="0"/>
    <n v="0"/>
    <n v="1"/>
    <n v="0"/>
    <s v=""/>
    <s v=""/>
    <s v=""/>
    <s v=""/>
    <s v=""/>
    <x v="2"/>
    <x v="0"/>
    <x v="2"/>
  </r>
  <r>
    <x v="509"/>
    <x v="1"/>
    <x v="0"/>
    <x v="30"/>
    <d v="2025-10-03T00:00:00"/>
    <d v="2025-10-06T00:00:00"/>
    <d v="2025-10-08T00:00:00"/>
    <x v="0"/>
    <x v="0"/>
    <d v="2025-10-23T00:00:00"/>
    <n v="7"/>
    <n v="1"/>
    <n v="1"/>
    <n v="1"/>
    <n v="0"/>
    <n v="1"/>
    <n v="1"/>
    <n v="3"/>
    <n v="2"/>
    <n v="2"/>
    <s v="Passive"/>
    <x v="7"/>
    <x v="0"/>
    <x v="1"/>
  </r>
  <r>
    <x v="510"/>
    <x v="0"/>
    <x v="1"/>
    <x v="13"/>
    <m/>
    <m/>
    <m/>
    <x v="1"/>
    <x v="3"/>
    <m/>
    <m/>
    <n v="0"/>
    <n v="0"/>
    <n v="0"/>
    <n v="1"/>
    <n v="0"/>
    <s v=""/>
    <s v=""/>
    <s v=""/>
    <s v=""/>
    <s v=""/>
    <x v="2"/>
    <x v="0"/>
    <x v="2"/>
  </r>
  <r>
    <x v="511"/>
    <x v="0"/>
    <x v="2"/>
    <x v="16"/>
    <d v="2025-10-19T00:00:00"/>
    <d v="2025-10-20T00:00:00"/>
    <d v="2025-10-25T00:00:00"/>
    <x v="0"/>
    <x v="0"/>
    <d v="2025-11-12T00:00:00"/>
    <n v="7"/>
    <n v="1"/>
    <n v="1"/>
    <n v="1"/>
    <n v="0"/>
    <n v="1"/>
    <n v="2"/>
    <n v="1"/>
    <n v="5"/>
    <n v="5"/>
    <s v="Passive"/>
    <x v="9"/>
    <x v="2"/>
    <x v="1"/>
  </r>
  <r>
    <x v="512"/>
    <x v="0"/>
    <x v="1"/>
    <x v="8"/>
    <m/>
    <m/>
    <m/>
    <x v="1"/>
    <x v="1"/>
    <m/>
    <m/>
    <n v="0"/>
    <n v="0"/>
    <n v="0"/>
    <n v="1"/>
    <n v="0"/>
    <s v=""/>
    <s v=""/>
    <s v=""/>
    <s v=""/>
    <s v=""/>
    <x v="2"/>
    <x v="0"/>
    <x v="2"/>
  </r>
  <r>
    <x v="513"/>
    <x v="0"/>
    <x v="0"/>
    <x v="23"/>
    <d v="2025-10-23T00:00:00"/>
    <d v="2025-10-25T00:00:00"/>
    <d v="2025-10-31T00:00:00"/>
    <x v="0"/>
    <x v="0"/>
    <d v="2025-11-12T00:00:00"/>
    <n v="3"/>
    <n v="1"/>
    <n v="1"/>
    <n v="1"/>
    <n v="0"/>
    <n v="1"/>
    <n v="4"/>
    <n v="2"/>
    <n v="6"/>
    <n v="6"/>
    <s v="Detractor"/>
    <x v="5"/>
    <x v="0"/>
    <x v="4"/>
  </r>
  <r>
    <x v="514"/>
    <x v="2"/>
    <x v="0"/>
    <x v="1"/>
    <d v="2025-10-16T00:00:00"/>
    <d v="2025-10-18T00:00:00"/>
    <d v="2025-10-22T00:00:00"/>
    <x v="0"/>
    <x v="0"/>
    <d v="2025-11-10T00:00:00"/>
    <n v="5"/>
    <n v="1"/>
    <n v="1"/>
    <n v="1"/>
    <n v="0"/>
    <n v="1"/>
    <n v="5"/>
    <n v="2"/>
    <n v="4"/>
    <n v="4"/>
    <s v="Detractor"/>
    <x v="4"/>
    <x v="0"/>
    <x v="4"/>
  </r>
  <r>
    <x v="515"/>
    <x v="2"/>
    <x v="2"/>
    <x v="3"/>
    <d v="2025-11-01T00:00:00"/>
    <d v="2025-11-02T00:00:00"/>
    <d v="2025-11-09T00:00:00"/>
    <x v="1"/>
    <x v="1"/>
    <m/>
    <m/>
    <n v="1"/>
    <n v="1"/>
    <n v="1"/>
    <n v="1"/>
    <n v="0"/>
    <n v="4"/>
    <n v="1"/>
    <n v="7"/>
    <s v=""/>
    <s v=""/>
    <x v="5"/>
    <x v="0"/>
    <x v="2"/>
  </r>
  <r>
    <x v="516"/>
    <x v="0"/>
    <x v="0"/>
    <x v="7"/>
    <d v="2025-10-05T00:00:00"/>
    <d v="2025-10-09T00:00:00"/>
    <d v="2025-10-16T00:00:00"/>
    <x v="0"/>
    <x v="0"/>
    <d v="2025-10-26T00:00:00"/>
    <n v="2"/>
    <n v="1"/>
    <n v="1"/>
    <n v="1"/>
    <n v="0"/>
    <n v="1"/>
    <n v="1"/>
    <n v="4"/>
    <n v="7"/>
    <n v="7"/>
    <s v="Detractor"/>
    <x v="5"/>
    <x v="0"/>
    <x v="0"/>
  </r>
  <r>
    <x v="517"/>
    <x v="1"/>
    <x v="2"/>
    <x v="3"/>
    <d v="2025-10-29T00:00:00"/>
    <d v="2025-10-31T00:00:00"/>
    <d v="2025-11-06T00:00:00"/>
    <x v="0"/>
    <x v="0"/>
    <d v="2025-11-28T00:00:00"/>
    <n v="1"/>
    <n v="1"/>
    <n v="1"/>
    <n v="1"/>
    <n v="0"/>
    <n v="1"/>
    <n v="1"/>
    <n v="2"/>
    <n v="6"/>
    <n v="6"/>
    <s v="Detractor"/>
    <x v="6"/>
    <x v="0"/>
    <x v="0"/>
  </r>
  <r>
    <x v="518"/>
    <x v="3"/>
    <x v="2"/>
    <x v="3"/>
    <d v="2025-11-01T00:00:00"/>
    <d v="2025-11-06T00:00:00"/>
    <d v="2025-11-11T00:00:00"/>
    <x v="0"/>
    <x v="0"/>
    <d v="2025-11-22T00:00:00"/>
    <n v="10"/>
    <n v="1"/>
    <n v="1"/>
    <n v="1"/>
    <n v="0"/>
    <n v="1"/>
    <n v="4"/>
    <n v="5"/>
    <n v="5"/>
    <n v="5"/>
    <s v="Promoter"/>
    <x v="8"/>
    <x v="2"/>
    <x v="3"/>
  </r>
  <r>
    <x v="519"/>
    <x v="1"/>
    <x v="0"/>
    <x v="11"/>
    <d v="2025-10-20T00:00:00"/>
    <d v="2025-10-22T00:00:00"/>
    <d v="2025-10-27T00:00:00"/>
    <x v="0"/>
    <x v="0"/>
    <d v="2025-11-11T00:00:00"/>
    <n v="6"/>
    <n v="1"/>
    <n v="1"/>
    <n v="1"/>
    <n v="0"/>
    <n v="1"/>
    <n v="5"/>
    <n v="2"/>
    <n v="5"/>
    <n v="5"/>
    <s v="Detractor"/>
    <x v="5"/>
    <x v="0"/>
    <x v="1"/>
  </r>
  <r>
    <x v="520"/>
    <x v="1"/>
    <x v="0"/>
    <x v="7"/>
    <d v="2025-10-09T00:00:00"/>
    <d v="2025-10-13T00:00:00"/>
    <d v="2025-10-20T00:00:00"/>
    <x v="0"/>
    <x v="0"/>
    <d v="2025-11-17T00:00:00"/>
    <n v="7"/>
    <n v="1"/>
    <n v="1"/>
    <n v="1"/>
    <n v="0"/>
    <n v="1"/>
    <n v="5"/>
    <n v="4"/>
    <n v="7"/>
    <n v="7"/>
    <s v="Passive"/>
    <x v="11"/>
    <x v="0"/>
    <x v="1"/>
  </r>
  <r>
    <x v="521"/>
    <x v="1"/>
    <x v="0"/>
    <x v="16"/>
    <d v="2025-10-18T00:00:00"/>
    <d v="2025-10-20T00:00:00"/>
    <d v="2025-10-25T00:00:00"/>
    <x v="0"/>
    <x v="0"/>
    <d v="2025-11-10T00:00:00"/>
    <n v="4"/>
    <n v="1"/>
    <n v="1"/>
    <n v="1"/>
    <n v="0"/>
    <n v="1"/>
    <n v="1"/>
    <n v="2"/>
    <n v="5"/>
    <n v="5"/>
    <s v="Detractor"/>
    <x v="9"/>
    <x v="0"/>
    <x v="4"/>
  </r>
  <r>
    <x v="522"/>
    <x v="0"/>
    <x v="1"/>
    <x v="20"/>
    <m/>
    <m/>
    <m/>
    <x v="1"/>
    <x v="5"/>
    <m/>
    <m/>
    <n v="0"/>
    <n v="0"/>
    <n v="0"/>
    <n v="1"/>
    <n v="0"/>
    <s v=""/>
    <s v=""/>
    <s v=""/>
    <s v=""/>
    <s v=""/>
    <x v="2"/>
    <x v="0"/>
    <x v="2"/>
  </r>
  <r>
    <x v="523"/>
    <x v="2"/>
    <x v="0"/>
    <x v="11"/>
    <d v="2025-10-20T00:00:00"/>
    <d v="2025-10-25T00:00:00"/>
    <d v="2025-10-27T00:00:00"/>
    <x v="0"/>
    <x v="0"/>
    <d v="2025-11-13T00:00:00"/>
    <n v="4"/>
    <n v="1"/>
    <n v="1"/>
    <n v="1"/>
    <n v="0"/>
    <n v="1"/>
    <n v="5"/>
    <n v="5"/>
    <n v="2"/>
    <n v="2"/>
    <s v="Detractor"/>
    <x v="5"/>
    <x v="0"/>
    <x v="4"/>
  </r>
  <r>
    <x v="524"/>
    <x v="1"/>
    <x v="0"/>
    <x v="2"/>
    <d v="2025-10-06T00:00:00"/>
    <d v="2025-10-09T00:00:00"/>
    <d v="2025-10-16T00:00:00"/>
    <x v="0"/>
    <x v="0"/>
    <d v="2025-11-15T00:00:00"/>
    <n v="8"/>
    <n v="1"/>
    <n v="1"/>
    <n v="1"/>
    <n v="0"/>
    <n v="1"/>
    <n v="5"/>
    <n v="3"/>
    <n v="7"/>
    <n v="7"/>
    <s v="Passive"/>
    <x v="1"/>
    <x v="1"/>
    <x v="1"/>
  </r>
  <r>
    <x v="525"/>
    <x v="0"/>
    <x v="2"/>
    <x v="15"/>
    <d v="2025-10-26T00:00:00"/>
    <d v="2025-10-29T00:00:00"/>
    <d v="2025-11-04T00:00:00"/>
    <x v="0"/>
    <x v="0"/>
    <d v="2025-11-21T00:00:00"/>
    <n v="8"/>
    <n v="1"/>
    <n v="1"/>
    <n v="1"/>
    <n v="0"/>
    <n v="1"/>
    <n v="2"/>
    <n v="3"/>
    <n v="6"/>
    <n v="6"/>
    <s v="Passive"/>
    <x v="4"/>
    <x v="2"/>
    <x v="1"/>
  </r>
  <r>
    <x v="526"/>
    <x v="1"/>
    <x v="0"/>
    <x v="13"/>
    <d v="2025-10-07T00:00:00"/>
    <d v="2025-10-11T00:00:00"/>
    <d v="2025-10-17T00:00:00"/>
    <x v="0"/>
    <x v="0"/>
    <d v="2025-11-02T00:00:00"/>
    <n v="6"/>
    <n v="1"/>
    <n v="1"/>
    <n v="1"/>
    <n v="0"/>
    <n v="1"/>
    <n v="2"/>
    <n v="4"/>
    <n v="6"/>
    <n v="6"/>
    <s v="Detractor"/>
    <x v="5"/>
    <x v="0"/>
    <x v="1"/>
  </r>
  <r>
    <x v="527"/>
    <x v="1"/>
    <x v="0"/>
    <x v="4"/>
    <d v="2025-10-17T00:00:00"/>
    <d v="2025-10-21T00:00:00"/>
    <d v="2025-10-27T00:00:00"/>
    <x v="0"/>
    <x v="0"/>
    <d v="2025-11-14T00:00:00"/>
    <n v="4"/>
    <n v="1"/>
    <n v="1"/>
    <n v="1"/>
    <n v="0"/>
    <n v="1"/>
    <n v="3"/>
    <n v="4"/>
    <n v="6"/>
    <n v="6"/>
    <s v="Detractor"/>
    <x v="0"/>
    <x v="0"/>
    <x v="4"/>
  </r>
  <r>
    <x v="528"/>
    <x v="0"/>
    <x v="1"/>
    <x v="3"/>
    <m/>
    <m/>
    <m/>
    <x v="1"/>
    <x v="4"/>
    <m/>
    <m/>
    <n v="0"/>
    <n v="0"/>
    <n v="0"/>
    <n v="1"/>
    <n v="0"/>
    <s v=""/>
    <s v=""/>
    <s v=""/>
    <s v=""/>
    <s v=""/>
    <x v="2"/>
    <x v="0"/>
    <x v="2"/>
  </r>
  <r>
    <x v="529"/>
    <x v="2"/>
    <x v="1"/>
    <x v="0"/>
    <m/>
    <m/>
    <m/>
    <x v="1"/>
    <x v="2"/>
    <m/>
    <m/>
    <n v="0"/>
    <n v="0"/>
    <n v="0"/>
    <n v="1"/>
    <n v="0"/>
    <s v=""/>
    <s v=""/>
    <s v=""/>
    <s v=""/>
    <s v=""/>
    <x v="2"/>
    <x v="0"/>
    <x v="2"/>
  </r>
  <r>
    <x v="530"/>
    <x v="2"/>
    <x v="0"/>
    <x v="13"/>
    <d v="2025-10-09T00:00:00"/>
    <d v="2025-10-14T00:00:00"/>
    <d v="2025-10-17T00:00:00"/>
    <x v="0"/>
    <x v="0"/>
    <d v="2025-11-16T00:00:00"/>
    <n v="2"/>
    <n v="1"/>
    <n v="1"/>
    <n v="1"/>
    <n v="0"/>
    <n v="1"/>
    <n v="4"/>
    <n v="5"/>
    <n v="3"/>
    <n v="3"/>
    <s v="Detractor"/>
    <x v="5"/>
    <x v="0"/>
    <x v="0"/>
  </r>
  <r>
    <x v="531"/>
    <x v="3"/>
    <x v="2"/>
    <x v="25"/>
    <d v="2025-10-04T00:00:00"/>
    <d v="2025-10-07T00:00:00"/>
    <d v="2025-10-11T00:00:00"/>
    <x v="0"/>
    <x v="0"/>
    <d v="2025-11-03T00:00:00"/>
    <n v="2"/>
    <n v="1"/>
    <n v="1"/>
    <n v="1"/>
    <n v="0"/>
    <n v="1"/>
    <n v="1"/>
    <n v="3"/>
    <n v="4"/>
    <n v="4"/>
    <s v="Detractor"/>
    <x v="9"/>
    <x v="0"/>
    <x v="0"/>
  </r>
  <r>
    <x v="532"/>
    <x v="0"/>
    <x v="1"/>
    <x v="6"/>
    <m/>
    <m/>
    <m/>
    <x v="1"/>
    <x v="2"/>
    <m/>
    <m/>
    <n v="0"/>
    <n v="0"/>
    <n v="0"/>
    <n v="1"/>
    <n v="0"/>
    <s v=""/>
    <s v=""/>
    <s v=""/>
    <s v=""/>
    <s v=""/>
    <x v="2"/>
    <x v="0"/>
    <x v="2"/>
  </r>
  <r>
    <x v="533"/>
    <x v="3"/>
    <x v="0"/>
    <x v="19"/>
    <d v="2025-10-31T00:00:00"/>
    <d v="2025-11-03T00:00:00"/>
    <d v="2025-11-05T00:00:00"/>
    <x v="0"/>
    <x v="0"/>
    <d v="2025-12-01T00:00:00"/>
    <n v="1"/>
    <n v="1"/>
    <n v="1"/>
    <n v="1"/>
    <n v="0"/>
    <n v="1"/>
    <n v="5"/>
    <n v="3"/>
    <n v="2"/>
    <n v="2"/>
    <s v="Detractor"/>
    <x v="3"/>
    <x v="0"/>
    <x v="0"/>
  </r>
  <r>
    <x v="534"/>
    <x v="3"/>
    <x v="2"/>
    <x v="17"/>
    <d v="2025-10-12T00:00:00"/>
    <d v="2025-10-15T00:00:00"/>
    <d v="2025-10-19T00:00:00"/>
    <x v="0"/>
    <x v="0"/>
    <d v="2025-10-29T00:00:00"/>
    <n v="0"/>
    <n v="1"/>
    <n v="1"/>
    <n v="1"/>
    <n v="0"/>
    <n v="1"/>
    <n v="3"/>
    <n v="3"/>
    <n v="4"/>
    <n v="4"/>
    <s v="Detractor"/>
    <x v="3"/>
    <x v="0"/>
    <x v="0"/>
  </r>
  <r>
    <x v="535"/>
    <x v="3"/>
    <x v="2"/>
    <x v="1"/>
    <d v="2025-10-13T00:00:00"/>
    <d v="2025-10-16T00:00:00"/>
    <d v="2025-10-18T00:00:00"/>
    <x v="1"/>
    <x v="4"/>
    <m/>
    <m/>
    <n v="1"/>
    <n v="1"/>
    <n v="1"/>
    <n v="1"/>
    <n v="0"/>
    <n v="2"/>
    <n v="3"/>
    <n v="2"/>
    <s v=""/>
    <s v=""/>
    <x v="12"/>
    <x v="0"/>
    <x v="2"/>
  </r>
  <r>
    <x v="536"/>
    <x v="2"/>
    <x v="0"/>
    <x v="18"/>
    <d v="2025-10-25T00:00:00"/>
    <d v="2025-10-30T00:00:00"/>
    <d v="2025-11-05T00:00:00"/>
    <x v="0"/>
    <x v="0"/>
    <d v="2025-11-15T00:00:00"/>
    <n v="0"/>
    <n v="1"/>
    <n v="1"/>
    <n v="1"/>
    <n v="0"/>
    <n v="1"/>
    <n v="5"/>
    <n v="5"/>
    <n v="6"/>
    <n v="6"/>
    <s v="Detractor"/>
    <x v="11"/>
    <x v="0"/>
    <x v="0"/>
  </r>
  <r>
    <x v="537"/>
    <x v="0"/>
    <x v="2"/>
    <x v="12"/>
    <d v="2025-10-27T00:00:00"/>
    <d v="2025-10-31T00:00:00"/>
    <d v="2025-11-03T00:00:00"/>
    <x v="0"/>
    <x v="0"/>
    <d v="2025-11-28T00:00:00"/>
    <n v="3"/>
    <n v="1"/>
    <n v="1"/>
    <n v="1"/>
    <n v="0"/>
    <n v="1"/>
    <n v="4"/>
    <n v="4"/>
    <n v="3"/>
    <n v="3"/>
    <s v="Detractor"/>
    <x v="4"/>
    <x v="1"/>
    <x v="4"/>
  </r>
  <r>
    <x v="538"/>
    <x v="3"/>
    <x v="1"/>
    <x v="27"/>
    <m/>
    <m/>
    <m/>
    <x v="1"/>
    <x v="2"/>
    <m/>
    <m/>
    <n v="0"/>
    <n v="0"/>
    <n v="0"/>
    <n v="1"/>
    <n v="0"/>
    <s v=""/>
    <s v=""/>
    <s v=""/>
    <s v=""/>
    <s v=""/>
    <x v="2"/>
    <x v="0"/>
    <x v="2"/>
  </r>
  <r>
    <x v="539"/>
    <x v="0"/>
    <x v="0"/>
    <x v="0"/>
    <d v="2025-10-23T00:00:00"/>
    <d v="2025-10-27T00:00:00"/>
    <d v="2025-10-30T00:00:00"/>
    <x v="1"/>
    <x v="5"/>
    <m/>
    <m/>
    <n v="1"/>
    <n v="1"/>
    <n v="1"/>
    <n v="1"/>
    <n v="0"/>
    <n v="2"/>
    <n v="4"/>
    <n v="3"/>
    <s v=""/>
    <s v=""/>
    <x v="6"/>
    <x v="0"/>
    <x v="2"/>
  </r>
  <r>
    <x v="540"/>
    <x v="0"/>
    <x v="2"/>
    <x v="25"/>
    <d v="2025-10-04T00:00:00"/>
    <d v="2025-10-05T00:00:00"/>
    <d v="2025-10-11T00:00:00"/>
    <x v="0"/>
    <x v="0"/>
    <d v="2025-10-25T00:00:00"/>
    <n v="9"/>
    <n v="1"/>
    <n v="1"/>
    <n v="1"/>
    <n v="0"/>
    <n v="1"/>
    <n v="1"/>
    <n v="1"/>
    <n v="6"/>
    <n v="6"/>
    <s v="Promoter"/>
    <x v="9"/>
    <x v="2"/>
    <x v="3"/>
  </r>
  <r>
    <x v="541"/>
    <x v="2"/>
    <x v="1"/>
    <x v="3"/>
    <m/>
    <m/>
    <m/>
    <x v="1"/>
    <x v="5"/>
    <m/>
    <m/>
    <n v="0"/>
    <n v="0"/>
    <n v="0"/>
    <n v="1"/>
    <n v="0"/>
    <s v=""/>
    <s v=""/>
    <s v=""/>
    <s v=""/>
    <s v=""/>
    <x v="2"/>
    <x v="0"/>
    <x v="2"/>
  </r>
  <r>
    <x v="542"/>
    <x v="3"/>
    <x v="0"/>
    <x v="1"/>
    <d v="2025-10-16T00:00:00"/>
    <d v="2025-10-20T00:00:00"/>
    <d v="2025-10-24T00:00:00"/>
    <x v="0"/>
    <x v="0"/>
    <d v="2025-11-23T00:00:00"/>
    <n v="9"/>
    <n v="1"/>
    <n v="1"/>
    <n v="1"/>
    <n v="0"/>
    <n v="1"/>
    <n v="5"/>
    <n v="4"/>
    <n v="4"/>
    <n v="4"/>
    <s v="Promoter"/>
    <x v="0"/>
    <x v="1"/>
    <x v="3"/>
  </r>
  <r>
    <x v="543"/>
    <x v="3"/>
    <x v="0"/>
    <x v="3"/>
    <d v="2025-10-31T00:00:00"/>
    <d v="2025-11-03T00:00:00"/>
    <d v="2025-11-08T00:00:00"/>
    <x v="0"/>
    <x v="0"/>
    <d v="2025-11-23T00:00:00"/>
    <n v="4"/>
    <n v="1"/>
    <n v="1"/>
    <n v="1"/>
    <n v="0"/>
    <n v="1"/>
    <n v="3"/>
    <n v="3"/>
    <n v="5"/>
    <n v="5"/>
    <s v="Detractor"/>
    <x v="4"/>
    <x v="0"/>
    <x v="4"/>
  </r>
  <r>
    <x v="544"/>
    <x v="0"/>
    <x v="2"/>
    <x v="26"/>
    <d v="2025-10-23T00:00:00"/>
    <d v="2025-10-25T00:00:00"/>
    <d v="2025-10-31T00:00:00"/>
    <x v="0"/>
    <x v="0"/>
    <d v="2025-11-29T00:00:00"/>
    <n v="1"/>
    <n v="1"/>
    <n v="1"/>
    <n v="1"/>
    <n v="0"/>
    <n v="1"/>
    <n v="1"/>
    <n v="2"/>
    <n v="6"/>
    <n v="6"/>
    <s v="Detractor"/>
    <x v="6"/>
    <x v="0"/>
    <x v="0"/>
  </r>
  <r>
    <x v="545"/>
    <x v="1"/>
    <x v="2"/>
    <x v="3"/>
    <d v="2025-11-02T00:00:00"/>
    <d v="2025-11-05T00:00:00"/>
    <d v="2025-11-12T00:00:00"/>
    <x v="0"/>
    <x v="0"/>
    <d v="2025-11-22T00:00:00"/>
    <n v="6"/>
    <n v="1"/>
    <n v="1"/>
    <n v="1"/>
    <n v="0"/>
    <n v="1"/>
    <n v="5"/>
    <n v="3"/>
    <n v="7"/>
    <n v="7"/>
    <s v="Detractor"/>
    <x v="1"/>
    <x v="0"/>
    <x v="1"/>
  </r>
  <r>
    <x v="546"/>
    <x v="2"/>
    <x v="0"/>
    <x v="21"/>
    <d v="2025-10-23T00:00:00"/>
    <d v="2025-10-26T00:00:00"/>
    <d v="2025-11-02T00:00:00"/>
    <x v="0"/>
    <x v="0"/>
    <d v="2025-11-19T00:00:00"/>
    <n v="3"/>
    <n v="1"/>
    <n v="1"/>
    <n v="1"/>
    <n v="0"/>
    <n v="1"/>
    <n v="5"/>
    <n v="3"/>
    <n v="7"/>
    <n v="7"/>
    <s v="Detractor"/>
    <x v="1"/>
    <x v="0"/>
    <x v="4"/>
  </r>
  <r>
    <x v="547"/>
    <x v="2"/>
    <x v="0"/>
    <x v="27"/>
    <d v="2025-10-18T00:00:00"/>
    <d v="2025-10-22T00:00:00"/>
    <d v="2025-10-29T00:00:00"/>
    <x v="0"/>
    <x v="0"/>
    <d v="2025-11-16T00:00:00"/>
    <n v="4"/>
    <n v="1"/>
    <n v="1"/>
    <n v="1"/>
    <n v="0"/>
    <n v="1"/>
    <n v="5"/>
    <n v="4"/>
    <n v="7"/>
    <n v="7"/>
    <s v="Detractor"/>
    <x v="11"/>
    <x v="0"/>
    <x v="4"/>
  </r>
  <r>
    <x v="548"/>
    <x v="2"/>
    <x v="0"/>
    <x v="8"/>
    <d v="2025-11-05T00:00:00"/>
    <d v="2025-11-06T00:00:00"/>
    <d v="2025-11-13T00:00:00"/>
    <x v="0"/>
    <x v="0"/>
    <d v="2025-12-12T00:00:00"/>
    <n v="6"/>
    <n v="1"/>
    <n v="1"/>
    <n v="1"/>
    <n v="0"/>
    <n v="1"/>
    <n v="5"/>
    <n v="1"/>
    <n v="7"/>
    <n v="7"/>
    <s v="Detractor"/>
    <x v="0"/>
    <x v="0"/>
    <x v="1"/>
  </r>
  <r>
    <x v="549"/>
    <x v="2"/>
    <x v="0"/>
    <x v="1"/>
    <d v="2025-10-16T00:00:00"/>
    <d v="2025-10-21T00:00:00"/>
    <d v="2025-10-23T00:00:00"/>
    <x v="0"/>
    <x v="0"/>
    <d v="2025-11-11T00:00:00"/>
    <n v="5"/>
    <n v="1"/>
    <n v="1"/>
    <n v="1"/>
    <n v="0"/>
    <n v="1"/>
    <n v="5"/>
    <n v="5"/>
    <n v="2"/>
    <n v="2"/>
    <s v="Detractor"/>
    <x v="5"/>
    <x v="0"/>
    <x v="4"/>
  </r>
  <r>
    <x v="550"/>
    <x v="3"/>
    <x v="0"/>
    <x v="0"/>
    <d v="2025-10-22T00:00:00"/>
    <d v="2025-10-24T00:00:00"/>
    <d v="2025-10-28T00:00:00"/>
    <x v="0"/>
    <x v="0"/>
    <d v="2025-11-27T00:00:00"/>
    <n v="3"/>
    <n v="1"/>
    <n v="1"/>
    <n v="1"/>
    <n v="0"/>
    <n v="1"/>
    <n v="1"/>
    <n v="2"/>
    <n v="4"/>
    <n v="4"/>
    <s v="Detractor"/>
    <x v="12"/>
    <x v="0"/>
    <x v="4"/>
  </r>
  <r>
    <x v="551"/>
    <x v="3"/>
    <x v="2"/>
    <x v="12"/>
    <d v="2025-10-27T00:00:00"/>
    <d v="2025-10-29T00:00:00"/>
    <d v="2025-11-05T00:00:00"/>
    <x v="0"/>
    <x v="0"/>
    <d v="2025-11-23T00:00:00"/>
    <n v="3"/>
    <n v="1"/>
    <n v="1"/>
    <n v="1"/>
    <n v="0"/>
    <n v="1"/>
    <n v="4"/>
    <n v="2"/>
    <n v="7"/>
    <n v="7"/>
    <s v="Detractor"/>
    <x v="0"/>
    <x v="1"/>
    <x v="4"/>
  </r>
  <r>
    <x v="552"/>
    <x v="1"/>
    <x v="0"/>
    <x v="10"/>
    <d v="2025-11-02T00:00:00"/>
    <d v="2025-11-03T00:00:00"/>
    <d v="2025-11-08T00:00:00"/>
    <x v="0"/>
    <x v="0"/>
    <d v="2025-12-01T00:00:00"/>
    <n v="9"/>
    <n v="1"/>
    <n v="1"/>
    <n v="1"/>
    <n v="0"/>
    <n v="1"/>
    <n v="4"/>
    <n v="1"/>
    <n v="5"/>
    <n v="5"/>
    <s v="Promoter"/>
    <x v="3"/>
    <x v="1"/>
    <x v="3"/>
  </r>
  <r>
    <x v="553"/>
    <x v="2"/>
    <x v="1"/>
    <x v="22"/>
    <m/>
    <m/>
    <m/>
    <x v="1"/>
    <x v="4"/>
    <m/>
    <m/>
    <n v="0"/>
    <n v="0"/>
    <n v="0"/>
    <n v="1"/>
    <n v="0"/>
    <s v=""/>
    <s v=""/>
    <s v=""/>
    <s v=""/>
    <s v=""/>
    <x v="2"/>
    <x v="0"/>
    <x v="2"/>
  </r>
  <r>
    <x v="554"/>
    <x v="2"/>
    <x v="0"/>
    <x v="6"/>
    <d v="2025-10-17T00:00:00"/>
    <d v="2025-10-20T00:00:00"/>
    <d v="2025-10-27T00:00:00"/>
    <x v="0"/>
    <x v="0"/>
    <d v="2025-11-18T00:00:00"/>
    <n v="2"/>
    <n v="1"/>
    <n v="1"/>
    <n v="1"/>
    <n v="0"/>
    <n v="1"/>
    <n v="1"/>
    <n v="3"/>
    <n v="7"/>
    <n v="7"/>
    <s v="Detractor"/>
    <x v="4"/>
    <x v="0"/>
    <x v="0"/>
  </r>
  <r>
    <x v="555"/>
    <x v="0"/>
    <x v="0"/>
    <x v="3"/>
    <d v="2025-11-01T00:00:00"/>
    <d v="2025-11-06T00:00:00"/>
    <d v="2025-11-09T00:00:00"/>
    <x v="0"/>
    <x v="0"/>
    <d v="2025-11-30T00:00:00"/>
    <n v="8"/>
    <n v="1"/>
    <n v="1"/>
    <n v="1"/>
    <n v="0"/>
    <n v="1"/>
    <n v="4"/>
    <n v="5"/>
    <n v="3"/>
    <n v="3"/>
    <s v="Passive"/>
    <x v="5"/>
    <x v="1"/>
    <x v="1"/>
  </r>
  <r>
    <x v="556"/>
    <x v="3"/>
    <x v="2"/>
    <x v="21"/>
    <d v="2025-10-21T00:00:00"/>
    <d v="2025-10-26T00:00:00"/>
    <d v="2025-10-28T00:00:00"/>
    <x v="0"/>
    <x v="0"/>
    <d v="2025-11-21T00:00:00"/>
    <n v="1"/>
    <n v="1"/>
    <n v="1"/>
    <n v="1"/>
    <n v="0"/>
    <n v="1"/>
    <n v="3"/>
    <n v="5"/>
    <n v="2"/>
    <n v="2"/>
    <s v="Detractor"/>
    <x v="3"/>
    <x v="0"/>
    <x v="0"/>
  </r>
  <r>
    <x v="557"/>
    <x v="2"/>
    <x v="0"/>
    <x v="30"/>
    <d v="2025-10-05T00:00:00"/>
    <d v="2025-10-10T00:00:00"/>
    <d v="2025-10-13T00:00:00"/>
    <x v="0"/>
    <x v="0"/>
    <d v="2025-10-31T00:00:00"/>
    <n v="2"/>
    <n v="1"/>
    <n v="1"/>
    <n v="1"/>
    <n v="0"/>
    <n v="1"/>
    <n v="3"/>
    <n v="5"/>
    <n v="3"/>
    <n v="3"/>
    <s v="Detractor"/>
    <x v="4"/>
    <x v="0"/>
    <x v="0"/>
  </r>
  <r>
    <x v="558"/>
    <x v="1"/>
    <x v="0"/>
    <x v="18"/>
    <d v="2025-10-21T00:00:00"/>
    <d v="2025-10-25T00:00:00"/>
    <d v="2025-10-27T00:00:00"/>
    <x v="0"/>
    <x v="0"/>
    <d v="2025-11-12T00:00:00"/>
    <n v="6"/>
    <n v="1"/>
    <n v="1"/>
    <n v="1"/>
    <n v="0"/>
    <n v="1"/>
    <n v="1"/>
    <n v="4"/>
    <n v="2"/>
    <n v="2"/>
    <s v="Detractor"/>
    <x v="12"/>
    <x v="0"/>
    <x v="1"/>
  </r>
  <r>
    <x v="559"/>
    <x v="1"/>
    <x v="1"/>
    <x v="25"/>
    <m/>
    <m/>
    <m/>
    <x v="1"/>
    <x v="2"/>
    <m/>
    <m/>
    <n v="0"/>
    <n v="0"/>
    <n v="0"/>
    <n v="1"/>
    <n v="0"/>
    <s v=""/>
    <s v=""/>
    <s v=""/>
    <s v=""/>
    <s v=""/>
    <x v="2"/>
    <x v="0"/>
    <x v="2"/>
  </r>
  <r>
    <x v="560"/>
    <x v="3"/>
    <x v="0"/>
    <x v="24"/>
    <d v="2025-10-11T00:00:00"/>
    <d v="2025-10-14T00:00:00"/>
    <d v="2025-10-19T00:00:00"/>
    <x v="0"/>
    <x v="0"/>
    <d v="2025-11-12T00:00:00"/>
    <n v="6"/>
    <n v="1"/>
    <n v="1"/>
    <n v="1"/>
    <n v="0"/>
    <n v="1"/>
    <n v="3"/>
    <n v="3"/>
    <n v="5"/>
    <n v="5"/>
    <s v="Detractor"/>
    <x v="4"/>
    <x v="0"/>
    <x v="1"/>
  </r>
  <r>
    <x v="561"/>
    <x v="1"/>
    <x v="1"/>
    <x v="0"/>
    <m/>
    <m/>
    <m/>
    <x v="1"/>
    <x v="5"/>
    <m/>
    <m/>
    <n v="0"/>
    <n v="0"/>
    <n v="0"/>
    <n v="1"/>
    <n v="0"/>
    <s v=""/>
    <s v=""/>
    <s v=""/>
    <s v=""/>
    <s v=""/>
    <x v="2"/>
    <x v="0"/>
    <x v="2"/>
  </r>
  <r>
    <x v="562"/>
    <x v="1"/>
    <x v="0"/>
    <x v="26"/>
    <d v="2025-10-23T00:00:00"/>
    <d v="2025-10-25T00:00:00"/>
    <d v="2025-10-27T00:00:00"/>
    <x v="0"/>
    <x v="0"/>
    <d v="2025-11-15T00:00:00"/>
    <n v="1"/>
    <n v="1"/>
    <n v="1"/>
    <n v="1"/>
    <n v="0"/>
    <n v="1"/>
    <n v="1"/>
    <n v="2"/>
    <n v="2"/>
    <n v="2"/>
    <s v="Detractor"/>
    <x v="10"/>
    <x v="0"/>
    <x v="0"/>
  </r>
  <r>
    <x v="563"/>
    <x v="3"/>
    <x v="2"/>
    <x v="20"/>
    <d v="2025-11-02T00:00:00"/>
    <d v="2025-11-04T00:00:00"/>
    <d v="2025-11-09T00:00:00"/>
    <x v="0"/>
    <x v="0"/>
    <d v="2025-12-05T00:00:00"/>
    <n v="3"/>
    <n v="1"/>
    <n v="1"/>
    <n v="1"/>
    <n v="0"/>
    <n v="1"/>
    <n v="3"/>
    <n v="2"/>
    <n v="5"/>
    <n v="5"/>
    <s v="Detractor"/>
    <x v="3"/>
    <x v="1"/>
    <x v="4"/>
  </r>
  <r>
    <x v="564"/>
    <x v="2"/>
    <x v="0"/>
    <x v="29"/>
    <d v="2025-10-12T00:00:00"/>
    <d v="2025-10-15T00:00:00"/>
    <d v="2025-10-21T00:00:00"/>
    <x v="0"/>
    <x v="0"/>
    <d v="2025-11-19T00:00:00"/>
    <n v="4"/>
    <n v="1"/>
    <n v="1"/>
    <n v="1"/>
    <n v="0"/>
    <n v="1"/>
    <n v="2"/>
    <n v="3"/>
    <n v="6"/>
    <n v="6"/>
    <s v="Detractor"/>
    <x v="4"/>
    <x v="0"/>
    <x v="4"/>
  </r>
  <r>
    <x v="565"/>
    <x v="2"/>
    <x v="2"/>
    <x v="24"/>
    <d v="2025-10-09T00:00:00"/>
    <d v="2025-10-11T00:00:00"/>
    <d v="2025-10-17T00:00:00"/>
    <x v="0"/>
    <x v="0"/>
    <d v="2025-11-08T00:00:00"/>
    <n v="5"/>
    <n v="1"/>
    <n v="1"/>
    <n v="1"/>
    <n v="0"/>
    <n v="1"/>
    <n v="1"/>
    <n v="2"/>
    <n v="6"/>
    <n v="6"/>
    <s v="Detractor"/>
    <x v="6"/>
    <x v="1"/>
    <x v="4"/>
  </r>
  <r>
    <x v="566"/>
    <x v="1"/>
    <x v="2"/>
    <x v="15"/>
    <d v="2025-10-29T00:00:00"/>
    <d v="2025-11-02T00:00:00"/>
    <d v="2025-11-04T00:00:00"/>
    <x v="0"/>
    <x v="0"/>
    <d v="2025-12-02T00:00:00"/>
    <n v="3"/>
    <n v="1"/>
    <n v="1"/>
    <n v="1"/>
    <n v="0"/>
    <n v="1"/>
    <n v="5"/>
    <n v="4"/>
    <n v="2"/>
    <n v="2"/>
    <s v="Detractor"/>
    <x v="4"/>
    <x v="0"/>
    <x v="4"/>
  </r>
  <r>
    <x v="567"/>
    <x v="1"/>
    <x v="1"/>
    <x v="25"/>
    <m/>
    <m/>
    <m/>
    <x v="1"/>
    <x v="5"/>
    <m/>
    <m/>
    <n v="0"/>
    <n v="0"/>
    <n v="0"/>
    <n v="1"/>
    <n v="0"/>
    <s v=""/>
    <s v=""/>
    <s v=""/>
    <s v=""/>
    <s v=""/>
    <x v="2"/>
    <x v="0"/>
    <x v="2"/>
  </r>
  <r>
    <x v="568"/>
    <x v="2"/>
    <x v="0"/>
    <x v="4"/>
    <d v="2025-10-17T00:00:00"/>
    <d v="2025-10-22T00:00:00"/>
    <d v="2025-10-26T00:00:00"/>
    <x v="0"/>
    <x v="0"/>
    <d v="2025-11-08T00:00:00"/>
    <n v="9"/>
    <n v="1"/>
    <n v="1"/>
    <n v="1"/>
    <n v="0"/>
    <n v="1"/>
    <n v="3"/>
    <n v="5"/>
    <n v="4"/>
    <n v="4"/>
    <s v="Promoter"/>
    <x v="5"/>
    <x v="0"/>
    <x v="3"/>
  </r>
  <r>
    <x v="569"/>
    <x v="3"/>
    <x v="0"/>
    <x v="7"/>
    <d v="2025-10-06T00:00:00"/>
    <d v="2025-10-08T00:00:00"/>
    <d v="2025-10-15T00:00:00"/>
    <x v="0"/>
    <x v="0"/>
    <d v="2025-10-25T00:00:00"/>
    <n v="4"/>
    <n v="1"/>
    <n v="1"/>
    <n v="1"/>
    <n v="0"/>
    <n v="1"/>
    <n v="2"/>
    <n v="2"/>
    <n v="7"/>
    <n v="7"/>
    <s v="Detractor"/>
    <x v="4"/>
    <x v="0"/>
    <x v="4"/>
  </r>
  <r>
    <x v="570"/>
    <x v="1"/>
    <x v="2"/>
    <x v="22"/>
    <d v="2025-10-26T00:00:00"/>
    <d v="2025-10-30T00:00:00"/>
    <d v="2025-11-06T00:00:00"/>
    <x v="0"/>
    <x v="0"/>
    <d v="2025-12-02T00:00:00"/>
    <n v="9"/>
    <n v="1"/>
    <n v="1"/>
    <n v="1"/>
    <n v="0"/>
    <n v="1"/>
    <n v="1"/>
    <n v="4"/>
    <n v="7"/>
    <n v="7"/>
    <s v="Promoter"/>
    <x v="5"/>
    <x v="2"/>
    <x v="3"/>
  </r>
  <r>
    <x v="571"/>
    <x v="0"/>
    <x v="0"/>
    <x v="0"/>
    <d v="2025-10-24T00:00:00"/>
    <d v="2025-10-29T00:00:00"/>
    <d v="2025-11-05T00:00:00"/>
    <x v="0"/>
    <x v="0"/>
    <d v="2025-11-26T00:00:00"/>
    <n v="2"/>
    <n v="1"/>
    <n v="1"/>
    <n v="1"/>
    <n v="0"/>
    <n v="1"/>
    <n v="3"/>
    <n v="5"/>
    <n v="7"/>
    <n v="7"/>
    <s v="Detractor"/>
    <x v="1"/>
    <x v="0"/>
    <x v="0"/>
  </r>
  <r>
    <x v="572"/>
    <x v="3"/>
    <x v="2"/>
    <x v="12"/>
    <d v="2025-10-28T00:00:00"/>
    <d v="2025-10-31T00:00:00"/>
    <d v="2025-11-07T00:00:00"/>
    <x v="0"/>
    <x v="0"/>
    <d v="2025-12-04T00:00:00"/>
    <n v="1"/>
    <n v="1"/>
    <n v="1"/>
    <n v="1"/>
    <n v="0"/>
    <n v="1"/>
    <n v="5"/>
    <n v="3"/>
    <n v="7"/>
    <n v="7"/>
    <s v="Detractor"/>
    <x v="1"/>
    <x v="0"/>
    <x v="0"/>
  </r>
  <r>
    <x v="573"/>
    <x v="1"/>
    <x v="2"/>
    <x v="3"/>
    <d v="2025-10-31T00:00:00"/>
    <d v="2025-11-03T00:00:00"/>
    <d v="2025-11-06T00:00:00"/>
    <x v="0"/>
    <x v="0"/>
    <d v="2025-12-06T00:00:00"/>
    <n v="7"/>
    <n v="1"/>
    <n v="1"/>
    <n v="1"/>
    <n v="0"/>
    <n v="1"/>
    <n v="3"/>
    <n v="3"/>
    <n v="3"/>
    <n v="3"/>
    <s v="Passive"/>
    <x v="6"/>
    <x v="2"/>
    <x v="1"/>
  </r>
  <r>
    <x v="574"/>
    <x v="1"/>
    <x v="0"/>
    <x v="7"/>
    <d v="2025-10-06T00:00:00"/>
    <d v="2025-10-10T00:00:00"/>
    <d v="2025-10-12T00:00:00"/>
    <x v="0"/>
    <x v="0"/>
    <d v="2025-11-10T00:00:00"/>
    <n v="0"/>
    <n v="1"/>
    <n v="1"/>
    <n v="1"/>
    <n v="0"/>
    <n v="1"/>
    <n v="2"/>
    <n v="4"/>
    <n v="2"/>
    <n v="2"/>
    <s v="Detractor"/>
    <x v="9"/>
    <x v="0"/>
    <x v="0"/>
  </r>
  <r>
    <x v="575"/>
    <x v="0"/>
    <x v="2"/>
    <x v="11"/>
    <d v="2025-10-19T00:00:00"/>
    <d v="2025-10-23T00:00:00"/>
    <d v="2025-10-25T00:00:00"/>
    <x v="0"/>
    <x v="0"/>
    <d v="2025-11-23T00:00:00"/>
    <n v="10"/>
    <n v="1"/>
    <n v="1"/>
    <n v="1"/>
    <n v="0"/>
    <n v="1"/>
    <n v="4"/>
    <n v="4"/>
    <n v="2"/>
    <n v="2"/>
    <s v="Promoter"/>
    <x v="3"/>
    <x v="2"/>
    <x v="3"/>
  </r>
  <r>
    <x v="576"/>
    <x v="0"/>
    <x v="0"/>
    <x v="14"/>
    <d v="2025-10-10T00:00:00"/>
    <d v="2025-10-14T00:00:00"/>
    <d v="2025-10-21T00:00:00"/>
    <x v="0"/>
    <x v="0"/>
    <d v="2025-11-09T00:00:00"/>
    <n v="7"/>
    <n v="1"/>
    <n v="1"/>
    <n v="1"/>
    <n v="0"/>
    <n v="1"/>
    <n v="4"/>
    <n v="4"/>
    <n v="7"/>
    <n v="7"/>
    <s v="Passive"/>
    <x v="1"/>
    <x v="0"/>
    <x v="1"/>
  </r>
  <r>
    <x v="577"/>
    <x v="2"/>
    <x v="2"/>
    <x v="12"/>
    <d v="2025-10-25T00:00:00"/>
    <d v="2025-10-27T00:00:00"/>
    <d v="2025-10-30T00:00:00"/>
    <x v="0"/>
    <x v="0"/>
    <d v="2025-11-18T00:00:00"/>
    <n v="3"/>
    <n v="1"/>
    <n v="1"/>
    <n v="1"/>
    <n v="0"/>
    <n v="1"/>
    <n v="2"/>
    <n v="2"/>
    <n v="3"/>
    <n v="3"/>
    <s v="Detractor"/>
    <x v="12"/>
    <x v="1"/>
    <x v="4"/>
  </r>
  <r>
    <x v="578"/>
    <x v="3"/>
    <x v="2"/>
    <x v="29"/>
    <d v="2025-10-12T00:00:00"/>
    <d v="2025-10-15T00:00:00"/>
    <d v="2025-10-22T00:00:00"/>
    <x v="0"/>
    <x v="0"/>
    <d v="2025-11-04T00:00:00"/>
    <n v="6"/>
    <n v="1"/>
    <n v="1"/>
    <n v="1"/>
    <n v="0"/>
    <n v="1"/>
    <n v="2"/>
    <n v="3"/>
    <n v="7"/>
    <n v="7"/>
    <s v="Detractor"/>
    <x v="5"/>
    <x v="2"/>
    <x v="1"/>
  </r>
  <r>
    <x v="579"/>
    <x v="3"/>
    <x v="2"/>
    <x v="10"/>
    <d v="2025-10-30T00:00:00"/>
    <d v="2025-11-01T00:00:00"/>
    <d v="2025-11-03T00:00:00"/>
    <x v="0"/>
    <x v="0"/>
    <d v="2025-11-28T00:00:00"/>
    <n v="9"/>
    <n v="1"/>
    <n v="1"/>
    <n v="1"/>
    <n v="0"/>
    <n v="1"/>
    <n v="1"/>
    <n v="2"/>
    <n v="2"/>
    <n v="2"/>
    <s v="Promoter"/>
    <x v="10"/>
    <x v="2"/>
    <x v="3"/>
  </r>
  <r>
    <x v="580"/>
    <x v="2"/>
    <x v="0"/>
    <x v="2"/>
    <d v="2025-10-05T00:00:00"/>
    <d v="2025-10-07T00:00:00"/>
    <d v="2025-10-10T00:00:00"/>
    <x v="0"/>
    <x v="0"/>
    <d v="2025-10-22T00:00:00"/>
    <n v="6"/>
    <n v="1"/>
    <n v="1"/>
    <n v="1"/>
    <n v="0"/>
    <n v="1"/>
    <n v="4"/>
    <n v="2"/>
    <n v="3"/>
    <n v="3"/>
    <s v="Detractor"/>
    <x v="6"/>
    <x v="0"/>
    <x v="1"/>
  </r>
  <r>
    <x v="581"/>
    <x v="3"/>
    <x v="0"/>
    <x v="30"/>
    <d v="2025-10-03T00:00:00"/>
    <d v="2025-10-08T00:00:00"/>
    <d v="2025-10-13T00:00:00"/>
    <x v="0"/>
    <x v="0"/>
    <d v="2025-11-02T00:00:00"/>
    <n v="3"/>
    <n v="1"/>
    <n v="1"/>
    <n v="1"/>
    <n v="0"/>
    <n v="1"/>
    <n v="1"/>
    <n v="5"/>
    <n v="5"/>
    <n v="5"/>
    <s v="Detractor"/>
    <x v="4"/>
    <x v="0"/>
    <x v="4"/>
  </r>
  <r>
    <x v="582"/>
    <x v="3"/>
    <x v="0"/>
    <x v="1"/>
    <d v="2025-10-14T00:00:00"/>
    <d v="2025-10-18T00:00:00"/>
    <d v="2025-10-22T00:00:00"/>
    <x v="0"/>
    <x v="0"/>
    <d v="2025-11-09T00:00:00"/>
    <n v="1"/>
    <n v="1"/>
    <n v="1"/>
    <n v="1"/>
    <n v="0"/>
    <n v="1"/>
    <n v="3"/>
    <n v="4"/>
    <n v="4"/>
    <n v="4"/>
    <s v="Detractor"/>
    <x v="4"/>
    <x v="0"/>
    <x v="0"/>
  </r>
  <r>
    <x v="583"/>
    <x v="3"/>
    <x v="0"/>
    <x v="19"/>
    <d v="2025-10-28T00:00:00"/>
    <d v="2025-10-30T00:00:00"/>
    <d v="2025-11-05T00:00:00"/>
    <x v="0"/>
    <x v="0"/>
    <d v="2025-12-05T00:00:00"/>
    <n v="5"/>
    <n v="1"/>
    <n v="1"/>
    <n v="1"/>
    <n v="0"/>
    <n v="1"/>
    <n v="2"/>
    <n v="2"/>
    <n v="6"/>
    <n v="6"/>
    <s v="Detractor"/>
    <x v="3"/>
    <x v="0"/>
    <x v="4"/>
  </r>
  <r>
    <x v="584"/>
    <x v="3"/>
    <x v="0"/>
    <x v="30"/>
    <d v="2025-10-03T00:00:00"/>
    <d v="2025-10-08T00:00:00"/>
    <d v="2025-10-14T00:00:00"/>
    <x v="1"/>
    <x v="3"/>
    <m/>
    <m/>
    <n v="1"/>
    <n v="1"/>
    <n v="1"/>
    <n v="1"/>
    <n v="0"/>
    <n v="1"/>
    <n v="5"/>
    <n v="6"/>
    <s v=""/>
    <s v=""/>
    <x v="5"/>
    <x v="0"/>
    <x v="2"/>
  </r>
  <r>
    <x v="585"/>
    <x v="3"/>
    <x v="2"/>
    <x v="29"/>
    <d v="2025-10-12T00:00:00"/>
    <d v="2025-10-13T00:00:00"/>
    <d v="2025-10-20T00:00:00"/>
    <x v="0"/>
    <x v="0"/>
    <d v="2025-11-09T00:00:00"/>
    <n v="5"/>
    <n v="1"/>
    <n v="1"/>
    <n v="1"/>
    <n v="0"/>
    <n v="1"/>
    <n v="2"/>
    <n v="1"/>
    <n v="7"/>
    <n v="7"/>
    <s v="Detractor"/>
    <x v="3"/>
    <x v="1"/>
    <x v="4"/>
  </r>
  <r>
    <x v="586"/>
    <x v="0"/>
    <x v="0"/>
    <x v="9"/>
    <d v="2025-10-13T00:00:00"/>
    <d v="2025-10-18T00:00:00"/>
    <d v="2025-10-22T00:00:00"/>
    <x v="0"/>
    <x v="0"/>
    <d v="2025-11-09T00:00:00"/>
    <n v="8"/>
    <n v="1"/>
    <n v="1"/>
    <n v="1"/>
    <n v="0"/>
    <n v="1"/>
    <n v="1"/>
    <n v="5"/>
    <n v="4"/>
    <n v="4"/>
    <s v="Passive"/>
    <x v="3"/>
    <x v="1"/>
    <x v="1"/>
  </r>
  <r>
    <x v="587"/>
    <x v="3"/>
    <x v="1"/>
    <x v="9"/>
    <m/>
    <m/>
    <m/>
    <x v="1"/>
    <x v="3"/>
    <m/>
    <m/>
    <n v="0"/>
    <n v="0"/>
    <n v="0"/>
    <n v="1"/>
    <n v="0"/>
    <s v=""/>
    <s v=""/>
    <s v=""/>
    <s v=""/>
    <s v=""/>
    <x v="2"/>
    <x v="0"/>
    <x v="2"/>
  </r>
  <r>
    <x v="588"/>
    <x v="0"/>
    <x v="0"/>
    <x v="4"/>
    <d v="2025-10-17T00:00:00"/>
    <d v="2025-10-18T00:00:00"/>
    <d v="2025-10-21T00:00:00"/>
    <x v="1"/>
    <x v="5"/>
    <m/>
    <m/>
    <n v="1"/>
    <n v="1"/>
    <n v="1"/>
    <n v="1"/>
    <n v="0"/>
    <n v="3"/>
    <n v="1"/>
    <n v="3"/>
    <s v=""/>
    <s v=""/>
    <x v="12"/>
    <x v="0"/>
    <x v="2"/>
  </r>
  <r>
    <x v="589"/>
    <x v="3"/>
    <x v="0"/>
    <x v="13"/>
    <d v="2025-10-08T00:00:00"/>
    <d v="2025-10-09T00:00:00"/>
    <d v="2025-10-13T00:00:00"/>
    <x v="0"/>
    <x v="0"/>
    <d v="2025-10-31T00:00:00"/>
    <n v="9"/>
    <n v="1"/>
    <n v="1"/>
    <n v="1"/>
    <n v="0"/>
    <n v="1"/>
    <n v="3"/>
    <n v="1"/>
    <n v="4"/>
    <n v="4"/>
    <s v="Promoter"/>
    <x v="9"/>
    <x v="1"/>
    <x v="3"/>
  </r>
  <r>
    <x v="590"/>
    <x v="2"/>
    <x v="1"/>
    <x v="24"/>
    <m/>
    <m/>
    <m/>
    <x v="1"/>
    <x v="4"/>
    <m/>
    <m/>
    <n v="0"/>
    <n v="0"/>
    <n v="0"/>
    <n v="1"/>
    <n v="0"/>
    <s v=""/>
    <s v=""/>
    <s v=""/>
    <s v=""/>
    <s v=""/>
    <x v="2"/>
    <x v="0"/>
    <x v="2"/>
  </r>
  <r>
    <x v="591"/>
    <x v="1"/>
    <x v="0"/>
    <x v="16"/>
    <d v="2025-10-22T00:00:00"/>
    <d v="2025-10-23T00:00:00"/>
    <d v="2025-10-26T00:00:00"/>
    <x v="0"/>
    <x v="0"/>
    <d v="2025-11-25T00:00:00"/>
    <n v="0"/>
    <n v="1"/>
    <n v="1"/>
    <n v="1"/>
    <n v="0"/>
    <n v="1"/>
    <n v="5"/>
    <n v="1"/>
    <n v="3"/>
    <n v="3"/>
    <s v="Detractor"/>
    <x v="6"/>
    <x v="0"/>
    <x v="0"/>
  </r>
  <r>
    <x v="592"/>
    <x v="0"/>
    <x v="2"/>
    <x v="4"/>
    <d v="2025-10-18T00:00:00"/>
    <d v="2025-10-19T00:00:00"/>
    <d v="2025-10-26T00:00:00"/>
    <x v="1"/>
    <x v="1"/>
    <m/>
    <m/>
    <n v="1"/>
    <n v="1"/>
    <n v="1"/>
    <n v="1"/>
    <n v="0"/>
    <n v="4"/>
    <n v="1"/>
    <n v="7"/>
    <s v=""/>
    <s v=""/>
    <x v="5"/>
    <x v="0"/>
    <x v="2"/>
  </r>
  <r>
    <x v="593"/>
    <x v="3"/>
    <x v="0"/>
    <x v="23"/>
    <d v="2025-10-24T00:00:00"/>
    <d v="2025-10-28T00:00:00"/>
    <d v="2025-11-01T00:00:00"/>
    <x v="0"/>
    <x v="0"/>
    <d v="2025-12-01T00:00:00"/>
    <n v="7"/>
    <n v="1"/>
    <n v="1"/>
    <n v="1"/>
    <n v="0"/>
    <n v="1"/>
    <n v="5"/>
    <n v="4"/>
    <n v="4"/>
    <n v="4"/>
    <s v="Passive"/>
    <x v="0"/>
    <x v="0"/>
    <x v="1"/>
  </r>
  <r>
    <x v="594"/>
    <x v="2"/>
    <x v="0"/>
    <x v="26"/>
    <d v="2025-10-26T00:00:00"/>
    <d v="2025-10-28T00:00:00"/>
    <d v="2025-11-04T00:00:00"/>
    <x v="0"/>
    <x v="0"/>
    <d v="2025-11-23T00:00:00"/>
    <n v="2"/>
    <n v="1"/>
    <n v="1"/>
    <n v="1"/>
    <n v="0"/>
    <n v="1"/>
    <n v="4"/>
    <n v="2"/>
    <n v="7"/>
    <n v="7"/>
    <s v="Detractor"/>
    <x v="0"/>
    <x v="0"/>
    <x v="0"/>
  </r>
  <r>
    <x v="595"/>
    <x v="1"/>
    <x v="0"/>
    <x v="19"/>
    <d v="2025-10-29T00:00:00"/>
    <d v="2025-10-31T00:00:00"/>
    <d v="2025-11-02T00:00:00"/>
    <x v="0"/>
    <x v="0"/>
    <d v="2025-11-18T00:00:00"/>
    <n v="8"/>
    <n v="1"/>
    <n v="1"/>
    <n v="1"/>
    <n v="0"/>
    <n v="1"/>
    <n v="3"/>
    <n v="2"/>
    <n v="2"/>
    <n v="2"/>
    <s v="Passive"/>
    <x v="12"/>
    <x v="1"/>
    <x v="1"/>
  </r>
  <r>
    <x v="596"/>
    <x v="0"/>
    <x v="0"/>
    <x v="14"/>
    <d v="2025-10-07T00:00:00"/>
    <d v="2025-10-08T00:00:00"/>
    <d v="2025-10-10T00:00:00"/>
    <x v="1"/>
    <x v="1"/>
    <m/>
    <m/>
    <n v="1"/>
    <n v="1"/>
    <n v="1"/>
    <n v="1"/>
    <n v="0"/>
    <n v="1"/>
    <n v="1"/>
    <n v="2"/>
    <s v=""/>
    <s v=""/>
    <x v="13"/>
    <x v="0"/>
    <x v="2"/>
  </r>
  <r>
    <x v="597"/>
    <x v="1"/>
    <x v="0"/>
    <x v="14"/>
    <d v="2025-10-08T00:00:00"/>
    <d v="2025-10-10T00:00:00"/>
    <d v="2025-10-14T00:00:00"/>
    <x v="0"/>
    <x v="0"/>
    <d v="2025-10-28T00:00:00"/>
    <n v="3"/>
    <n v="1"/>
    <n v="1"/>
    <n v="1"/>
    <n v="0"/>
    <n v="1"/>
    <n v="2"/>
    <n v="2"/>
    <n v="4"/>
    <n v="4"/>
    <s v="Detractor"/>
    <x v="9"/>
    <x v="0"/>
    <x v="4"/>
  </r>
  <r>
    <x v="598"/>
    <x v="2"/>
    <x v="0"/>
    <x v="14"/>
    <d v="2025-10-09T00:00:00"/>
    <d v="2025-10-10T00:00:00"/>
    <d v="2025-10-15T00:00:00"/>
    <x v="0"/>
    <x v="0"/>
    <d v="2025-11-10T00:00:00"/>
    <n v="1"/>
    <n v="1"/>
    <n v="1"/>
    <n v="1"/>
    <n v="0"/>
    <n v="1"/>
    <n v="3"/>
    <n v="1"/>
    <n v="5"/>
    <n v="5"/>
    <s v="Detractor"/>
    <x v="6"/>
    <x v="0"/>
    <x v="0"/>
  </r>
  <r>
    <x v="599"/>
    <x v="0"/>
    <x v="0"/>
    <x v="25"/>
    <d v="2025-10-06T00:00:00"/>
    <d v="2025-10-08T00:00:00"/>
    <d v="2025-10-12T00:00:00"/>
    <x v="0"/>
    <x v="0"/>
    <d v="2025-10-29T00:00:00"/>
    <n v="4"/>
    <n v="1"/>
    <n v="1"/>
    <n v="1"/>
    <n v="0"/>
    <n v="1"/>
    <n v="3"/>
    <n v="2"/>
    <n v="4"/>
    <n v="4"/>
    <s v="Detractor"/>
    <x v="6"/>
    <x v="0"/>
    <x v="4"/>
  </r>
  <r>
    <x v="600"/>
    <x v="1"/>
    <x v="1"/>
    <x v="18"/>
    <m/>
    <m/>
    <m/>
    <x v="1"/>
    <x v="5"/>
    <m/>
    <m/>
    <n v="0"/>
    <n v="0"/>
    <n v="0"/>
    <n v="1"/>
    <n v="0"/>
    <s v=""/>
    <s v=""/>
    <s v=""/>
    <s v=""/>
    <s v=""/>
    <x v="2"/>
    <x v="0"/>
    <x v="2"/>
  </r>
  <r>
    <x v="601"/>
    <x v="3"/>
    <x v="0"/>
    <x v="3"/>
    <d v="2025-10-29T00:00:00"/>
    <d v="2025-11-03T00:00:00"/>
    <d v="2025-11-09T00:00:00"/>
    <x v="0"/>
    <x v="0"/>
    <d v="2025-11-20T00:00:00"/>
    <n v="3"/>
    <n v="1"/>
    <n v="1"/>
    <n v="1"/>
    <n v="0"/>
    <n v="1"/>
    <n v="1"/>
    <n v="5"/>
    <n v="6"/>
    <n v="6"/>
    <s v="Detractor"/>
    <x v="5"/>
    <x v="0"/>
    <x v="4"/>
  </r>
  <r>
    <x v="602"/>
    <x v="0"/>
    <x v="2"/>
    <x v="27"/>
    <d v="2025-10-16T00:00:00"/>
    <d v="2025-10-20T00:00:00"/>
    <d v="2025-10-22T00:00:00"/>
    <x v="0"/>
    <x v="0"/>
    <d v="2025-11-20T00:00:00"/>
    <n v="8"/>
    <n v="1"/>
    <n v="1"/>
    <n v="1"/>
    <n v="0"/>
    <n v="1"/>
    <n v="3"/>
    <n v="4"/>
    <n v="2"/>
    <n v="2"/>
    <s v="Passive"/>
    <x v="6"/>
    <x v="2"/>
    <x v="1"/>
  </r>
  <r>
    <x v="603"/>
    <x v="1"/>
    <x v="0"/>
    <x v="18"/>
    <d v="2025-10-23T00:00:00"/>
    <d v="2025-10-26T00:00:00"/>
    <d v="2025-10-30T00:00:00"/>
    <x v="0"/>
    <x v="0"/>
    <d v="2025-11-21T00:00:00"/>
    <n v="6"/>
    <n v="1"/>
    <n v="1"/>
    <n v="1"/>
    <n v="0"/>
    <n v="1"/>
    <n v="3"/>
    <n v="3"/>
    <n v="4"/>
    <n v="4"/>
    <s v="Detractor"/>
    <x v="3"/>
    <x v="0"/>
    <x v="1"/>
  </r>
  <r>
    <x v="604"/>
    <x v="2"/>
    <x v="2"/>
    <x v="26"/>
    <d v="2025-10-23T00:00:00"/>
    <d v="2025-10-24T00:00:00"/>
    <d v="2025-10-31T00:00:00"/>
    <x v="0"/>
    <x v="0"/>
    <d v="2025-11-20T00:00:00"/>
    <n v="9"/>
    <n v="1"/>
    <n v="1"/>
    <n v="1"/>
    <n v="0"/>
    <n v="1"/>
    <n v="1"/>
    <n v="1"/>
    <n v="7"/>
    <n v="7"/>
    <s v="Promoter"/>
    <x v="6"/>
    <x v="2"/>
    <x v="3"/>
  </r>
  <r>
    <x v="605"/>
    <x v="2"/>
    <x v="0"/>
    <x v="24"/>
    <d v="2025-10-11T00:00:00"/>
    <d v="2025-10-16T00:00:00"/>
    <d v="2025-10-22T00:00:00"/>
    <x v="0"/>
    <x v="0"/>
    <d v="2025-11-05T00:00:00"/>
    <n v="3"/>
    <n v="1"/>
    <n v="1"/>
    <n v="1"/>
    <n v="0"/>
    <n v="1"/>
    <n v="3"/>
    <n v="5"/>
    <n v="6"/>
    <n v="6"/>
    <s v="Detractor"/>
    <x v="8"/>
    <x v="0"/>
    <x v="4"/>
  </r>
  <r>
    <x v="606"/>
    <x v="0"/>
    <x v="0"/>
    <x v="6"/>
    <d v="2025-10-20T00:00:00"/>
    <d v="2025-10-25T00:00:00"/>
    <d v="2025-11-01T00:00:00"/>
    <x v="0"/>
    <x v="0"/>
    <d v="2025-11-11T00:00:00"/>
    <n v="2"/>
    <n v="1"/>
    <n v="1"/>
    <n v="1"/>
    <n v="0"/>
    <n v="1"/>
    <n v="4"/>
    <n v="5"/>
    <n v="7"/>
    <n v="7"/>
    <s v="Detractor"/>
    <x v="11"/>
    <x v="0"/>
    <x v="0"/>
  </r>
  <r>
    <x v="607"/>
    <x v="1"/>
    <x v="2"/>
    <x v="20"/>
    <d v="2025-11-03T00:00:00"/>
    <d v="2025-11-07T00:00:00"/>
    <d v="2025-11-09T00:00:00"/>
    <x v="0"/>
    <x v="0"/>
    <d v="2025-12-09T00:00:00"/>
    <n v="4"/>
    <n v="1"/>
    <n v="1"/>
    <n v="1"/>
    <n v="0"/>
    <n v="1"/>
    <n v="4"/>
    <n v="4"/>
    <n v="2"/>
    <n v="2"/>
    <s v="Detractor"/>
    <x v="3"/>
    <x v="0"/>
    <x v="4"/>
  </r>
  <r>
    <x v="608"/>
    <x v="0"/>
    <x v="0"/>
    <x v="23"/>
    <d v="2025-10-23T00:00:00"/>
    <d v="2025-10-27T00:00:00"/>
    <d v="2025-11-01T00:00:00"/>
    <x v="0"/>
    <x v="0"/>
    <d v="2025-11-26T00:00:00"/>
    <n v="0"/>
    <n v="1"/>
    <n v="1"/>
    <n v="1"/>
    <n v="0"/>
    <n v="1"/>
    <n v="4"/>
    <n v="4"/>
    <n v="5"/>
    <n v="5"/>
    <s v="Detractor"/>
    <x v="0"/>
    <x v="0"/>
    <x v="0"/>
  </r>
  <r>
    <x v="609"/>
    <x v="0"/>
    <x v="2"/>
    <x v="13"/>
    <d v="2025-10-09T00:00:00"/>
    <d v="2025-10-10T00:00:00"/>
    <d v="2025-10-15T00:00:00"/>
    <x v="0"/>
    <x v="0"/>
    <d v="2025-11-03T00:00:00"/>
    <n v="1"/>
    <n v="1"/>
    <n v="1"/>
    <n v="1"/>
    <n v="0"/>
    <n v="1"/>
    <n v="4"/>
    <n v="1"/>
    <n v="5"/>
    <n v="5"/>
    <s v="Detractor"/>
    <x v="3"/>
    <x v="0"/>
    <x v="0"/>
  </r>
  <r>
    <x v="610"/>
    <x v="1"/>
    <x v="2"/>
    <x v="24"/>
    <d v="2025-10-11T00:00:00"/>
    <d v="2025-10-12T00:00:00"/>
    <d v="2025-10-18T00:00:00"/>
    <x v="0"/>
    <x v="0"/>
    <d v="2025-11-05T00:00:00"/>
    <n v="1"/>
    <n v="1"/>
    <n v="1"/>
    <n v="1"/>
    <n v="0"/>
    <n v="1"/>
    <n v="3"/>
    <n v="1"/>
    <n v="6"/>
    <n v="6"/>
    <s v="Detractor"/>
    <x v="3"/>
    <x v="0"/>
    <x v="0"/>
  </r>
  <r>
    <x v="611"/>
    <x v="1"/>
    <x v="0"/>
    <x v="11"/>
    <d v="2025-10-17T00:00:00"/>
    <d v="2025-10-22T00:00:00"/>
    <d v="2025-10-26T00:00:00"/>
    <x v="0"/>
    <x v="0"/>
    <d v="2025-11-18T00:00:00"/>
    <n v="2"/>
    <n v="1"/>
    <n v="1"/>
    <n v="1"/>
    <n v="0"/>
    <n v="1"/>
    <n v="2"/>
    <n v="5"/>
    <n v="4"/>
    <n v="4"/>
    <s v="Detractor"/>
    <x v="4"/>
    <x v="0"/>
    <x v="0"/>
  </r>
  <r>
    <x v="612"/>
    <x v="3"/>
    <x v="0"/>
    <x v="0"/>
    <d v="2025-10-25T00:00:00"/>
    <d v="2025-10-30T00:00:00"/>
    <d v="2025-11-01T00:00:00"/>
    <x v="0"/>
    <x v="0"/>
    <d v="2025-11-23T00:00:00"/>
    <n v="8"/>
    <n v="1"/>
    <n v="1"/>
    <n v="1"/>
    <n v="0"/>
    <n v="1"/>
    <n v="4"/>
    <n v="5"/>
    <n v="2"/>
    <n v="2"/>
    <s v="Passive"/>
    <x v="4"/>
    <x v="1"/>
    <x v="1"/>
  </r>
  <r>
    <x v="613"/>
    <x v="1"/>
    <x v="1"/>
    <x v="17"/>
    <m/>
    <m/>
    <m/>
    <x v="1"/>
    <x v="5"/>
    <m/>
    <m/>
    <n v="0"/>
    <n v="0"/>
    <n v="0"/>
    <n v="1"/>
    <n v="0"/>
    <s v=""/>
    <s v=""/>
    <s v=""/>
    <s v=""/>
    <s v=""/>
    <x v="2"/>
    <x v="0"/>
    <x v="2"/>
  </r>
  <r>
    <x v="614"/>
    <x v="2"/>
    <x v="0"/>
    <x v="11"/>
    <d v="2025-10-19T00:00:00"/>
    <d v="2025-10-23T00:00:00"/>
    <d v="2025-10-28T00:00:00"/>
    <x v="0"/>
    <x v="0"/>
    <d v="2025-11-19T00:00:00"/>
    <n v="6"/>
    <n v="1"/>
    <n v="1"/>
    <n v="1"/>
    <n v="0"/>
    <n v="1"/>
    <n v="4"/>
    <n v="4"/>
    <n v="5"/>
    <n v="5"/>
    <s v="Detractor"/>
    <x v="0"/>
    <x v="0"/>
    <x v="1"/>
  </r>
  <r>
    <x v="615"/>
    <x v="0"/>
    <x v="0"/>
    <x v="17"/>
    <d v="2025-10-12T00:00:00"/>
    <d v="2025-10-13T00:00:00"/>
    <d v="2025-10-19T00:00:00"/>
    <x v="0"/>
    <x v="0"/>
    <d v="2025-10-30T00:00:00"/>
    <n v="6"/>
    <n v="1"/>
    <n v="1"/>
    <n v="1"/>
    <n v="0"/>
    <n v="1"/>
    <n v="3"/>
    <n v="1"/>
    <n v="6"/>
    <n v="6"/>
    <s v="Detractor"/>
    <x v="3"/>
    <x v="0"/>
    <x v="1"/>
  </r>
  <r>
    <x v="616"/>
    <x v="0"/>
    <x v="0"/>
    <x v="26"/>
    <d v="2025-10-27T00:00:00"/>
    <d v="2025-10-28T00:00:00"/>
    <d v="2025-10-31T00:00:00"/>
    <x v="0"/>
    <x v="0"/>
    <d v="2025-11-28T00:00:00"/>
    <n v="3"/>
    <n v="1"/>
    <n v="1"/>
    <n v="1"/>
    <n v="0"/>
    <n v="1"/>
    <n v="5"/>
    <n v="1"/>
    <n v="3"/>
    <n v="3"/>
    <s v="Detractor"/>
    <x v="6"/>
    <x v="0"/>
    <x v="4"/>
  </r>
  <r>
    <x v="617"/>
    <x v="2"/>
    <x v="2"/>
    <x v="2"/>
    <d v="2025-10-04T00:00:00"/>
    <d v="2025-10-09T00:00:00"/>
    <d v="2025-10-13T00:00:00"/>
    <x v="0"/>
    <x v="0"/>
    <d v="2025-11-10T00:00:00"/>
    <n v="4"/>
    <n v="1"/>
    <n v="1"/>
    <n v="1"/>
    <n v="0"/>
    <n v="1"/>
    <n v="3"/>
    <n v="5"/>
    <n v="4"/>
    <n v="4"/>
    <s v="Detractor"/>
    <x v="5"/>
    <x v="1"/>
    <x v="4"/>
  </r>
  <r>
    <x v="618"/>
    <x v="1"/>
    <x v="1"/>
    <x v="10"/>
    <m/>
    <m/>
    <m/>
    <x v="1"/>
    <x v="5"/>
    <m/>
    <m/>
    <n v="0"/>
    <n v="0"/>
    <n v="0"/>
    <n v="1"/>
    <n v="0"/>
    <s v=""/>
    <s v=""/>
    <s v=""/>
    <s v=""/>
    <s v=""/>
    <x v="2"/>
    <x v="0"/>
    <x v="2"/>
  </r>
  <r>
    <x v="619"/>
    <x v="2"/>
    <x v="0"/>
    <x v="19"/>
    <d v="2025-10-27T00:00:00"/>
    <d v="2025-10-30T00:00:00"/>
    <d v="2025-11-02T00:00:00"/>
    <x v="1"/>
    <x v="4"/>
    <m/>
    <m/>
    <n v="1"/>
    <n v="1"/>
    <n v="1"/>
    <n v="1"/>
    <n v="0"/>
    <n v="1"/>
    <n v="3"/>
    <n v="3"/>
    <s v=""/>
    <s v=""/>
    <x v="12"/>
    <x v="0"/>
    <x v="2"/>
  </r>
  <r>
    <x v="620"/>
    <x v="2"/>
    <x v="0"/>
    <x v="11"/>
    <d v="2025-10-19T00:00:00"/>
    <d v="2025-10-24T00:00:00"/>
    <d v="2025-10-28T00:00:00"/>
    <x v="1"/>
    <x v="3"/>
    <m/>
    <m/>
    <n v="1"/>
    <n v="1"/>
    <n v="1"/>
    <n v="1"/>
    <n v="0"/>
    <n v="4"/>
    <n v="5"/>
    <n v="4"/>
    <s v=""/>
    <s v=""/>
    <x v="0"/>
    <x v="0"/>
    <x v="2"/>
  </r>
  <r>
    <x v="621"/>
    <x v="3"/>
    <x v="2"/>
    <x v="10"/>
    <d v="2025-10-30T00:00:00"/>
    <d v="2025-11-02T00:00:00"/>
    <d v="2025-11-04T00:00:00"/>
    <x v="0"/>
    <x v="0"/>
    <d v="2025-11-20T00:00:00"/>
    <n v="6"/>
    <n v="1"/>
    <n v="1"/>
    <n v="1"/>
    <n v="0"/>
    <n v="1"/>
    <n v="1"/>
    <n v="3"/>
    <n v="2"/>
    <n v="2"/>
    <s v="Detractor"/>
    <x v="7"/>
    <x v="2"/>
    <x v="1"/>
  </r>
  <r>
    <x v="622"/>
    <x v="2"/>
    <x v="0"/>
    <x v="29"/>
    <d v="2025-10-14T00:00:00"/>
    <d v="2025-10-15T00:00:00"/>
    <d v="2025-10-21T00:00:00"/>
    <x v="0"/>
    <x v="0"/>
    <d v="2025-11-10T00:00:00"/>
    <n v="9"/>
    <n v="1"/>
    <n v="1"/>
    <n v="1"/>
    <n v="0"/>
    <n v="1"/>
    <n v="4"/>
    <n v="1"/>
    <n v="6"/>
    <n v="6"/>
    <s v="Promoter"/>
    <x v="4"/>
    <x v="1"/>
    <x v="3"/>
  </r>
  <r>
    <x v="623"/>
    <x v="0"/>
    <x v="0"/>
    <x v="26"/>
    <d v="2025-10-27T00:00:00"/>
    <d v="2025-11-01T00:00:00"/>
    <d v="2025-11-08T00:00:00"/>
    <x v="0"/>
    <x v="0"/>
    <d v="2025-11-25T00:00:00"/>
    <n v="8"/>
    <n v="1"/>
    <n v="1"/>
    <n v="1"/>
    <n v="0"/>
    <n v="1"/>
    <n v="5"/>
    <n v="5"/>
    <n v="7"/>
    <n v="7"/>
    <s v="Passive"/>
    <x v="14"/>
    <x v="1"/>
    <x v="1"/>
  </r>
  <r>
    <x v="624"/>
    <x v="2"/>
    <x v="1"/>
    <x v="21"/>
    <m/>
    <m/>
    <m/>
    <x v="1"/>
    <x v="5"/>
    <m/>
    <m/>
    <n v="0"/>
    <n v="0"/>
    <n v="0"/>
    <n v="1"/>
    <n v="0"/>
    <s v=""/>
    <s v=""/>
    <s v=""/>
    <s v=""/>
    <s v=""/>
    <x v="2"/>
    <x v="0"/>
    <x v="2"/>
  </r>
  <r>
    <x v="625"/>
    <x v="0"/>
    <x v="2"/>
    <x v="14"/>
    <d v="2025-10-08T00:00:00"/>
    <d v="2025-10-12T00:00:00"/>
    <d v="2025-10-19T00:00:00"/>
    <x v="0"/>
    <x v="0"/>
    <d v="2025-11-15T00:00:00"/>
    <n v="0"/>
    <n v="1"/>
    <n v="1"/>
    <n v="1"/>
    <n v="0"/>
    <n v="1"/>
    <n v="2"/>
    <n v="4"/>
    <n v="7"/>
    <n v="7"/>
    <s v="Detractor"/>
    <x v="0"/>
    <x v="0"/>
    <x v="0"/>
  </r>
  <r>
    <x v="626"/>
    <x v="0"/>
    <x v="0"/>
    <x v="25"/>
    <d v="2025-10-08T00:00:00"/>
    <d v="2025-10-10T00:00:00"/>
    <d v="2025-10-12T00:00:00"/>
    <x v="0"/>
    <x v="0"/>
    <d v="2025-11-11T00:00:00"/>
    <n v="1"/>
    <n v="1"/>
    <n v="1"/>
    <n v="1"/>
    <n v="0"/>
    <n v="1"/>
    <n v="5"/>
    <n v="2"/>
    <n v="2"/>
    <n v="2"/>
    <s v="Detractor"/>
    <x v="6"/>
    <x v="0"/>
    <x v="0"/>
  </r>
  <r>
    <x v="627"/>
    <x v="0"/>
    <x v="1"/>
    <x v="11"/>
    <m/>
    <m/>
    <m/>
    <x v="1"/>
    <x v="5"/>
    <m/>
    <m/>
    <n v="0"/>
    <n v="0"/>
    <n v="0"/>
    <n v="1"/>
    <n v="0"/>
    <s v=""/>
    <s v=""/>
    <s v=""/>
    <s v=""/>
    <s v=""/>
    <x v="2"/>
    <x v="0"/>
    <x v="2"/>
  </r>
  <r>
    <x v="628"/>
    <x v="1"/>
    <x v="0"/>
    <x v="8"/>
    <d v="2025-11-03T00:00:00"/>
    <d v="2025-11-04T00:00:00"/>
    <d v="2025-11-07T00:00:00"/>
    <x v="1"/>
    <x v="2"/>
    <m/>
    <m/>
    <n v="1"/>
    <n v="1"/>
    <n v="1"/>
    <n v="1"/>
    <n v="0"/>
    <n v="3"/>
    <n v="1"/>
    <n v="3"/>
    <s v=""/>
    <s v=""/>
    <x v="12"/>
    <x v="0"/>
    <x v="2"/>
  </r>
  <r>
    <x v="629"/>
    <x v="3"/>
    <x v="0"/>
    <x v="9"/>
    <d v="2025-10-15T00:00:00"/>
    <d v="2025-10-16T00:00:00"/>
    <d v="2025-10-23T00:00:00"/>
    <x v="0"/>
    <x v="0"/>
    <d v="2025-11-17T00:00:00"/>
    <n v="3"/>
    <n v="1"/>
    <n v="1"/>
    <n v="1"/>
    <n v="0"/>
    <n v="1"/>
    <n v="3"/>
    <n v="1"/>
    <n v="7"/>
    <n v="7"/>
    <s v="Detractor"/>
    <x v="4"/>
    <x v="0"/>
    <x v="4"/>
  </r>
  <r>
    <x v="630"/>
    <x v="0"/>
    <x v="2"/>
    <x v="23"/>
    <d v="2025-10-20T00:00:00"/>
    <d v="2025-10-25T00:00:00"/>
    <d v="2025-10-31T00:00:00"/>
    <x v="0"/>
    <x v="0"/>
    <d v="2025-11-21T00:00:00"/>
    <n v="1"/>
    <n v="1"/>
    <n v="1"/>
    <n v="1"/>
    <n v="0"/>
    <n v="1"/>
    <n v="1"/>
    <n v="5"/>
    <n v="6"/>
    <n v="6"/>
    <s v="Detractor"/>
    <x v="5"/>
    <x v="0"/>
    <x v="0"/>
  </r>
  <r>
    <x v="631"/>
    <x v="0"/>
    <x v="1"/>
    <x v="29"/>
    <m/>
    <m/>
    <m/>
    <x v="1"/>
    <x v="4"/>
    <m/>
    <m/>
    <n v="0"/>
    <n v="0"/>
    <n v="0"/>
    <n v="1"/>
    <n v="0"/>
    <s v=""/>
    <s v=""/>
    <s v=""/>
    <s v=""/>
    <s v=""/>
    <x v="2"/>
    <x v="0"/>
    <x v="2"/>
  </r>
  <r>
    <x v="632"/>
    <x v="1"/>
    <x v="2"/>
    <x v="0"/>
    <d v="2025-10-22T00:00:00"/>
    <d v="2025-10-24T00:00:00"/>
    <d v="2025-10-26T00:00:00"/>
    <x v="0"/>
    <x v="0"/>
    <d v="2025-11-21T00:00:00"/>
    <n v="9"/>
    <n v="1"/>
    <n v="1"/>
    <n v="1"/>
    <n v="0"/>
    <n v="1"/>
    <n v="1"/>
    <n v="2"/>
    <n v="2"/>
    <n v="2"/>
    <s v="Promoter"/>
    <x v="10"/>
    <x v="2"/>
    <x v="3"/>
  </r>
  <r>
    <x v="633"/>
    <x v="0"/>
    <x v="0"/>
    <x v="8"/>
    <d v="2025-11-03T00:00:00"/>
    <d v="2025-11-05T00:00:00"/>
    <d v="2025-11-07T00:00:00"/>
    <x v="0"/>
    <x v="0"/>
    <d v="2025-11-26T00:00:00"/>
    <n v="3"/>
    <n v="1"/>
    <n v="1"/>
    <n v="1"/>
    <n v="0"/>
    <n v="1"/>
    <n v="3"/>
    <n v="2"/>
    <n v="2"/>
    <n v="2"/>
    <s v="Detractor"/>
    <x v="12"/>
    <x v="0"/>
    <x v="4"/>
  </r>
  <r>
    <x v="634"/>
    <x v="2"/>
    <x v="0"/>
    <x v="4"/>
    <d v="2025-10-17T00:00:00"/>
    <d v="2025-10-19T00:00:00"/>
    <d v="2025-10-21T00:00:00"/>
    <x v="0"/>
    <x v="0"/>
    <d v="2025-11-05T00:00:00"/>
    <n v="5"/>
    <n v="1"/>
    <n v="1"/>
    <n v="1"/>
    <n v="0"/>
    <n v="1"/>
    <n v="3"/>
    <n v="2"/>
    <n v="2"/>
    <n v="2"/>
    <s v="Detractor"/>
    <x v="12"/>
    <x v="0"/>
    <x v="4"/>
  </r>
  <r>
    <x v="635"/>
    <x v="2"/>
    <x v="2"/>
    <x v="12"/>
    <d v="2025-10-26T00:00:00"/>
    <d v="2025-10-31T00:00:00"/>
    <d v="2025-11-03T00:00:00"/>
    <x v="1"/>
    <x v="5"/>
    <m/>
    <m/>
    <n v="1"/>
    <n v="1"/>
    <n v="1"/>
    <n v="1"/>
    <n v="0"/>
    <n v="3"/>
    <n v="5"/>
    <n v="3"/>
    <s v=""/>
    <s v=""/>
    <x v="4"/>
    <x v="0"/>
    <x v="2"/>
  </r>
  <r>
    <x v="636"/>
    <x v="3"/>
    <x v="0"/>
    <x v="17"/>
    <d v="2025-10-13T00:00:00"/>
    <d v="2025-10-18T00:00:00"/>
    <d v="2025-10-20T00:00:00"/>
    <x v="0"/>
    <x v="0"/>
    <d v="2025-11-16T00:00:00"/>
    <n v="3"/>
    <n v="1"/>
    <n v="1"/>
    <n v="1"/>
    <n v="0"/>
    <n v="1"/>
    <n v="4"/>
    <n v="5"/>
    <n v="2"/>
    <n v="2"/>
    <s v="Detractor"/>
    <x v="4"/>
    <x v="0"/>
    <x v="4"/>
  </r>
  <r>
    <x v="637"/>
    <x v="0"/>
    <x v="2"/>
    <x v="11"/>
    <d v="2025-10-20T00:00:00"/>
    <d v="2025-10-23T00:00:00"/>
    <d v="2025-10-28T00:00:00"/>
    <x v="0"/>
    <x v="0"/>
    <d v="2025-11-12T00:00:00"/>
    <n v="2"/>
    <n v="1"/>
    <n v="1"/>
    <n v="1"/>
    <n v="0"/>
    <n v="1"/>
    <n v="5"/>
    <n v="3"/>
    <n v="5"/>
    <n v="5"/>
    <s v="Detractor"/>
    <x v="0"/>
    <x v="0"/>
    <x v="0"/>
  </r>
  <r>
    <x v="638"/>
    <x v="1"/>
    <x v="2"/>
    <x v="3"/>
    <d v="2025-11-01T00:00:00"/>
    <d v="2025-11-04T00:00:00"/>
    <d v="2025-11-08T00:00:00"/>
    <x v="0"/>
    <x v="0"/>
    <d v="2025-11-27T00:00:00"/>
    <n v="1"/>
    <n v="1"/>
    <n v="1"/>
    <n v="1"/>
    <n v="0"/>
    <n v="1"/>
    <n v="4"/>
    <n v="3"/>
    <n v="4"/>
    <n v="4"/>
    <s v="Detractor"/>
    <x v="4"/>
    <x v="0"/>
    <x v="0"/>
  </r>
  <r>
    <x v="639"/>
    <x v="2"/>
    <x v="0"/>
    <x v="29"/>
    <d v="2025-10-12T00:00:00"/>
    <d v="2025-10-15T00:00:00"/>
    <d v="2025-10-20T00:00:00"/>
    <x v="0"/>
    <x v="0"/>
    <d v="2025-11-02T00:00:00"/>
    <n v="8"/>
    <n v="1"/>
    <n v="1"/>
    <n v="1"/>
    <n v="0"/>
    <n v="1"/>
    <n v="2"/>
    <n v="3"/>
    <n v="5"/>
    <n v="5"/>
    <s v="Passive"/>
    <x v="3"/>
    <x v="1"/>
    <x v="1"/>
  </r>
  <r>
    <x v="640"/>
    <x v="1"/>
    <x v="1"/>
    <x v="28"/>
    <m/>
    <m/>
    <m/>
    <x v="1"/>
    <x v="2"/>
    <m/>
    <m/>
    <n v="0"/>
    <n v="0"/>
    <n v="0"/>
    <n v="1"/>
    <n v="0"/>
    <s v=""/>
    <s v=""/>
    <s v=""/>
    <s v=""/>
    <s v=""/>
    <x v="2"/>
    <x v="0"/>
    <x v="2"/>
  </r>
  <r>
    <x v="641"/>
    <x v="1"/>
    <x v="0"/>
    <x v="27"/>
    <d v="2025-10-17T00:00:00"/>
    <d v="2025-10-21T00:00:00"/>
    <d v="2025-10-24T00:00:00"/>
    <x v="0"/>
    <x v="0"/>
    <d v="2025-11-18T00:00:00"/>
    <n v="9"/>
    <n v="1"/>
    <n v="1"/>
    <n v="1"/>
    <n v="0"/>
    <n v="1"/>
    <n v="4"/>
    <n v="4"/>
    <n v="3"/>
    <n v="3"/>
    <s v="Promoter"/>
    <x v="4"/>
    <x v="1"/>
    <x v="3"/>
  </r>
  <r>
    <x v="642"/>
    <x v="2"/>
    <x v="0"/>
    <x v="3"/>
    <d v="2025-10-31T00:00:00"/>
    <d v="2025-11-01T00:00:00"/>
    <d v="2025-11-04T00:00:00"/>
    <x v="0"/>
    <x v="0"/>
    <d v="2025-11-18T00:00:00"/>
    <n v="4"/>
    <n v="1"/>
    <n v="1"/>
    <n v="1"/>
    <n v="0"/>
    <n v="1"/>
    <n v="3"/>
    <n v="1"/>
    <n v="3"/>
    <n v="3"/>
    <s v="Detractor"/>
    <x v="12"/>
    <x v="0"/>
    <x v="4"/>
  </r>
  <r>
    <x v="643"/>
    <x v="1"/>
    <x v="2"/>
    <x v="6"/>
    <d v="2025-10-20T00:00:00"/>
    <d v="2025-10-23T00:00:00"/>
    <d v="2025-10-25T00:00:00"/>
    <x v="0"/>
    <x v="0"/>
    <d v="2025-11-12T00:00:00"/>
    <n v="4"/>
    <n v="1"/>
    <n v="1"/>
    <n v="1"/>
    <n v="0"/>
    <n v="1"/>
    <n v="4"/>
    <n v="3"/>
    <n v="2"/>
    <n v="2"/>
    <s v="Detractor"/>
    <x v="6"/>
    <x v="1"/>
    <x v="4"/>
  </r>
  <r>
    <x v="644"/>
    <x v="2"/>
    <x v="2"/>
    <x v="7"/>
    <d v="2025-10-05T00:00:00"/>
    <d v="2025-10-09T00:00:00"/>
    <d v="2025-10-15T00:00:00"/>
    <x v="0"/>
    <x v="0"/>
    <d v="2025-11-11T00:00:00"/>
    <n v="1"/>
    <n v="1"/>
    <n v="1"/>
    <n v="1"/>
    <n v="0"/>
    <n v="1"/>
    <n v="1"/>
    <n v="4"/>
    <n v="6"/>
    <n v="6"/>
    <s v="Detractor"/>
    <x v="4"/>
    <x v="0"/>
    <x v="0"/>
  </r>
  <r>
    <x v="645"/>
    <x v="1"/>
    <x v="2"/>
    <x v="24"/>
    <d v="2025-10-11T00:00:00"/>
    <d v="2025-10-15T00:00:00"/>
    <d v="2025-10-22T00:00:00"/>
    <x v="0"/>
    <x v="0"/>
    <d v="2025-11-06T00:00:00"/>
    <n v="0"/>
    <n v="1"/>
    <n v="1"/>
    <n v="1"/>
    <n v="0"/>
    <n v="1"/>
    <n v="3"/>
    <n v="4"/>
    <n v="7"/>
    <n v="7"/>
    <s v="Detractor"/>
    <x v="8"/>
    <x v="0"/>
    <x v="0"/>
  </r>
  <r>
    <x v="646"/>
    <x v="2"/>
    <x v="2"/>
    <x v="27"/>
    <d v="2025-10-18T00:00:00"/>
    <d v="2025-10-23T00:00:00"/>
    <d v="2025-10-30T00:00:00"/>
    <x v="0"/>
    <x v="0"/>
    <d v="2025-11-19T00:00:00"/>
    <n v="6"/>
    <n v="1"/>
    <n v="1"/>
    <n v="1"/>
    <n v="0"/>
    <n v="1"/>
    <n v="5"/>
    <n v="5"/>
    <n v="7"/>
    <n v="7"/>
    <s v="Detractor"/>
    <x v="14"/>
    <x v="2"/>
    <x v="1"/>
  </r>
  <r>
    <x v="647"/>
    <x v="0"/>
    <x v="0"/>
    <x v="23"/>
    <d v="2025-10-23T00:00:00"/>
    <d v="2025-10-25T00:00:00"/>
    <d v="2025-11-01T00:00:00"/>
    <x v="0"/>
    <x v="0"/>
    <d v="2025-12-01T00:00:00"/>
    <n v="5"/>
    <n v="1"/>
    <n v="1"/>
    <n v="1"/>
    <n v="0"/>
    <n v="1"/>
    <n v="4"/>
    <n v="2"/>
    <n v="7"/>
    <n v="7"/>
    <s v="Detractor"/>
    <x v="0"/>
    <x v="0"/>
    <x v="4"/>
  </r>
  <r>
    <x v="648"/>
    <x v="3"/>
    <x v="0"/>
    <x v="9"/>
    <d v="2025-10-15T00:00:00"/>
    <d v="2025-10-17T00:00:00"/>
    <d v="2025-10-22T00:00:00"/>
    <x v="0"/>
    <x v="0"/>
    <d v="2025-11-03T00:00:00"/>
    <n v="0"/>
    <n v="1"/>
    <n v="1"/>
    <n v="1"/>
    <n v="0"/>
    <n v="1"/>
    <n v="3"/>
    <n v="2"/>
    <n v="5"/>
    <n v="5"/>
    <s v="Detractor"/>
    <x v="3"/>
    <x v="0"/>
    <x v="0"/>
  </r>
  <r>
    <x v="649"/>
    <x v="2"/>
    <x v="0"/>
    <x v="23"/>
    <d v="2025-10-20T00:00:00"/>
    <d v="2025-10-23T00:00:00"/>
    <d v="2025-10-26T00:00:00"/>
    <x v="1"/>
    <x v="1"/>
    <m/>
    <m/>
    <n v="1"/>
    <n v="1"/>
    <n v="1"/>
    <n v="1"/>
    <n v="0"/>
    <n v="1"/>
    <n v="3"/>
    <n v="3"/>
    <s v=""/>
    <s v=""/>
    <x v="12"/>
    <x v="0"/>
    <x v="2"/>
  </r>
  <r>
    <x v="650"/>
    <x v="2"/>
    <x v="2"/>
    <x v="29"/>
    <d v="2025-10-11T00:00:00"/>
    <d v="2025-10-12T00:00:00"/>
    <d v="2025-10-16T00:00:00"/>
    <x v="1"/>
    <x v="5"/>
    <m/>
    <m/>
    <n v="1"/>
    <n v="1"/>
    <n v="1"/>
    <n v="1"/>
    <n v="0"/>
    <n v="1"/>
    <n v="1"/>
    <n v="4"/>
    <s v=""/>
    <s v=""/>
    <x v="7"/>
    <x v="0"/>
    <x v="2"/>
  </r>
  <r>
    <x v="651"/>
    <x v="3"/>
    <x v="0"/>
    <x v="12"/>
    <d v="2025-10-27T00:00:00"/>
    <d v="2025-10-28T00:00:00"/>
    <d v="2025-10-31T00:00:00"/>
    <x v="1"/>
    <x v="5"/>
    <m/>
    <m/>
    <n v="1"/>
    <n v="1"/>
    <n v="1"/>
    <n v="1"/>
    <n v="0"/>
    <n v="4"/>
    <n v="1"/>
    <n v="3"/>
    <s v=""/>
    <s v=""/>
    <x v="9"/>
    <x v="0"/>
    <x v="2"/>
  </r>
  <r>
    <x v="652"/>
    <x v="2"/>
    <x v="1"/>
    <x v="29"/>
    <m/>
    <m/>
    <m/>
    <x v="1"/>
    <x v="2"/>
    <m/>
    <m/>
    <n v="0"/>
    <n v="0"/>
    <n v="0"/>
    <n v="1"/>
    <n v="0"/>
    <s v=""/>
    <s v=""/>
    <s v=""/>
    <s v=""/>
    <s v=""/>
    <x v="2"/>
    <x v="0"/>
    <x v="2"/>
  </r>
  <r>
    <x v="653"/>
    <x v="2"/>
    <x v="2"/>
    <x v="2"/>
    <d v="2025-10-04T00:00:00"/>
    <d v="2025-10-05T00:00:00"/>
    <d v="2025-10-10T00:00:00"/>
    <x v="0"/>
    <x v="0"/>
    <d v="2025-10-27T00:00:00"/>
    <n v="3"/>
    <n v="1"/>
    <n v="1"/>
    <n v="1"/>
    <n v="0"/>
    <n v="1"/>
    <n v="3"/>
    <n v="1"/>
    <n v="5"/>
    <n v="5"/>
    <s v="Detractor"/>
    <x v="6"/>
    <x v="1"/>
    <x v="4"/>
  </r>
  <r>
    <x v="654"/>
    <x v="1"/>
    <x v="1"/>
    <x v="5"/>
    <m/>
    <m/>
    <m/>
    <x v="1"/>
    <x v="4"/>
    <m/>
    <m/>
    <n v="0"/>
    <n v="0"/>
    <n v="0"/>
    <n v="1"/>
    <n v="0"/>
    <s v=""/>
    <s v=""/>
    <s v=""/>
    <s v=""/>
    <s v=""/>
    <x v="2"/>
    <x v="0"/>
    <x v="2"/>
  </r>
  <r>
    <x v="655"/>
    <x v="3"/>
    <x v="1"/>
    <x v="26"/>
    <m/>
    <m/>
    <m/>
    <x v="1"/>
    <x v="5"/>
    <m/>
    <m/>
    <n v="0"/>
    <n v="0"/>
    <n v="0"/>
    <n v="1"/>
    <n v="0"/>
    <s v=""/>
    <s v=""/>
    <s v=""/>
    <s v=""/>
    <s v=""/>
    <x v="2"/>
    <x v="0"/>
    <x v="2"/>
  </r>
  <r>
    <x v="656"/>
    <x v="0"/>
    <x v="2"/>
    <x v="27"/>
    <d v="2025-10-18T00:00:00"/>
    <d v="2025-10-22T00:00:00"/>
    <d v="2025-10-29T00:00:00"/>
    <x v="0"/>
    <x v="0"/>
    <d v="2025-11-19T00:00:00"/>
    <n v="2"/>
    <n v="1"/>
    <n v="1"/>
    <n v="1"/>
    <n v="0"/>
    <n v="1"/>
    <n v="5"/>
    <n v="4"/>
    <n v="7"/>
    <n v="7"/>
    <s v="Detractor"/>
    <x v="11"/>
    <x v="0"/>
    <x v="0"/>
  </r>
  <r>
    <x v="657"/>
    <x v="2"/>
    <x v="0"/>
    <x v="17"/>
    <d v="2025-10-11T00:00:00"/>
    <d v="2025-10-15T00:00:00"/>
    <d v="2025-10-19T00:00:00"/>
    <x v="1"/>
    <x v="1"/>
    <m/>
    <m/>
    <n v="1"/>
    <n v="1"/>
    <n v="1"/>
    <n v="1"/>
    <n v="0"/>
    <n v="2"/>
    <n v="4"/>
    <n v="4"/>
    <s v=""/>
    <s v=""/>
    <x v="3"/>
    <x v="0"/>
    <x v="2"/>
  </r>
  <r>
    <x v="658"/>
    <x v="3"/>
    <x v="0"/>
    <x v="2"/>
    <d v="2025-10-02T00:00:00"/>
    <d v="2025-10-06T00:00:00"/>
    <d v="2025-10-10T00:00:00"/>
    <x v="1"/>
    <x v="5"/>
    <m/>
    <m/>
    <n v="1"/>
    <n v="1"/>
    <n v="1"/>
    <n v="1"/>
    <n v="0"/>
    <n v="1"/>
    <n v="4"/>
    <n v="4"/>
    <s v=""/>
    <s v=""/>
    <x v="6"/>
    <x v="0"/>
    <x v="2"/>
  </r>
  <r>
    <x v="659"/>
    <x v="1"/>
    <x v="0"/>
    <x v="23"/>
    <d v="2025-10-21T00:00:00"/>
    <d v="2025-10-26T00:00:00"/>
    <d v="2025-10-28T00:00:00"/>
    <x v="0"/>
    <x v="0"/>
    <d v="2025-11-14T00:00:00"/>
    <n v="2"/>
    <n v="1"/>
    <n v="1"/>
    <n v="1"/>
    <n v="0"/>
    <n v="1"/>
    <n v="2"/>
    <n v="5"/>
    <n v="2"/>
    <n v="2"/>
    <s v="Detractor"/>
    <x v="6"/>
    <x v="0"/>
    <x v="0"/>
  </r>
  <r>
    <x v="660"/>
    <x v="0"/>
    <x v="0"/>
    <x v="3"/>
    <d v="2025-11-02T00:00:00"/>
    <d v="2025-11-06T00:00:00"/>
    <d v="2025-11-12T00:00:00"/>
    <x v="0"/>
    <x v="0"/>
    <d v="2025-12-01T00:00:00"/>
    <n v="1"/>
    <n v="1"/>
    <n v="1"/>
    <n v="1"/>
    <n v="0"/>
    <n v="1"/>
    <n v="5"/>
    <n v="4"/>
    <n v="6"/>
    <n v="6"/>
    <s v="Detractor"/>
    <x v="1"/>
    <x v="0"/>
    <x v="0"/>
  </r>
  <r>
    <x v="661"/>
    <x v="3"/>
    <x v="0"/>
    <x v="26"/>
    <d v="2025-10-26T00:00:00"/>
    <d v="2025-10-27T00:00:00"/>
    <d v="2025-10-31T00:00:00"/>
    <x v="0"/>
    <x v="0"/>
    <d v="2025-11-23T00:00:00"/>
    <n v="9"/>
    <n v="1"/>
    <n v="1"/>
    <n v="1"/>
    <n v="0"/>
    <n v="1"/>
    <n v="4"/>
    <n v="1"/>
    <n v="4"/>
    <n v="4"/>
    <s v="Promoter"/>
    <x v="6"/>
    <x v="0"/>
    <x v="3"/>
  </r>
  <r>
    <x v="662"/>
    <x v="0"/>
    <x v="0"/>
    <x v="22"/>
    <d v="2025-10-26T00:00:00"/>
    <d v="2025-10-27T00:00:00"/>
    <d v="2025-10-29T00:00:00"/>
    <x v="0"/>
    <x v="0"/>
    <d v="2025-11-18T00:00:00"/>
    <n v="5"/>
    <n v="1"/>
    <n v="1"/>
    <n v="1"/>
    <n v="0"/>
    <n v="1"/>
    <n v="1"/>
    <n v="1"/>
    <n v="2"/>
    <n v="2"/>
    <s v="Detractor"/>
    <x v="13"/>
    <x v="0"/>
    <x v="4"/>
  </r>
  <r>
    <x v="663"/>
    <x v="0"/>
    <x v="0"/>
    <x v="15"/>
    <d v="2025-10-26T00:00:00"/>
    <d v="2025-10-28T00:00:00"/>
    <d v="2025-11-03T00:00:00"/>
    <x v="0"/>
    <x v="0"/>
    <d v="2025-11-24T00:00:00"/>
    <n v="4"/>
    <n v="1"/>
    <n v="1"/>
    <n v="1"/>
    <n v="0"/>
    <n v="1"/>
    <n v="2"/>
    <n v="2"/>
    <n v="6"/>
    <n v="6"/>
    <s v="Detractor"/>
    <x v="3"/>
    <x v="0"/>
    <x v="4"/>
  </r>
  <r>
    <x v="664"/>
    <x v="0"/>
    <x v="0"/>
    <x v="30"/>
    <d v="2025-10-03T00:00:00"/>
    <d v="2025-10-04T00:00:00"/>
    <d v="2025-10-11T00:00:00"/>
    <x v="0"/>
    <x v="0"/>
    <d v="2025-10-29T00:00:00"/>
    <n v="9"/>
    <n v="1"/>
    <n v="1"/>
    <n v="1"/>
    <n v="0"/>
    <n v="1"/>
    <n v="1"/>
    <n v="1"/>
    <n v="7"/>
    <n v="7"/>
    <s v="Promoter"/>
    <x v="6"/>
    <x v="1"/>
    <x v="3"/>
  </r>
  <r>
    <x v="665"/>
    <x v="2"/>
    <x v="0"/>
    <x v="20"/>
    <d v="2025-11-01T00:00:00"/>
    <d v="2025-11-05T00:00:00"/>
    <d v="2025-11-07T00:00:00"/>
    <x v="0"/>
    <x v="0"/>
    <d v="2025-12-05T00:00:00"/>
    <n v="2"/>
    <n v="1"/>
    <n v="1"/>
    <n v="1"/>
    <n v="0"/>
    <n v="1"/>
    <n v="2"/>
    <n v="4"/>
    <n v="2"/>
    <n v="2"/>
    <s v="Detractor"/>
    <x v="9"/>
    <x v="0"/>
    <x v="0"/>
  </r>
  <r>
    <x v="666"/>
    <x v="2"/>
    <x v="0"/>
    <x v="18"/>
    <d v="2025-10-23T00:00:00"/>
    <d v="2025-10-27T00:00:00"/>
    <d v="2025-10-30T00:00:00"/>
    <x v="0"/>
    <x v="0"/>
    <d v="2025-11-18T00:00:00"/>
    <n v="7"/>
    <n v="1"/>
    <n v="1"/>
    <n v="1"/>
    <n v="0"/>
    <n v="1"/>
    <n v="3"/>
    <n v="4"/>
    <n v="3"/>
    <n v="3"/>
    <s v="Passive"/>
    <x v="3"/>
    <x v="0"/>
    <x v="1"/>
  </r>
  <r>
    <x v="667"/>
    <x v="1"/>
    <x v="0"/>
    <x v="15"/>
    <d v="2025-10-27T00:00:00"/>
    <d v="2025-10-30T00:00:00"/>
    <d v="2025-11-02T00:00:00"/>
    <x v="0"/>
    <x v="0"/>
    <d v="2025-11-26T00:00:00"/>
    <n v="0"/>
    <n v="1"/>
    <n v="1"/>
    <n v="1"/>
    <n v="0"/>
    <n v="1"/>
    <n v="3"/>
    <n v="3"/>
    <n v="3"/>
    <n v="3"/>
    <s v="Detractor"/>
    <x v="6"/>
    <x v="0"/>
    <x v="0"/>
  </r>
  <r>
    <x v="668"/>
    <x v="1"/>
    <x v="2"/>
    <x v="6"/>
    <d v="2025-10-20T00:00:00"/>
    <d v="2025-10-25T00:00:00"/>
    <d v="2025-10-31T00:00:00"/>
    <x v="0"/>
    <x v="0"/>
    <d v="2025-11-13T00:00:00"/>
    <n v="2"/>
    <n v="1"/>
    <n v="1"/>
    <n v="1"/>
    <n v="0"/>
    <n v="1"/>
    <n v="4"/>
    <n v="5"/>
    <n v="6"/>
    <n v="6"/>
    <s v="Detractor"/>
    <x v="1"/>
    <x v="0"/>
    <x v="0"/>
  </r>
  <r>
    <x v="669"/>
    <x v="3"/>
    <x v="2"/>
    <x v="5"/>
    <d v="2025-11-01T00:00:00"/>
    <d v="2025-11-02T00:00:00"/>
    <d v="2025-11-04T00:00:00"/>
    <x v="1"/>
    <x v="1"/>
    <m/>
    <m/>
    <n v="1"/>
    <n v="1"/>
    <n v="1"/>
    <n v="1"/>
    <n v="0"/>
    <n v="5"/>
    <n v="1"/>
    <n v="2"/>
    <s v=""/>
    <s v=""/>
    <x v="9"/>
    <x v="0"/>
    <x v="2"/>
  </r>
  <r>
    <x v="670"/>
    <x v="1"/>
    <x v="1"/>
    <x v="10"/>
    <m/>
    <m/>
    <m/>
    <x v="1"/>
    <x v="3"/>
    <m/>
    <m/>
    <n v="0"/>
    <n v="0"/>
    <n v="0"/>
    <n v="1"/>
    <n v="0"/>
    <s v=""/>
    <s v=""/>
    <s v=""/>
    <s v=""/>
    <s v=""/>
    <x v="2"/>
    <x v="0"/>
    <x v="2"/>
  </r>
  <r>
    <x v="671"/>
    <x v="0"/>
    <x v="0"/>
    <x v="10"/>
    <d v="2025-10-30T00:00:00"/>
    <d v="2025-11-04T00:00:00"/>
    <d v="2025-11-09T00:00:00"/>
    <x v="0"/>
    <x v="0"/>
    <d v="2025-12-04T00:00:00"/>
    <n v="0"/>
    <n v="1"/>
    <n v="1"/>
    <n v="1"/>
    <n v="0"/>
    <n v="1"/>
    <n v="1"/>
    <n v="5"/>
    <n v="5"/>
    <n v="5"/>
    <s v="Detractor"/>
    <x v="4"/>
    <x v="0"/>
    <x v="0"/>
  </r>
  <r>
    <x v="672"/>
    <x v="0"/>
    <x v="2"/>
    <x v="29"/>
    <d v="2025-10-15T00:00:00"/>
    <d v="2025-10-16T00:00:00"/>
    <d v="2025-10-18T00:00:00"/>
    <x v="0"/>
    <x v="0"/>
    <d v="2025-10-29T00:00:00"/>
    <n v="6"/>
    <n v="1"/>
    <n v="1"/>
    <n v="1"/>
    <n v="0"/>
    <n v="1"/>
    <n v="5"/>
    <n v="1"/>
    <n v="2"/>
    <n v="2"/>
    <s v="Detractor"/>
    <x v="9"/>
    <x v="2"/>
    <x v="1"/>
  </r>
  <r>
    <x v="673"/>
    <x v="2"/>
    <x v="2"/>
    <x v="22"/>
    <d v="2025-10-27T00:00:00"/>
    <d v="2025-10-29T00:00:00"/>
    <d v="2025-11-03T00:00:00"/>
    <x v="0"/>
    <x v="0"/>
    <d v="2025-12-03T00:00:00"/>
    <n v="10"/>
    <n v="1"/>
    <n v="1"/>
    <n v="1"/>
    <n v="0"/>
    <n v="1"/>
    <n v="2"/>
    <n v="2"/>
    <n v="5"/>
    <n v="5"/>
    <s v="Promoter"/>
    <x v="6"/>
    <x v="2"/>
    <x v="3"/>
  </r>
  <r>
    <x v="674"/>
    <x v="0"/>
    <x v="2"/>
    <x v="19"/>
    <d v="2025-10-30T00:00:00"/>
    <d v="2025-11-01T00:00:00"/>
    <d v="2025-11-05T00:00:00"/>
    <x v="0"/>
    <x v="0"/>
    <d v="2025-12-03T00:00:00"/>
    <n v="8"/>
    <n v="1"/>
    <n v="1"/>
    <n v="1"/>
    <n v="0"/>
    <n v="1"/>
    <n v="4"/>
    <n v="2"/>
    <n v="4"/>
    <n v="4"/>
    <s v="Passive"/>
    <x v="3"/>
    <x v="2"/>
    <x v="1"/>
  </r>
  <r>
    <x v="675"/>
    <x v="3"/>
    <x v="1"/>
    <x v="24"/>
    <m/>
    <m/>
    <m/>
    <x v="1"/>
    <x v="3"/>
    <m/>
    <m/>
    <n v="0"/>
    <n v="0"/>
    <n v="0"/>
    <n v="1"/>
    <n v="0"/>
    <s v=""/>
    <s v=""/>
    <s v=""/>
    <s v=""/>
    <s v=""/>
    <x v="2"/>
    <x v="0"/>
    <x v="2"/>
  </r>
  <r>
    <x v="676"/>
    <x v="0"/>
    <x v="0"/>
    <x v="18"/>
    <d v="2025-10-23T00:00:00"/>
    <d v="2025-10-28T00:00:00"/>
    <d v="2025-11-01T00:00:00"/>
    <x v="0"/>
    <x v="0"/>
    <d v="2025-11-29T00:00:00"/>
    <n v="10"/>
    <n v="1"/>
    <n v="1"/>
    <n v="1"/>
    <n v="0"/>
    <n v="1"/>
    <n v="3"/>
    <n v="5"/>
    <n v="4"/>
    <n v="4"/>
    <s v="Promoter"/>
    <x v="5"/>
    <x v="1"/>
    <x v="3"/>
  </r>
  <r>
    <x v="677"/>
    <x v="0"/>
    <x v="1"/>
    <x v="19"/>
    <m/>
    <m/>
    <m/>
    <x v="1"/>
    <x v="1"/>
    <m/>
    <m/>
    <n v="0"/>
    <n v="0"/>
    <n v="0"/>
    <n v="1"/>
    <n v="0"/>
    <s v=""/>
    <s v=""/>
    <s v=""/>
    <s v=""/>
    <s v=""/>
    <x v="2"/>
    <x v="0"/>
    <x v="2"/>
  </r>
  <r>
    <x v="678"/>
    <x v="3"/>
    <x v="0"/>
    <x v="9"/>
    <d v="2025-10-15T00:00:00"/>
    <d v="2025-10-19T00:00:00"/>
    <d v="2025-10-23T00:00:00"/>
    <x v="1"/>
    <x v="4"/>
    <m/>
    <m/>
    <n v="1"/>
    <n v="1"/>
    <n v="1"/>
    <n v="1"/>
    <n v="0"/>
    <n v="3"/>
    <n v="4"/>
    <n v="4"/>
    <s v=""/>
    <s v=""/>
    <x v="4"/>
    <x v="0"/>
    <x v="2"/>
  </r>
  <r>
    <x v="679"/>
    <x v="1"/>
    <x v="0"/>
    <x v="24"/>
    <d v="2025-10-12T00:00:00"/>
    <d v="2025-10-15T00:00:00"/>
    <d v="2025-10-17T00:00:00"/>
    <x v="0"/>
    <x v="0"/>
    <d v="2025-11-15T00:00:00"/>
    <n v="10"/>
    <n v="1"/>
    <n v="1"/>
    <n v="1"/>
    <n v="0"/>
    <n v="1"/>
    <n v="4"/>
    <n v="3"/>
    <n v="2"/>
    <n v="2"/>
    <s v="Promoter"/>
    <x v="6"/>
    <x v="1"/>
    <x v="3"/>
  </r>
  <r>
    <x v="680"/>
    <x v="1"/>
    <x v="0"/>
    <x v="0"/>
    <d v="2025-10-22T00:00:00"/>
    <d v="2025-10-23T00:00:00"/>
    <d v="2025-10-29T00:00:00"/>
    <x v="0"/>
    <x v="0"/>
    <d v="2025-11-10T00:00:00"/>
    <n v="2"/>
    <n v="1"/>
    <n v="1"/>
    <n v="1"/>
    <n v="0"/>
    <n v="1"/>
    <n v="1"/>
    <n v="1"/>
    <n v="6"/>
    <n v="6"/>
    <s v="Detractor"/>
    <x v="9"/>
    <x v="0"/>
    <x v="0"/>
  </r>
  <r>
    <x v="681"/>
    <x v="3"/>
    <x v="0"/>
    <x v="28"/>
    <d v="2025-10-12T00:00:00"/>
    <d v="2025-10-13T00:00:00"/>
    <d v="2025-10-18T00:00:00"/>
    <x v="0"/>
    <x v="0"/>
    <d v="2025-11-12T00:00:00"/>
    <n v="9"/>
    <n v="1"/>
    <n v="1"/>
    <n v="1"/>
    <n v="0"/>
    <n v="1"/>
    <n v="5"/>
    <n v="1"/>
    <n v="5"/>
    <n v="5"/>
    <s v="Promoter"/>
    <x v="4"/>
    <x v="1"/>
    <x v="3"/>
  </r>
  <r>
    <x v="682"/>
    <x v="2"/>
    <x v="2"/>
    <x v="18"/>
    <d v="2025-10-22T00:00:00"/>
    <d v="2025-10-25T00:00:00"/>
    <d v="2025-10-27T00:00:00"/>
    <x v="0"/>
    <x v="0"/>
    <d v="2025-11-12T00:00:00"/>
    <n v="8"/>
    <n v="1"/>
    <n v="1"/>
    <n v="1"/>
    <n v="0"/>
    <n v="1"/>
    <n v="2"/>
    <n v="3"/>
    <n v="2"/>
    <n v="2"/>
    <s v="Passive"/>
    <x v="12"/>
    <x v="0"/>
    <x v="1"/>
  </r>
  <r>
    <x v="683"/>
    <x v="0"/>
    <x v="1"/>
    <x v="17"/>
    <m/>
    <m/>
    <m/>
    <x v="1"/>
    <x v="5"/>
    <m/>
    <m/>
    <n v="0"/>
    <n v="0"/>
    <n v="0"/>
    <n v="1"/>
    <n v="0"/>
    <s v=""/>
    <s v=""/>
    <s v=""/>
    <s v=""/>
    <s v=""/>
    <x v="2"/>
    <x v="0"/>
    <x v="2"/>
  </r>
  <r>
    <x v="684"/>
    <x v="3"/>
    <x v="1"/>
    <x v="26"/>
    <m/>
    <m/>
    <m/>
    <x v="1"/>
    <x v="5"/>
    <m/>
    <m/>
    <n v="0"/>
    <n v="0"/>
    <n v="0"/>
    <n v="1"/>
    <n v="0"/>
    <s v=""/>
    <s v=""/>
    <s v=""/>
    <s v=""/>
    <s v=""/>
    <x v="2"/>
    <x v="0"/>
    <x v="2"/>
  </r>
  <r>
    <x v="685"/>
    <x v="0"/>
    <x v="0"/>
    <x v="22"/>
    <d v="2025-10-30T00:00:00"/>
    <d v="2025-11-04T00:00:00"/>
    <d v="2025-11-08T00:00:00"/>
    <x v="0"/>
    <x v="0"/>
    <d v="2025-12-04T00:00:00"/>
    <n v="5"/>
    <n v="1"/>
    <n v="1"/>
    <n v="1"/>
    <n v="0"/>
    <n v="1"/>
    <n v="5"/>
    <n v="5"/>
    <n v="4"/>
    <n v="4"/>
    <s v="Detractor"/>
    <x v="8"/>
    <x v="0"/>
    <x v="4"/>
  </r>
  <r>
    <x v="686"/>
    <x v="2"/>
    <x v="1"/>
    <x v="15"/>
    <m/>
    <m/>
    <m/>
    <x v="1"/>
    <x v="3"/>
    <m/>
    <m/>
    <n v="0"/>
    <n v="0"/>
    <n v="0"/>
    <n v="1"/>
    <n v="0"/>
    <s v=""/>
    <s v=""/>
    <s v=""/>
    <s v=""/>
    <s v=""/>
    <x v="2"/>
    <x v="0"/>
    <x v="2"/>
  </r>
  <r>
    <x v="687"/>
    <x v="0"/>
    <x v="1"/>
    <x v="22"/>
    <m/>
    <m/>
    <m/>
    <x v="1"/>
    <x v="1"/>
    <m/>
    <m/>
    <n v="0"/>
    <n v="0"/>
    <n v="0"/>
    <n v="1"/>
    <n v="0"/>
    <s v=""/>
    <s v=""/>
    <s v=""/>
    <s v=""/>
    <s v=""/>
    <x v="2"/>
    <x v="0"/>
    <x v="2"/>
  </r>
  <r>
    <x v="688"/>
    <x v="3"/>
    <x v="0"/>
    <x v="26"/>
    <d v="2025-10-25T00:00:00"/>
    <d v="2025-10-30T00:00:00"/>
    <d v="2025-11-02T00:00:00"/>
    <x v="0"/>
    <x v="0"/>
    <d v="2025-11-15T00:00:00"/>
    <n v="5"/>
    <n v="1"/>
    <n v="1"/>
    <n v="1"/>
    <n v="0"/>
    <n v="1"/>
    <n v="3"/>
    <n v="5"/>
    <n v="3"/>
    <n v="3"/>
    <s v="Detractor"/>
    <x v="4"/>
    <x v="0"/>
    <x v="4"/>
  </r>
  <r>
    <x v="689"/>
    <x v="0"/>
    <x v="2"/>
    <x v="26"/>
    <d v="2025-10-26T00:00:00"/>
    <d v="2025-10-27T00:00:00"/>
    <d v="2025-10-31T00:00:00"/>
    <x v="0"/>
    <x v="0"/>
    <d v="2025-11-22T00:00:00"/>
    <n v="2"/>
    <n v="1"/>
    <n v="1"/>
    <n v="1"/>
    <n v="0"/>
    <n v="1"/>
    <n v="4"/>
    <n v="1"/>
    <n v="4"/>
    <n v="4"/>
    <s v="Detractor"/>
    <x v="6"/>
    <x v="0"/>
    <x v="0"/>
  </r>
  <r>
    <x v="690"/>
    <x v="1"/>
    <x v="0"/>
    <x v="5"/>
    <d v="2025-10-30T00:00:00"/>
    <d v="2025-11-01T00:00:00"/>
    <d v="2025-11-07T00:00:00"/>
    <x v="0"/>
    <x v="0"/>
    <d v="2025-12-03T00:00:00"/>
    <n v="7"/>
    <n v="1"/>
    <n v="1"/>
    <n v="1"/>
    <n v="0"/>
    <n v="1"/>
    <n v="3"/>
    <n v="2"/>
    <n v="6"/>
    <n v="6"/>
    <s v="Passive"/>
    <x v="4"/>
    <x v="0"/>
    <x v="1"/>
  </r>
  <r>
    <x v="691"/>
    <x v="2"/>
    <x v="0"/>
    <x v="13"/>
    <d v="2025-10-08T00:00:00"/>
    <d v="2025-10-11T00:00:00"/>
    <d v="2025-10-15T00:00:00"/>
    <x v="0"/>
    <x v="0"/>
    <d v="2025-11-03T00:00:00"/>
    <n v="3"/>
    <n v="1"/>
    <n v="1"/>
    <n v="1"/>
    <n v="0"/>
    <n v="1"/>
    <n v="3"/>
    <n v="3"/>
    <n v="4"/>
    <n v="4"/>
    <s v="Detractor"/>
    <x v="3"/>
    <x v="0"/>
    <x v="4"/>
  </r>
  <r>
    <x v="692"/>
    <x v="2"/>
    <x v="2"/>
    <x v="0"/>
    <d v="2025-10-23T00:00:00"/>
    <d v="2025-10-24T00:00:00"/>
    <d v="2025-10-31T00:00:00"/>
    <x v="0"/>
    <x v="0"/>
    <d v="2025-11-23T00:00:00"/>
    <n v="8"/>
    <n v="1"/>
    <n v="1"/>
    <n v="1"/>
    <n v="0"/>
    <n v="1"/>
    <n v="2"/>
    <n v="1"/>
    <n v="7"/>
    <n v="7"/>
    <s v="Passive"/>
    <x v="3"/>
    <x v="2"/>
    <x v="1"/>
  </r>
  <r>
    <x v="693"/>
    <x v="2"/>
    <x v="2"/>
    <x v="7"/>
    <d v="2025-10-05T00:00:00"/>
    <d v="2025-10-07T00:00:00"/>
    <d v="2025-10-13T00:00:00"/>
    <x v="0"/>
    <x v="0"/>
    <d v="2025-10-24T00:00:00"/>
    <n v="7"/>
    <n v="1"/>
    <n v="1"/>
    <n v="1"/>
    <n v="0"/>
    <n v="1"/>
    <n v="1"/>
    <n v="2"/>
    <n v="6"/>
    <n v="6"/>
    <s v="Passive"/>
    <x v="6"/>
    <x v="0"/>
    <x v="1"/>
  </r>
  <r>
    <x v="694"/>
    <x v="3"/>
    <x v="0"/>
    <x v="10"/>
    <d v="2025-10-30T00:00:00"/>
    <d v="2025-11-04T00:00:00"/>
    <d v="2025-11-07T00:00:00"/>
    <x v="0"/>
    <x v="0"/>
    <d v="2025-11-21T00:00:00"/>
    <n v="2"/>
    <n v="1"/>
    <n v="1"/>
    <n v="1"/>
    <n v="0"/>
    <n v="1"/>
    <n v="1"/>
    <n v="5"/>
    <n v="3"/>
    <n v="3"/>
    <s v="Detractor"/>
    <x v="6"/>
    <x v="0"/>
    <x v="0"/>
  </r>
  <r>
    <x v="695"/>
    <x v="2"/>
    <x v="2"/>
    <x v="0"/>
    <d v="2025-10-23T00:00:00"/>
    <d v="2025-10-25T00:00:00"/>
    <d v="2025-10-30T00:00:00"/>
    <x v="0"/>
    <x v="0"/>
    <d v="2025-11-13T00:00:00"/>
    <n v="2"/>
    <n v="1"/>
    <n v="1"/>
    <n v="1"/>
    <n v="0"/>
    <n v="1"/>
    <n v="2"/>
    <n v="2"/>
    <n v="5"/>
    <n v="5"/>
    <s v="Detractor"/>
    <x v="6"/>
    <x v="0"/>
    <x v="0"/>
  </r>
  <r>
    <x v="696"/>
    <x v="1"/>
    <x v="0"/>
    <x v="0"/>
    <d v="2025-10-25T00:00:00"/>
    <d v="2025-10-29T00:00:00"/>
    <d v="2025-11-02T00:00:00"/>
    <x v="0"/>
    <x v="0"/>
    <d v="2025-11-18T00:00:00"/>
    <n v="9"/>
    <n v="1"/>
    <n v="1"/>
    <n v="1"/>
    <n v="0"/>
    <n v="1"/>
    <n v="4"/>
    <n v="4"/>
    <n v="4"/>
    <n v="4"/>
    <s v="Promoter"/>
    <x v="5"/>
    <x v="1"/>
    <x v="3"/>
  </r>
  <r>
    <x v="697"/>
    <x v="3"/>
    <x v="1"/>
    <x v="30"/>
    <m/>
    <m/>
    <m/>
    <x v="1"/>
    <x v="5"/>
    <m/>
    <m/>
    <n v="0"/>
    <n v="0"/>
    <n v="0"/>
    <n v="1"/>
    <n v="0"/>
    <s v=""/>
    <s v=""/>
    <s v=""/>
    <s v=""/>
    <s v=""/>
    <x v="2"/>
    <x v="0"/>
    <x v="2"/>
  </r>
  <r>
    <x v="698"/>
    <x v="1"/>
    <x v="1"/>
    <x v="29"/>
    <m/>
    <m/>
    <m/>
    <x v="1"/>
    <x v="5"/>
    <m/>
    <m/>
    <n v="0"/>
    <n v="0"/>
    <n v="0"/>
    <n v="1"/>
    <n v="0"/>
    <s v=""/>
    <s v=""/>
    <s v=""/>
    <s v=""/>
    <s v=""/>
    <x v="2"/>
    <x v="0"/>
    <x v="2"/>
  </r>
  <r>
    <x v="699"/>
    <x v="0"/>
    <x v="2"/>
    <x v="19"/>
    <d v="2025-10-31T00:00:00"/>
    <d v="2025-11-01T00:00:00"/>
    <d v="2025-11-07T00:00:00"/>
    <x v="0"/>
    <x v="0"/>
    <d v="2025-11-27T00:00:00"/>
    <n v="7"/>
    <n v="1"/>
    <n v="1"/>
    <n v="1"/>
    <n v="0"/>
    <n v="1"/>
    <n v="5"/>
    <n v="1"/>
    <n v="6"/>
    <n v="6"/>
    <s v="Passive"/>
    <x v="5"/>
    <x v="2"/>
    <x v="1"/>
  </r>
  <r>
    <x v="700"/>
    <x v="0"/>
    <x v="1"/>
    <x v="11"/>
    <m/>
    <m/>
    <m/>
    <x v="1"/>
    <x v="4"/>
    <m/>
    <m/>
    <n v="0"/>
    <n v="0"/>
    <n v="0"/>
    <n v="1"/>
    <n v="0"/>
    <s v=""/>
    <s v=""/>
    <s v=""/>
    <s v=""/>
    <s v=""/>
    <x v="2"/>
    <x v="0"/>
    <x v="2"/>
  </r>
  <r>
    <x v="701"/>
    <x v="0"/>
    <x v="2"/>
    <x v="30"/>
    <d v="2025-10-06T00:00:00"/>
    <d v="2025-10-09T00:00:00"/>
    <d v="2025-10-14T00:00:00"/>
    <x v="0"/>
    <x v="0"/>
    <d v="2025-11-06T00:00:00"/>
    <n v="9"/>
    <n v="1"/>
    <n v="1"/>
    <n v="1"/>
    <n v="0"/>
    <n v="1"/>
    <n v="4"/>
    <n v="3"/>
    <n v="5"/>
    <n v="5"/>
    <s v="Promoter"/>
    <x v="5"/>
    <x v="2"/>
    <x v="3"/>
  </r>
  <r>
    <x v="702"/>
    <x v="0"/>
    <x v="2"/>
    <x v="23"/>
    <d v="2025-10-24T00:00:00"/>
    <d v="2025-10-26T00:00:00"/>
    <d v="2025-10-29T00:00:00"/>
    <x v="1"/>
    <x v="2"/>
    <m/>
    <m/>
    <n v="1"/>
    <n v="1"/>
    <n v="1"/>
    <n v="1"/>
    <n v="0"/>
    <n v="5"/>
    <n v="2"/>
    <n v="3"/>
    <s v=""/>
    <s v=""/>
    <x v="3"/>
    <x v="0"/>
    <x v="2"/>
  </r>
  <r>
    <x v="703"/>
    <x v="1"/>
    <x v="0"/>
    <x v="9"/>
    <d v="2025-10-13T00:00:00"/>
    <d v="2025-10-18T00:00:00"/>
    <d v="2025-10-25T00:00:00"/>
    <x v="0"/>
    <x v="0"/>
    <d v="2025-11-22T00:00:00"/>
    <n v="2"/>
    <n v="1"/>
    <n v="1"/>
    <n v="1"/>
    <n v="0"/>
    <n v="1"/>
    <n v="1"/>
    <n v="5"/>
    <n v="7"/>
    <n v="7"/>
    <s v="Detractor"/>
    <x v="0"/>
    <x v="0"/>
    <x v="0"/>
  </r>
  <r>
    <x v="704"/>
    <x v="3"/>
    <x v="0"/>
    <x v="15"/>
    <d v="2025-10-27T00:00:00"/>
    <d v="2025-10-29T00:00:00"/>
    <d v="2025-11-04T00:00:00"/>
    <x v="0"/>
    <x v="0"/>
    <d v="2025-11-28T00:00:00"/>
    <n v="9"/>
    <n v="1"/>
    <n v="1"/>
    <n v="1"/>
    <n v="0"/>
    <n v="1"/>
    <n v="3"/>
    <n v="2"/>
    <n v="6"/>
    <n v="6"/>
    <s v="Promoter"/>
    <x v="4"/>
    <x v="0"/>
    <x v="3"/>
  </r>
  <r>
    <x v="705"/>
    <x v="3"/>
    <x v="0"/>
    <x v="13"/>
    <d v="2025-10-08T00:00:00"/>
    <d v="2025-10-13T00:00:00"/>
    <d v="2025-10-16T00:00:00"/>
    <x v="0"/>
    <x v="0"/>
    <d v="2025-10-30T00:00:00"/>
    <n v="2"/>
    <n v="1"/>
    <n v="1"/>
    <n v="1"/>
    <n v="0"/>
    <n v="1"/>
    <n v="3"/>
    <n v="5"/>
    <n v="3"/>
    <n v="3"/>
    <s v="Detractor"/>
    <x v="4"/>
    <x v="0"/>
    <x v="0"/>
  </r>
  <r>
    <x v="706"/>
    <x v="2"/>
    <x v="0"/>
    <x v="25"/>
    <d v="2025-10-07T00:00:00"/>
    <d v="2025-10-11T00:00:00"/>
    <d v="2025-10-14T00:00:00"/>
    <x v="0"/>
    <x v="0"/>
    <d v="2025-11-03T00:00:00"/>
    <n v="6"/>
    <n v="1"/>
    <n v="1"/>
    <n v="1"/>
    <n v="0"/>
    <n v="1"/>
    <n v="4"/>
    <n v="4"/>
    <n v="3"/>
    <n v="3"/>
    <s v="Detractor"/>
    <x v="4"/>
    <x v="0"/>
    <x v="1"/>
  </r>
  <r>
    <x v="707"/>
    <x v="1"/>
    <x v="2"/>
    <x v="20"/>
    <d v="2025-11-01T00:00:00"/>
    <d v="2025-11-06T00:00:00"/>
    <d v="2025-11-08T00:00:00"/>
    <x v="1"/>
    <x v="3"/>
    <m/>
    <m/>
    <n v="1"/>
    <n v="1"/>
    <n v="1"/>
    <n v="1"/>
    <n v="0"/>
    <n v="2"/>
    <n v="5"/>
    <n v="2"/>
    <s v=""/>
    <s v=""/>
    <x v="6"/>
    <x v="0"/>
    <x v="2"/>
  </r>
  <r>
    <x v="708"/>
    <x v="0"/>
    <x v="2"/>
    <x v="29"/>
    <d v="2025-10-15T00:00:00"/>
    <d v="2025-10-18T00:00:00"/>
    <d v="2025-10-23T00:00:00"/>
    <x v="0"/>
    <x v="0"/>
    <d v="2025-11-07T00:00:00"/>
    <n v="2"/>
    <n v="1"/>
    <n v="1"/>
    <n v="1"/>
    <n v="0"/>
    <n v="1"/>
    <n v="5"/>
    <n v="3"/>
    <n v="5"/>
    <n v="5"/>
    <s v="Detractor"/>
    <x v="0"/>
    <x v="0"/>
    <x v="0"/>
  </r>
  <r>
    <x v="709"/>
    <x v="1"/>
    <x v="0"/>
    <x v="1"/>
    <d v="2025-10-14T00:00:00"/>
    <d v="2025-10-18T00:00:00"/>
    <d v="2025-10-20T00:00:00"/>
    <x v="0"/>
    <x v="0"/>
    <d v="2025-11-01T00:00:00"/>
    <n v="6"/>
    <n v="1"/>
    <n v="1"/>
    <n v="1"/>
    <n v="0"/>
    <n v="1"/>
    <n v="3"/>
    <n v="4"/>
    <n v="2"/>
    <n v="2"/>
    <s v="Detractor"/>
    <x v="6"/>
    <x v="0"/>
    <x v="1"/>
  </r>
  <r>
    <x v="710"/>
    <x v="2"/>
    <x v="0"/>
    <x v="15"/>
    <d v="2025-10-28T00:00:00"/>
    <d v="2025-10-30T00:00:00"/>
    <d v="2025-11-02T00:00:00"/>
    <x v="0"/>
    <x v="0"/>
    <d v="2025-11-27T00:00:00"/>
    <n v="8"/>
    <n v="1"/>
    <n v="1"/>
    <n v="1"/>
    <n v="0"/>
    <n v="1"/>
    <n v="4"/>
    <n v="2"/>
    <n v="3"/>
    <n v="3"/>
    <s v="Passive"/>
    <x v="6"/>
    <x v="1"/>
    <x v="1"/>
  </r>
  <r>
    <x v="711"/>
    <x v="2"/>
    <x v="0"/>
    <x v="4"/>
    <d v="2025-10-16T00:00:00"/>
    <d v="2025-10-17T00:00:00"/>
    <d v="2025-10-23T00:00:00"/>
    <x v="0"/>
    <x v="0"/>
    <d v="2025-11-12T00:00:00"/>
    <n v="2"/>
    <n v="1"/>
    <n v="1"/>
    <n v="1"/>
    <n v="0"/>
    <n v="1"/>
    <n v="2"/>
    <n v="1"/>
    <n v="6"/>
    <n v="6"/>
    <s v="Detractor"/>
    <x v="6"/>
    <x v="0"/>
    <x v="0"/>
  </r>
  <r>
    <x v="712"/>
    <x v="1"/>
    <x v="2"/>
    <x v="14"/>
    <d v="2025-10-07T00:00:00"/>
    <d v="2025-10-12T00:00:00"/>
    <d v="2025-10-16T00:00:00"/>
    <x v="0"/>
    <x v="0"/>
    <d v="2025-11-15T00:00:00"/>
    <n v="5"/>
    <n v="1"/>
    <n v="1"/>
    <n v="1"/>
    <n v="0"/>
    <n v="1"/>
    <n v="1"/>
    <n v="5"/>
    <n v="4"/>
    <n v="4"/>
    <s v="Detractor"/>
    <x v="3"/>
    <x v="1"/>
    <x v="4"/>
  </r>
  <r>
    <x v="713"/>
    <x v="1"/>
    <x v="0"/>
    <x v="28"/>
    <d v="2025-10-09T00:00:00"/>
    <d v="2025-10-12T00:00:00"/>
    <d v="2025-10-19T00:00:00"/>
    <x v="0"/>
    <x v="0"/>
    <d v="2025-11-03T00:00:00"/>
    <n v="8"/>
    <n v="1"/>
    <n v="1"/>
    <n v="1"/>
    <n v="0"/>
    <n v="1"/>
    <n v="2"/>
    <n v="3"/>
    <n v="7"/>
    <n v="7"/>
    <s v="Passive"/>
    <x v="5"/>
    <x v="1"/>
    <x v="1"/>
  </r>
  <r>
    <x v="714"/>
    <x v="1"/>
    <x v="2"/>
    <x v="13"/>
    <d v="2025-10-06T00:00:00"/>
    <d v="2025-10-07T00:00:00"/>
    <d v="2025-10-14T00:00:00"/>
    <x v="0"/>
    <x v="0"/>
    <d v="2025-11-03T00:00:00"/>
    <n v="7"/>
    <n v="1"/>
    <n v="1"/>
    <n v="1"/>
    <n v="0"/>
    <n v="1"/>
    <n v="1"/>
    <n v="1"/>
    <n v="7"/>
    <n v="7"/>
    <s v="Passive"/>
    <x v="6"/>
    <x v="2"/>
    <x v="1"/>
  </r>
  <r>
    <x v="715"/>
    <x v="3"/>
    <x v="2"/>
    <x v="19"/>
    <d v="2025-10-30T00:00:00"/>
    <d v="2025-10-31T00:00:00"/>
    <d v="2025-11-02T00:00:00"/>
    <x v="0"/>
    <x v="0"/>
    <d v="2025-12-02T00:00:00"/>
    <n v="7"/>
    <n v="1"/>
    <n v="1"/>
    <n v="1"/>
    <n v="0"/>
    <n v="1"/>
    <n v="4"/>
    <n v="1"/>
    <n v="2"/>
    <n v="2"/>
    <s v="Passive"/>
    <x v="12"/>
    <x v="2"/>
    <x v="1"/>
  </r>
  <r>
    <x v="716"/>
    <x v="0"/>
    <x v="0"/>
    <x v="21"/>
    <d v="2025-10-20T00:00:00"/>
    <d v="2025-10-24T00:00:00"/>
    <d v="2025-10-28T00:00:00"/>
    <x v="0"/>
    <x v="0"/>
    <d v="2025-11-08T00:00:00"/>
    <n v="9"/>
    <n v="1"/>
    <n v="1"/>
    <n v="1"/>
    <n v="0"/>
    <n v="1"/>
    <n v="2"/>
    <n v="4"/>
    <n v="4"/>
    <n v="4"/>
    <s v="Promoter"/>
    <x v="3"/>
    <x v="1"/>
    <x v="3"/>
  </r>
  <r>
    <x v="717"/>
    <x v="1"/>
    <x v="2"/>
    <x v="10"/>
    <d v="2025-11-02T00:00:00"/>
    <d v="2025-11-04T00:00:00"/>
    <d v="2025-11-06T00:00:00"/>
    <x v="0"/>
    <x v="0"/>
    <d v="2025-11-16T00:00:00"/>
    <n v="7"/>
    <n v="1"/>
    <n v="1"/>
    <n v="1"/>
    <n v="0"/>
    <n v="1"/>
    <n v="4"/>
    <n v="2"/>
    <n v="2"/>
    <n v="2"/>
    <s v="Passive"/>
    <x v="9"/>
    <x v="2"/>
    <x v="1"/>
  </r>
  <r>
    <x v="718"/>
    <x v="1"/>
    <x v="2"/>
    <x v="9"/>
    <d v="2025-10-13T00:00:00"/>
    <d v="2025-10-14T00:00:00"/>
    <d v="2025-10-21T00:00:00"/>
    <x v="0"/>
    <x v="0"/>
    <d v="2025-11-14T00:00:00"/>
    <n v="2"/>
    <n v="1"/>
    <n v="1"/>
    <n v="1"/>
    <n v="0"/>
    <n v="1"/>
    <n v="1"/>
    <n v="1"/>
    <n v="7"/>
    <n v="7"/>
    <s v="Detractor"/>
    <x v="6"/>
    <x v="0"/>
    <x v="0"/>
  </r>
  <r>
    <x v="719"/>
    <x v="1"/>
    <x v="0"/>
    <x v="16"/>
    <d v="2025-10-20T00:00:00"/>
    <d v="2025-10-23T00:00:00"/>
    <d v="2025-10-28T00:00:00"/>
    <x v="0"/>
    <x v="0"/>
    <d v="2025-11-15T00:00:00"/>
    <n v="7"/>
    <n v="1"/>
    <n v="1"/>
    <n v="1"/>
    <n v="0"/>
    <n v="1"/>
    <n v="3"/>
    <n v="3"/>
    <n v="5"/>
    <n v="5"/>
    <s v="Passive"/>
    <x v="4"/>
    <x v="0"/>
    <x v="1"/>
  </r>
  <r>
    <x v="720"/>
    <x v="2"/>
    <x v="0"/>
    <x v="16"/>
    <d v="2025-10-20T00:00:00"/>
    <d v="2025-10-25T00:00:00"/>
    <d v="2025-11-01T00:00:00"/>
    <x v="0"/>
    <x v="0"/>
    <d v="2025-11-17T00:00:00"/>
    <n v="4"/>
    <n v="1"/>
    <n v="1"/>
    <n v="1"/>
    <n v="0"/>
    <n v="1"/>
    <n v="3"/>
    <n v="5"/>
    <n v="7"/>
    <n v="7"/>
    <s v="Detractor"/>
    <x v="1"/>
    <x v="0"/>
    <x v="4"/>
  </r>
  <r>
    <x v="721"/>
    <x v="2"/>
    <x v="0"/>
    <x v="20"/>
    <d v="2025-10-31T00:00:00"/>
    <d v="2025-11-05T00:00:00"/>
    <d v="2025-11-12T00:00:00"/>
    <x v="0"/>
    <x v="0"/>
    <d v="2025-11-27T00:00:00"/>
    <n v="6"/>
    <n v="1"/>
    <n v="1"/>
    <n v="1"/>
    <n v="0"/>
    <n v="1"/>
    <n v="1"/>
    <n v="5"/>
    <n v="7"/>
    <n v="7"/>
    <s v="Detractor"/>
    <x v="0"/>
    <x v="0"/>
    <x v="1"/>
  </r>
  <r>
    <x v="722"/>
    <x v="3"/>
    <x v="2"/>
    <x v="17"/>
    <d v="2025-10-14T00:00:00"/>
    <d v="2025-10-19T00:00:00"/>
    <d v="2025-10-23T00:00:00"/>
    <x v="0"/>
    <x v="0"/>
    <d v="2025-11-20T00:00:00"/>
    <n v="3"/>
    <n v="1"/>
    <n v="1"/>
    <n v="1"/>
    <n v="0"/>
    <n v="1"/>
    <n v="5"/>
    <n v="5"/>
    <n v="4"/>
    <n v="4"/>
    <s v="Detractor"/>
    <x v="8"/>
    <x v="1"/>
    <x v="4"/>
  </r>
  <r>
    <x v="723"/>
    <x v="0"/>
    <x v="2"/>
    <x v="5"/>
    <d v="2025-11-01T00:00:00"/>
    <d v="2025-11-05T00:00:00"/>
    <d v="2025-11-07T00:00:00"/>
    <x v="0"/>
    <x v="0"/>
    <d v="2025-11-22T00:00:00"/>
    <n v="4"/>
    <n v="1"/>
    <n v="1"/>
    <n v="1"/>
    <n v="0"/>
    <n v="1"/>
    <n v="5"/>
    <n v="4"/>
    <n v="2"/>
    <n v="2"/>
    <s v="Detractor"/>
    <x v="4"/>
    <x v="1"/>
    <x v="4"/>
  </r>
  <r>
    <x v="724"/>
    <x v="3"/>
    <x v="2"/>
    <x v="14"/>
    <d v="2025-10-09T00:00:00"/>
    <d v="2025-10-12T00:00:00"/>
    <d v="2025-10-15T00:00:00"/>
    <x v="0"/>
    <x v="0"/>
    <d v="2025-11-09T00:00:00"/>
    <n v="10"/>
    <n v="1"/>
    <n v="1"/>
    <n v="1"/>
    <n v="0"/>
    <n v="1"/>
    <n v="3"/>
    <n v="3"/>
    <n v="3"/>
    <n v="3"/>
    <s v="Promoter"/>
    <x v="6"/>
    <x v="2"/>
    <x v="3"/>
  </r>
  <r>
    <x v="725"/>
    <x v="0"/>
    <x v="2"/>
    <x v="17"/>
    <d v="2025-10-12T00:00:00"/>
    <d v="2025-10-13T00:00:00"/>
    <d v="2025-10-19T00:00:00"/>
    <x v="0"/>
    <x v="0"/>
    <d v="2025-10-31T00:00:00"/>
    <n v="8"/>
    <n v="1"/>
    <n v="1"/>
    <n v="1"/>
    <n v="0"/>
    <n v="1"/>
    <n v="3"/>
    <n v="1"/>
    <n v="6"/>
    <n v="6"/>
    <s v="Passive"/>
    <x v="3"/>
    <x v="2"/>
    <x v="1"/>
  </r>
  <r>
    <x v="726"/>
    <x v="2"/>
    <x v="0"/>
    <x v="20"/>
    <d v="2025-11-01T00:00:00"/>
    <d v="2025-11-04T00:00:00"/>
    <d v="2025-11-07T00:00:00"/>
    <x v="0"/>
    <x v="0"/>
    <d v="2025-11-21T00:00:00"/>
    <n v="10"/>
    <n v="1"/>
    <n v="1"/>
    <n v="1"/>
    <n v="0"/>
    <n v="1"/>
    <n v="2"/>
    <n v="3"/>
    <n v="3"/>
    <n v="3"/>
    <s v="Promoter"/>
    <x v="9"/>
    <x v="1"/>
    <x v="3"/>
  </r>
  <r>
    <x v="727"/>
    <x v="2"/>
    <x v="1"/>
    <x v="5"/>
    <m/>
    <m/>
    <m/>
    <x v="1"/>
    <x v="3"/>
    <m/>
    <m/>
    <n v="0"/>
    <n v="0"/>
    <n v="0"/>
    <n v="1"/>
    <n v="0"/>
    <s v=""/>
    <s v=""/>
    <s v=""/>
    <s v=""/>
    <s v=""/>
    <x v="2"/>
    <x v="0"/>
    <x v="2"/>
  </r>
  <r>
    <x v="728"/>
    <x v="2"/>
    <x v="0"/>
    <x v="8"/>
    <d v="2025-11-02T00:00:00"/>
    <d v="2025-11-06T00:00:00"/>
    <d v="2025-11-11T00:00:00"/>
    <x v="0"/>
    <x v="0"/>
    <d v="2025-12-10T00:00:00"/>
    <n v="3"/>
    <n v="1"/>
    <n v="1"/>
    <n v="1"/>
    <n v="0"/>
    <n v="1"/>
    <n v="2"/>
    <n v="4"/>
    <n v="5"/>
    <n v="5"/>
    <s v="Detractor"/>
    <x v="4"/>
    <x v="0"/>
    <x v="4"/>
  </r>
  <r>
    <x v="729"/>
    <x v="3"/>
    <x v="0"/>
    <x v="6"/>
    <d v="2025-10-19T00:00:00"/>
    <d v="2025-10-23T00:00:00"/>
    <d v="2025-10-28T00:00:00"/>
    <x v="0"/>
    <x v="0"/>
    <d v="2025-11-20T00:00:00"/>
    <n v="9"/>
    <n v="1"/>
    <n v="1"/>
    <n v="1"/>
    <n v="0"/>
    <n v="1"/>
    <n v="3"/>
    <n v="4"/>
    <n v="5"/>
    <n v="5"/>
    <s v="Promoter"/>
    <x v="5"/>
    <x v="1"/>
    <x v="3"/>
  </r>
  <r>
    <x v="730"/>
    <x v="1"/>
    <x v="0"/>
    <x v="8"/>
    <d v="2025-11-05T00:00:00"/>
    <d v="2025-11-07T00:00:00"/>
    <d v="2025-11-09T00:00:00"/>
    <x v="0"/>
    <x v="0"/>
    <d v="2025-12-09T00:00:00"/>
    <n v="1"/>
    <n v="1"/>
    <n v="1"/>
    <n v="1"/>
    <n v="0"/>
    <n v="1"/>
    <n v="5"/>
    <n v="2"/>
    <n v="2"/>
    <n v="2"/>
    <s v="Detractor"/>
    <x v="6"/>
    <x v="0"/>
    <x v="0"/>
  </r>
  <r>
    <x v="731"/>
    <x v="1"/>
    <x v="0"/>
    <x v="19"/>
    <d v="2025-10-28T00:00:00"/>
    <d v="2025-10-31T00:00:00"/>
    <d v="2025-11-03T00:00:00"/>
    <x v="0"/>
    <x v="0"/>
    <d v="2025-11-26T00:00:00"/>
    <n v="8"/>
    <n v="1"/>
    <n v="1"/>
    <n v="1"/>
    <n v="0"/>
    <n v="1"/>
    <n v="2"/>
    <n v="3"/>
    <n v="3"/>
    <n v="3"/>
    <s v="Passive"/>
    <x v="9"/>
    <x v="1"/>
    <x v="1"/>
  </r>
  <r>
    <x v="732"/>
    <x v="2"/>
    <x v="0"/>
    <x v="29"/>
    <d v="2025-10-11T00:00:00"/>
    <d v="2025-10-16T00:00:00"/>
    <d v="2025-10-23T00:00:00"/>
    <x v="0"/>
    <x v="0"/>
    <d v="2025-11-14T00:00:00"/>
    <n v="6"/>
    <n v="1"/>
    <n v="1"/>
    <n v="1"/>
    <n v="0"/>
    <n v="1"/>
    <n v="1"/>
    <n v="5"/>
    <n v="7"/>
    <n v="7"/>
    <s v="Detractor"/>
    <x v="0"/>
    <x v="0"/>
    <x v="1"/>
  </r>
  <r>
    <x v="733"/>
    <x v="1"/>
    <x v="0"/>
    <x v="15"/>
    <d v="2025-10-26T00:00:00"/>
    <d v="2025-10-30T00:00:00"/>
    <d v="2025-11-03T00:00:00"/>
    <x v="0"/>
    <x v="0"/>
    <d v="2025-11-26T00:00:00"/>
    <n v="4"/>
    <n v="1"/>
    <n v="1"/>
    <n v="1"/>
    <n v="0"/>
    <n v="1"/>
    <n v="2"/>
    <n v="4"/>
    <n v="4"/>
    <n v="4"/>
    <s v="Detractor"/>
    <x v="3"/>
    <x v="0"/>
    <x v="4"/>
  </r>
  <r>
    <x v="734"/>
    <x v="1"/>
    <x v="0"/>
    <x v="3"/>
    <d v="2025-10-30T00:00:00"/>
    <d v="2025-11-03T00:00:00"/>
    <d v="2025-11-05T00:00:00"/>
    <x v="0"/>
    <x v="0"/>
    <d v="2025-11-30T00:00:00"/>
    <n v="4"/>
    <n v="1"/>
    <n v="1"/>
    <n v="1"/>
    <n v="0"/>
    <n v="1"/>
    <n v="2"/>
    <n v="4"/>
    <n v="2"/>
    <n v="2"/>
    <s v="Detractor"/>
    <x v="9"/>
    <x v="0"/>
    <x v="4"/>
  </r>
  <r>
    <x v="735"/>
    <x v="3"/>
    <x v="2"/>
    <x v="1"/>
    <d v="2025-10-13T00:00:00"/>
    <d v="2025-10-15T00:00:00"/>
    <d v="2025-10-17T00:00:00"/>
    <x v="0"/>
    <x v="0"/>
    <d v="2025-11-08T00:00:00"/>
    <n v="9"/>
    <n v="1"/>
    <n v="1"/>
    <n v="1"/>
    <n v="0"/>
    <n v="1"/>
    <n v="2"/>
    <n v="2"/>
    <n v="2"/>
    <n v="2"/>
    <s v="Promoter"/>
    <x v="7"/>
    <x v="2"/>
    <x v="3"/>
  </r>
  <r>
    <x v="736"/>
    <x v="0"/>
    <x v="0"/>
    <x v="19"/>
    <d v="2025-10-30T00:00:00"/>
    <d v="2025-11-04T00:00:00"/>
    <d v="2025-11-07T00:00:00"/>
    <x v="0"/>
    <x v="0"/>
    <d v="2025-11-17T00:00:00"/>
    <n v="0"/>
    <n v="1"/>
    <n v="1"/>
    <n v="1"/>
    <n v="0"/>
    <n v="1"/>
    <n v="4"/>
    <n v="5"/>
    <n v="3"/>
    <n v="3"/>
    <s v="Detractor"/>
    <x v="5"/>
    <x v="0"/>
    <x v="0"/>
  </r>
  <r>
    <x v="737"/>
    <x v="2"/>
    <x v="1"/>
    <x v="7"/>
    <m/>
    <m/>
    <m/>
    <x v="1"/>
    <x v="2"/>
    <m/>
    <m/>
    <n v="0"/>
    <n v="0"/>
    <n v="0"/>
    <n v="1"/>
    <n v="0"/>
    <s v=""/>
    <s v=""/>
    <s v=""/>
    <s v=""/>
    <s v=""/>
    <x v="2"/>
    <x v="0"/>
    <x v="2"/>
  </r>
  <r>
    <x v="738"/>
    <x v="2"/>
    <x v="2"/>
    <x v="11"/>
    <d v="2025-10-16T00:00:00"/>
    <d v="2025-10-20T00:00:00"/>
    <d v="2025-10-26T00:00:00"/>
    <x v="0"/>
    <x v="0"/>
    <d v="2025-11-06T00:00:00"/>
    <n v="7"/>
    <n v="1"/>
    <n v="1"/>
    <n v="1"/>
    <n v="0"/>
    <n v="1"/>
    <n v="1"/>
    <n v="4"/>
    <n v="6"/>
    <n v="6"/>
    <s v="Passive"/>
    <x v="4"/>
    <x v="2"/>
    <x v="1"/>
  </r>
  <r>
    <x v="739"/>
    <x v="3"/>
    <x v="2"/>
    <x v="8"/>
    <d v="2025-11-03T00:00:00"/>
    <d v="2025-11-04T00:00:00"/>
    <d v="2025-11-09T00:00:00"/>
    <x v="0"/>
    <x v="0"/>
    <d v="2025-12-06T00:00:00"/>
    <n v="7"/>
    <n v="1"/>
    <n v="1"/>
    <n v="1"/>
    <n v="0"/>
    <n v="1"/>
    <n v="3"/>
    <n v="1"/>
    <n v="5"/>
    <n v="5"/>
    <s v="Passive"/>
    <x v="6"/>
    <x v="2"/>
    <x v="1"/>
  </r>
  <r>
    <x v="740"/>
    <x v="3"/>
    <x v="0"/>
    <x v="25"/>
    <d v="2025-10-08T00:00:00"/>
    <d v="2025-10-13T00:00:00"/>
    <d v="2025-10-20T00:00:00"/>
    <x v="0"/>
    <x v="0"/>
    <d v="2025-11-05T00:00:00"/>
    <n v="1"/>
    <n v="1"/>
    <n v="1"/>
    <n v="1"/>
    <n v="0"/>
    <n v="1"/>
    <n v="5"/>
    <n v="5"/>
    <n v="7"/>
    <n v="7"/>
    <s v="Detractor"/>
    <x v="14"/>
    <x v="0"/>
    <x v="0"/>
  </r>
  <r>
    <x v="741"/>
    <x v="1"/>
    <x v="0"/>
    <x v="13"/>
    <d v="2025-10-10T00:00:00"/>
    <d v="2025-10-13T00:00:00"/>
    <d v="2025-10-17T00:00:00"/>
    <x v="0"/>
    <x v="0"/>
    <d v="2025-11-07T00:00:00"/>
    <n v="2"/>
    <n v="1"/>
    <n v="1"/>
    <n v="1"/>
    <n v="0"/>
    <n v="1"/>
    <n v="5"/>
    <n v="3"/>
    <n v="4"/>
    <n v="4"/>
    <s v="Detractor"/>
    <x v="5"/>
    <x v="0"/>
    <x v="0"/>
  </r>
  <r>
    <x v="742"/>
    <x v="2"/>
    <x v="0"/>
    <x v="22"/>
    <d v="2025-10-28T00:00:00"/>
    <d v="2025-10-30T00:00:00"/>
    <d v="2025-11-04T00:00:00"/>
    <x v="0"/>
    <x v="0"/>
    <d v="2025-11-14T00:00:00"/>
    <n v="2"/>
    <n v="1"/>
    <n v="1"/>
    <n v="1"/>
    <n v="0"/>
    <n v="1"/>
    <n v="3"/>
    <n v="2"/>
    <n v="5"/>
    <n v="5"/>
    <s v="Detractor"/>
    <x v="3"/>
    <x v="0"/>
    <x v="0"/>
  </r>
  <r>
    <x v="743"/>
    <x v="0"/>
    <x v="0"/>
    <x v="8"/>
    <d v="2025-11-04T00:00:00"/>
    <d v="2025-11-05T00:00:00"/>
    <d v="2025-11-12T00:00:00"/>
    <x v="0"/>
    <x v="0"/>
    <d v="2025-12-02T00:00:00"/>
    <n v="1"/>
    <n v="1"/>
    <n v="1"/>
    <n v="1"/>
    <n v="0"/>
    <n v="1"/>
    <n v="4"/>
    <n v="1"/>
    <n v="7"/>
    <n v="7"/>
    <s v="Detractor"/>
    <x v="5"/>
    <x v="0"/>
    <x v="0"/>
  </r>
  <r>
    <x v="744"/>
    <x v="3"/>
    <x v="2"/>
    <x v="24"/>
    <d v="2025-10-13T00:00:00"/>
    <d v="2025-10-14T00:00:00"/>
    <d v="2025-10-16T00:00:00"/>
    <x v="0"/>
    <x v="0"/>
    <d v="2025-11-11T00:00:00"/>
    <n v="5"/>
    <n v="1"/>
    <n v="1"/>
    <n v="1"/>
    <n v="0"/>
    <n v="1"/>
    <n v="5"/>
    <n v="1"/>
    <n v="2"/>
    <n v="2"/>
    <s v="Detractor"/>
    <x v="9"/>
    <x v="0"/>
    <x v="4"/>
  </r>
  <r>
    <x v="745"/>
    <x v="0"/>
    <x v="0"/>
    <x v="3"/>
    <d v="2025-10-30T00:00:00"/>
    <d v="2025-11-02T00:00:00"/>
    <d v="2025-11-08T00:00:00"/>
    <x v="0"/>
    <x v="0"/>
    <d v="2025-11-24T00:00:00"/>
    <n v="9"/>
    <n v="1"/>
    <n v="1"/>
    <n v="1"/>
    <n v="0"/>
    <n v="1"/>
    <n v="2"/>
    <n v="3"/>
    <n v="6"/>
    <n v="6"/>
    <s v="Promoter"/>
    <x v="4"/>
    <x v="1"/>
    <x v="3"/>
  </r>
  <r>
    <x v="746"/>
    <x v="0"/>
    <x v="0"/>
    <x v="26"/>
    <d v="2025-10-27T00:00:00"/>
    <d v="2025-10-29T00:00:00"/>
    <d v="2025-10-31T00:00:00"/>
    <x v="1"/>
    <x v="5"/>
    <m/>
    <m/>
    <n v="1"/>
    <n v="1"/>
    <n v="1"/>
    <n v="1"/>
    <n v="0"/>
    <n v="5"/>
    <n v="2"/>
    <n v="2"/>
    <s v=""/>
    <s v=""/>
    <x v="6"/>
    <x v="0"/>
    <x v="2"/>
  </r>
  <r>
    <x v="747"/>
    <x v="2"/>
    <x v="1"/>
    <x v="15"/>
    <m/>
    <m/>
    <m/>
    <x v="1"/>
    <x v="4"/>
    <m/>
    <m/>
    <n v="0"/>
    <n v="0"/>
    <n v="0"/>
    <n v="1"/>
    <n v="0"/>
    <s v=""/>
    <s v=""/>
    <s v=""/>
    <s v=""/>
    <s v=""/>
    <x v="2"/>
    <x v="0"/>
    <x v="2"/>
  </r>
  <r>
    <x v="748"/>
    <x v="2"/>
    <x v="0"/>
    <x v="26"/>
    <d v="2025-10-23T00:00:00"/>
    <d v="2025-10-27T00:00:00"/>
    <d v="2025-11-02T00:00:00"/>
    <x v="0"/>
    <x v="0"/>
    <d v="2025-11-12T00:00:00"/>
    <n v="7"/>
    <n v="1"/>
    <n v="1"/>
    <n v="1"/>
    <n v="0"/>
    <n v="1"/>
    <n v="1"/>
    <n v="4"/>
    <n v="6"/>
    <n v="6"/>
    <s v="Passive"/>
    <x v="4"/>
    <x v="0"/>
    <x v="1"/>
  </r>
  <r>
    <x v="749"/>
    <x v="3"/>
    <x v="2"/>
    <x v="27"/>
    <d v="2025-10-14T00:00:00"/>
    <d v="2025-10-16T00:00:00"/>
    <d v="2025-10-19T00:00:00"/>
    <x v="0"/>
    <x v="0"/>
    <d v="2025-10-29T00:00:00"/>
    <n v="0"/>
    <n v="1"/>
    <n v="1"/>
    <n v="1"/>
    <n v="0"/>
    <n v="1"/>
    <n v="1"/>
    <n v="2"/>
    <n v="3"/>
    <n v="3"/>
    <s v="Detractor"/>
    <x v="7"/>
    <x v="0"/>
    <x v="0"/>
  </r>
  <r>
    <x v="750"/>
    <x v="2"/>
    <x v="2"/>
    <x v="8"/>
    <d v="2025-11-03T00:00:00"/>
    <d v="2025-11-07T00:00:00"/>
    <d v="2025-11-14T00:00:00"/>
    <x v="0"/>
    <x v="0"/>
    <d v="2025-12-14T00:00:00"/>
    <n v="7"/>
    <n v="1"/>
    <n v="1"/>
    <n v="1"/>
    <n v="0"/>
    <n v="1"/>
    <n v="3"/>
    <n v="4"/>
    <n v="7"/>
    <n v="7"/>
    <s v="Passive"/>
    <x v="8"/>
    <x v="2"/>
    <x v="1"/>
  </r>
  <r>
    <x v="751"/>
    <x v="2"/>
    <x v="2"/>
    <x v="3"/>
    <d v="2025-11-01T00:00:00"/>
    <d v="2025-11-04T00:00:00"/>
    <d v="2025-11-09T00:00:00"/>
    <x v="0"/>
    <x v="0"/>
    <d v="2025-11-26T00:00:00"/>
    <n v="4"/>
    <n v="1"/>
    <n v="1"/>
    <n v="1"/>
    <n v="0"/>
    <n v="1"/>
    <n v="4"/>
    <n v="3"/>
    <n v="5"/>
    <n v="5"/>
    <s v="Detractor"/>
    <x v="5"/>
    <x v="1"/>
    <x v="4"/>
  </r>
  <r>
    <x v="752"/>
    <x v="2"/>
    <x v="0"/>
    <x v="19"/>
    <d v="2025-10-30T00:00:00"/>
    <d v="2025-11-02T00:00:00"/>
    <d v="2025-11-04T00:00:00"/>
    <x v="0"/>
    <x v="0"/>
    <d v="2025-11-21T00:00:00"/>
    <n v="4"/>
    <n v="1"/>
    <n v="1"/>
    <n v="1"/>
    <n v="0"/>
    <n v="1"/>
    <n v="4"/>
    <n v="3"/>
    <n v="2"/>
    <n v="2"/>
    <s v="Detractor"/>
    <x v="6"/>
    <x v="0"/>
    <x v="4"/>
  </r>
  <r>
    <x v="753"/>
    <x v="0"/>
    <x v="2"/>
    <x v="21"/>
    <d v="2025-10-23T00:00:00"/>
    <d v="2025-10-24T00:00:00"/>
    <d v="2025-10-30T00:00:00"/>
    <x v="0"/>
    <x v="0"/>
    <d v="2025-11-20T00:00:00"/>
    <n v="9"/>
    <n v="1"/>
    <n v="1"/>
    <n v="1"/>
    <n v="0"/>
    <n v="1"/>
    <n v="5"/>
    <n v="1"/>
    <n v="6"/>
    <n v="6"/>
    <s v="Promoter"/>
    <x v="5"/>
    <x v="2"/>
    <x v="3"/>
  </r>
  <r>
    <x v="754"/>
    <x v="3"/>
    <x v="0"/>
    <x v="9"/>
    <d v="2025-10-16T00:00:00"/>
    <d v="2025-10-17T00:00:00"/>
    <d v="2025-10-23T00:00:00"/>
    <x v="0"/>
    <x v="0"/>
    <d v="2025-11-11T00:00:00"/>
    <n v="6"/>
    <n v="1"/>
    <n v="1"/>
    <n v="1"/>
    <n v="0"/>
    <n v="1"/>
    <n v="4"/>
    <n v="1"/>
    <n v="6"/>
    <n v="6"/>
    <s v="Detractor"/>
    <x v="4"/>
    <x v="0"/>
    <x v="1"/>
  </r>
  <r>
    <x v="755"/>
    <x v="1"/>
    <x v="0"/>
    <x v="25"/>
    <d v="2025-10-07T00:00:00"/>
    <d v="2025-10-08T00:00:00"/>
    <d v="2025-10-10T00:00:00"/>
    <x v="0"/>
    <x v="0"/>
    <d v="2025-10-24T00:00:00"/>
    <n v="5"/>
    <n v="1"/>
    <n v="1"/>
    <n v="1"/>
    <n v="0"/>
    <n v="1"/>
    <n v="4"/>
    <n v="1"/>
    <n v="2"/>
    <n v="2"/>
    <s v="Detractor"/>
    <x v="12"/>
    <x v="0"/>
    <x v="4"/>
  </r>
  <r>
    <x v="756"/>
    <x v="0"/>
    <x v="2"/>
    <x v="19"/>
    <d v="2025-10-31T00:00:00"/>
    <d v="2025-11-03T00:00:00"/>
    <d v="2025-11-08T00:00:00"/>
    <x v="0"/>
    <x v="0"/>
    <d v="2025-11-21T00:00:00"/>
    <n v="7"/>
    <n v="1"/>
    <n v="1"/>
    <n v="1"/>
    <n v="0"/>
    <n v="1"/>
    <n v="5"/>
    <n v="3"/>
    <n v="5"/>
    <n v="5"/>
    <s v="Passive"/>
    <x v="0"/>
    <x v="2"/>
    <x v="1"/>
  </r>
  <r>
    <x v="757"/>
    <x v="2"/>
    <x v="2"/>
    <x v="27"/>
    <d v="2025-10-14T00:00:00"/>
    <d v="2025-10-18T00:00:00"/>
    <d v="2025-10-25T00:00:00"/>
    <x v="0"/>
    <x v="0"/>
    <d v="2025-11-16T00:00:00"/>
    <n v="6"/>
    <n v="1"/>
    <n v="1"/>
    <n v="1"/>
    <n v="0"/>
    <n v="1"/>
    <n v="1"/>
    <n v="4"/>
    <n v="7"/>
    <n v="7"/>
    <s v="Detractor"/>
    <x v="5"/>
    <x v="2"/>
    <x v="1"/>
  </r>
  <r>
    <x v="758"/>
    <x v="0"/>
    <x v="2"/>
    <x v="2"/>
    <d v="2025-10-03T00:00:00"/>
    <d v="2025-10-06T00:00:00"/>
    <d v="2025-10-09T00:00:00"/>
    <x v="0"/>
    <x v="0"/>
    <d v="2025-11-04T00:00:00"/>
    <n v="6"/>
    <n v="1"/>
    <n v="1"/>
    <n v="1"/>
    <n v="0"/>
    <n v="1"/>
    <n v="2"/>
    <n v="3"/>
    <n v="3"/>
    <n v="3"/>
    <s v="Detractor"/>
    <x v="9"/>
    <x v="2"/>
    <x v="1"/>
  </r>
  <r>
    <x v="759"/>
    <x v="2"/>
    <x v="1"/>
    <x v="17"/>
    <m/>
    <m/>
    <m/>
    <x v="1"/>
    <x v="4"/>
    <m/>
    <m/>
    <n v="0"/>
    <n v="0"/>
    <n v="0"/>
    <n v="1"/>
    <n v="0"/>
    <s v=""/>
    <s v=""/>
    <s v=""/>
    <s v=""/>
    <s v=""/>
    <x v="2"/>
    <x v="0"/>
    <x v="2"/>
  </r>
  <r>
    <x v="760"/>
    <x v="2"/>
    <x v="2"/>
    <x v="21"/>
    <d v="2025-10-21T00:00:00"/>
    <d v="2025-10-24T00:00:00"/>
    <d v="2025-10-27T00:00:00"/>
    <x v="0"/>
    <x v="0"/>
    <d v="2025-11-24T00:00:00"/>
    <n v="2"/>
    <n v="1"/>
    <n v="1"/>
    <n v="1"/>
    <n v="0"/>
    <n v="1"/>
    <n v="3"/>
    <n v="3"/>
    <n v="3"/>
    <n v="3"/>
    <s v="Detractor"/>
    <x v="6"/>
    <x v="0"/>
    <x v="0"/>
  </r>
  <r>
    <x v="761"/>
    <x v="0"/>
    <x v="0"/>
    <x v="7"/>
    <d v="2025-10-05T00:00:00"/>
    <d v="2025-10-06T00:00:00"/>
    <d v="2025-10-10T00:00:00"/>
    <x v="0"/>
    <x v="0"/>
    <d v="2025-10-29T00:00:00"/>
    <n v="8"/>
    <n v="1"/>
    <n v="1"/>
    <n v="1"/>
    <n v="0"/>
    <n v="1"/>
    <n v="1"/>
    <n v="1"/>
    <n v="4"/>
    <n v="4"/>
    <s v="Passive"/>
    <x v="7"/>
    <x v="1"/>
    <x v="1"/>
  </r>
  <r>
    <x v="762"/>
    <x v="3"/>
    <x v="1"/>
    <x v="11"/>
    <m/>
    <m/>
    <m/>
    <x v="1"/>
    <x v="3"/>
    <m/>
    <m/>
    <n v="0"/>
    <n v="0"/>
    <n v="0"/>
    <n v="1"/>
    <n v="0"/>
    <s v=""/>
    <s v=""/>
    <s v=""/>
    <s v=""/>
    <s v=""/>
    <x v="2"/>
    <x v="0"/>
    <x v="2"/>
  </r>
  <r>
    <x v="763"/>
    <x v="2"/>
    <x v="0"/>
    <x v="9"/>
    <d v="2025-10-16T00:00:00"/>
    <d v="2025-10-18T00:00:00"/>
    <d v="2025-10-22T00:00:00"/>
    <x v="1"/>
    <x v="4"/>
    <m/>
    <m/>
    <n v="1"/>
    <n v="1"/>
    <n v="1"/>
    <n v="1"/>
    <n v="0"/>
    <n v="4"/>
    <n v="2"/>
    <n v="4"/>
    <s v=""/>
    <s v=""/>
    <x v="3"/>
    <x v="0"/>
    <x v="2"/>
  </r>
  <r>
    <x v="764"/>
    <x v="3"/>
    <x v="1"/>
    <x v="26"/>
    <m/>
    <m/>
    <m/>
    <x v="1"/>
    <x v="2"/>
    <m/>
    <m/>
    <n v="0"/>
    <n v="0"/>
    <n v="0"/>
    <n v="1"/>
    <n v="0"/>
    <s v=""/>
    <s v=""/>
    <s v=""/>
    <s v=""/>
    <s v=""/>
    <x v="2"/>
    <x v="0"/>
    <x v="2"/>
  </r>
  <r>
    <x v="765"/>
    <x v="1"/>
    <x v="0"/>
    <x v="15"/>
    <d v="2025-10-28T00:00:00"/>
    <d v="2025-10-29T00:00:00"/>
    <d v="2025-11-02T00:00:00"/>
    <x v="0"/>
    <x v="0"/>
    <d v="2025-11-17T00:00:00"/>
    <n v="1"/>
    <n v="1"/>
    <n v="1"/>
    <n v="1"/>
    <n v="0"/>
    <n v="1"/>
    <n v="4"/>
    <n v="1"/>
    <n v="4"/>
    <n v="4"/>
    <s v="Detractor"/>
    <x v="6"/>
    <x v="0"/>
    <x v="0"/>
  </r>
  <r>
    <x v="766"/>
    <x v="2"/>
    <x v="1"/>
    <x v="26"/>
    <m/>
    <m/>
    <m/>
    <x v="1"/>
    <x v="5"/>
    <m/>
    <m/>
    <n v="0"/>
    <n v="0"/>
    <n v="0"/>
    <n v="1"/>
    <n v="0"/>
    <s v=""/>
    <s v=""/>
    <s v=""/>
    <s v=""/>
    <s v=""/>
    <x v="2"/>
    <x v="0"/>
    <x v="2"/>
  </r>
  <r>
    <x v="767"/>
    <x v="3"/>
    <x v="2"/>
    <x v="17"/>
    <d v="2025-10-14T00:00:00"/>
    <d v="2025-10-16T00:00:00"/>
    <d v="2025-10-21T00:00:00"/>
    <x v="0"/>
    <x v="0"/>
    <d v="2025-11-02T00:00:00"/>
    <n v="0"/>
    <n v="1"/>
    <n v="1"/>
    <n v="1"/>
    <n v="0"/>
    <n v="1"/>
    <n v="5"/>
    <n v="2"/>
    <n v="5"/>
    <n v="5"/>
    <s v="Detractor"/>
    <x v="5"/>
    <x v="0"/>
    <x v="0"/>
  </r>
  <r>
    <x v="768"/>
    <x v="3"/>
    <x v="2"/>
    <x v="23"/>
    <d v="2025-10-22T00:00:00"/>
    <d v="2025-10-26T00:00:00"/>
    <d v="2025-11-02T00:00:00"/>
    <x v="0"/>
    <x v="0"/>
    <d v="2025-11-13T00:00:00"/>
    <n v="4"/>
    <n v="1"/>
    <n v="1"/>
    <n v="1"/>
    <n v="0"/>
    <n v="1"/>
    <n v="3"/>
    <n v="4"/>
    <n v="7"/>
    <n v="7"/>
    <s v="Detractor"/>
    <x v="8"/>
    <x v="1"/>
    <x v="4"/>
  </r>
  <r>
    <x v="769"/>
    <x v="1"/>
    <x v="0"/>
    <x v="27"/>
    <d v="2025-10-15T00:00:00"/>
    <d v="2025-10-19T00:00:00"/>
    <d v="2025-10-26T00:00:00"/>
    <x v="0"/>
    <x v="0"/>
    <d v="2025-11-14T00:00:00"/>
    <n v="0"/>
    <n v="1"/>
    <n v="1"/>
    <n v="1"/>
    <n v="0"/>
    <n v="1"/>
    <n v="2"/>
    <n v="4"/>
    <n v="7"/>
    <n v="7"/>
    <s v="Detractor"/>
    <x v="0"/>
    <x v="0"/>
    <x v="0"/>
  </r>
  <r>
    <x v="770"/>
    <x v="3"/>
    <x v="1"/>
    <x v="5"/>
    <m/>
    <m/>
    <m/>
    <x v="1"/>
    <x v="2"/>
    <m/>
    <m/>
    <n v="0"/>
    <n v="0"/>
    <n v="0"/>
    <n v="1"/>
    <n v="0"/>
    <s v=""/>
    <s v=""/>
    <s v=""/>
    <s v=""/>
    <s v=""/>
    <x v="2"/>
    <x v="0"/>
    <x v="2"/>
  </r>
  <r>
    <x v="771"/>
    <x v="3"/>
    <x v="1"/>
    <x v="0"/>
    <m/>
    <m/>
    <m/>
    <x v="1"/>
    <x v="1"/>
    <m/>
    <m/>
    <n v="0"/>
    <n v="0"/>
    <n v="0"/>
    <n v="1"/>
    <n v="0"/>
    <s v=""/>
    <s v=""/>
    <s v=""/>
    <s v=""/>
    <s v=""/>
    <x v="2"/>
    <x v="0"/>
    <x v="2"/>
  </r>
  <r>
    <x v="772"/>
    <x v="1"/>
    <x v="2"/>
    <x v="8"/>
    <d v="2025-11-05T00:00:00"/>
    <d v="2025-11-10T00:00:00"/>
    <d v="2025-11-14T00:00:00"/>
    <x v="0"/>
    <x v="0"/>
    <d v="2025-12-03T00:00:00"/>
    <n v="4"/>
    <n v="1"/>
    <n v="1"/>
    <n v="1"/>
    <n v="0"/>
    <n v="1"/>
    <n v="5"/>
    <n v="5"/>
    <n v="4"/>
    <n v="4"/>
    <s v="Detractor"/>
    <x v="8"/>
    <x v="1"/>
    <x v="4"/>
  </r>
  <r>
    <x v="773"/>
    <x v="2"/>
    <x v="2"/>
    <x v="9"/>
    <d v="2025-10-17T00:00:00"/>
    <d v="2025-10-22T00:00:00"/>
    <d v="2025-10-26T00:00:00"/>
    <x v="0"/>
    <x v="0"/>
    <d v="2025-11-19T00:00:00"/>
    <n v="1"/>
    <n v="1"/>
    <n v="1"/>
    <n v="1"/>
    <n v="0"/>
    <n v="1"/>
    <n v="5"/>
    <n v="5"/>
    <n v="4"/>
    <n v="4"/>
    <s v="Detractor"/>
    <x v="8"/>
    <x v="0"/>
    <x v="0"/>
  </r>
  <r>
    <x v="774"/>
    <x v="3"/>
    <x v="1"/>
    <x v="7"/>
    <m/>
    <m/>
    <m/>
    <x v="1"/>
    <x v="3"/>
    <m/>
    <m/>
    <n v="0"/>
    <n v="0"/>
    <n v="0"/>
    <n v="1"/>
    <n v="0"/>
    <s v=""/>
    <s v=""/>
    <s v=""/>
    <s v=""/>
    <s v=""/>
    <x v="2"/>
    <x v="0"/>
    <x v="2"/>
  </r>
  <r>
    <x v="775"/>
    <x v="3"/>
    <x v="2"/>
    <x v="26"/>
    <d v="2025-10-24T00:00:00"/>
    <d v="2025-10-29T00:00:00"/>
    <d v="2025-11-03T00:00:00"/>
    <x v="0"/>
    <x v="0"/>
    <d v="2025-11-29T00:00:00"/>
    <n v="10"/>
    <n v="1"/>
    <n v="1"/>
    <n v="1"/>
    <n v="0"/>
    <n v="1"/>
    <n v="2"/>
    <n v="5"/>
    <n v="5"/>
    <n v="5"/>
    <s v="Promoter"/>
    <x v="5"/>
    <x v="2"/>
    <x v="3"/>
  </r>
  <r>
    <x v="776"/>
    <x v="3"/>
    <x v="0"/>
    <x v="24"/>
    <d v="2025-10-10T00:00:00"/>
    <d v="2025-10-14T00:00:00"/>
    <d v="2025-10-18T00:00:00"/>
    <x v="0"/>
    <x v="0"/>
    <d v="2025-11-16T00:00:00"/>
    <n v="1"/>
    <n v="1"/>
    <n v="1"/>
    <n v="1"/>
    <n v="0"/>
    <n v="1"/>
    <n v="2"/>
    <n v="4"/>
    <n v="4"/>
    <n v="4"/>
    <s v="Detractor"/>
    <x v="3"/>
    <x v="0"/>
    <x v="0"/>
  </r>
  <r>
    <x v="777"/>
    <x v="0"/>
    <x v="1"/>
    <x v="6"/>
    <m/>
    <m/>
    <m/>
    <x v="1"/>
    <x v="4"/>
    <m/>
    <m/>
    <n v="0"/>
    <n v="0"/>
    <n v="0"/>
    <n v="1"/>
    <n v="0"/>
    <s v=""/>
    <s v=""/>
    <s v=""/>
    <s v=""/>
    <s v=""/>
    <x v="2"/>
    <x v="0"/>
    <x v="2"/>
  </r>
  <r>
    <x v="778"/>
    <x v="1"/>
    <x v="0"/>
    <x v="2"/>
    <d v="2025-10-05T00:00:00"/>
    <d v="2025-10-06T00:00:00"/>
    <d v="2025-10-09T00:00:00"/>
    <x v="0"/>
    <x v="0"/>
    <d v="2025-11-04T00:00:00"/>
    <n v="3"/>
    <n v="1"/>
    <n v="1"/>
    <n v="1"/>
    <n v="0"/>
    <n v="1"/>
    <n v="4"/>
    <n v="1"/>
    <n v="3"/>
    <n v="3"/>
    <s v="Detractor"/>
    <x v="9"/>
    <x v="0"/>
    <x v="4"/>
  </r>
  <r>
    <x v="779"/>
    <x v="0"/>
    <x v="0"/>
    <x v="18"/>
    <d v="2025-10-25T00:00:00"/>
    <d v="2025-10-26T00:00:00"/>
    <d v="2025-10-28T00:00:00"/>
    <x v="0"/>
    <x v="0"/>
    <d v="2025-11-17T00:00:00"/>
    <n v="2"/>
    <n v="1"/>
    <n v="1"/>
    <n v="1"/>
    <n v="0"/>
    <n v="1"/>
    <n v="5"/>
    <n v="1"/>
    <n v="2"/>
    <n v="2"/>
    <s v="Detractor"/>
    <x v="9"/>
    <x v="0"/>
    <x v="0"/>
  </r>
  <r>
    <x v="780"/>
    <x v="1"/>
    <x v="0"/>
    <x v="10"/>
    <d v="2025-10-30T00:00:00"/>
    <d v="2025-10-31T00:00:00"/>
    <d v="2025-11-03T00:00:00"/>
    <x v="0"/>
    <x v="0"/>
    <d v="2025-11-26T00:00:00"/>
    <n v="2"/>
    <n v="1"/>
    <n v="1"/>
    <n v="1"/>
    <n v="0"/>
    <n v="1"/>
    <n v="1"/>
    <n v="1"/>
    <n v="3"/>
    <n v="3"/>
    <s v="Detractor"/>
    <x v="10"/>
    <x v="0"/>
    <x v="0"/>
  </r>
  <r>
    <x v="781"/>
    <x v="2"/>
    <x v="2"/>
    <x v="8"/>
    <d v="2025-11-01T00:00:00"/>
    <d v="2025-11-04T00:00:00"/>
    <d v="2025-11-07T00:00:00"/>
    <x v="0"/>
    <x v="0"/>
    <d v="2025-11-21T00:00:00"/>
    <n v="4"/>
    <n v="1"/>
    <n v="1"/>
    <n v="1"/>
    <n v="0"/>
    <n v="1"/>
    <n v="1"/>
    <n v="3"/>
    <n v="3"/>
    <n v="3"/>
    <s v="Detractor"/>
    <x v="12"/>
    <x v="0"/>
    <x v="4"/>
  </r>
  <r>
    <x v="782"/>
    <x v="2"/>
    <x v="1"/>
    <x v="21"/>
    <m/>
    <m/>
    <m/>
    <x v="1"/>
    <x v="1"/>
    <m/>
    <m/>
    <n v="0"/>
    <n v="0"/>
    <n v="0"/>
    <n v="1"/>
    <n v="0"/>
    <s v=""/>
    <s v=""/>
    <s v=""/>
    <s v=""/>
    <s v=""/>
    <x v="2"/>
    <x v="0"/>
    <x v="2"/>
  </r>
  <r>
    <x v="783"/>
    <x v="3"/>
    <x v="0"/>
    <x v="1"/>
    <d v="2025-10-16T00:00:00"/>
    <d v="2025-10-21T00:00:00"/>
    <d v="2025-10-27T00:00:00"/>
    <x v="0"/>
    <x v="0"/>
    <d v="2025-11-16T00:00:00"/>
    <n v="9"/>
    <n v="1"/>
    <n v="1"/>
    <n v="1"/>
    <n v="0"/>
    <n v="1"/>
    <n v="5"/>
    <n v="5"/>
    <n v="6"/>
    <n v="6"/>
    <s v="Promoter"/>
    <x v="11"/>
    <x v="1"/>
    <x v="3"/>
  </r>
  <r>
    <x v="784"/>
    <x v="1"/>
    <x v="1"/>
    <x v="20"/>
    <m/>
    <m/>
    <m/>
    <x v="1"/>
    <x v="4"/>
    <m/>
    <m/>
    <n v="0"/>
    <n v="0"/>
    <n v="0"/>
    <n v="1"/>
    <n v="0"/>
    <s v=""/>
    <s v=""/>
    <s v=""/>
    <s v=""/>
    <s v=""/>
    <x v="2"/>
    <x v="0"/>
    <x v="2"/>
  </r>
  <r>
    <x v="785"/>
    <x v="2"/>
    <x v="2"/>
    <x v="18"/>
    <d v="2025-10-22T00:00:00"/>
    <d v="2025-10-23T00:00:00"/>
    <d v="2025-10-25T00:00:00"/>
    <x v="0"/>
    <x v="0"/>
    <d v="2025-11-19T00:00:00"/>
    <n v="7"/>
    <n v="1"/>
    <n v="1"/>
    <n v="1"/>
    <n v="0"/>
    <n v="1"/>
    <n v="2"/>
    <n v="1"/>
    <n v="2"/>
    <n v="2"/>
    <s v="Passive"/>
    <x v="10"/>
    <x v="2"/>
    <x v="1"/>
  </r>
  <r>
    <x v="786"/>
    <x v="1"/>
    <x v="1"/>
    <x v="24"/>
    <m/>
    <m/>
    <m/>
    <x v="1"/>
    <x v="5"/>
    <m/>
    <m/>
    <n v="0"/>
    <n v="0"/>
    <n v="0"/>
    <n v="1"/>
    <n v="0"/>
    <s v=""/>
    <s v=""/>
    <s v=""/>
    <s v=""/>
    <s v=""/>
    <x v="2"/>
    <x v="0"/>
    <x v="2"/>
  </r>
  <r>
    <x v="787"/>
    <x v="2"/>
    <x v="0"/>
    <x v="0"/>
    <d v="2025-10-24T00:00:00"/>
    <d v="2025-10-29T00:00:00"/>
    <d v="2025-11-01T00:00:00"/>
    <x v="0"/>
    <x v="0"/>
    <d v="2025-11-22T00:00:00"/>
    <n v="3"/>
    <n v="1"/>
    <n v="1"/>
    <n v="1"/>
    <n v="0"/>
    <n v="1"/>
    <n v="3"/>
    <n v="5"/>
    <n v="3"/>
    <n v="3"/>
    <s v="Detractor"/>
    <x v="4"/>
    <x v="0"/>
    <x v="4"/>
  </r>
  <r>
    <x v="788"/>
    <x v="0"/>
    <x v="2"/>
    <x v="25"/>
    <d v="2025-10-05T00:00:00"/>
    <d v="2025-10-10T00:00:00"/>
    <d v="2025-10-12T00:00:00"/>
    <x v="0"/>
    <x v="0"/>
    <d v="2025-10-28T00:00:00"/>
    <n v="3"/>
    <n v="1"/>
    <n v="1"/>
    <n v="1"/>
    <n v="0"/>
    <n v="1"/>
    <n v="2"/>
    <n v="5"/>
    <n v="2"/>
    <n v="2"/>
    <s v="Detractor"/>
    <x v="6"/>
    <x v="1"/>
    <x v="4"/>
  </r>
  <r>
    <x v="789"/>
    <x v="2"/>
    <x v="2"/>
    <x v="0"/>
    <d v="2025-10-23T00:00:00"/>
    <d v="2025-10-26T00:00:00"/>
    <d v="2025-10-29T00:00:00"/>
    <x v="0"/>
    <x v="0"/>
    <d v="2025-11-13T00:00:00"/>
    <n v="3"/>
    <n v="1"/>
    <n v="1"/>
    <n v="1"/>
    <n v="0"/>
    <n v="1"/>
    <n v="2"/>
    <n v="3"/>
    <n v="3"/>
    <n v="3"/>
    <s v="Detractor"/>
    <x v="9"/>
    <x v="0"/>
    <x v="4"/>
  </r>
  <r>
    <x v="790"/>
    <x v="0"/>
    <x v="0"/>
    <x v="5"/>
    <d v="2025-10-30T00:00:00"/>
    <d v="2025-11-03T00:00:00"/>
    <d v="2025-11-08T00:00:00"/>
    <x v="0"/>
    <x v="0"/>
    <d v="2025-11-30T00:00:00"/>
    <n v="5"/>
    <n v="1"/>
    <n v="1"/>
    <n v="1"/>
    <n v="0"/>
    <n v="1"/>
    <n v="3"/>
    <n v="4"/>
    <n v="5"/>
    <n v="5"/>
    <s v="Detractor"/>
    <x v="5"/>
    <x v="0"/>
    <x v="4"/>
  </r>
  <r>
    <x v="791"/>
    <x v="2"/>
    <x v="0"/>
    <x v="11"/>
    <d v="2025-10-17T00:00:00"/>
    <d v="2025-10-18T00:00:00"/>
    <d v="2025-10-23T00:00:00"/>
    <x v="0"/>
    <x v="0"/>
    <d v="2025-11-02T00:00:00"/>
    <n v="8"/>
    <n v="1"/>
    <n v="1"/>
    <n v="1"/>
    <n v="0"/>
    <n v="1"/>
    <n v="2"/>
    <n v="1"/>
    <n v="5"/>
    <n v="5"/>
    <s v="Passive"/>
    <x v="9"/>
    <x v="0"/>
    <x v="1"/>
  </r>
  <r>
    <x v="792"/>
    <x v="3"/>
    <x v="1"/>
    <x v="20"/>
    <m/>
    <m/>
    <m/>
    <x v="1"/>
    <x v="5"/>
    <m/>
    <m/>
    <n v="0"/>
    <n v="0"/>
    <n v="0"/>
    <n v="1"/>
    <n v="0"/>
    <s v=""/>
    <s v=""/>
    <s v=""/>
    <s v=""/>
    <s v=""/>
    <x v="2"/>
    <x v="0"/>
    <x v="2"/>
  </r>
  <r>
    <x v="793"/>
    <x v="0"/>
    <x v="2"/>
    <x v="12"/>
    <d v="2025-10-26T00:00:00"/>
    <d v="2025-10-29T00:00:00"/>
    <d v="2025-11-02T00:00:00"/>
    <x v="0"/>
    <x v="0"/>
    <d v="2025-11-19T00:00:00"/>
    <n v="1"/>
    <n v="1"/>
    <n v="1"/>
    <n v="1"/>
    <n v="0"/>
    <n v="1"/>
    <n v="3"/>
    <n v="3"/>
    <n v="4"/>
    <n v="4"/>
    <s v="Detractor"/>
    <x v="3"/>
    <x v="0"/>
    <x v="0"/>
  </r>
  <r>
    <x v="794"/>
    <x v="2"/>
    <x v="2"/>
    <x v="29"/>
    <d v="2025-10-15T00:00:00"/>
    <d v="2025-10-19T00:00:00"/>
    <d v="2025-10-24T00:00:00"/>
    <x v="0"/>
    <x v="0"/>
    <d v="2025-11-10T00:00:00"/>
    <n v="10"/>
    <n v="1"/>
    <n v="1"/>
    <n v="1"/>
    <n v="0"/>
    <n v="1"/>
    <n v="5"/>
    <n v="4"/>
    <n v="5"/>
    <n v="5"/>
    <s v="Promoter"/>
    <x v="8"/>
    <x v="2"/>
    <x v="3"/>
  </r>
  <r>
    <x v="795"/>
    <x v="3"/>
    <x v="0"/>
    <x v="0"/>
    <d v="2025-10-24T00:00:00"/>
    <d v="2025-10-28T00:00:00"/>
    <d v="2025-10-30T00:00:00"/>
    <x v="0"/>
    <x v="0"/>
    <d v="2025-11-13T00:00:00"/>
    <n v="4"/>
    <n v="1"/>
    <n v="1"/>
    <n v="1"/>
    <n v="0"/>
    <n v="1"/>
    <n v="3"/>
    <n v="4"/>
    <n v="2"/>
    <n v="2"/>
    <s v="Detractor"/>
    <x v="6"/>
    <x v="0"/>
    <x v="4"/>
  </r>
  <r>
    <x v="796"/>
    <x v="0"/>
    <x v="0"/>
    <x v="4"/>
    <d v="2025-10-15T00:00:00"/>
    <d v="2025-10-16T00:00:00"/>
    <d v="2025-10-22T00:00:00"/>
    <x v="0"/>
    <x v="0"/>
    <d v="2025-11-07T00:00:00"/>
    <n v="8"/>
    <n v="1"/>
    <n v="1"/>
    <n v="1"/>
    <n v="0"/>
    <n v="1"/>
    <n v="1"/>
    <n v="1"/>
    <n v="6"/>
    <n v="6"/>
    <s v="Passive"/>
    <x v="9"/>
    <x v="1"/>
    <x v="1"/>
  </r>
  <r>
    <x v="797"/>
    <x v="3"/>
    <x v="0"/>
    <x v="7"/>
    <d v="2025-10-07T00:00:00"/>
    <d v="2025-10-12T00:00:00"/>
    <d v="2025-10-16T00:00:00"/>
    <x v="0"/>
    <x v="0"/>
    <d v="2025-10-26T00:00:00"/>
    <n v="7"/>
    <n v="1"/>
    <n v="1"/>
    <n v="1"/>
    <n v="0"/>
    <n v="1"/>
    <n v="3"/>
    <n v="5"/>
    <n v="4"/>
    <n v="4"/>
    <s v="Passive"/>
    <x v="5"/>
    <x v="0"/>
    <x v="1"/>
  </r>
  <r>
    <x v="798"/>
    <x v="1"/>
    <x v="1"/>
    <x v="13"/>
    <m/>
    <m/>
    <m/>
    <x v="1"/>
    <x v="5"/>
    <m/>
    <m/>
    <n v="0"/>
    <n v="0"/>
    <n v="0"/>
    <n v="1"/>
    <n v="0"/>
    <s v=""/>
    <s v=""/>
    <s v=""/>
    <s v=""/>
    <s v=""/>
    <x v="2"/>
    <x v="0"/>
    <x v="2"/>
  </r>
  <r>
    <x v="799"/>
    <x v="1"/>
    <x v="1"/>
    <x v="30"/>
    <m/>
    <m/>
    <m/>
    <x v="1"/>
    <x v="4"/>
    <m/>
    <m/>
    <n v="0"/>
    <n v="0"/>
    <n v="0"/>
    <n v="1"/>
    <n v="0"/>
    <s v=""/>
    <s v=""/>
    <s v=""/>
    <s v=""/>
    <s v=""/>
    <x v="2"/>
    <x v="0"/>
    <x v="2"/>
  </r>
  <r>
    <x v="800"/>
    <x v="0"/>
    <x v="1"/>
    <x v="8"/>
    <m/>
    <m/>
    <m/>
    <x v="1"/>
    <x v="1"/>
    <m/>
    <m/>
    <n v="0"/>
    <n v="0"/>
    <n v="0"/>
    <n v="1"/>
    <n v="0"/>
    <s v=""/>
    <s v=""/>
    <s v=""/>
    <s v=""/>
    <s v=""/>
    <x v="2"/>
    <x v="0"/>
    <x v="2"/>
  </r>
  <r>
    <x v="801"/>
    <x v="2"/>
    <x v="0"/>
    <x v="30"/>
    <d v="2025-10-04T00:00:00"/>
    <d v="2025-10-06T00:00:00"/>
    <d v="2025-10-09T00:00:00"/>
    <x v="1"/>
    <x v="5"/>
    <m/>
    <m/>
    <n v="1"/>
    <n v="1"/>
    <n v="1"/>
    <n v="1"/>
    <n v="0"/>
    <n v="2"/>
    <n v="2"/>
    <n v="3"/>
    <s v=""/>
    <s v=""/>
    <x v="12"/>
    <x v="0"/>
    <x v="2"/>
  </r>
  <r>
    <x v="802"/>
    <x v="0"/>
    <x v="0"/>
    <x v="29"/>
    <d v="2025-10-15T00:00:00"/>
    <d v="2025-10-20T00:00:00"/>
    <d v="2025-10-25T00:00:00"/>
    <x v="0"/>
    <x v="0"/>
    <d v="2025-11-22T00:00:00"/>
    <n v="10"/>
    <n v="1"/>
    <n v="1"/>
    <n v="1"/>
    <n v="0"/>
    <n v="1"/>
    <n v="5"/>
    <n v="5"/>
    <n v="5"/>
    <n v="5"/>
    <s v="Promoter"/>
    <x v="1"/>
    <x v="1"/>
    <x v="3"/>
  </r>
  <r>
    <x v="803"/>
    <x v="3"/>
    <x v="0"/>
    <x v="6"/>
    <d v="2025-10-19T00:00:00"/>
    <d v="2025-10-24T00:00:00"/>
    <d v="2025-10-28T00:00:00"/>
    <x v="0"/>
    <x v="0"/>
    <d v="2025-11-23T00:00:00"/>
    <n v="1"/>
    <n v="1"/>
    <n v="1"/>
    <n v="1"/>
    <n v="0"/>
    <n v="1"/>
    <n v="3"/>
    <n v="5"/>
    <n v="4"/>
    <n v="4"/>
    <s v="Detractor"/>
    <x v="5"/>
    <x v="0"/>
    <x v="0"/>
  </r>
  <r>
    <x v="804"/>
    <x v="2"/>
    <x v="0"/>
    <x v="7"/>
    <d v="2025-10-06T00:00:00"/>
    <d v="2025-10-08T00:00:00"/>
    <d v="2025-10-13T00:00:00"/>
    <x v="0"/>
    <x v="0"/>
    <d v="2025-10-28T00:00:00"/>
    <n v="9"/>
    <n v="1"/>
    <n v="1"/>
    <n v="1"/>
    <n v="0"/>
    <n v="1"/>
    <n v="2"/>
    <n v="2"/>
    <n v="5"/>
    <n v="5"/>
    <s v="Promoter"/>
    <x v="6"/>
    <x v="1"/>
    <x v="3"/>
  </r>
  <r>
    <x v="805"/>
    <x v="1"/>
    <x v="1"/>
    <x v="7"/>
    <m/>
    <m/>
    <m/>
    <x v="1"/>
    <x v="1"/>
    <m/>
    <m/>
    <n v="0"/>
    <n v="0"/>
    <n v="0"/>
    <n v="1"/>
    <n v="0"/>
    <s v=""/>
    <s v=""/>
    <s v=""/>
    <s v=""/>
    <s v=""/>
    <x v="2"/>
    <x v="0"/>
    <x v="2"/>
  </r>
  <r>
    <x v="806"/>
    <x v="2"/>
    <x v="2"/>
    <x v="24"/>
    <d v="2025-10-11T00:00:00"/>
    <d v="2025-10-15T00:00:00"/>
    <d v="2025-10-19T00:00:00"/>
    <x v="0"/>
    <x v="0"/>
    <d v="2025-11-01T00:00:00"/>
    <n v="3"/>
    <n v="1"/>
    <n v="1"/>
    <n v="1"/>
    <n v="0"/>
    <n v="1"/>
    <n v="3"/>
    <n v="4"/>
    <n v="4"/>
    <n v="4"/>
    <s v="Detractor"/>
    <x v="4"/>
    <x v="0"/>
    <x v="4"/>
  </r>
  <r>
    <x v="807"/>
    <x v="1"/>
    <x v="0"/>
    <x v="10"/>
    <d v="2025-11-03T00:00:00"/>
    <d v="2025-11-05T00:00:00"/>
    <d v="2025-11-07T00:00:00"/>
    <x v="0"/>
    <x v="0"/>
    <d v="2025-11-28T00:00:00"/>
    <n v="2"/>
    <n v="1"/>
    <n v="1"/>
    <n v="1"/>
    <n v="0"/>
    <n v="1"/>
    <n v="5"/>
    <n v="2"/>
    <n v="2"/>
    <n v="2"/>
    <s v="Detractor"/>
    <x v="6"/>
    <x v="0"/>
    <x v="0"/>
  </r>
  <r>
    <x v="808"/>
    <x v="2"/>
    <x v="2"/>
    <x v="21"/>
    <d v="2025-10-23T00:00:00"/>
    <d v="2025-10-25T00:00:00"/>
    <d v="2025-10-27T00:00:00"/>
    <x v="0"/>
    <x v="0"/>
    <d v="2025-11-26T00:00:00"/>
    <n v="5"/>
    <n v="1"/>
    <n v="1"/>
    <n v="1"/>
    <n v="0"/>
    <n v="1"/>
    <n v="5"/>
    <n v="2"/>
    <n v="2"/>
    <n v="2"/>
    <s v="Detractor"/>
    <x v="6"/>
    <x v="1"/>
    <x v="4"/>
  </r>
  <r>
    <x v="809"/>
    <x v="2"/>
    <x v="0"/>
    <x v="13"/>
    <d v="2025-10-06T00:00:00"/>
    <d v="2025-10-09T00:00:00"/>
    <d v="2025-10-12T00:00:00"/>
    <x v="0"/>
    <x v="0"/>
    <d v="2025-10-23T00:00:00"/>
    <n v="1"/>
    <n v="1"/>
    <n v="1"/>
    <n v="1"/>
    <n v="0"/>
    <n v="1"/>
    <n v="1"/>
    <n v="3"/>
    <n v="3"/>
    <n v="3"/>
    <s v="Detractor"/>
    <x v="12"/>
    <x v="0"/>
    <x v="0"/>
  </r>
  <r>
    <x v="810"/>
    <x v="2"/>
    <x v="1"/>
    <x v="27"/>
    <m/>
    <m/>
    <m/>
    <x v="1"/>
    <x v="4"/>
    <m/>
    <m/>
    <n v="0"/>
    <n v="0"/>
    <n v="0"/>
    <n v="1"/>
    <n v="0"/>
    <s v=""/>
    <s v=""/>
    <s v=""/>
    <s v=""/>
    <s v=""/>
    <x v="2"/>
    <x v="0"/>
    <x v="2"/>
  </r>
  <r>
    <x v="811"/>
    <x v="3"/>
    <x v="0"/>
    <x v="11"/>
    <d v="2025-10-20T00:00:00"/>
    <d v="2025-10-23T00:00:00"/>
    <d v="2025-10-30T00:00:00"/>
    <x v="0"/>
    <x v="0"/>
    <d v="2025-11-21T00:00:00"/>
    <n v="7"/>
    <n v="1"/>
    <n v="1"/>
    <n v="1"/>
    <n v="0"/>
    <n v="1"/>
    <n v="5"/>
    <n v="3"/>
    <n v="7"/>
    <n v="7"/>
    <s v="Passive"/>
    <x v="1"/>
    <x v="0"/>
    <x v="1"/>
  </r>
  <r>
    <x v="812"/>
    <x v="3"/>
    <x v="2"/>
    <x v="9"/>
    <d v="2025-10-14T00:00:00"/>
    <d v="2025-10-17T00:00:00"/>
    <d v="2025-10-21T00:00:00"/>
    <x v="0"/>
    <x v="0"/>
    <d v="2025-11-20T00:00:00"/>
    <n v="3"/>
    <n v="1"/>
    <n v="1"/>
    <n v="1"/>
    <n v="0"/>
    <n v="1"/>
    <n v="2"/>
    <n v="3"/>
    <n v="4"/>
    <n v="4"/>
    <s v="Detractor"/>
    <x v="6"/>
    <x v="0"/>
    <x v="4"/>
  </r>
  <r>
    <x v="813"/>
    <x v="0"/>
    <x v="1"/>
    <x v="26"/>
    <m/>
    <m/>
    <m/>
    <x v="1"/>
    <x v="1"/>
    <m/>
    <m/>
    <n v="0"/>
    <n v="0"/>
    <n v="0"/>
    <n v="1"/>
    <n v="0"/>
    <s v=""/>
    <s v=""/>
    <s v=""/>
    <s v=""/>
    <s v=""/>
    <x v="2"/>
    <x v="0"/>
    <x v="2"/>
  </r>
  <r>
    <x v="814"/>
    <x v="0"/>
    <x v="0"/>
    <x v="8"/>
    <d v="2025-11-05T00:00:00"/>
    <d v="2025-11-09T00:00:00"/>
    <d v="2025-11-16T00:00:00"/>
    <x v="0"/>
    <x v="0"/>
    <d v="2025-12-04T00:00:00"/>
    <n v="2"/>
    <n v="1"/>
    <n v="1"/>
    <n v="1"/>
    <n v="0"/>
    <n v="1"/>
    <n v="5"/>
    <n v="4"/>
    <n v="7"/>
    <n v="7"/>
    <s v="Detractor"/>
    <x v="11"/>
    <x v="0"/>
    <x v="0"/>
  </r>
  <r>
    <x v="815"/>
    <x v="1"/>
    <x v="2"/>
    <x v="15"/>
    <d v="2025-10-29T00:00:00"/>
    <d v="2025-10-31T00:00:00"/>
    <d v="2025-11-07T00:00:00"/>
    <x v="0"/>
    <x v="0"/>
    <d v="2025-12-04T00:00:00"/>
    <n v="5"/>
    <n v="1"/>
    <n v="1"/>
    <n v="1"/>
    <n v="0"/>
    <n v="1"/>
    <n v="5"/>
    <n v="2"/>
    <n v="7"/>
    <n v="7"/>
    <s v="Detractor"/>
    <x v="8"/>
    <x v="1"/>
    <x v="4"/>
  </r>
  <r>
    <x v="816"/>
    <x v="3"/>
    <x v="2"/>
    <x v="12"/>
    <d v="2025-10-25T00:00:00"/>
    <d v="2025-10-26T00:00:00"/>
    <d v="2025-11-01T00:00:00"/>
    <x v="1"/>
    <x v="4"/>
    <m/>
    <m/>
    <n v="1"/>
    <n v="1"/>
    <n v="1"/>
    <n v="1"/>
    <n v="0"/>
    <n v="2"/>
    <n v="1"/>
    <n v="6"/>
    <s v=""/>
    <s v=""/>
    <x v="6"/>
    <x v="0"/>
    <x v="2"/>
  </r>
  <r>
    <x v="817"/>
    <x v="1"/>
    <x v="2"/>
    <x v="8"/>
    <d v="2025-11-02T00:00:00"/>
    <d v="2025-11-04T00:00:00"/>
    <d v="2025-11-06T00:00:00"/>
    <x v="0"/>
    <x v="0"/>
    <d v="2025-12-05T00:00:00"/>
    <n v="8"/>
    <n v="1"/>
    <n v="1"/>
    <n v="1"/>
    <n v="0"/>
    <n v="1"/>
    <n v="2"/>
    <n v="2"/>
    <n v="2"/>
    <n v="2"/>
    <s v="Passive"/>
    <x v="7"/>
    <x v="0"/>
    <x v="1"/>
  </r>
  <r>
    <x v="818"/>
    <x v="0"/>
    <x v="2"/>
    <x v="21"/>
    <d v="2025-10-23T00:00:00"/>
    <d v="2025-10-27T00:00:00"/>
    <d v="2025-10-30T00:00:00"/>
    <x v="0"/>
    <x v="0"/>
    <d v="2025-11-10T00:00:00"/>
    <n v="8"/>
    <n v="1"/>
    <n v="1"/>
    <n v="1"/>
    <n v="0"/>
    <n v="1"/>
    <n v="5"/>
    <n v="4"/>
    <n v="3"/>
    <n v="3"/>
    <s v="Passive"/>
    <x v="5"/>
    <x v="2"/>
    <x v="1"/>
  </r>
  <r>
    <x v="819"/>
    <x v="1"/>
    <x v="1"/>
    <x v="4"/>
    <m/>
    <m/>
    <m/>
    <x v="1"/>
    <x v="4"/>
    <m/>
    <m/>
    <n v="0"/>
    <n v="0"/>
    <n v="0"/>
    <n v="1"/>
    <n v="0"/>
    <s v=""/>
    <s v=""/>
    <s v=""/>
    <s v=""/>
    <s v=""/>
    <x v="2"/>
    <x v="0"/>
    <x v="2"/>
  </r>
  <r>
    <x v="820"/>
    <x v="0"/>
    <x v="0"/>
    <x v="23"/>
    <d v="2025-10-24T00:00:00"/>
    <d v="2025-10-27T00:00:00"/>
    <d v="2025-10-31T00:00:00"/>
    <x v="0"/>
    <x v="0"/>
    <d v="2025-11-29T00:00:00"/>
    <n v="2"/>
    <n v="1"/>
    <n v="1"/>
    <n v="1"/>
    <n v="0"/>
    <n v="1"/>
    <n v="5"/>
    <n v="3"/>
    <n v="4"/>
    <n v="4"/>
    <s v="Detractor"/>
    <x v="5"/>
    <x v="0"/>
    <x v="0"/>
  </r>
  <r>
    <x v="821"/>
    <x v="3"/>
    <x v="1"/>
    <x v="15"/>
    <m/>
    <m/>
    <m/>
    <x v="1"/>
    <x v="3"/>
    <m/>
    <m/>
    <n v="0"/>
    <n v="0"/>
    <n v="0"/>
    <n v="1"/>
    <n v="0"/>
    <s v=""/>
    <s v=""/>
    <s v=""/>
    <s v=""/>
    <s v=""/>
    <x v="2"/>
    <x v="0"/>
    <x v="2"/>
  </r>
  <r>
    <x v="822"/>
    <x v="2"/>
    <x v="0"/>
    <x v="15"/>
    <d v="2025-10-27T00:00:00"/>
    <d v="2025-10-31T00:00:00"/>
    <d v="2025-11-03T00:00:00"/>
    <x v="0"/>
    <x v="0"/>
    <d v="2025-11-14T00:00:00"/>
    <n v="3"/>
    <n v="1"/>
    <n v="1"/>
    <n v="1"/>
    <n v="0"/>
    <n v="1"/>
    <n v="3"/>
    <n v="4"/>
    <n v="3"/>
    <n v="3"/>
    <s v="Detractor"/>
    <x v="3"/>
    <x v="0"/>
    <x v="4"/>
  </r>
  <r>
    <x v="823"/>
    <x v="3"/>
    <x v="2"/>
    <x v="13"/>
    <d v="2025-10-10T00:00:00"/>
    <d v="2025-10-13T00:00:00"/>
    <d v="2025-10-15T00:00:00"/>
    <x v="0"/>
    <x v="0"/>
    <d v="2025-10-28T00:00:00"/>
    <n v="4"/>
    <n v="1"/>
    <n v="1"/>
    <n v="1"/>
    <n v="0"/>
    <n v="1"/>
    <n v="5"/>
    <n v="3"/>
    <n v="2"/>
    <n v="2"/>
    <s v="Detractor"/>
    <x v="3"/>
    <x v="1"/>
    <x v="4"/>
  </r>
  <r>
    <x v="824"/>
    <x v="1"/>
    <x v="0"/>
    <x v="10"/>
    <d v="2025-10-30T00:00:00"/>
    <d v="2025-11-03T00:00:00"/>
    <d v="2025-11-10T00:00:00"/>
    <x v="1"/>
    <x v="4"/>
    <m/>
    <m/>
    <n v="1"/>
    <n v="1"/>
    <n v="1"/>
    <n v="1"/>
    <n v="0"/>
    <n v="1"/>
    <n v="4"/>
    <n v="7"/>
    <s v=""/>
    <s v=""/>
    <x v="5"/>
    <x v="0"/>
    <x v="2"/>
  </r>
  <r>
    <x v="825"/>
    <x v="1"/>
    <x v="2"/>
    <x v="4"/>
    <d v="2025-10-15T00:00:00"/>
    <d v="2025-10-16T00:00:00"/>
    <d v="2025-10-19T00:00:00"/>
    <x v="0"/>
    <x v="0"/>
    <d v="2025-11-18T00:00:00"/>
    <n v="3"/>
    <n v="1"/>
    <n v="1"/>
    <n v="1"/>
    <n v="0"/>
    <n v="1"/>
    <n v="1"/>
    <n v="1"/>
    <n v="3"/>
    <n v="3"/>
    <s v="Detractor"/>
    <x v="10"/>
    <x v="1"/>
    <x v="4"/>
  </r>
  <r>
    <x v="826"/>
    <x v="3"/>
    <x v="0"/>
    <x v="0"/>
    <d v="2025-10-22T00:00:00"/>
    <d v="2025-10-25T00:00:00"/>
    <d v="2025-10-29T00:00:00"/>
    <x v="0"/>
    <x v="0"/>
    <d v="2025-11-08T00:00:00"/>
    <n v="6"/>
    <n v="1"/>
    <n v="1"/>
    <n v="1"/>
    <n v="0"/>
    <n v="1"/>
    <n v="1"/>
    <n v="3"/>
    <n v="4"/>
    <n v="4"/>
    <s v="Detractor"/>
    <x v="9"/>
    <x v="0"/>
    <x v="1"/>
  </r>
  <r>
    <x v="827"/>
    <x v="3"/>
    <x v="1"/>
    <x v="7"/>
    <m/>
    <m/>
    <m/>
    <x v="1"/>
    <x v="4"/>
    <m/>
    <m/>
    <n v="0"/>
    <n v="0"/>
    <n v="0"/>
    <n v="1"/>
    <n v="0"/>
    <s v=""/>
    <s v=""/>
    <s v=""/>
    <s v=""/>
    <s v=""/>
    <x v="2"/>
    <x v="0"/>
    <x v="2"/>
  </r>
  <r>
    <x v="828"/>
    <x v="0"/>
    <x v="0"/>
    <x v="5"/>
    <d v="2025-10-28T00:00:00"/>
    <d v="2025-10-31T00:00:00"/>
    <d v="2025-11-05T00:00:00"/>
    <x v="0"/>
    <x v="0"/>
    <d v="2025-11-16T00:00:00"/>
    <n v="2"/>
    <n v="1"/>
    <n v="1"/>
    <n v="1"/>
    <n v="0"/>
    <n v="1"/>
    <n v="1"/>
    <n v="3"/>
    <n v="5"/>
    <n v="5"/>
    <s v="Detractor"/>
    <x v="6"/>
    <x v="0"/>
    <x v="0"/>
  </r>
  <r>
    <x v="829"/>
    <x v="1"/>
    <x v="0"/>
    <x v="6"/>
    <d v="2025-10-21T00:00:00"/>
    <d v="2025-10-23T00:00:00"/>
    <d v="2025-10-29T00:00:00"/>
    <x v="1"/>
    <x v="2"/>
    <m/>
    <m/>
    <n v="1"/>
    <n v="1"/>
    <n v="1"/>
    <n v="1"/>
    <n v="0"/>
    <n v="5"/>
    <n v="2"/>
    <n v="6"/>
    <s v=""/>
    <s v=""/>
    <x v="0"/>
    <x v="0"/>
    <x v="2"/>
  </r>
  <r>
    <x v="830"/>
    <x v="1"/>
    <x v="2"/>
    <x v="18"/>
    <d v="2025-10-23T00:00:00"/>
    <d v="2025-10-27T00:00:00"/>
    <d v="2025-10-29T00:00:00"/>
    <x v="1"/>
    <x v="5"/>
    <m/>
    <m/>
    <n v="1"/>
    <n v="1"/>
    <n v="1"/>
    <n v="1"/>
    <n v="0"/>
    <n v="3"/>
    <n v="4"/>
    <n v="2"/>
    <s v=""/>
    <s v=""/>
    <x v="6"/>
    <x v="0"/>
    <x v="2"/>
  </r>
  <r>
    <x v="831"/>
    <x v="3"/>
    <x v="2"/>
    <x v="4"/>
    <d v="2025-10-16T00:00:00"/>
    <d v="2025-10-21T00:00:00"/>
    <d v="2025-10-28T00:00:00"/>
    <x v="0"/>
    <x v="0"/>
    <d v="2025-11-10T00:00:00"/>
    <n v="9"/>
    <n v="1"/>
    <n v="1"/>
    <n v="1"/>
    <n v="0"/>
    <n v="1"/>
    <n v="2"/>
    <n v="5"/>
    <n v="7"/>
    <n v="7"/>
    <s v="Promoter"/>
    <x v="8"/>
    <x v="2"/>
    <x v="3"/>
  </r>
  <r>
    <x v="832"/>
    <x v="2"/>
    <x v="2"/>
    <x v="8"/>
    <d v="2025-11-05T00:00:00"/>
    <d v="2025-11-10T00:00:00"/>
    <d v="2025-11-14T00:00:00"/>
    <x v="0"/>
    <x v="0"/>
    <d v="2025-12-07T00:00:00"/>
    <n v="9"/>
    <n v="1"/>
    <n v="1"/>
    <n v="1"/>
    <n v="0"/>
    <n v="1"/>
    <n v="5"/>
    <n v="5"/>
    <n v="4"/>
    <n v="4"/>
    <s v="Promoter"/>
    <x v="8"/>
    <x v="2"/>
    <x v="3"/>
  </r>
  <r>
    <x v="833"/>
    <x v="1"/>
    <x v="0"/>
    <x v="8"/>
    <d v="2025-11-04T00:00:00"/>
    <d v="2025-11-06T00:00:00"/>
    <d v="2025-11-10T00:00:00"/>
    <x v="0"/>
    <x v="0"/>
    <d v="2025-12-04T00:00:00"/>
    <n v="6"/>
    <n v="1"/>
    <n v="1"/>
    <n v="1"/>
    <n v="0"/>
    <n v="1"/>
    <n v="4"/>
    <n v="2"/>
    <n v="4"/>
    <n v="4"/>
    <s v="Detractor"/>
    <x v="3"/>
    <x v="0"/>
    <x v="1"/>
  </r>
  <r>
    <x v="834"/>
    <x v="2"/>
    <x v="2"/>
    <x v="17"/>
    <d v="2025-10-14T00:00:00"/>
    <d v="2025-10-18T00:00:00"/>
    <d v="2025-10-21T00:00:00"/>
    <x v="0"/>
    <x v="0"/>
    <d v="2025-11-12T00:00:00"/>
    <n v="8"/>
    <n v="1"/>
    <n v="1"/>
    <n v="1"/>
    <n v="0"/>
    <n v="1"/>
    <n v="5"/>
    <n v="4"/>
    <n v="3"/>
    <n v="3"/>
    <s v="Passive"/>
    <x v="5"/>
    <x v="0"/>
    <x v="1"/>
  </r>
  <r>
    <x v="835"/>
    <x v="3"/>
    <x v="0"/>
    <x v="30"/>
    <d v="2025-10-03T00:00:00"/>
    <d v="2025-10-04T00:00:00"/>
    <d v="2025-10-06T00:00:00"/>
    <x v="1"/>
    <x v="3"/>
    <m/>
    <m/>
    <n v="1"/>
    <n v="1"/>
    <n v="1"/>
    <n v="1"/>
    <n v="0"/>
    <n v="1"/>
    <n v="1"/>
    <n v="2"/>
    <s v=""/>
    <s v=""/>
    <x v="13"/>
    <x v="0"/>
    <x v="2"/>
  </r>
  <r>
    <x v="836"/>
    <x v="3"/>
    <x v="0"/>
    <x v="12"/>
    <d v="2025-10-27T00:00:00"/>
    <d v="2025-10-29T00:00:00"/>
    <d v="2025-11-03T00:00:00"/>
    <x v="0"/>
    <x v="0"/>
    <d v="2025-11-16T00:00:00"/>
    <n v="2"/>
    <n v="1"/>
    <n v="1"/>
    <n v="1"/>
    <n v="0"/>
    <n v="1"/>
    <n v="4"/>
    <n v="2"/>
    <n v="5"/>
    <n v="5"/>
    <s v="Detractor"/>
    <x v="4"/>
    <x v="0"/>
    <x v="0"/>
  </r>
  <r>
    <x v="837"/>
    <x v="0"/>
    <x v="0"/>
    <x v="9"/>
    <d v="2025-10-17T00:00:00"/>
    <d v="2025-10-20T00:00:00"/>
    <d v="2025-10-25T00:00:00"/>
    <x v="0"/>
    <x v="0"/>
    <d v="2025-11-21T00:00:00"/>
    <n v="6"/>
    <n v="1"/>
    <n v="1"/>
    <n v="1"/>
    <n v="0"/>
    <n v="1"/>
    <n v="5"/>
    <n v="3"/>
    <n v="5"/>
    <n v="5"/>
    <s v="Detractor"/>
    <x v="0"/>
    <x v="0"/>
    <x v="1"/>
  </r>
  <r>
    <x v="838"/>
    <x v="1"/>
    <x v="2"/>
    <x v="28"/>
    <d v="2025-10-10T00:00:00"/>
    <d v="2025-10-11T00:00:00"/>
    <d v="2025-10-17T00:00:00"/>
    <x v="0"/>
    <x v="0"/>
    <d v="2025-11-04T00:00:00"/>
    <n v="6"/>
    <n v="1"/>
    <n v="1"/>
    <n v="1"/>
    <n v="0"/>
    <n v="1"/>
    <n v="3"/>
    <n v="1"/>
    <n v="6"/>
    <n v="6"/>
    <s v="Detractor"/>
    <x v="3"/>
    <x v="2"/>
    <x v="1"/>
  </r>
  <r>
    <x v="839"/>
    <x v="2"/>
    <x v="2"/>
    <x v="11"/>
    <d v="2025-10-18T00:00:00"/>
    <d v="2025-10-22T00:00:00"/>
    <d v="2025-10-29T00:00:00"/>
    <x v="0"/>
    <x v="0"/>
    <d v="2025-11-23T00:00:00"/>
    <n v="9"/>
    <n v="1"/>
    <n v="1"/>
    <n v="1"/>
    <n v="0"/>
    <n v="1"/>
    <n v="3"/>
    <n v="4"/>
    <n v="7"/>
    <n v="7"/>
    <s v="Promoter"/>
    <x v="8"/>
    <x v="2"/>
    <x v="3"/>
  </r>
  <r>
    <x v="840"/>
    <x v="0"/>
    <x v="1"/>
    <x v="11"/>
    <m/>
    <m/>
    <m/>
    <x v="1"/>
    <x v="3"/>
    <m/>
    <m/>
    <n v="0"/>
    <n v="0"/>
    <n v="0"/>
    <n v="1"/>
    <n v="0"/>
    <s v=""/>
    <s v=""/>
    <s v=""/>
    <s v=""/>
    <s v=""/>
    <x v="2"/>
    <x v="0"/>
    <x v="2"/>
  </r>
  <r>
    <x v="841"/>
    <x v="1"/>
    <x v="0"/>
    <x v="8"/>
    <d v="2025-11-04T00:00:00"/>
    <d v="2025-11-07T00:00:00"/>
    <d v="2025-11-13T00:00:00"/>
    <x v="0"/>
    <x v="0"/>
    <d v="2025-11-27T00:00:00"/>
    <n v="9"/>
    <n v="1"/>
    <n v="1"/>
    <n v="1"/>
    <n v="0"/>
    <n v="1"/>
    <n v="4"/>
    <n v="3"/>
    <n v="6"/>
    <n v="6"/>
    <s v="Promoter"/>
    <x v="0"/>
    <x v="1"/>
    <x v="3"/>
  </r>
  <r>
    <x v="842"/>
    <x v="0"/>
    <x v="0"/>
    <x v="24"/>
    <d v="2025-10-10T00:00:00"/>
    <d v="2025-10-15T00:00:00"/>
    <d v="2025-10-18T00:00:00"/>
    <x v="0"/>
    <x v="0"/>
    <d v="2025-11-03T00:00:00"/>
    <n v="0"/>
    <n v="1"/>
    <n v="1"/>
    <n v="1"/>
    <n v="0"/>
    <n v="1"/>
    <n v="2"/>
    <n v="5"/>
    <n v="3"/>
    <n v="3"/>
    <s v="Detractor"/>
    <x v="3"/>
    <x v="0"/>
    <x v="0"/>
  </r>
  <r>
    <x v="843"/>
    <x v="3"/>
    <x v="2"/>
    <x v="3"/>
    <d v="2025-11-01T00:00:00"/>
    <d v="2025-11-05T00:00:00"/>
    <d v="2025-11-07T00:00:00"/>
    <x v="1"/>
    <x v="3"/>
    <m/>
    <m/>
    <n v="1"/>
    <n v="1"/>
    <n v="1"/>
    <n v="1"/>
    <n v="0"/>
    <n v="4"/>
    <n v="4"/>
    <n v="2"/>
    <s v=""/>
    <s v=""/>
    <x v="3"/>
    <x v="0"/>
    <x v="2"/>
  </r>
  <r>
    <x v="844"/>
    <x v="1"/>
    <x v="1"/>
    <x v="9"/>
    <m/>
    <m/>
    <m/>
    <x v="1"/>
    <x v="2"/>
    <m/>
    <m/>
    <n v="0"/>
    <n v="0"/>
    <n v="0"/>
    <n v="1"/>
    <n v="0"/>
    <s v=""/>
    <s v=""/>
    <s v=""/>
    <s v=""/>
    <s v=""/>
    <x v="2"/>
    <x v="0"/>
    <x v="2"/>
  </r>
  <r>
    <x v="845"/>
    <x v="0"/>
    <x v="0"/>
    <x v="7"/>
    <d v="2025-10-07T00:00:00"/>
    <d v="2025-10-10T00:00:00"/>
    <d v="2025-10-15T00:00:00"/>
    <x v="0"/>
    <x v="0"/>
    <d v="2025-11-14T00:00:00"/>
    <n v="7"/>
    <n v="1"/>
    <n v="1"/>
    <n v="1"/>
    <n v="0"/>
    <n v="1"/>
    <n v="3"/>
    <n v="3"/>
    <n v="5"/>
    <n v="5"/>
    <s v="Passive"/>
    <x v="4"/>
    <x v="0"/>
    <x v="1"/>
  </r>
  <r>
    <x v="846"/>
    <x v="0"/>
    <x v="0"/>
    <x v="26"/>
    <d v="2025-10-26T00:00:00"/>
    <d v="2025-10-30T00:00:00"/>
    <d v="2025-11-01T00:00:00"/>
    <x v="0"/>
    <x v="0"/>
    <d v="2025-11-11T00:00:00"/>
    <n v="3"/>
    <n v="1"/>
    <n v="1"/>
    <n v="1"/>
    <n v="0"/>
    <n v="1"/>
    <n v="4"/>
    <n v="4"/>
    <n v="2"/>
    <n v="2"/>
    <s v="Detractor"/>
    <x v="3"/>
    <x v="0"/>
    <x v="4"/>
  </r>
  <r>
    <x v="847"/>
    <x v="2"/>
    <x v="1"/>
    <x v="9"/>
    <m/>
    <m/>
    <m/>
    <x v="1"/>
    <x v="4"/>
    <m/>
    <m/>
    <n v="0"/>
    <n v="0"/>
    <n v="0"/>
    <n v="1"/>
    <n v="0"/>
    <s v=""/>
    <s v=""/>
    <s v=""/>
    <s v=""/>
    <s v=""/>
    <x v="2"/>
    <x v="0"/>
    <x v="2"/>
  </r>
  <r>
    <x v="848"/>
    <x v="0"/>
    <x v="2"/>
    <x v="21"/>
    <d v="2025-10-19T00:00:00"/>
    <d v="2025-10-22T00:00:00"/>
    <d v="2025-10-25T00:00:00"/>
    <x v="0"/>
    <x v="0"/>
    <d v="2025-11-13T00:00:00"/>
    <n v="5"/>
    <n v="1"/>
    <n v="1"/>
    <n v="1"/>
    <n v="0"/>
    <n v="1"/>
    <n v="1"/>
    <n v="3"/>
    <n v="3"/>
    <n v="3"/>
    <s v="Detractor"/>
    <x v="12"/>
    <x v="1"/>
    <x v="4"/>
  </r>
  <r>
    <x v="849"/>
    <x v="1"/>
    <x v="0"/>
    <x v="10"/>
    <d v="2025-10-30T00:00:00"/>
    <d v="2025-11-03T00:00:00"/>
    <d v="2025-11-05T00:00:00"/>
    <x v="0"/>
    <x v="0"/>
    <d v="2025-11-28T00:00:00"/>
    <n v="6"/>
    <n v="1"/>
    <n v="1"/>
    <n v="1"/>
    <n v="0"/>
    <n v="1"/>
    <n v="1"/>
    <n v="4"/>
    <n v="2"/>
    <n v="2"/>
    <s v="Detractor"/>
    <x v="12"/>
    <x v="0"/>
    <x v="1"/>
  </r>
  <r>
    <x v="850"/>
    <x v="1"/>
    <x v="0"/>
    <x v="0"/>
    <d v="2025-10-23T00:00:00"/>
    <d v="2025-10-28T00:00:00"/>
    <d v="2025-10-30T00:00:00"/>
    <x v="0"/>
    <x v="0"/>
    <d v="2025-11-12T00:00:00"/>
    <n v="4"/>
    <n v="1"/>
    <n v="1"/>
    <n v="1"/>
    <n v="0"/>
    <n v="1"/>
    <n v="2"/>
    <n v="5"/>
    <n v="2"/>
    <n v="2"/>
    <s v="Detractor"/>
    <x v="6"/>
    <x v="0"/>
    <x v="4"/>
  </r>
  <r>
    <x v="851"/>
    <x v="2"/>
    <x v="2"/>
    <x v="9"/>
    <d v="2025-10-16T00:00:00"/>
    <d v="2025-10-18T00:00:00"/>
    <d v="2025-10-20T00:00:00"/>
    <x v="0"/>
    <x v="0"/>
    <d v="2025-11-15T00:00:00"/>
    <n v="9"/>
    <n v="1"/>
    <n v="1"/>
    <n v="1"/>
    <n v="0"/>
    <n v="1"/>
    <n v="4"/>
    <n v="2"/>
    <n v="2"/>
    <n v="2"/>
    <s v="Promoter"/>
    <x v="9"/>
    <x v="0"/>
    <x v="3"/>
  </r>
  <r>
    <x v="852"/>
    <x v="1"/>
    <x v="1"/>
    <x v="30"/>
    <m/>
    <m/>
    <m/>
    <x v="1"/>
    <x v="5"/>
    <m/>
    <m/>
    <n v="0"/>
    <n v="0"/>
    <n v="0"/>
    <n v="1"/>
    <n v="0"/>
    <s v=""/>
    <s v=""/>
    <s v=""/>
    <s v=""/>
    <s v=""/>
    <x v="2"/>
    <x v="0"/>
    <x v="2"/>
  </r>
  <r>
    <x v="853"/>
    <x v="3"/>
    <x v="0"/>
    <x v="27"/>
    <d v="2025-10-17T00:00:00"/>
    <d v="2025-10-20T00:00:00"/>
    <d v="2025-10-23T00:00:00"/>
    <x v="1"/>
    <x v="1"/>
    <m/>
    <m/>
    <n v="1"/>
    <n v="1"/>
    <n v="1"/>
    <n v="1"/>
    <n v="0"/>
    <n v="4"/>
    <n v="3"/>
    <n v="3"/>
    <s v=""/>
    <s v=""/>
    <x v="3"/>
    <x v="0"/>
    <x v="2"/>
  </r>
  <r>
    <x v="854"/>
    <x v="1"/>
    <x v="0"/>
    <x v="17"/>
    <d v="2025-10-13T00:00:00"/>
    <d v="2025-10-16T00:00:00"/>
    <d v="2025-10-19T00:00:00"/>
    <x v="0"/>
    <x v="0"/>
    <d v="2025-11-06T00:00:00"/>
    <n v="2"/>
    <n v="1"/>
    <n v="1"/>
    <n v="1"/>
    <n v="0"/>
    <n v="1"/>
    <n v="4"/>
    <n v="3"/>
    <n v="3"/>
    <n v="3"/>
    <s v="Detractor"/>
    <x v="3"/>
    <x v="0"/>
    <x v="0"/>
  </r>
  <r>
    <x v="855"/>
    <x v="1"/>
    <x v="2"/>
    <x v="28"/>
    <d v="2025-10-11T00:00:00"/>
    <d v="2025-10-16T00:00:00"/>
    <d v="2025-10-19T00:00:00"/>
    <x v="0"/>
    <x v="0"/>
    <d v="2025-11-17T00:00:00"/>
    <n v="7"/>
    <n v="1"/>
    <n v="1"/>
    <n v="1"/>
    <n v="0"/>
    <n v="1"/>
    <n v="4"/>
    <n v="5"/>
    <n v="3"/>
    <n v="3"/>
    <s v="Passive"/>
    <x v="5"/>
    <x v="2"/>
    <x v="1"/>
  </r>
  <r>
    <x v="856"/>
    <x v="0"/>
    <x v="2"/>
    <x v="8"/>
    <d v="2025-11-02T00:00:00"/>
    <d v="2025-11-04T00:00:00"/>
    <d v="2025-11-09T00:00:00"/>
    <x v="0"/>
    <x v="0"/>
    <d v="2025-12-08T00:00:00"/>
    <n v="1"/>
    <n v="1"/>
    <n v="1"/>
    <n v="1"/>
    <n v="0"/>
    <n v="1"/>
    <n v="2"/>
    <n v="2"/>
    <n v="5"/>
    <n v="5"/>
    <s v="Detractor"/>
    <x v="6"/>
    <x v="0"/>
    <x v="0"/>
  </r>
  <r>
    <x v="857"/>
    <x v="0"/>
    <x v="0"/>
    <x v="7"/>
    <d v="2025-10-07T00:00:00"/>
    <d v="2025-10-11T00:00:00"/>
    <d v="2025-10-15T00:00:00"/>
    <x v="0"/>
    <x v="0"/>
    <d v="2025-10-29T00:00:00"/>
    <n v="3"/>
    <n v="1"/>
    <n v="1"/>
    <n v="1"/>
    <n v="0"/>
    <n v="1"/>
    <n v="3"/>
    <n v="4"/>
    <n v="4"/>
    <n v="4"/>
    <s v="Detractor"/>
    <x v="4"/>
    <x v="0"/>
    <x v="4"/>
  </r>
  <r>
    <x v="858"/>
    <x v="1"/>
    <x v="0"/>
    <x v="8"/>
    <d v="2025-11-05T00:00:00"/>
    <d v="2025-11-08T00:00:00"/>
    <d v="2025-11-15T00:00:00"/>
    <x v="0"/>
    <x v="0"/>
    <d v="2025-12-08T00:00:00"/>
    <n v="7"/>
    <n v="1"/>
    <n v="1"/>
    <n v="1"/>
    <n v="0"/>
    <n v="1"/>
    <n v="5"/>
    <n v="3"/>
    <n v="7"/>
    <n v="7"/>
    <s v="Passive"/>
    <x v="1"/>
    <x v="0"/>
    <x v="1"/>
  </r>
  <r>
    <x v="859"/>
    <x v="2"/>
    <x v="2"/>
    <x v="3"/>
    <d v="2025-10-30T00:00:00"/>
    <d v="2025-11-01T00:00:00"/>
    <d v="2025-11-08T00:00:00"/>
    <x v="0"/>
    <x v="0"/>
    <d v="2025-11-21T00:00:00"/>
    <n v="4"/>
    <n v="1"/>
    <n v="1"/>
    <n v="1"/>
    <n v="0"/>
    <n v="1"/>
    <n v="2"/>
    <n v="2"/>
    <n v="7"/>
    <n v="7"/>
    <s v="Detractor"/>
    <x v="4"/>
    <x v="0"/>
    <x v="4"/>
  </r>
  <r>
    <x v="860"/>
    <x v="0"/>
    <x v="0"/>
    <x v="5"/>
    <d v="2025-10-30T00:00:00"/>
    <d v="2025-11-03T00:00:00"/>
    <d v="2025-11-10T00:00:00"/>
    <x v="0"/>
    <x v="0"/>
    <d v="2025-12-06T00:00:00"/>
    <n v="2"/>
    <n v="1"/>
    <n v="1"/>
    <n v="1"/>
    <n v="0"/>
    <n v="1"/>
    <n v="3"/>
    <n v="4"/>
    <n v="7"/>
    <n v="7"/>
    <s v="Detractor"/>
    <x v="8"/>
    <x v="0"/>
    <x v="0"/>
  </r>
  <r>
    <x v="861"/>
    <x v="2"/>
    <x v="0"/>
    <x v="11"/>
    <d v="2025-10-18T00:00:00"/>
    <d v="2025-10-21T00:00:00"/>
    <d v="2025-10-23T00:00:00"/>
    <x v="0"/>
    <x v="0"/>
    <d v="2025-11-21T00:00:00"/>
    <n v="5"/>
    <n v="1"/>
    <n v="1"/>
    <n v="1"/>
    <n v="0"/>
    <n v="1"/>
    <n v="3"/>
    <n v="3"/>
    <n v="2"/>
    <n v="2"/>
    <s v="Detractor"/>
    <x v="9"/>
    <x v="0"/>
    <x v="4"/>
  </r>
  <r>
    <x v="862"/>
    <x v="1"/>
    <x v="2"/>
    <x v="25"/>
    <d v="2025-10-06T00:00:00"/>
    <d v="2025-10-09T00:00:00"/>
    <d v="2025-10-15T00:00:00"/>
    <x v="1"/>
    <x v="4"/>
    <m/>
    <m/>
    <n v="1"/>
    <n v="1"/>
    <n v="1"/>
    <n v="1"/>
    <n v="0"/>
    <n v="3"/>
    <n v="3"/>
    <n v="6"/>
    <s v=""/>
    <s v=""/>
    <x v="5"/>
    <x v="0"/>
    <x v="2"/>
  </r>
  <r>
    <x v="863"/>
    <x v="1"/>
    <x v="0"/>
    <x v="26"/>
    <d v="2025-10-26T00:00:00"/>
    <d v="2025-10-30T00:00:00"/>
    <d v="2025-11-05T00:00:00"/>
    <x v="0"/>
    <x v="0"/>
    <d v="2025-11-18T00:00:00"/>
    <n v="9"/>
    <n v="1"/>
    <n v="1"/>
    <n v="1"/>
    <n v="0"/>
    <n v="1"/>
    <n v="4"/>
    <n v="4"/>
    <n v="6"/>
    <n v="6"/>
    <s v="Promoter"/>
    <x v="8"/>
    <x v="1"/>
    <x v="3"/>
  </r>
  <r>
    <x v="864"/>
    <x v="3"/>
    <x v="2"/>
    <x v="28"/>
    <d v="2025-10-09T00:00:00"/>
    <d v="2025-10-14T00:00:00"/>
    <d v="2025-10-18T00:00:00"/>
    <x v="0"/>
    <x v="0"/>
    <d v="2025-11-06T00:00:00"/>
    <n v="4"/>
    <n v="1"/>
    <n v="1"/>
    <n v="1"/>
    <n v="0"/>
    <n v="1"/>
    <n v="2"/>
    <n v="5"/>
    <n v="4"/>
    <n v="4"/>
    <s v="Detractor"/>
    <x v="4"/>
    <x v="1"/>
    <x v="4"/>
  </r>
  <r>
    <x v="865"/>
    <x v="0"/>
    <x v="1"/>
    <x v="0"/>
    <m/>
    <m/>
    <m/>
    <x v="1"/>
    <x v="2"/>
    <m/>
    <m/>
    <n v="0"/>
    <n v="0"/>
    <n v="0"/>
    <n v="1"/>
    <n v="0"/>
    <s v=""/>
    <s v=""/>
    <s v=""/>
    <s v=""/>
    <s v=""/>
    <x v="2"/>
    <x v="0"/>
    <x v="2"/>
  </r>
  <r>
    <x v="866"/>
    <x v="1"/>
    <x v="0"/>
    <x v="0"/>
    <d v="2025-10-24T00:00:00"/>
    <d v="2025-10-26T00:00:00"/>
    <d v="2025-10-28T00:00:00"/>
    <x v="0"/>
    <x v="0"/>
    <d v="2025-11-10T00:00:00"/>
    <n v="9"/>
    <n v="1"/>
    <n v="1"/>
    <n v="1"/>
    <n v="0"/>
    <n v="1"/>
    <n v="3"/>
    <n v="2"/>
    <n v="2"/>
    <n v="2"/>
    <s v="Promoter"/>
    <x v="12"/>
    <x v="1"/>
    <x v="3"/>
  </r>
  <r>
    <x v="867"/>
    <x v="3"/>
    <x v="2"/>
    <x v="18"/>
    <d v="2025-10-25T00:00:00"/>
    <d v="2025-10-28T00:00:00"/>
    <d v="2025-10-30T00:00:00"/>
    <x v="0"/>
    <x v="0"/>
    <d v="2025-11-12T00:00:00"/>
    <n v="9"/>
    <n v="1"/>
    <n v="1"/>
    <n v="1"/>
    <n v="0"/>
    <n v="1"/>
    <n v="5"/>
    <n v="3"/>
    <n v="2"/>
    <n v="2"/>
    <s v="Promoter"/>
    <x v="3"/>
    <x v="2"/>
    <x v="3"/>
  </r>
  <r>
    <x v="868"/>
    <x v="0"/>
    <x v="0"/>
    <x v="2"/>
    <d v="2025-10-06T00:00:00"/>
    <d v="2025-10-10T00:00:00"/>
    <d v="2025-10-12T00:00:00"/>
    <x v="0"/>
    <x v="0"/>
    <d v="2025-11-06T00:00:00"/>
    <n v="5"/>
    <n v="1"/>
    <n v="1"/>
    <n v="1"/>
    <n v="0"/>
    <n v="1"/>
    <n v="5"/>
    <n v="4"/>
    <n v="2"/>
    <n v="2"/>
    <s v="Detractor"/>
    <x v="4"/>
    <x v="0"/>
    <x v="4"/>
  </r>
  <r>
    <x v="869"/>
    <x v="1"/>
    <x v="0"/>
    <x v="30"/>
    <d v="2025-10-03T00:00:00"/>
    <d v="2025-10-06T00:00:00"/>
    <d v="2025-10-09T00:00:00"/>
    <x v="0"/>
    <x v="0"/>
    <d v="2025-10-25T00:00:00"/>
    <n v="1"/>
    <n v="1"/>
    <n v="1"/>
    <n v="1"/>
    <n v="0"/>
    <n v="1"/>
    <n v="1"/>
    <n v="3"/>
    <n v="3"/>
    <n v="3"/>
    <s v="Detractor"/>
    <x v="12"/>
    <x v="0"/>
    <x v="0"/>
  </r>
  <r>
    <x v="870"/>
    <x v="1"/>
    <x v="0"/>
    <x v="19"/>
    <d v="2025-10-29T00:00:00"/>
    <d v="2025-11-02T00:00:00"/>
    <d v="2025-11-09T00:00:00"/>
    <x v="0"/>
    <x v="0"/>
    <d v="2025-12-08T00:00:00"/>
    <n v="8"/>
    <n v="1"/>
    <n v="1"/>
    <n v="1"/>
    <n v="0"/>
    <n v="1"/>
    <n v="3"/>
    <n v="4"/>
    <n v="7"/>
    <n v="7"/>
    <s v="Passive"/>
    <x v="8"/>
    <x v="1"/>
    <x v="1"/>
  </r>
  <r>
    <x v="871"/>
    <x v="0"/>
    <x v="0"/>
    <x v="1"/>
    <d v="2025-10-13T00:00:00"/>
    <d v="2025-10-16T00:00:00"/>
    <d v="2025-10-21T00:00:00"/>
    <x v="0"/>
    <x v="0"/>
    <d v="2025-11-06T00:00:00"/>
    <n v="7"/>
    <n v="1"/>
    <n v="1"/>
    <n v="1"/>
    <n v="0"/>
    <n v="1"/>
    <n v="2"/>
    <n v="3"/>
    <n v="5"/>
    <n v="5"/>
    <s v="Passive"/>
    <x v="3"/>
    <x v="0"/>
    <x v="1"/>
  </r>
  <r>
    <x v="872"/>
    <x v="0"/>
    <x v="0"/>
    <x v="24"/>
    <d v="2025-10-12T00:00:00"/>
    <d v="2025-10-13T00:00:00"/>
    <d v="2025-10-16T00:00:00"/>
    <x v="0"/>
    <x v="0"/>
    <d v="2025-11-03T00:00:00"/>
    <n v="5"/>
    <n v="1"/>
    <n v="1"/>
    <n v="1"/>
    <n v="0"/>
    <n v="1"/>
    <n v="4"/>
    <n v="1"/>
    <n v="3"/>
    <n v="3"/>
    <s v="Detractor"/>
    <x v="9"/>
    <x v="0"/>
    <x v="4"/>
  </r>
  <r>
    <x v="873"/>
    <x v="0"/>
    <x v="2"/>
    <x v="13"/>
    <d v="2025-10-06T00:00:00"/>
    <d v="2025-10-11T00:00:00"/>
    <d v="2025-10-13T00:00:00"/>
    <x v="0"/>
    <x v="0"/>
    <d v="2025-11-08T00:00:00"/>
    <n v="4"/>
    <n v="1"/>
    <n v="1"/>
    <n v="1"/>
    <n v="0"/>
    <n v="1"/>
    <n v="1"/>
    <n v="5"/>
    <n v="2"/>
    <n v="2"/>
    <s v="Detractor"/>
    <x v="9"/>
    <x v="1"/>
    <x v="4"/>
  </r>
  <r>
    <x v="874"/>
    <x v="1"/>
    <x v="2"/>
    <x v="19"/>
    <d v="2025-10-29T00:00:00"/>
    <d v="2025-10-31T00:00:00"/>
    <d v="2025-11-04T00:00:00"/>
    <x v="0"/>
    <x v="0"/>
    <d v="2025-11-20T00:00:00"/>
    <n v="3"/>
    <n v="1"/>
    <n v="1"/>
    <n v="1"/>
    <n v="0"/>
    <n v="1"/>
    <n v="3"/>
    <n v="2"/>
    <n v="4"/>
    <n v="4"/>
    <s v="Detractor"/>
    <x v="6"/>
    <x v="1"/>
    <x v="4"/>
  </r>
  <r>
    <x v="875"/>
    <x v="1"/>
    <x v="2"/>
    <x v="23"/>
    <d v="2025-10-23T00:00:00"/>
    <d v="2025-10-28T00:00:00"/>
    <d v="2025-10-30T00:00:00"/>
    <x v="0"/>
    <x v="0"/>
    <d v="2025-11-20T00:00:00"/>
    <n v="6"/>
    <n v="1"/>
    <n v="1"/>
    <n v="1"/>
    <n v="0"/>
    <n v="1"/>
    <n v="4"/>
    <n v="5"/>
    <n v="2"/>
    <n v="2"/>
    <s v="Detractor"/>
    <x v="4"/>
    <x v="2"/>
    <x v="1"/>
  </r>
  <r>
    <x v="876"/>
    <x v="3"/>
    <x v="0"/>
    <x v="28"/>
    <d v="2025-10-09T00:00:00"/>
    <d v="2025-10-14T00:00:00"/>
    <d v="2025-10-16T00:00:00"/>
    <x v="0"/>
    <x v="0"/>
    <d v="2025-11-08T00:00:00"/>
    <n v="2"/>
    <n v="1"/>
    <n v="1"/>
    <n v="1"/>
    <n v="0"/>
    <n v="1"/>
    <n v="2"/>
    <n v="5"/>
    <n v="2"/>
    <n v="2"/>
    <s v="Detractor"/>
    <x v="6"/>
    <x v="0"/>
    <x v="0"/>
  </r>
  <r>
    <x v="877"/>
    <x v="2"/>
    <x v="1"/>
    <x v="25"/>
    <m/>
    <m/>
    <m/>
    <x v="1"/>
    <x v="4"/>
    <m/>
    <m/>
    <n v="0"/>
    <n v="0"/>
    <n v="0"/>
    <n v="1"/>
    <n v="0"/>
    <s v=""/>
    <s v=""/>
    <s v=""/>
    <s v=""/>
    <s v=""/>
    <x v="2"/>
    <x v="0"/>
    <x v="2"/>
  </r>
  <r>
    <x v="878"/>
    <x v="0"/>
    <x v="0"/>
    <x v="5"/>
    <d v="2025-10-29T00:00:00"/>
    <d v="2025-10-31T00:00:00"/>
    <d v="2025-11-05T00:00:00"/>
    <x v="0"/>
    <x v="0"/>
    <d v="2025-11-24T00:00:00"/>
    <n v="4"/>
    <n v="1"/>
    <n v="1"/>
    <n v="1"/>
    <n v="0"/>
    <n v="1"/>
    <n v="2"/>
    <n v="2"/>
    <n v="5"/>
    <n v="5"/>
    <s v="Detractor"/>
    <x v="6"/>
    <x v="0"/>
    <x v="4"/>
  </r>
  <r>
    <x v="879"/>
    <x v="1"/>
    <x v="2"/>
    <x v="22"/>
    <d v="2025-10-26T00:00:00"/>
    <d v="2025-10-31T00:00:00"/>
    <d v="2025-11-02T00:00:00"/>
    <x v="0"/>
    <x v="0"/>
    <d v="2025-11-17T00:00:00"/>
    <n v="4"/>
    <n v="1"/>
    <n v="1"/>
    <n v="1"/>
    <n v="0"/>
    <n v="1"/>
    <n v="1"/>
    <n v="5"/>
    <n v="2"/>
    <n v="2"/>
    <s v="Detractor"/>
    <x v="9"/>
    <x v="1"/>
    <x v="4"/>
  </r>
  <r>
    <x v="880"/>
    <x v="1"/>
    <x v="0"/>
    <x v="21"/>
    <d v="2025-10-19T00:00:00"/>
    <d v="2025-10-20T00:00:00"/>
    <d v="2025-10-23T00:00:00"/>
    <x v="0"/>
    <x v="0"/>
    <d v="2025-11-03T00:00:00"/>
    <n v="2"/>
    <n v="1"/>
    <n v="1"/>
    <n v="1"/>
    <n v="0"/>
    <n v="1"/>
    <n v="1"/>
    <n v="1"/>
    <n v="3"/>
    <n v="3"/>
    <s v="Detractor"/>
    <x v="10"/>
    <x v="0"/>
    <x v="0"/>
  </r>
  <r>
    <x v="881"/>
    <x v="0"/>
    <x v="1"/>
    <x v="28"/>
    <m/>
    <m/>
    <m/>
    <x v="1"/>
    <x v="4"/>
    <m/>
    <m/>
    <n v="0"/>
    <n v="0"/>
    <n v="0"/>
    <n v="1"/>
    <n v="0"/>
    <s v=""/>
    <s v=""/>
    <s v=""/>
    <s v=""/>
    <s v=""/>
    <x v="2"/>
    <x v="0"/>
    <x v="2"/>
  </r>
  <r>
    <x v="882"/>
    <x v="2"/>
    <x v="0"/>
    <x v="23"/>
    <d v="2025-10-22T00:00:00"/>
    <d v="2025-10-26T00:00:00"/>
    <d v="2025-11-01T00:00:00"/>
    <x v="0"/>
    <x v="0"/>
    <d v="2025-11-28T00:00:00"/>
    <n v="4"/>
    <n v="1"/>
    <n v="1"/>
    <n v="1"/>
    <n v="0"/>
    <n v="1"/>
    <n v="3"/>
    <n v="4"/>
    <n v="6"/>
    <n v="6"/>
    <s v="Detractor"/>
    <x v="0"/>
    <x v="0"/>
    <x v="4"/>
  </r>
  <r>
    <x v="883"/>
    <x v="0"/>
    <x v="1"/>
    <x v="28"/>
    <m/>
    <m/>
    <m/>
    <x v="1"/>
    <x v="2"/>
    <m/>
    <m/>
    <n v="0"/>
    <n v="0"/>
    <n v="0"/>
    <n v="1"/>
    <n v="0"/>
    <s v=""/>
    <s v=""/>
    <s v=""/>
    <s v=""/>
    <s v=""/>
    <x v="2"/>
    <x v="0"/>
    <x v="2"/>
  </r>
  <r>
    <x v="884"/>
    <x v="2"/>
    <x v="2"/>
    <x v="5"/>
    <d v="2025-10-31T00:00:00"/>
    <d v="2025-11-02T00:00:00"/>
    <d v="2025-11-07T00:00:00"/>
    <x v="0"/>
    <x v="0"/>
    <d v="2025-12-02T00:00:00"/>
    <n v="7"/>
    <n v="1"/>
    <n v="1"/>
    <n v="1"/>
    <n v="0"/>
    <n v="1"/>
    <n v="4"/>
    <n v="2"/>
    <n v="5"/>
    <n v="5"/>
    <s v="Passive"/>
    <x v="4"/>
    <x v="0"/>
    <x v="1"/>
  </r>
  <r>
    <x v="885"/>
    <x v="1"/>
    <x v="2"/>
    <x v="3"/>
    <d v="2025-11-02T00:00:00"/>
    <d v="2025-11-06T00:00:00"/>
    <d v="2025-11-13T00:00:00"/>
    <x v="0"/>
    <x v="0"/>
    <d v="2025-11-29T00:00:00"/>
    <n v="3"/>
    <n v="1"/>
    <n v="1"/>
    <n v="1"/>
    <n v="0"/>
    <n v="1"/>
    <n v="5"/>
    <n v="4"/>
    <n v="7"/>
    <n v="7"/>
    <s v="Detractor"/>
    <x v="11"/>
    <x v="1"/>
    <x v="4"/>
  </r>
  <r>
    <x v="886"/>
    <x v="2"/>
    <x v="1"/>
    <x v="24"/>
    <m/>
    <m/>
    <m/>
    <x v="1"/>
    <x v="3"/>
    <m/>
    <m/>
    <n v="0"/>
    <n v="0"/>
    <n v="0"/>
    <n v="1"/>
    <n v="0"/>
    <s v=""/>
    <s v=""/>
    <s v=""/>
    <s v=""/>
    <s v=""/>
    <x v="2"/>
    <x v="0"/>
    <x v="2"/>
  </r>
  <r>
    <x v="887"/>
    <x v="3"/>
    <x v="0"/>
    <x v="1"/>
    <d v="2025-10-15T00:00:00"/>
    <d v="2025-10-18T00:00:00"/>
    <d v="2025-10-23T00:00:00"/>
    <x v="0"/>
    <x v="0"/>
    <d v="2025-11-17T00:00:00"/>
    <n v="7"/>
    <n v="1"/>
    <n v="1"/>
    <n v="1"/>
    <n v="0"/>
    <n v="1"/>
    <n v="4"/>
    <n v="3"/>
    <n v="5"/>
    <n v="5"/>
    <s v="Passive"/>
    <x v="5"/>
    <x v="0"/>
    <x v="1"/>
  </r>
  <r>
    <x v="888"/>
    <x v="1"/>
    <x v="0"/>
    <x v="22"/>
    <d v="2025-10-27T00:00:00"/>
    <d v="2025-10-28T00:00:00"/>
    <d v="2025-11-02T00:00:00"/>
    <x v="0"/>
    <x v="0"/>
    <d v="2025-11-22T00:00:00"/>
    <n v="9"/>
    <n v="1"/>
    <n v="1"/>
    <n v="1"/>
    <n v="0"/>
    <n v="1"/>
    <n v="2"/>
    <n v="1"/>
    <n v="5"/>
    <n v="5"/>
    <s v="Promoter"/>
    <x v="9"/>
    <x v="0"/>
    <x v="3"/>
  </r>
  <r>
    <x v="889"/>
    <x v="3"/>
    <x v="0"/>
    <x v="13"/>
    <d v="2025-10-07T00:00:00"/>
    <d v="2025-10-11T00:00:00"/>
    <d v="2025-10-13T00:00:00"/>
    <x v="0"/>
    <x v="0"/>
    <d v="2025-10-30T00:00:00"/>
    <n v="4"/>
    <n v="1"/>
    <n v="1"/>
    <n v="1"/>
    <n v="0"/>
    <n v="1"/>
    <n v="2"/>
    <n v="4"/>
    <n v="2"/>
    <n v="2"/>
    <s v="Detractor"/>
    <x v="9"/>
    <x v="0"/>
    <x v="4"/>
  </r>
  <r>
    <x v="890"/>
    <x v="0"/>
    <x v="1"/>
    <x v="19"/>
    <m/>
    <m/>
    <m/>
    <x v="1"/>
    <x v="3"/>
    <m/>
    <m/>
    <n v="0"/>
    <n v="0"/>
    <n v="0"/>
    <n v="1"/>
    <n v="0"/>
    <s v=""/>
    <s v=""/>
    <s v=""/>
    <s v=""/>
    <s v=""/>
    <x v="2"/>
    <x v="0"/>
    <x v="2"/>
  </r>
  <r>
    <x v="891"/>
    <x v="0"/>
    <x v="0"/>
    <x v="10"/>
    <d v="2025-11-01T00:00:00"/>
    <d v="2025-11-05T00:00:00"/>
    <d v="2025-11-10T00:00:00"/>
    <x v="0"/>
    <x v="0"/>
    <d v="2025-11-20T00:00:00"/>
    <n v="7"/>
    <n v="1"/>
    <n v="1"/>
    <n v="1"/>
    <n v="0"/>
    <n v="1"/>
    <n v="3"/>
    <n v="4"/>
    <n v="5"/>
    <n v="5"/>
    <s v="Passive"/>
    <x v="5"/>
    <x v="0"/>
    <x v="1"/>
  </r>
  <r>
    <x v="892"/>
    <x v="0"/>
    <x v="0"/>
    <x v="18"/>
    <d v="2025-10-25T00:00:00"/>
    <d v="2025-10-27T00:00:00"/>
    <d v="2025-11-03T00:00:00"/>
    <x v="0"/>
    <x v="0"/>
    <d v="2025-11-13T00:00:00"/>
    <n v="7"/>
    <n v="1"/>
    <n v="1"/>
    <n v="1"/>
    <n v="0"/>
    <n v="1"/>
    <n v="5"/>
    <n v="2"/>
    <n v="7"/>
    <n v="7"/>
    <s v="Passive"/>
    <x v="8"/>
    <x v="0"/>
    <x v="1"/>
  </r>
  <r>
    <x v="893"/>
    <x v="2"/>
    <x v="0"/>
    <x v="2"/>
    <d v="2025-10-04T00:00:00"/>
    <d v="2025-10-07T00:00:00"/>
    <d v="2025-10-12T00:00:00"/>
    <x v="0"/>
    <x v="0"/>
    <d v="2025-10-24T00:00:00"/>
    <n v="7"/>
    <n v="1"/>
    <n v="1"/>
    <n v="1"/>
    <n v="0"/>
    <n v="1"/>
    <n v="3"/>
    <n v="3"/>
    <n v="5"/>
    <n v="5"/>
    <s v="Passive"/>
    <x v="4"/>
    <x v="0"/>
    <x v="1"/>
  </r>
  <r>
    <x v="894"/>
    <x v="1"/>
    <x v="0"/>
    <x v="17"/>
    <d v="2025-10-11T00:00:00"/>
    <d v="2025-10-13T00:00:00"/>
    <d v="2025-10-16T00:00:00"/>
    <x v="0"/>
    <x v="0"/>
    <d v="2025-10-29T00:00:00"/>
    <n v="1"/>
    <n v="1"/>
    <n v="1"/>
    <n v="1"/>
    <n v="0"/>
    <n v="1"/>
    <n v="2"/>
    <n v="2"/>
    <n v="3"/>
    <n v="3"/>
    <s v="Detractor"/>
    <x v="12"/>
    <x v="0"/>
    <x v="0"/>
  </r>
  <r>
    <x v="895"/>
    <x v="0"/>
    <x v="0"/>
    <x v="3"/>
    <d v="2025-10-30T00:00:00"/>
    <d v="2025-11-02T00:00:00"/>
    <d v="2025-11-06T00:00:00"/>
    <x v="1"/>
    <x v="5"/>
    <m/>
    <m/>
    <n v="1"/>
    <n v="1"/>
    <n v="1"/>
    <n v="1"/>
    <n v="0"/>
    <n v="2"/>
    <n v="3"/>
    <n v="4"/>
    <s v=""/>
    <s v=""/>
    <x v="6"/>
    <x v="0"/>
    <x v="2"/>
  </r>
  <r>
    <x v="896"/>
    <x v="0"/>
    <x v="1"/>
    <x v="13"/>
    <m/>
    <m/>
    <m/>
    <x v="1"/>
    <x v="5"/>
    <m/>
    <m/>
    <n v="0"/>
    <n v="0"/>
    <n v="0"/>
    <n v="1"/>
    <n v="0"/>
    <s v=""/>
    <s v=""/>
    <s v=""/>
    <s v=""/>
    <s v=""/>
    <x v="2"/>
    <x v="0"/>
    <x v="2"/>
  </r>
  <r>
    <x v="897"/>
    <x v="1"/>
    <x v="1"/>
    <x v="13"/>
    <m/>
    <m/>
    <m/>
    <x v="1"/>
    <x v="3"/>
    <m/>
    <m/>
    <n v="0"/>
    <n v="0"/>
    <n v="0"/>
    <n v="1"/>
    <n v="0"/>
    <s v=""/>
    <s v=""/>
    <s v=""/>
    <s v=""/>
    <s v=""/>
    <x v="2"/>
    <x v="0"/>
    <x v="2"/>
  </r>
  <r>
    <x v="898"/>
    <x v="0"/>
    <x v="1"/>
    <x v="21"/>
    <m/>
    <m/>
    <m/>
    <x v="1"/>
    <x v="1"/>
    <m/>
    <m/>
    <n v="0"/>
    <n v="0"/>
    <n v="0"/>
    <n v="1"/>
    <n v="0"/>
    <s v=""/>
    <s v=""/>
    <s v=""/>
    <s v=""/>
    <s v=""/>
    <x v="2"/>
    <x v="0"/>
    <x v="2"/>
  </r>
  <r>
    <x v="899"/>
    <x v="3"/>
    <x v="2"/>
    <x v="17"/>
    <d v="2025-10-13T00:00:00"/>
    <d v="2025-10-15T00:00:00"/>
    <d v="2025-10-18T00:00:00"/>
    <x v="0"/>
    <x v="0"/>
    <d v="2025-11-15T00:00:00"/>
    <n v="9"/>
    <n v="1"/>
    <n v="1"/>
    <n v="1"/>
    <n v="0"/>
    <n v="1"/>
    <n v="4"/>
    <n v="2"/>
    <n v="3"/>
    <n v="3"/>
    <s v="Promoter"/>
    <x v="6"/>
    <x v="2"/>
    <x v="3"/>
  </r>
  <r>
    <x v="900"/>
    <x v="1"/>
    <x v="0"/>
    <x v="19"/>
    <d v="2025-10-31T00:00:00"/>
    <d v="2025-11-04T00:00:00"/>
    <d v="2025-11-07T00:00:00"/>
    <x v="0"/>
    <x v="0"/>
    <d v="2025-12-02T00:00:00"/>
    <n v="10"/>
    <n v="1"/>
    <n v="1"/>
    <n v="1"/>
    <n v="0"/>
    <n v="1"/>
    <n v="5"/>
    <n v="4"/>
    <n v="3"/>
    <n v="3"/>
    <s v="Promoter"/>
    <x v="5"/>
    <x v="1"/>
    <x v="3"/>
  </r>
  <r>
    <x v="901"/>
    <x v="1"/>
    <x v="0"/>
    <x v="14"/>
    <d v="2025-10-10T00:00:00"/>
    <d v="2025-10-14T00:00:00"/>
    <d v="2025-10-18T00:00:00"/>
    <x v="0"/>
    <x v="0"/>
    <d v="2025-11-01T00:00:00"/>
    <n v="0"/>
    <n v="1"/>
    <n v="1"/>
    <n v="1"/>
    <n v="0"/>
    <n v="1"/>
    <n v="4"/>
    <n v="4"/>
    <n v="4"/>
    <n v="4"/>
    <s v="Detractor"/>
    <x v="5"/>
    <x v="0"/>
    <x v="0"/>
  </r>
  <r>
    <x v="902"/>
    <x v="1"/>
    <x v="0"/>
    <x v="7"/>
    <d v="2025-10-08T00:00:00"/>
    <d v="2025-10-09T00:00:00"/>
    <d v="2025-10-13T00:00:00"/>
    <x v="0"/>
    <x v="0"/>
    <d v="2025-10-25T00:00:00"/>
    <n v="5"/>
    <n v="1"/>
    <n v="1"/>
    <n v="1"/>
    <n v="0"/>
    <n v="1"/>
    <n v="4"/>
    <n v="1"/>
    <n v="4"/>
    <n v="4"/>
    <s v="Detractor"/>
    <x v="6"/>
    <x v="0"/>
    <x v="4"/>
  </r>
  <r>
    <x v="903"/>
    <x v="3"/>
    <x v="0"/>
    <x v="26"/>
    <d v="2025-10-25T00:00:00"/>
    <d v="2025-10-29T00:00:00"/>
    <d v="2025-11-03T00:00:00"/>
    <x v="0"/>
    <x v="0"/>
    <d v="2025-11-29T00:00:00"/>
    <n v="9"/>
    <n v="1"/>
    <n v="1"/>
    <n v="1"/>
    <n v="0"/>
    <n v="1"/>
    <n v="3"/>
    <n v="4"/>
    <n v="5"/>
    <n v="5"/>
    <s v="Promoter"/>
    <x v="5"/>
    <x v="0"/>
    <x v="3"/>
  </r>
  <r>
    <x v="904"/>
    <x v="1"/>
    <x v="1"/>
    <x v="3"/>
    <m/>
    <m/>
    <m/>
    <x v="1"/>
    <x v="4"/>
    <m/>
    <m/>
    <n v="0"/>
    <n v="0"/>
    <n v="0"/>
    <n v="1"/>
    <n v="0"/>
    <s v=""/>
    <s v=""/>
    <s v=""/>
    <s v=""/>
    <s v=""/>
    <x v="2"/>
    <x v="0"/>
    <x v="2"/>
  </r>
  <r>
    <x v="905"/>
    <x v="3"/>
    <x v="0"/>
    <x v="2"/>
    <d v="2025-10-05T00:00:00"/>
    <d v="2025-10-10T00:00:00"/>
    <d v="2025-10-13T00:00:00"/>
    <x v="0"/>
    <x v="0"/>
    <d v="2025-10-25T00:00:00"/>
    <n v="7"/>
    <n v="1"/>
    <n v="1"/>
    <n v="1"/>
    <n v="0"/>
    <n v="1"/>
    <n v="4"/>
    <n v="5"/>
    <n v="3"/>
    <n v="3"/>
    <s v="Passive"/>
    <x v="5"/>
    <x v="0"/>
    <x v="1"/>
  </r>
  <r>
    <x v="906"/>
    <x v="1"/>
    <x v="0"/>
    <x v="13"/>
    <d v="2025-10-06T00:00:00"/>
    <d v="2025-10-10T00:00:00"/>
    <d v="2025-10-12T00:00:00"/>
    <x v="0"/>
    <x v="0"/>
    <d v="2025-10-25T00:00:00"/>
    <n v="4"/>
    <n v="1"/>
    <n v="1"/>
    <n v="1"/>
    <n v="0"/>
    <n v="1"/>
    <n v="1"/>
    <n v="4"/>
    <n v="2"/>
    <n v="2"/>
    <s v="Detractor"/>
    <x v="12"/>
    <x v="0"/>
    <x v="4"/>
  </r>
  <r>
    <x v="907"/>
    <x v="2"/>
    <x v="2"/>
    <x v="2"/>
    <d v="2025-10-02T00:00:00"/>
    <d v="2025-10-07T00:00:00"/>
    <d v="2025-10-13T00:00:00"/>
    <x v="0"/>
    <x v="0"/>
    <d v="2025-10-31T00:00:00"/>
    <n v="2"/>
    <n v="1"/>
    <n v="1"/>
    <n v="1"/>
    <n v="0"/>
    <n v="1"/>
    <n v="1"/>
    <n v="5"/>
    <n v="6"/>
    <n v="6"/>
    <s v="Detractor"/>
    <x v="5"/>
    <x v="0"/>
    <x v="0"/>
  </r>
  <r>
    <x v="908"/>
    <x v="0"/>
    <x v="0"/>
    <x v="9"/>
    <d v="2025-10-16T00:00:00"/>
    <d v="2025-10-20T00:00:00"/>
    <d v="2025-10-26T00:00:00"/>
    <x v="0"/>
    <x v="0"/>
    <d v="2025-11-25T00:00:00"/>
    <n v="8"/>
    <n v="1"/>
    <n v="1"/>
    <n v="1"/>
    <n v="0"/>
    <n v="1"/>
    <n v="4"/>
    <n v="4"/>
    <n v="6"/>
    <n v="6"/>
    <s v="Passive"/>
    <x v="8"/>
    <x v="1"/>
    <x v="1"/>
  </r>
  <r>
    <x v="909"/>
    <x v="2"/>
    <x v="0"/>
    <x v="19"/>
    <d v="2025-10-31T00:00:00"/>
    <d v="2025-11-05T00:00:00"/>
    <d v="2025-11-11T00:00:00"/>
    <x v="0"/>
    <x v="0"/>
    <d v="2025-11-28T00:00:00"/>
    <n v="2"/>
    <n v="1"/>
    <n v="1"/>
    <n v="1"/>
    <n v="0"/>
    <n v="1"/>
    <n v="5"/>
    <n v="5"/>
    <n v="6"/>
    <n v="6"/>
    <s v="Detractor"/>
    <x v="11"/>
    <x v="0"/>
    <x v="0"/>
  </r>
  <r>
    <x v="910"/>
    <x v="0"/>
    <x v="0"/>
    <x v="19"/>
    <d v="2025-10-30T00:00:00"/>
    <d v="2025-11-04T00:00:00"/>
    <d v="2025-11-07T00:00:00"/>
    <x v="0"/>
    <x v="0"/>
    <d v="2025-12-01T00:00:00"/>
    <n v="4"/>
    <n v="1"/>
    <n v="1"/>
    <n v="1"/>
    <n v="0"/>
    <n v="1"/>
    <n v="4"/>
    <n v="5"/>
    <n v="3"/>
    <n v="3"/>
    <s v="Detractor"/>
    <x v="5"/>
    <x v="0"/>
    <x v="4"/>
  </r>
  <r>
    <x v="911"/>
    <x v="3"/>
    <x v="2"/>
    <x v="24"/>
    <d v="2025-10-10T00:00:00"/>
    <d v="2025-10-14T00:00:00"/>
    <d v="2025-10-21T00:00:00"/>
    <x v="0"/>
    <x v="0"/>
    <d v="2025-11-09T00:00:00"/>
    <n v="1"/>
    <n v="1"/>
    <n v="1"/>
    <n v="1"/>
    <n v="0"/>
    <n v="1"/>
    <n v="2"/>
    <n v="4"/>
    <n v="7"/>
    <n v="7"/>
    <s v="Detractor"/>
    <x v="0"/>
    <x v="0"/>
    <x v="0"/>
  </r>
  <r>
    <x v="912"/>
    <x v="2"/>
    <x v="2"/>
    <x v="23"/>
    <d v="2025-10-21T00:00:00"/>
    <d v="2025-10-26T00:00:00"/>
    <d v="2025-10-30T00:00:00"/>
    <x v="0"/>
    <x v="0"/>
    <d v="2025-11-17T00:00:00"/>
    <n v="8"/>
    <n v="1"/>
    <n v="1"/>
    <n v="1"/>
    <n v="0"/>
    <n v="1"/>
    <n v="2"/>
    <n v="5"/>
    <n v="4"/>
    <n v="4"/>
    <s v="Passive"/>
    <x v="4"/>
    <x v="2"/>
    <x v="1"/>
  </r>
  <r>
    <x v="913"/>
    <x v="1"/>
    <x v="0"/>
    <x v="1"/>
    <d v="2025-10-16T00:00:00"/>
    <d v="2025-10-17T00:00:00"/>
    <d v="2025-10-22T00:00:00"/>
    <x v="0"/>
    <x v="0"/>
    <d v="2025-11-15T00:00:00"/>
    <n v="9"/>
    <n v="1"/>
    <n v="1"/>
    <n v="1"/>
    <n v="0"/>
    <n v="1"/>
    <n v="5"/>
    <n v="1"/>
    <n v="5"/>
    <n v="5"/>
    <s v="Promoter"/>
    <x v="4"/>
    <x v="1"/>
    <x v="3"/>
  </r>
  <r>
    <x v="914"/>
    <x v="0"/>
    <x v="2"/>
    <x v="2"/>
    <d v="2025-10-04T00:00:00"/>
    <d v="2025-10-07T00:00:00"/>
    <d v="2025-10-12T00:00:00"/>
    <x v="0"/>
    <x v="0"/>
    <d v="2025-10-23T00:00:00"/>
    <n v="4"/>
    <n v="1"/>
    <n v="1"/>
    <n v="1"/>
    <n v="0"/>
    <n v="1"/>
    <n v="3"/>
    <n v="3"/>
    <n v="5"/>
    <n v="5"/>
    <s v="Detractor"/>
    <x v="4"/>
    <x v="1"/>
    <x v="4"/>
  </r>
  <r>
    <x v="915"/>
    <x v="0"/>
    <x v="2"/>
    <x v="14"/>
    <d v="2025-10-07T00:00:00"/>
    <d v="2025-10-12T00:00:00"/>
    <d v="2025-10-18T00:00:00"/>
    <x v="0"/>
    <x v="0"/>
    <d v="2025-10-31T00:00:00"/>
    <n v="1"/>
    <n v="1"/>
    <n v="1"/>
    <n v="1"/>
    <n v="0"/>
    <n v="1"/>
    <n v="1"/>
    <n v="5"/>
    <n v="6"/>
    <n v="6"/>
    <s v="Detractor"/>
    <x v="5"/>
    <x v="0"/>
    <x v="0"/>
  </r>
  <r>
    <x v="916"/>
    <x v="2"/>
    <x v="2"/>
    <x v="17"/>
    <d v="2025-10-10T00:00:00"/>
    <d v="2025-10-15T00:00:00"/>
    <d v="2025-10-20T00:00:00"/>
    <x v="0"/>
    <x v="0"/>
    <d v="2025-11-04T00:00:00"/>
    <n v="6"/>
    <n v="1"/>
    <n v="1"/>
    <n v="1"/>
    <n v="0"/>
    <n v="1"/>
    <n v="1"/>
    <n v="5"/>
    <n v="5"/>
    <n v="5"/>
    <s v="Detractor"/>
    <x v="4"/>
    <x v="2"/>
    <x v="1"/>
  </r>
  <r>
    <x v="917"/>
    <x v="3"/>
    <x v="2"/>
    <x v="30"/>
    <d v="2025-10-05T00:00:00"/>
    <d v="2025-10-06T00:00:00"/>
    <d v="2025-10-08T00:00:00"/>
    <x v="0"/>
    <x v="0"/>
    <d v="2025-10-19T00:00:00"/>
    <n v="8"/>
    <n v="1"/>
    <n v="1"/>
    <n v="1"/>
    <n v="0"/>
    <n v="1"/>
    <n v="3"/>
    <n v="1"/>
    <n v="2"/>
    <n v="2"/>
    <s v="Passive"/>
    <x v="7"/>
    <x v="2"/>
    <x v="1"/>
  </r>
  <r>
    <x v="918"/>
    <x v="2"/>
    <x v="2"/>
    <x v="13"/>
    <d v="2025-10-09T00:00:00"/>
    <d v="2025-10-10T00:00:00"/>
    <d v="2025-10-12T00:00:00"/>
    <x v="0"/>
    <x v="0"/>
    <d v="2025-10-31T00:00:00"/>
    <n v="1"/>
    <n v="1"/>
    <n v="1"/>
    <n v="1"/>
    <n v="0"/>
    <n v="1"/>
    <n v="4"/>
    <n v="1"/>
    <n v="2"/>
    <n v="2"/>
    <s v="Detractor"/>
    <x v="12"/>
    <x v="0"/>
    <x v="0"/>
  </r>
  <r>
    <x v="919"/>
    <x v="3"/>
    <x v="0"/>
    <x v="15"/>
    <d v="2025-10-29T00:00:00"/>
    <d v="2025-10-31T00:00:00"/>
    <d v="2025-11-04T00:00:00"/>
    <x v="0"/>
    <x v="0"/>
    <d v="2025-11-25T00:00:00"/>
    <n v="6"/>
    <n v="1"/>
    <n v="1"/>
    <n v="1"/>
    <n v="0"/>
    <n v="1"/>
    <n v="5"/>
    <n v="2"/>
    <n v="4"/>
    <n v="4"/>
    <s v="Detractor"/>
    <x v="4"/>
    <x v="0"/>
    <x v="1"/>
  </r>
  <r>
    <x v="920"/>
    <x v="3"/>
    <x v="0"/>
    <x v="4"/>
    <d v="2025-10-18T00:00:00"/>
    <d v="2025-10-21T00:00:00"/>
    <d v="2025-10-26T00:00:00"/>
    <x v="0"/>
    <x v="0"/>
    <d v="2025-11-15T00:00:00"/>
    <n v="0"/>
    <n v="1"/>
    <n v="1"/>
    <n v="1"/>
    <n v="0"/>
    <n v="1"/>
    <n v="4"/>
    <n v="3"/>
    <n v="5"/>
    <n v="5"/>
    <s v="Detractor"/>
    <x v="5"/>
    <x v="0"/>
    <x v="0"/>
  </r>
  <r>
    <x v="921"/>
    <x v="0"/>
    <x v="1"/>
    <x v="16"/>
    <m/>
    <m/>
    <m/>
    <x v="1"/>
    <x v="1"/>
    <m/>
    <m/>
    <n v="0"/>
    <n v="0"/>
    <n v="0"/>
    <n v="1"/>
    <n v="0"/>
    <s v=""/>
    <s v=""/>
    <s v=""/>
    <s v=""/>
    <s v=""/>
    <x v="2"/>
    <x v="0"/>
    <x v="2"/>
  </r>
  <r>
    <x v="922"/>
    <x v="2"/>
    <x v="0"/>
    <x v="7"/>
    <d v="2025-10-07T00:00:00"/>
    <d v="2025-10-09T00:00:00"/>
    <d v="2025-10-12T00:00:00"/>
    <x v="0"/>
    <x v="0"/>
    <d v="2025-11-04T00:00:00"/>
    <n v="6"/>
    <n v="1"/>
    <n v="1"/>
    <n v="1"/>
    <n v="0"/>
    <n v="1"/>
    <n v="3"/>
    <n v="2"/>
    <n v="3"/>
    <n v="3"/>
    <s v="Detractor"/>
    <x v="9"/>
    <x v="0"/>
    <x v="1"/>
  </r>
  <r>
    <x v="923"/>
    <x v="2"/>
    <x v="0"/>
    <x v="15"/>
    <d v="2025-10-29T00:00:00"/>
    <d v="2025-11-03T00:00:00"/>
    <d v="2025-11-08T00:00:00"/>
    <x v="0"/>
    <x v="0"/>
    <d v="2025-11-21T00:00:00"/>
    <n v="6"/>
    <n v="1"/>
    <n v="1"/>
    <n v="1"/>
    <n v="0"/>
    <n v="1"/>
    <n v="5"/>
    <n v="5"/>
    <n v="5"/>
    <n v="5"/>
    <s v="Detractor"/>
    <x v="1"/>
    <x v="0"/>
    <x v="1"/>
  </r>
  <r>
    <x v="924"/>
    <x v="3"/>
    <x v="2"/>
    <x v="25"/>
    <d v="2025-10-04T00:00:00"/>
    <d v="2025-10-05T00:00:00"/>
    <d v="2025-10-08T00:00:00"/>
    <x v="0"/>
    <x v="0"/>
    <d v="2025-10-21T00:00:00"/>
    <n v="6"/>
    <n v="1"/>
    <n v="1"/>
    <n v="1"/>
    <n v="0"/>
    <n v="1"/>
    <n v="1"/>
    <n v="1"/>
    <n v="3"/>
    <n v="3"/>
    <s v="Detractor"/>
    <x v="10"/>
    <x v="2"/>
    <x v="1"/>
  </r>
  <r>
    <x v="925"/>
    <x v="2"/>
    <x v="2"/>
    <x v="6"/>
    <d v="2025-10-17T00:00:00"/>
    <d v="2025-10-22T00:00:00"/>
    <d v="2025-10-29T00:00:00"/>
    <x v="0"/>
    <x v="0"/>
    <d v="2025-11-09T00:00:00"/>
    <n v="2"/>
    <n v="1"/>
    <n v="1"/>
    <n v="1"/>
    <n v="0"/>
    <n v="1"/>
    <n v="1"/>
    <n v="5"/>
    <n v="7"/>
    <n v="7"/>
    <s v="Detractor"/>
    <x v="0"/>
    <x v="0"/>
    <x v="0"/>
  </r>
  <r>
    <x v="926"/>
    <x v="1"/>
    <x v="0"/>
    <x v="11"/>
    <d v="2025-10-19T00:00:00"/>
    <d v="2025-10-23T00:00:00"/>
    <d v="2025-10-29T00:00:00"/>
    <x v="0"/>
    <x v="0"/>
    <d v="2025-11-08T00:00:00"/>
    <n v="7"/>
    <n v="1"/>
    <n v="1"/>
    <n v="1"/>
    <n v="0"/>
    <n v="1"/>
    <n v="4"/>
    <n v="4"/>
    <n v="6"/>
    <n v="6"/>
    <s v="Passive"/>
    <x v="8"/>
    <x v="0"/>
    <x v="1"/>
  </r>
  <r>
    <x v="927"/>
    <x v="1"/>
    <x v="2"/>
    <x v="22"/>
    <d v="2025-10-27T00:00:00"/>
    <d v="2025-10-30T00:00:00"/>
    <d v="2025-11-02T00:00:00"/>
    <x v="1"/>
    <x v="4"/>
    <m/>
    <m/>
    <n v="1"/>
    <n v="1"/>
    <n v="1"/>
    <n v="1"/>
    <n v="0"/>
    <n v="2"/>
    <n v="3"/>
    <n v="3"/>
    <s v=""/>
    <s v=""/>
    <x v="9"/>
    <x v="0"/>
    <x v="2"/>
  </r>
  <r>
    <x v="928"/>
    <x v="2"/>
    <x v="0"/>
    <x v="9"/>
    <d v="2025-10-15T00:00:00"/>
    <d v="2025-10-19T00:00:00"/>
    <d v="2025-10-26T00:00:00"/>
    <x v="0"/>
    <x v="0"/>
    <d v="2025-11-09T00:00:00"/>
    <n v="8"/>
    <n v="1"/>
    <n v="1"/>
    <n v="1"/>
    <n v="0"/>
    <n v="1"/>
    <n v="3"/>
    <n v="4"/>
    <n v="7"/>
    <n v="7"/>
    <s v="Passive"/>
    <x v="8"/>
    <x v="0"/>
    <x v="1"/>
  </r>
  <r>
    <x v="929"/>
    <x v="2"/>
    <x v="0"/>
    <x v="16"/>
    <d v="2025-10-20T00:00:00"/>
    <d v="2025-10-21T00:00:00"/>
    <d v="2025-10-27T00:00:00"/>
    <x v="0"/>
    <x v="0"/>
    <d v="2025-11-26T00:00:00"/>
    <n v="1"/>
    <n v="1"/>
    <n v="1"/>
    <n v="1"/>
    <n v="0"/>
    <n v="1"/>
    <n v="3"/>
    <n v="1"/>
    <n v="6"/>
    <n v="6"/>
    <s v="Detractor"/>
    <x v="3"/>
    <x v="0"/>
    <x v="0"/>
  </r>
  <r>
    <x v="930"/>
    <x v="3"/>
    <x v="0"/>
    <x v="23"/>
    <d v="2025-10-23T00:00:00"/>
    <d v="2025-10-24T00:00:00"/>
    <d v="2025-10-26T00:00:00"/>
    <x v="0"/>
    <x v="0"/>
    <d v="2025-11-10T00:00:00"/>
    <n v="7"/>
    <n v="1"/>
    <n v="1"/>
    <n v="1"/>
    <n v="0"/>
    <n v="1"/>
    <n v="4"/>
    <n v="1"/>
    <n v="2"/>
    <n v="2"/>
    <s v="Passive"/>
    <x v="12"/>
    <x v="0"/>
    <x v="1"/>
  </r>
  <r>
    <x v="931"/>
    <x v="1"/>
    <x v="2"/>
    <x v="7"/>
    <d v="2025-10-07T00:00:00"/>
    <d v="2025-10-08T00:00:00"/>
    <d v="2025-10-13T00:00:00"/>
    <x v="0"/>
    <x v="0"/>
    <d v="2025-11-02T00:00:00"/>
    <n v="9"/>
    <n v="1"/>
    <n v="1"/>
    <n v="1"/>
    <n v="0"/>
    <n v="1"/>
    <n v="3"/>
    <n v="1"/>
    <n v="5"/>
    <n v="5"/>
    <s v="Promoter"/>
    <x v="6"/>
    <x v="2"/>
    <x v="3"/>
  </r>
  <r>
    <x v="932"/>
    <x v="1"/>
    <x v="0"/>
    <x v="11"/>
    <d v="2025-10-16T00:00:00"/>
    <d v="2025-10-19T00:00:00"/>
    <d v="2025-10-26T00:00:00"/>
    <x v="0"/>
    <x v="0"/>
    <d v="2025-11-16T00:00:00"/>
    <n v="2"/>
    <n v="1"/>
    <n v="1"/>
    <n v="1"/>
    <n v="0"/>
    <n v="1"/>
    <n v="1"/>
    <n v="3"/>
    <n v="7"/>
    <n v="7"/>
    <s v="Detractor"/>
    <x v="4"/>
    <x v="0"/>
    <x v="0"/>
  </r>
  <r>
    <x v="933"/>
    <x v="0"/>
    <x v="0"/>
    <x v="16"/>
    <d v="2025-10-21T00:00:00"/>
    <d v="2025-10-23T00:00:00"/>
    <d v="2025-10-27T00:00:00"/>
    <x v="1"/>
    <x v="3"/>
    <m/>
    <m/>
    <n v="1"/>
    <n v="1"/>
    <n v="1"/>
    <n v="1"/>
    <n v="0"/>
    <n v="4"/>
    <n v="2"/>
    <n v="4"/>
    <s v=""/>
    <s v=""/>
    <x v="3"/>
    <x v="0"/>
    <x v="2"/>
  </r>
  <r>
    <x v="934"/>
    <x v="3"/>
    <x v="2"/>
    <x v="24"/>
    <d v="2025-10-09T00:00:00"/>
    <d v="2025-10-14T00:00:00"/>
    <d v="2025-10-19T00:00:00"/>
    <x v="0"/>
    <x v="0"/>
    <d v="2025-11-12T00:00:00"/>
    <n v="9"/>
    <n v="1"/>
    <n v="1"/>
    <n v="1"/>
    <n v="0"/>
    <n v="1"/>
    <n v="1"/>
    <n v="5"/>
    <n v="5"/>
    <n v="5"/>
    <s v="Promoter"/>
    <x v="4"/>
    <x v="2"/>
    <x v="3"/>
  </r>
  <r>
    <x v="935"/>
    <x v="0"/>
    <x v="0"/>
    <x v="8"/>
    <d v="2025-11-05T00:00:00"/>
    <d v="2025-11-10T00:00:00"/>
    <d v="2025-11-16T00:00:00"/>
    <x v="0"/>
    <x v="0"/>
    <d v="2025-12-15T00:00:00"/>
    <n v="2"/>
    <n v="1"/>
    <n v="1"/>
    <n v="1"/>
    <n v="0"/>
    <n v="1"/>
    <n v="5"/>
    <n v="5"/>
    <n v="6"/>
    <n v="6"/>
    <s v="Detractor"/>
    <x v="11"/>
    <x v="0"/>
    <x v="0"/>
  </r>
  <r>
    <x v="936"/>
    <x v="1"/>
    <x v="0"/>
    <x v="18"/>
    <d v="2025-10-25T00:00:00"/>
    <d v="2025-10-30T00:00:00"/>
    <d v="2025-11-04T00:00:00"/>
    <x v="0"/>
    <x v="0"/>
    <d v="2025-11-22T00:00:00"/>
    <n v="4"/>
    <n v="1"/>
    <n v="1"/>
    <n v="1"/>
    <n v="0"/>
    <n v="1"/>
    <n v="5"/>
    <n v="5"/>
    <n v="5"/>
    <n v="5"/>
    <s v="Detractor"/>
    <x v="1"/>
    <x v="0"/>
    <x v="4"/>
  </r>
  <r>
    <x v="937"/>
    <x v="3"/>
    <x v="1"/>
    <x v="30"/>
    <m/>
    <m/>
    <m/>
    <x v="1"/>
    <x v="5"/>
    <m/>
    <m/>
    <n v="0"/>
    <n v="0"/>
    <n v="0"/>
    <n v="1"/>
    <n v="0"/>
    <s v=""/>
    <s v=""/>
    <s v=""/>
    <s v=""/>
    <s v=""/>
    <x v="2"/>
    <x v="0"/>
    <x v="2"/>
  </r>
  <r>
    <x v="938"/>
    <x v="2"/>
    <x v="2"/>
    <x v="15"/>
    <d v="2025-10-26T00:00:00"/>
    <d v="2025-10-31T00:00:00"/>
    <d v="2025-11-04T00:00:00"/>
    <x v="0"/>
    <x v="0"/>
    <d v="2025-11-16T00:00:00"/>
    <n v="7"/>
    <n v="1"/>
    <n v="1"/>
    <n v="1"/>
    <n v="0"/>
    <n v="1"/>
    <n v="2"/>
    <n v="5"/>
    <n v="4"/>
    <n v="4"/>
    <s v="Passive"/>
    <x v="4"/>
    <x v="2"/>
    <x v="1"/>
  </r>
  <r>
    <x v="939"/>
    <x v="3"/>
    <x v="1"/>
    <x v="19"/>
    <m/>
    <m/>
    <m/>
    <x v="1"/>
    <x v="5"/>
    <m/>
    <m/>
    <n v="0"/>
    <n v="0"/>
    <n v="0"/>
    <n v="1"/>
    <n v="0"/>
    <s v=""/>
    <s v=""/>
    <s v=""/>
    <s v=""/>
    <s v=""/>
    <x v="2"/>
    <x v="0"/>
    <x v="2"/>
  </r>
  <r>
    <x v="940"/>
    <x v="2"/>
    <x v="0"/>
    <x v="20"/>
    <d v="2025-11-02T00:00:00"/>
    <d v="2025-11-07T00:00:00"/>
    <d v="2025-11-13T00:00:00"/>
    <x v="0"/>
    <x v="0"/>
    <d v="2025-12-04T00:00:00"/>
    <n v="8"/>
    <n v="1"/>
    <n v="1"/>
    <n v="1"/>
    <n v="0"/>
    <n v="1"/>
    <n v="3"/>
    <n v="5"/>
    <n v="6"/>
    <n v="6"/>
    <s v="Passive"/>
    <x v="8"/>
    <x v="1"/>
    <x v="1"/>
  </r>
  <r>
    <x v="941"/>
    <x v="2"/>
    <x v="0"/>
    <x v="3"/>
    <d v="2025-11-02T00:00:00"/>
    <d v="2025-11-04T00:00:00"/>
    <d v="2025-11-10T00:00:00"/>
    <x v="0"/>
    <x v="0"/>
    <d v="2025-11-30T00:00:00"/>
    <n v="5"/>
    <n v="1"/>
    <n v="1"/>
    <n v="1"/>
    <n v="0"/>
    <n v="1"/>
    <n v="5"/>
    <n v="2"/>
    <n v="6"/>
    <n v="6"/>
    <s v="Detractor"/>
    <x v="0"/>
    <x v="0"/>
    <x v="4"/>
  </r>
  <r>
    <x v="942"/>
    <x v="3"/>
    <x v="2"/>
    <x v="26"/>
    <d v="2025-10-25T00:00:00"/>
    <d v="2025-10-29T00:00:00"/>
    <d v="2025-11-02T00:00:00"/>
    <x v="0"/>
    <x v="0"/>
    <d v="2025-11-17T00:00:00"/>
    <n v="4"/>
    <n v="1"/>
    <n v="1"/>
    <n v="1"/>
    <n v="0"/>
    <n v="1"/>
    <n v="3"/>
    <n v="4"/>
    <n v="4"/>
    <n v="4"/>
    <s v="Detractor"/>
    <x v="4"/>
    <x v="1"/>
    <x v="4"/>
  </r>
  <r>
    <x v="943"/>
    <x v="2"/>
    <x v="0"/>
    <x v="16"/>
    <d v="2025-10-18T00:00:00"/>
    <d v="2025-10-21T00:00:00"/>
    <d v="2025-10-26T00:00:00"/>
    <x v="0"/>
    <x v="0"/>
    <d v="2025-11-08T00:00:00"/>
    <n v="2"/>
    <n v="1"/>
    <n v="1"/>
    <n v="1"/>
    <n v="0"/>
    <n v="1"/>
    <n v="1"/>
    <n v="3"/>
    <n v="5"/>
    <n v="5"/>
    <s v="Detractor"/>
    <x v="6"/>
    <x v="0"/>
    <x v="0"/>
  </r>
  <r>
    <x v="944"/>
    <x v="0"/>
    <x v="2"/>
    <x v="29"/>
    <d v="2025-10-14T00:00:00"/>
    <d v="2025-10-18T00:00:00"/>
    <d v="2025-10-22T00:00:00"/>
    <x v="0"/>
    <x v="0"/>
    <d v="2025-11-13T00:00:00"/>
    <n v="3"/>
    <n v="1"/>
    <n v="1"/>
    <n v="1"/>
    <n v="0"/>
    <n v="1"/>
    <n v="4"/>
    <n v="4"/>
    <n v="4"/>
    <n v="4"/>
    <s v="Detractor"/>
    <x v="5"/>
    <x v="0"/>
    <x v="4"/>
  </r>
  <r>
    <x v="945"/>
    <x v="1"/>
    <x v="0"/>
    <x v="11"/>
    <d v="2025-10-20T00:00:00"/>
    <d v="2025-10-24T00:00:00"/>
    <d v="2025-10-27T00:00:00"/>
    <x v="0"/>
    <x v="0"/>
    <d v="2025-11-18T00:00:00"/>
    <n v="6"/>
    <n v="1"/>
    <n v="1"/>
    <n v="1"/>
    <n v="0"/>
    <n v="1"/>
    <n v="5"/>
    <n v="4"/>
    <n v="3"/>
    <n v="3"/>
    <s v="Detractor"/>
    <x v="5"/>
    <x v="0"/>
    <x v="1"/>
  </r>
  <r>
    <x v="946"/>
    <x v="2"/>
    <x v="2"/>
    <x v="0"/>
    <d v="2025-10-25T00:00:00"/>
    <d v="2025-10-30T00:00:00"/>
    <d v="2025-11-01T00:00:00"/>
    <x v="0"/>
    <x v="0"/>
    <d v="2025-11-25T00:00:00"/>
    <n v="6"/>
    <n v="1"/>
    <n v="1"/>
    <n v="1"/>
    <n v="0"/>
    <n v="1"/>
    <n v="4"/>
    <n v="5"/>
    <n v="2"/>
    <n v="2"/>
    <s v="Detractor"/>
    <x v="4"/>
    <x v="0"/>
    <x v="1"/>
  </r>
  <r>
    <x v="947"/>
    <x v="0"/>
    <x v="1"/>
    <x v="8"/>
    <m/>
    <m/>
    <m/>
    <x v="1"/>
    <x v="1"/>
    <m/>
    <m/>
    <n v="0"/>
    <n v="0"/>
    <n v="0"/>
    <n v="1"/>
    <n v="0"/>
    <s v=""/>
    <s v=""/>
    <s v=""/>
    <s v=""/>
    <s v=""/>
    <x v="2"/>
    <x v="0"/>
    <x v="2"/>
  </r>
  <r>
    <x v="948"/>
    <x v="2"/>
    <x v="0"/>
    <x v="2"/>
    <d v="2025-10-06T00:00:00"/>
    <d v="2025-10-11T00:00:00"/>
    <d v="2025-10-15T00:00:00"/>
    <x v="0"/>
    <x v="0"/>
    <d v="2025-11-02T00:00:00"/>
    <n v="8"/>
    <n v="1"/>
    <n v="1"/>
    <n v="1"/>
    <n v="0"/>
    <n v="1"/>
    <n v="5"/>
    <n v="5"/>
    <n v="4"/>
    <n v="4"/>
    <s v="Passive"/>
    <x v="8"/>
    <x v="1"/>
    <x v="1"/>
  </r>
  <r>
    <x v="949"/>
    <x v="1"/>
    <x v="0"/>
    <x v="30"/>
    <d v="2025-10-05T00:00:00"/>
    <d v="2025-10-07T00:00:00"/>
    <d v="2025-10-13T00:00:00"/>
    <x v="0"/>
    <x v="0"/>
    <d v="2025-11-04T00:00:00"/>
    <n v="2"/>
    <n v="1"/>
    <n v="1"/>
    <n v="1"/>
    <n v="0"/>
    <n v="1"/>
    <n v="3"/>
    <n v="2"/>
    <n v="6"/>
    <n v="6"/>
    <s v="Detractor"/>
    <x v="4"/>
    <x v="0"/>
    <x v="0"/>
  </r>
  <r>
    <x v="950"/>
    <x v="0"/>
    <x v="2"/>
    <x v="6"/>
    <d v="2025-10-21T00:00:00"/>
    <d v="2025-10-24T00:00:00"/>
    <d v="2025-10-27T00:00:00"/>
    <x v="0"/>
    <x v="0"/>
    <d v="2025-11-21T00:00:00"/>
    <n v="3"/>
    <n v="1"/>
    <n v="1"/>
    <n v="1"/>
    <n v="0"/>
    <n v="1"/>
    <n v="5"/>
    <n v="3"/>
    <n v="3"/>
    <n v="3"/>
    <s v="Detractor"/>
    <x v="4"/>
    <x v="1"/>
    <x v="4"/>
  </r>
  <r>
    <x v="951"/>
    <x v="1"/>
    <x v="2"/>
    <x v="3"/>
    <d v="2025-11-02T00:00:00"/>
    <d v="2025-11-03T00:00:00"/>
    <d v="2025-11-05T00:00:00"/>
    <x v="0"/>
    <x v="0"/>
    <d v="2025-11-28T00:00:00"/>
    <n v="1"/>
    <n v="1"/>
    <n v="1"/>
    <n v="1"/>
    <n v="0"/>
    <n v="1"/>
    <n v="5"/>
    <n v="1"/>
    <n v="2"/>
    <n v="2"/>
    <s v="Detractor"/>
    <x v="9"/>
    <x v="0"/>
    <x v="0"/>
  </r>
  <r>
    <x v="952"/>
    <x v="1"/>
    <x v="0"/>
    <x v="27"/>
    <d v="2025-10-14T00:00:00"/>
    <d v="2025-10-18T00:00:00"/>
    <d v="2025-10-22T00:00:00"/>
    <x v="0"/>
    <x v="0"/>
    <d v="2025-11-21T00:00:00"/>
    <n v="1"/>
    <n v="1"/>
    <n v="1"/>
    <n v="1"/>
    <n v="0"/>
    <n v="1"/>
    <n v="1"/>
    <n v="4"/>
    <n v="4"/>
    <n v="4"/>
    <s v="Detractor"/>
    <x v="6"/>
    <x v="0"/>
    <x v="0"/>
  </r>
  <r>
    <x v="953"/>
    <x v="0"/>
    <x v="0"/>
    <x v="4"/>
    <d v="2025-10-16T00:00:00"/>
    <d v="2025-10-17T00:00:00"/>
    <d v="2025-10-19T00:00:00"/>
    <x v="0"/>
    <x v="0"/>
    <d v="2025-11-03T00:00:00"/>
    <n v="6"/>
    <n v="1"/>
    <n v="1"/>
    <n v="1"/>
    <n v="0"/>
    <n v="1"/>
    <n v="2"/>
    <n v="1"/>
    <n v="2"/>
    <n v="2"/>
    <s v="Detractor"/>
    <x v="10"/>
    <x v="0"/>
    <x v="1"/>
  </r>
  <r>
    <x v="954"/>
    <x v="0"/>
    <x v="2"/>
    <x v="26"/>
    <d v="2025-10-23T00:00:00"/>
    <d v="2025-10-26T00:00:00"/>
    <d v="2025-10-31T00:00:00"/>
    <x v="0"/>
    <x v="0"/>
    <d v="2025-11-13T00:00:00"/>
    <n v="1"/>
    <n v="1"/>
    <n v="1"/>
    <n v="1"/>
    <n v="0"/>
    <n v="1"/>
    <n v="1"/>
    <n v="3"/>
    <n v="5"/>
    <n v="5"/>
    <s v="Detractor"/>
    <x v="6"/>
    <x v="0"/>
    <x v="0"/>
  </r>
  <r>
    <x v="955"/>
    <x v="0"/>
    <x v="0"/>
    <x v="7"/>
    <d v="2025-10-08T00:00:00"/>
    <d v="2025-10-12T00:00:00"/>
    <d v="2025-10-18T00:00:00"/>
    <x v="0"/>
    <x v="0"/>
    <d v="2025-11-01T00:00:00"/>
    <n v="2"/>
    <n v="1"/>
    <n v="1"/>
    <n v="1"/>
    <n v="0"/>
    <n v="1"/>
    <n v="4"/>
    <n v="4"/>
    <n v="6"/>
    <n v="6"/>
    <s v="Detractor"/>
    <x v="8"/>
    <x v="0"/>
    <x v="0"/>
  </r>
  <r>
    <x v="956"/>
    <x v="3"/>
    <x v="1"/>
    <x v="6"/>
    <m/>
    <m/>
    <m/>
    <x v="1"/>
    <x v="5"/>
    <m/>
    <m/>
    <n v="0"/>
    <n v="0"/>
    <n v="0"/>
    <n v="1"/>
    <n v="0"/>
    <s v=""/>
    <s v=""/>
    <s v=""/>
    <s v=""/>
    <s v=""/>
    <x v="2"/>
    <x v="0"/>
    <x v="2"/>
  </r>
  <r>
    <x v="957"/>
    <x v="0"/>
    <x v="0"/>
    <x v="12"/>
    <d v="2025-10-26T00:00:00"/>
    <d v="2025-10-27T00:00:00"/>
    <d v="2025-10-31T00:00:00"/>
    <x v="0"/>
    <x v="0"/>
    <d v="2025-11-11T00:00:00"/>
    <n v="10"/>
    <n v="1"/>
    <n v="1"/>
    <n v="1"/>
    <n v="0"/>
    <n v="1"/>
    <n v="3"/>
    <n v="1"/>
    <n v="4"/>
    <n v="4"/>
    <s v="Promoter"/>
    <x v="9"/>
    <x v="1"/>
    <x v="3"/>
  </r>
  <r>
    <x v="958"/>
    <x v="0"/>
    <x v="0"/>
    <x v="20"/>
    <d v="2025-11-02T00:00:00"/>
    <d v="2025-11-03T00:00:00"/>
    <d v="2025-11-09T00:00:00"/>
    <x v="0"/>
    <x v="0"/>
    <d v="2025-11-24T00:00:00"/>
    <n v="1"/>
    <n v="1"/>
    <n v="1"/>
    <n v="1"/>
    <n v="0"/>
    <n v="1"/>
    <n v="3"/>
    <n v="1"/>
    <n v="6"/>
    <n v="6"/>
    <s v="Detractor"/>
    <x v="3"/>
    <x v="0"/>
    <x v="0"/>
  </r>
  <r>
    <x v="959"/>
    <x v="0"/>
    <x v="1"/>
    <x v="11"/>
    <m/>
    <m/>
    <m/>
    <x v="1"/>
    <x v="3"/>
    <m/>
    <m/>
    <n v="0"/>
    <n v="0"/>
    <n v="0"/>
    <n v="1"/>
    <n v="0"/>
    <s v=""/>
    <s v=""/>
    <s v=""/>
    <s v=""/>
    <s v=""/>
    <x v="2"/>
    <x v="0"/>
    <x v="2"/>
  </r>
  <r>
    <x v="960"/>
    <x v="0"/>
    <x v="2"/>
    <x v="25"/>
    <d v="2025-10-08T00:00:00"/>
    <d v="2025-10-10T00:00:00"/>
    <d v="2025-10-13T00:00:00"/>
    <x v="0"/>
    <x v="0"/>
    <d v="2025-10-26T00:00:00"/>
    <n v="8"/>
    <n v="1"/>
    <n v="1"/>
    <n v="1"/>
    <n v="0"/>
    <n v="1"/>
    <n v="5"/>
    <n v="2"/>
    <n v="3"/>
    <n v="3"/>
    <s v="Passive"/>
    <x v="3"/>
    <x v="2"/>
    <x v="1"/>
  </r>
  <r>
    <x v="961"/>
    <x v="2"/>
    <x v="0"/>
    <x v="10"/>
    <d v="2025-11-01T00:00:00"/>
    <d v="2025-11-04T00:00:00"/>
    <d v="2025-11-07T00:00:00"/>
    <x v="0"/>
    <x v="0"/>
    <d v="2025-11-30T00:00:00"/>
    <n v="6"/>
    <n v="1"/>
    <n v="1"/>
    <n v="1"/>
    <n v="0"/>
    <n v="1"/>
    <n v="3"/>
    <n v="3"/>
    <n v="3"/>
    <n v="3"/>
    <s v="Detractor"/>
    <x v="6"/>
    <x v="0"/>
    <x v="1"/>
  </r>
  <r>
    <x v="962"/>
    <x v="3"/>
    <x v="1"/>
    <x v="25"/>
    <m/>
    <m/>
    <m/>
    <x v="1"/>
    <x v="1"/>
    <m/>
    <m/>
    <n v="0"/>
    <n v="0"/>
    <n v="0"/>
    <n v="1"/>
    <n v="0"/>
    <s v=""/>
    <s v=""/>
    <s v=""/>
    <s v=""/>
    <s v=""/>
    <x v="2"/>
    <x v="0"/>
    <x v="2"/>
  </r>
  <r>
    <x v="963"/>
    <x v="1"/>
    <x v="2"/>
    <x v="1"/>
    <d v="2025-10-13T00:00:00"/>
    <d v="2025-10-16T00:00:00"/>
    <d v="2025-10-18T00:00:00"/>
    <x v="0"/>
    <x v="0"/>
    <d v="2025-11-15T00:00:00"/>
    <n v="3"/>
    <n v="1"/>
    <n v="1"/>
    <n v="1"/>
    <n v="0"/>
    <n v="1"/>
    <n v="2"/>
    <n v="3"/>
    <n v="2"/>
    <n v="2"/>
    <s v="Detractor"/>
    <x v="12"/>
    <x v="0"/>
    <x v="4"/>
  </r>
  <r>
    <x v="964"/>
    <x v="0"/>
    <x v="0"/>
    <x v="18"/>
    <d v="2025-10-22T00:00:00"/>
    <d v="2025-10-25T00:00:00"/>
    <d v="2025-10-28T00:00:00"/>
    <x v="0"/>
    <x v="0"/>
    <d v="2025-11-22T00:00:00"/>
    <n v="9"/>
    <n v="1"/>
    <n v="1"/>
    <n v="1"/>
    <n v="0"/>
    <n v="1"/>
    <n v="2"/>
    <n v="3"/>
    <n v="3"/>
    <n v="3"/>
    <s v="Promoter"/>
    <x v="9"/>
    <x v="1"/>
    <x v="3"/>
  </r>
  <r>
    <x v="965"/>
    <x v="2"/>
    <x v="0"/>
    <x v="13"/>
    <d v="2025-10-10T00:00:00"/>
    <d v="2025-10-14T00:00:00"/>
    <d v="2025-10-21T00:00:00"/>
    <x v="0"/>
    <x v="0"/>
    <d v="2025-11-18T00:00:00"/>
    <n v="7"/>
    <n v="1"/>
    <n v="1"/>
    <n v="1"/>
    <n v="0"/>
    <n v="1"/>
    <n v="5"/>
    <n v="4"/>
    <n v="7"/>
    <n v="7"/>
    <s v="Passive"/>
    <x v="11"/>
    <x v="0"/>
    <x v="1"/>
  </r>
  <r>
    <x v="966"/>
    <x v="2"/>
    <x v="0"/>
    <x v="25"/>
    <d v="2025-10-08T00:00:00"/>
    <d v="2025-10-10T00:00:00"/>
    <d v="2025-10-13T00:00:00"/>
    <x v="0"/>
    <x v="0"/>
    <d v="2025-11-06T00:00:00"/>
    <n v="4"/>
    <n v="1"/>
    <n v="1"/>
    <n v="1"/>
    <n v="0"/>
    <n v="1"/>
    <n v="5"/>
    <n v="2"/>
    <n v="3"/>
    <n v="3"/>
    <s v="Detractor"/>
    <x v="3"/>
    <x v="0"/>
    <x v="4"/>
  </r>
  <r>
    <x v="967"/>
    <x v="2"/>
    <x v="0"/>
    <x v="13"/>
    <d v="2025-10-09T00:00:00"/>
    <d v="2025-10-14T00:00:00"/>
    <d v="2025-10-18T00:00:00"/>
    <x v="0"/>
    <x v="0"/>
    <d v="2025-11-02T00:00:00"/>
    <n v="7"/>
    <n v="1"/>
    <n v="1"/>
    <n v="1"/>
    <n v="0"/>
    <n v="1"/>
    <n v="4"/>
    <n v="5"/>
    <n v="4"/>
    <n v="4"/>
    <s v="Passive"/>
    <x v="0"/>
    <x v="0"/>
    <x v="1"/>
  </r>
  <r>
    <x v="968"/>
    <x v="1"/>
    <x v="1"/>
    <x v="17"/>
    <m/>
    <m/>
    <m/>
    <x v="1"/>
    <x v="4"/>
    <m/>
    <m/>
    <n v="0"/>
    <n v="0"/>
    <n v="0"/>
    <n v="1"/>
    <n v="0"/>
    <s v=""/>
    <s v=""/>
    <s v=""/>
    <s v=""/>
    <s v=""/>
    <x v="2"/>
    <x v="0"/>
    <x v="2"/>
  </r>
  <r>
    <x v="969"/>
    <x v="0"/>
    <x v="0"/>
    <x v="18"/>
    <d v="2025-10-25T00:00:00"/>
    <d v="2025-10-29T00:00:00"/>
    <d v="2025-11-04T00:00:00"/>
    <x v="0"/>
    <x v="0"/>
    <d v="2025-12-03T00:00:00"/>
    <n v="6"/>
    <n v="1"/>
    <n v="1"/>
    <n v="1"/>
    <n v="0"/>
    <n v="1"/>
    <n v="5"/>
    <n v="4"/>
    <n v="6"/>
    <n v="6"/>
    <s v="Detractor"/>
    <x v="1"/>
    <x v="0"/>
    <x v="1"/>
  </r>
  <r>
    <x v="970"/>
    <x v="3"/>
    <x v="2"/>
    <x v="0"/>
    <d v="2025-10-22T00:00:00"/>
    <d v="2025-10-25T00:00:00"/>
    <d v="2025-11-01T00:00:00"/>
    <x v="0"/>
    <x v="0"/>
    <d v="2025-11-23T00:00:00"/>
    <n v="10"/>
    <n v="1"/>
    <n v="1"/>
    <n v="1"/>
    <n v="0"/>
    <n v="1"/>
    <n v="1"/>
    <n v="3"/>
    <n v="7"/>
    <n v="7"/>
    <s v="Promoter"/>
    <x v="4"/>
    <x v="2"/>
    <x v="3"/>
  </r>
  <r>
    <x v="971"/>
    <x v="3"/>
    <x v="1"/>
    <x v="23"/>
    <m/>
    <m/>
    <m/>
    <x v="1"/>
    <x v="5"/>
    <m/>
    <m/>
    <n v="0"/>
    <n v="0"/>
    <n v="0"/>
    <n v="1"/>
    <n v="0"/>
    <s v=""/>
    <s v=""/>
    <s v=""/>
    <s v=""/>
    <s v=""/>
    <x v="2"/>
    <x v="0"/>
    <x v="2"/>
  </r>
  <r>
    <x v="972"/>
    <x v="2"/>
    <x v="2"/>
    <x v="21"/>
    <d v="2025-10-19T00:00:00"/>
    <d v="2025-10-23T00:00:00"/>
    <d v="2025-10-25T00:00:00"/>
    <x v="0"/>
    <x v="0"/>
    <d v="2025-11-15T00:00:00"/>
    <n v="10"/>
    <n v="1"/>
    <n v="1"/>
    <n v="1"/>
    <n v="0"/>
    <n v="1"/>
    <n v="1"/>
    <n v="4"/>
    <n v="2"/>
    <n v="2"/>
    <s v="Promoter"/>
    <x v="12"/>
    <x v="2"/>
    <x v="3"/>
  </r>
  <r>
    <x v="973"/>
    <x v="1"/>
    <x v="0"/>
    <x v="12"/>
    <d v="2025-10-24T00:00:00"/>
    <d v="2025-10-25T00:00:00"/>
    <d v="2025-10-28T00:00:00"/>
    <x v="0"/>
    <x v="0"/>
    <d v="2025-11-26T00:00:00"/>
    <n v="9"/>
    <n v="1"/>
    <n v="1"/>
    <n v="1"/>
    <n v="0"/>
    <n v="1"/>
    <n v="1"/>
    <n v="1"/>
    <n v="3"/>
    <n v="3"/>
    <s v="Promoter"/>
    <x v="10"/>
    <x v="1"/>
    <x v="3"/>
  </r>
  <r>
    <x v="974"/>
    <x v="1"/>
    <x v="0"/>
    <x v="1"/>
    <d v="2025-10-13T00:00:00"/>
    <d v="2025-10-17T00:00:00"/>
    <d v="2025-10-23T00:00:00"/>
    <x v="0"/>
    <x v="0"/>
    <d v="2025-11-02T00:00:00"/>
    <n v="7"/>
    <n v="1"/>
    <n v="1"/>
    <n v="1"/>
    <n v="0"/>
    <n v="1"/>
    <n v="2"/>
    <n v="4"/>
    <n v="6"/>
    <n v="6"/>
    <s v="Passive"/>
    <x v="5"/>
    <x v="0"/>
    <x v="1"/>
  </r>
  <r>
    <x v="975"/>
    <x v="1"/>
    <x v="0"/>
    <x v="27"/>
    <d v="2025-10-16T00:00:00"/>
    <d v="2025-10-20T00:00:00"/>
    <d v="2025-10-25T00:00:00"/>
    <x v="1"/>
    <x v="2"/>
    <m/>
    <m/>
    <n v="1"/>
    <n v="1"/>
    <n v="1"/>
    <n v="1"/>
    <n v="0"/>
    <n v="3"/>
    <n v="4"/>
    <n v="5"/>
    <s v=""/>
    <s v=""/>
    <x v="5"/>
    <x v="0"/>
    <x v="2"/>
  </r>
  <r>
    <x v="976"/>
    <x v="3"/>
    <x v="0"/>
    <x v="18"/>
    <d v="2025-10-24T00:00:00"/>
    <d v="2025-10-27T00:00:00"/>
    <d v="2025-10-31T00:00:00"/>
    <x v="1"/>
    <x v="5"/>
    <m/>
    <m/>
    <n v="1"/>
    <n v="1"/>
    <n v="1"/>
    <n v="1"/>
    <n v="0"/>
    <n v="4"/>
    <n v="3"/>
    <n v="4"/>
    <s v=""/>
    <s v=""/>
    <x v="4"/>
    <x v="0"/>
    <x v="2"/>
  </r>
  <r>
    <x v="977"/>
    <x v="2"/>
    <x v="1"/>
    <x v="16"/>
    <m/>
    <m/>
    <m/>
    <x v="1"/>
    <x v="4"/>
    <m/>
    <m/>
    <n v="0"/>
    <n v="0"/>
    <n v="0"/>
    <n v="1"/>
    <n v="0"/>
    <s v=""/>
    <s v=""/>
    <s v=""/>
    <s v=""/>
    <s v=""/>
    <x v="2"/>
    <x v="0"/>
    <x v="2"/>
  </r>
  <r>
    <x v="978"/>
    <x v="0"/>
    <x v="0"/>
    <x v="29"/>
    <d v="2025-10-15T00:00:00"/>
    <d v="2025-10-16T00:00:00"/>
    <d v="2025-10-19T00:00:00"/>
    <x v="0"/>
    <x v="0"/>
    <d v="2025-11-02T00:00:00"/>
    <n v="8"/>
    <n v="1"/>
    <n v="1"/>
    <n v="1"/>
    <n v="0"/>
    <n v="1"/>
    <n v="5"/>
    <n v="1"/>
    <n v="3"/>
    <n v="3"/>
    <s v="Passive"/>
    <x v="6"/>
    <x v="0"/>
    <x v="1"/>
  </r>
  <r>
    <x v="979"/>
    <x v="3"/>
    <x v="0"/>
    <x v="11"/>
    <d v="2025-10-19T00:00:00"/>
    <d v="2025-10-22T00:00:00"/>
    <d v="2025-10-25T00:00:00"/>
    <x v="0"/>
    <x v="0"/>
    <d v="2025-11-19T00:00:00"/>
    <n v="5"/>
    <n v="1"/>
    <n v="1"/>
    <n v="1"/>
    <n v="0"/>
    <n v="1"/>
    <n v="4"/>
    <n v="3"/>
    <n v="3"/>
    <n v="3"/>
    <s v="Detractor"/>
    <x v="3"/>
    <x v="0"/>
    <x v="4"/>
  </r>
  <r>
    <x v="980"/>
    <x v="2"/>
    <x v="2"/>
    <x v="16"/>
    <d v="2025-10-19T00:00:00"/>
    <d v="2025-10-20T00:00:00"/>
    <d v="2025-10-23T00:00:00"/>
    <x v="0"/>
    <x v="0"/>
    <d v="2025-11-17T00:00:00"/>
    <n v="0"/>
    <n v="1"/>
    <n v="1"/>
    <n v="1"/>
    <n v="0"/>
    <n v="1"/>
    <n v="2"/>
    <n v="1"/>
    <n v="3"/>
    <n v="3"/>
    <s v="Detractor"/>
    <x v="7"/>
    <x v="0"/>
    <x v="0"/>
  </r>
  <r>
    <x v="981"/>
    <x v="2"/>
    <x v="1"/>
    <x v="18"/>
    <m/>
    <m/>
    <m/>
    <x v="1"/>
    <x v="1"/>
    <m/>
    <m/>
    <n v="0"/>
    <n v="0"/>
    <n v="0"/>
    <n v="1"/>
    <n v="0"/>
    <s v=""/>
    <s v=""/>
    <s v=""/>
    <s v=""/>
    <s v=""/>
    <x v="2"/>
    <x v="0"/>
    <x v="2"/>
  </r>
  <r>
    <x v="982"/>
    <x v="0"/>
    <x v="1"/>
    <x v="4"/>
    <m/>
    <m/>
    <m/>
    <x v="1"/>
    <x v="4"/>
    <m/>
    <m/>
    <n v="0"/>
    <n v="0"/>
    <n v="0"/>
    <n v="1"/>
    <n v="0"/>
    <s v=""/>
    <s v=""/>
    <s v=""/>
    <s v=""/>
    <s v=""/>
    <x v="2"/>
    <x v="0"/>
    <x v="2"/>
  </r>
  <r>
    <x v="983"/>
    <x v="0"/>
    <x v="0"/>
    <x v="7"/>
    <d v="2025-10-09T00:00:00"/>
    <d v="2025-10-10T00:00:00"/>
    <d v="2025-10-16T00:00:00"/>
    <x v="0"/>
    <x v="0"/>
    <d v="2025-10-29T00:00:00"/>
    <n v="2"/>
    <n v="1"/>
    <n v="1"/>
    <n v="1"/>
    <n v="0"/>
    <n v="1"/>
    <n v="5"/>
    <n v="1"/>
    <n v="6"/>
    <n v="6"/>
    <s v="Detractor"/>
    <x v="5"/>
    <x v="0"/>
    <x v="0"/>
  </r>
  <r>
    <x v="984"/>
    <x v="0"/>
    <x v="2"/>
    <x v="19"/>
    <d v="2025-10-31T00:00:00"/>
    <d v="2025-11-01T00:00:00"/>
    <d v="2025-11-05T00:00:00"/>
    <x v="0"/>
    <x v="0"/>
    <d v="2025-11-28T00:00:00"/>
    <n v="2"/>
    <n v="1"/>
    <n v="1"/>
    <n v="1"/>
    <n v="0"/>
    <n v="1"/>
    <n v="5"/>
    <n v="1"/>
    <n v="4"/>
    <n v="4"/>
    <s v="Detractor"/>
    <x v="3"/>
    <x v="0"/>
    <x v="0"/>
  </r>
  <r>
    <x v="985"/>
    <x v="1"/>
    <x v="2"/>
    <x v="12"/>
    <d v="2025-10-25T00:00:00"/>
    <d v="2025-10-28T00:00:00"/>
    <d v="2025-11-04T00:00:00"/>
    <x v="0"/>
    <x v="0"/>
    <d v="2025-11-28T00:00:00"/>
    <n v="7"/>
    <n v="1"/>
    <n v="1"/>
    <n v="1"/>
    <n v="0"/>
    <n v="1"/>
    <n v="2"/>
    <n v="3"/>
    <n v="7"/>
    <n v="7"/>
    <s v="Passive"/>
    <x v="5"/>
    <x v="2"/>
    <x v="1"/>
  </r>
  <r>
    <x v="986"/>
    <x v="0"/>
    <x v="2"/>
    <x v="7"/>
    <d v="2025-10-07T00:00:00"/>
    <d v="2025-10-08T00:00:00"/>
    <d v="2025-10-15T00:00:00"/>
    <x v="0"/>
    <x v="0"/>
    <d v="2025-10-26T00:00:00"/>
    <n v="8"/>
    <n v="1"/>
    <n v="1"/>
    <n v="1"/>
    <n v="0"/>
    <n v="1"/>
    <n v="3"/>
    <n v="1"/>
    <n v="7"/>
    <n v="7"/>
    <s v="Passive"/>
    <x v="4"/>
    <x v="2"/>
    <x v="1"/>
  </r>
  <r>
    <x v="987"/>
    <x v="2"/>
    <x v="2"/>
    <x v="3"/>
    <d v="2025-11-02T00:00:00"/>
    <d v="2025-11-04T00:00:00"/>
    <d v="2025-11-08T00:00:00"/>
    <x v="0"/>
    <x v="0"/>
    <d v="2025-11-20T00:00:00"/>
    <n v="0"/>
    <n v="1"/>
    <n v="1"/>
    <n v="1"/>
    <n v="0"/>
    <n v="1"/>
    <n v="5"/>
    <n v="2"/>
    <n v="4"/>
    <n v="4"/>
    <s v="Detractor"/>
    <x v="4"/>
    <x v="0"/>
    <x v="0"/>
  </r>
  <r>
    <x v="988"/>
    <x v="0"/>
    <x v="0"/>
    <x v="0"/>
    <d v="2025-10-24T00:00:00"/>
    <d v="2025-10-26T00:00:00"/>
    <d v="2025-11-01T00:00:00"/>
    <x v="0"/>
    <x v="0"/>
    <d v="2025-11-19T00:00:00"/>
    <n v="4"/>
    <n v="1"/>
    <n v="1"/>
    <n v="1"/>
    <n v="0"/>
    <n v="1"/>
    <n v="3"/>
    <n v="2"/>
    <n v="6"/>
    <n v="6"/>
    <s v="Detractor"/>
    <x v="4"/>
    <x v="0"/>
    <x v="4"/>
  </r>
  <r>
    <x v="989"/>
    <x v="2"/>
    <x v="1"/>
    <x v="0"/>
    <m/>
    <m/>
    <m/>
    <x v="1"/>
    <x v="2"/>
    <m/>
    <m/>
    <n v="0"/>
    <n v="0"/>
    <n v="0"/>
    <n v="1"/>
    <n v="0"/>
    <s v=""/>
    <s v=""/>
    <s v=""/>
    <s v=""/>
    <s v=""/>
    <x v="2"/>
    <x v="0"/>
    <x v="2"/>
  </r>
  <r>
    <x v="990"/>
    <x v="3"/>
    <x v="0"/>
    <x v="10"/>
    <d v="2025-10-31T00:00:00"/>
    <d v="2025-11-05T00:00:00"/>
    <d v="2025-11-07T00:00:00"/>
    <x v="0"/>
    <x v="0"/>
    <d v="2025-12-07T00:00:00"/>
    <n v="6"/>
    <n v="1"/>
    <n v="1"/>
    <n v="1"/>
    <n v="0"/>
    <n v="1"/>
    <n v="2"/>
    <n v="5"/>
    <n v="2"/>
    <n v="2"/>
    <s v="Detractor"/>
    <x v="6"/>
    <x v="0"/>
    <x v="1"/>
  </r>
  <r>
    <x v="991"/>
    <x v="1"/>
    <x v="2"/>
    <x v="22"/>
    <d v="2025-10-29T00:00:00"/>
    <d v="2025-10-31T00:00:00"/>
    <d v="2025-11-07T00:00:00"/>
    <x v="0"/>
    <x v="0"/>
    <d v="2025-11-27T00:00:00"/>
    <n v="3"/>
    <n v="1"/>
    <n v="1"/>
    <n v="1"/>
    <n v="0"/>
    <n v="1"/>
    <n v="4"/>
    <n v="2"/>
    <n v="7"/>
    <n v="7"/>
    <s v="Detractor"/>
    <x v="0"/>
    <x v="1"/>
    <x v="4"/>
  </r>
  <r>
    <x v="992"/>
    <x v="3"/>
    <x v="2"/>
    <x v="21"/>
    <d v="2025-10-23T00:00:00"/>
    <d v="2025-10-28T00:00:00"/>
    <d v="2025-11-04T00:00:00"/>
    <x v="0"/>
    <x v="0"/>
    <d v="2025-11-14T00:00:00"/>
    <n v="5"/>
    <n v="1"/>
    <n v="1"/>
    <n v="1"/>
    <n v="0"/>
    <n v="1"/>
    <n v="5"/>
    <n v="5"/>
    <n v="7"/>
    <n v="7"/>
    <s v="Detractor"/>
    <x v="14"/>
    <x v="1"/>
    <x v="4"/>
  </r>
  <r>
    <x v="993"/>
    <x v="3"/>
    <x v="2"/>
    <x v="15"/>
    <d v="2025-10-27T00:00:00"/>
    <d v="2025-10-29T00:00:00"/>
    <d v="2025-11-02T00:00:00"/>
    <x v="0"/>
    <x v="0"/>
    <d v="2025-11-28T00:00:00"/>
    <n v="7"/>
    <n v="1"/>
    <n v="1"/>
    <n v="1"/>
    <n v="0"/>
    <n v="1"/>
    <n v="3"/>
    <n v="2"/>
    <n v="4"/>
    <n v="4"/>
    <s v="Passive"/>
    <x v="6"/>
    <x v="2"/>
    <x v="1"/>
  </r>
  <r>
    <x v="994"/>
    <x v="2"/>
    <x v="2"/>
    <x v="3"/>
    <d v="2025-11-02T00:00:00"/>
    <d v="2025-11-05T00:00:00"/>
    <d v="2025-11-11T00:00:00"/>
    <x v="0"/>
    <x v="0"/>
    <d v="2025-12-09T00:00:00"/>
    <n v="1"/>
    <n v="1"/>
    <n v="1"/>
    <n v="1"/>
    <n v="0"/>
    <n v="1"/>
    <n v="5"/>
    <n v="3"/>
    <n v="6"/>
    <n v="6"/>
    <s v="Detractor"/>
    <x v="8"/>
    <x v="0"/>
    <x v="0"/>
  </r>
  <r>
    <x v="995"/>
    <x v="3"/>
    <x v="2"/>
    <x v="28"/>
    <d v="2025-10-10T00:00:00"/>
    <d v="2025-10-15T00:00:00"/>
    <d v="2025-10-21T00:00:00"/>
    <x v="0"/>
    <x v="0"/>
    <d v="2025-11-18T00:00:00"/>
    <n v="5"/>
    <n v="1"/>
    <n v="1"/>
    <n v="1"/>
    <n v="0"/>
    <n v="1"/>
    <n v="3"/>
    <n v="5"/>
    <n v="6"/>
    <n v="6"/>
    <s v="Detractor"/>
    <x v="8"/>
    <x v="1"/>
    <x v="4"/>
  </r>
  <r>
    <x v="996"/>
    <x v="2"/>
    <x v="2"/>
    <x v="4"/>
    <d v="2025-10-19T00:00:00"/>
    <d v="2025-10-23T00:00:00"/>
    <d v="2025-10-26T00:00:00"/>
    <x v="0"/>
    <x v="0"/>
    <d v="2025-11-12T00:00:00"/>
    <n v="7"/>
    <n v="1"/>
    <n v="1"/>
    <n v="1"/>
    <n v="0"/>
    <n v="1"/>
    <n v="5"/>
    <n v="4"/>
    <n v="3"/>
    <n v="3"/>
    <s v="Passive"/>
    <x v="5"/>
    <x v="0"/>
    <x v="1"/>
  </r>
  <r>
    <x v="997"/>
    <x v="0"/>
    <x v="0"/>
    <x v="11"/>
    <d v="2025-10-20T00:00:00"/>
    <d v="2025-10-24T00:00:00"/>
    <d v="2025-10-30T00:00:00"/>
    <x v="0"/>
    <x v="0"/>
    <d v="2025-11-19T00:00:00"/>
    <n v="3"/>
    <n v="1"/>
    <n v="1"/>
    <n v="1"/>
    <n v="0"/>
    <n v="1"/>
    <n v="5"/>
    <n v="4"/>
    <n v="6"/>
    <n v="6"/>
    <s v="Detractor"/>
    <x v="1"/>
    <x v="0"/>
    <x v="4"/>
  </r>
  <r>
    <x v="998"/>
    <x v="0"/>
    <x v="1"/>
    <x v="10"/>
    <m/>
    <m/>
    <m/>
    <x v="1"/>
    <x v="3"/>
    <m/>
    <m/>
    <n v="0"/>
    <n v="0"/>
    <n v="0"/>
    <n v="1"/>
    <n v="0"/>
    <s v=""/>
    <s v=""/>
    <s v=""/>
    <s v=""/>
    <s v=""/>
    <x v="2"/>
    <x v="0"/>
    <x v="2"/>
  </r>
  <r>
    <x v="999"/>
    <x v="2"/>
    <x v="0"/>
    <x v="24"/>
    <d v="2025-10-13T00:00:00"/>
    <d v="2025-10-15T00:00:00"/>
    <d v="2025-10-18T00:00:00"/>
    <x v="0"/>
    <x v="0"/>
    <d v="2025-11-13T00:00:00"/>
    <n v="4"/>
    <n v="1"/>
    <n v="1"/>
    <n v="1"/>
    <n v="0"/>
    <n v="1"/>
    <n v="5"/>
    <n v="2"/>
    <n v="3"/>
    <n v="3"/>
    <s v="Detractor"/>
    <x v="3"/>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45F92-CC64-45A6-BD43-03527DC45469}" name="PivotTable14" cacheId="0" applyNumberFormats="0" applyBorderFormats="0" applyFontFormats="0" applyPatternFormats="0" applyAlignmentFormats="0" applyWidthHeightFormats="1" dataCaption="Values" grandTotalCaption="Avg. TAT(s)" updatedVersion="8" minRefreshableVersion="3" useAutoFormatting="1" itemPrintTitles="1" createdVersion="8" indent="0" outline="1" outlineData="1" multipleFieldFilters="0" chartFormat="8">
  <location ref="G10:J15" firstHeaderRow="0" firstDataRow="1" firstDataCol="1"/>
  <pivotFields count="11">
    <pivotField axis="axisRow" showAll="0">
      <items count="5">
        <item x="0"/>
        <item x="1"/>
        <item x="2"/>
        <item x="3"/>
        <item t="default"/>
      </items>
    </pivotField>
    <pivotField showAll="0"/>
    <pivotField showAll="0"/>
    <pivotField showAll="0"/>
    <pivotField showAll="0"/>
    <pivotField numFmtId="2" showAll="0"/>
    <pivotField showAll="0"/>
    <pivotField numFmtId="2" showAll="0"/>
    <pivotField dataField="1" numFmtId="2" showAll="0"/>
    <pivotField dataField="1" numFmtId="2" showAll="0"/>
    <pivotField dataField="1" numFmtId="2" showAll="0"/>
  </pivotFields>
  <rowFields count="1">
    <field x="0"/>
  </rowFields>
  <rowItems count="5">
    <i>
      <x/>
    </i>
    <i>
      <x v="1"/>
    </i>
    <i>
      <x v="2"/>
    </i>
    <i>
      <x v="3"/>
    </i>
    <i t="grand">
      <x/>
    </i>
  </rowItems>
  <colFields count="1">
    <field x="-2"/>
  </colFields>
  <colItems count="3">
    <i>
      <x/>
    </i>
    <i i="1">
      <x v="1"/>
    </i>
    <i i="2">
      <x v="2"/>
    </i>
  </colItems>
  <dataFields count="3">
    <dataField name="Avg TAT(Pree-Book)" fld="8" subtotal="average" baseField="0" baseItem="0" numFmtId="2"/>
    <dataField name="Avg. TAT(Book)" fld="9" subtotal="average" baseField="0" baseItem="0" numFmtId="2"/>
    <dataField name="Avg. TAT(Delivery)" fld="10" subtotal="average" baseField="0" baseItem="0" numFmtId="2"/>
  </dataFields>
  <formats count="6">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fieldPosition="0">
        <references count="1">
          <reference field="0" count="0"/>
        </references>
      </pivotArea>
    </format>
    <format dxfId="159">
      <pivotArea dataOnly="0" labelOnly="1" grandRow="1" outline="0" fieldPosition="0"/>
    </format>
    <format dxfId="158">
      <pivotArea dataOnly="0" labelOnly="1" outline="0" fieldPosition="0">
        <references count="1">
          <reference field="4294967294" count="3">
            <x v="0"/>
            <x v="1"/>
            <x v="2"/>
          </reference>
        </references>
      </pivotArea>
    </format>
  </format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E2C3CC-DAF4-4CC3-A6A3-098517E0F662}" name="PivotTable11" cacheId="0" applyNumberFormats="0" applyBorderFormats="0" applyFontFormats="0" applyPatternFormats="0" applyAlignmentFormats="0" applyWidthHeightFormats="1" dataCaption="Values" grandTotalCaption="Avg %" updatedVersion="8" minRefreshableVersion="3" useAutoFormatting="1" itemPrintTitles="1" createdVersion="8" indent="0" outline="1" outlineData="1" multipleFieldFilters="0" chartFormat="20" rowHeaderCaption="Store Name">
  <location ref="B10:E15" firstHeaderRow="0" firstDataRow="1" firstDataCol="1"/>
  <pivotFields count="11">
    <pivotField axis="axisRow" showAll="0">
      <items count="5">
        <item x="0"/>
        <item x="1"/>
        <item x="2"/>
        <item x="3"/>
        <item t="default"/>
      </items>
    </pivotField>
    <pivotField showAll="0"/>
    <pivotField showAll="0"/>
    <pivotField showAll="0"/>
    <pivotField showAll="0"/>
    <pivotField dataField="1" numFmtId="2" showAll="0"/>
    <pivotField dataField="1" showAll="0"/>
    <pivotField dataField="1" numFmtId="2" showAll="0"/>
    <pivotField numFmtId="2" showAll="0"/>
    <pivotField numFmtId="2" showAll="0"/>
    <pivotField numFmtId="2" showAll="0"/>
  </pivotFields>
  <rowFields count="1">
    <field x="0"/>
  </rowFields>
  <rowItems count="5">
    <i>
      <x/>
    </i>
    <i>
      <x v="1"/>
    </i>
    <i>
      <x v="2"/>
    </i>
    <i>
      <x v="3"/>
    </i>
    <i t="grand">
      <x/>
    </i>
  </rowItems>
  <colFields count="1">
    <field x="-2"/>
  </colFields>
  <colItems count="3">
    <i>
      <x/>
    </i>
    <i i="1">
      <x v="1"/>
    </i>
    <i i="2">
      <x v="2"/>
    </i>
  </colItems>
  <dataFields count="3">
    <dataField name="Lead→Pree-Book(%)" fld="5" subtotal="average" baseField="0" baseItem="0" numFmtId="2"/>
    <dataField name="Pre-Book→Book(%)" fld="6" subtotal="average" baseField="0" baseItem="0"/>
    <dataField name="Book→Del(%)" fld="7" subtotal="average" baseField="0" baseItem="0" numFmtId="2"/>
  </dataFields>
  <formats count="9">
    <format dxfId="172">
      <pivotArea dataOnly="0" labelOnly="1" outline="0" fieldPosition="0">
        <references count="1">
          <reference field="4294967294" count="1">
            <x v="0"/>
          </reference>
        </references>
      </pivotArea>
    </format>
    <format dxfId="171">
      <pivotArea dataOnly="0" labelOnly="1" outline="0" fieldPosition="0">
        <references count="1">
          <reference field="4294967294" count="1">
            <x v="1"/>
          </reference>
        </references>
      </pivotArea>
    </format>
    <format dxfId="170">
      <pivotArea dataOnly="0" labelOnly="1" outline="0" fieldPosition="0">
        <references count="1">
          <reference field="4294967294" count="1">
            <x v="2"/>
          </reference>
        </references>
      </pivotArea>
    </format>
    <format dxfId="169">
      <pivotArea type="all" dataOnly="0" outline="0" fieldPosition="0"/>
    </format>
    <format dxfId="168">
      <pivotArea outline="0" collapsedLevelsAreSubtotals="1" fieldPosition="0"/>
    </format>
    <format dxfId="167">
      <pivotArea field="0" type="button" dataOnly="0" labelOnly="1" outline="0" axis="axisRow" fieldPosition="0"/>
    </format>
    <format dxfId="166">
      <pivotArea dataOnly="0" labelOnly="1" fieldPosition="0">
        <references count="1">
          <reference field="0" count="0"/>
        </references>
      </pivotArea>
    </format>
    <format dxfId="165">
      <pivotArea dataOnly="0" labelOnly="1" grandRow="1" outline="0" fieldPosition="0"/>
    </format>
    <format dxfId="164">
      <pivotArea dataOnly="0" labelOnly="1" outline="0" fieldPosition="0">
        <references count="1">
          <reference field="4294967294" count="3">
            <x v="0"/>
            <x v="1"/>
            <x v="2"/>
          </reference>
        </references>
      </pivotArea>
    </format>
  </formats>
  <chartFormats count="3">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4BF9CB-315E-421F-B473-9EC20AB95E09}" name="PivotTable2" cacheId="3"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compact="0" compactData="0" multipleFieldFilters="0" chartFormat="4">
  <location ref="A3:G9" firstHeaderRow="1" firstDataRow="2" firstDataCol="1"/>
  <pivotFields count="3">
    <pivotField axis="axisRow" compact="0" allDrilled="1" outline="0" subtotalTop="0" showAll="0" dataSourceSort="1" defaultAttributeDrillState="1">
      <items count="5">
        <item x="0"/>
        <item x="1"/>
        <item x="2"/>
        <item x="3"/>
        <item t="default"/>
      </items>
    </pivotField>
    <pivotField axis="axisCol" compact="0" allDrilled="1" outline="0" subtotalTop="0" showAll="0" defaultAttributeDrillState="1">
      <items count="7">
        <item n="Not Specified" x="5"/>
        <item s="1" x="4"/>
        <item s="1" x="1"/>
        <item s="1" x="0"/>
        <item s="1" x="2"/>
        <item s="1" x="3"/>
        <item t="default"/>
      </items>
    </pivotField>
    <pivotField dataField="1" compact="0" outline="0" showAll="0" defaultSubtotal="0"/>
  </pivotFields>
  <rowFields count="1">
    <field x="0"/>
  </rowFields>
  <rowItems count="5">
    <i>
      <x/>
    </i>
    <i>
      <x v="1"/>
    </i>
    <i>
      <x v="2"/>
    </i>
    <i>
      <x v="3"/>
    </i>
    <i t="grand">
      <x/>
    </i>
  </rowItems>
  <colFields count="1">
    <field x="1"/>
  </colFields>
  <colItems count="6">
    <i>
      <x v="1"/>
    </i>
    <i>
      <x v="2"/>
    </i>
    <i>
      <x v="3"/>
    </i>
    <i>
      <x v="4"/>
    </i>
    <i>
      <x v="5"/>
    </i>
    <i t="grand">
      <x/>
    </i>
  </colItems>
  <dataFields count="1">
    <dataField name="Count of Lead ID" fld="2" subtotal="count" baseField="0" baseItem="0"/>
  </dataFields>
  <formats count="33">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1" type="button" dataOnly="0" labelOnly="1" outline="0" axis="axisCol" fieldPosition="0"/>
    </format>
    <format dxfId="130">
      <pivotArea type="topRight" dataOnly="0" labelOnly="1" outline="0" fieldPosition="0"/>
    </format>
    <format dxfId="129">
      <pivotArea field="0" type="button" dataOnly="0" labelOnly="1" outline="0" axis="axisRow" fieldPosition="0"/>
    </format>
    <format dxfId="128">
      <pivotArea dataOnly="0" labelOnly="1" fieldPosition="0">
        <references count="1">
          <reference field="0" count="0"/>
        </references>
      </pivotArea>
    </format>
    <format dxfId="127">
      <pivotArea dataOnly="0" labelOnly="1" grandRow="1" outline="0" fieldPosition="0"/>
    </format>
    <format dxfId="126">
      <pivotArea dataOnly="0" labelOnly="1" fieldPosition="0">
        <references count="1">
          <reference field="1" count="0"/>
        </references>
      </pivotArea>
    </format>
    <format dxfId="125">
      <pivotArea dataOnly="0" labelOnly="1" grandCol="1" outline="0" fieldPosition="0"/>
    </format>
    <format dxfId="124">
      <pivotArea dataOnly="0" labelOnly="1" grandCol="1" outline="0"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1" type="button" dataOnly="0" labelOnly="1" outline="0" axis="axisCol" fieldPosition="0"/>
    </format>
    <format dxfId="119">
      <pivotArea type="topRight" dataOnly="0" labelOnly="1" outline="0" fieldPosition="0"/>
    </format>
    <format dxfId="118">
      <pivotArea field="0" type="button" dataOnly="0" labelOnly="1" outline="0" axis="axisRow" fieldPosition="0"/>
    </format>
    <format dxfId="117">
      <pivotArea dataOnly="0" labelOnly="1" outline="0" fieldPosition="0">
        <references count="1">
          <reference field="0" count="0"/>
        </references>
      </pivotArea>
    </format>
    <format dxfId="116">
      <pivotArea dataOnly="0" labelOnly="1" grandRow="1" outline="0" fieldPosition="0"/>
    </format>
    <format dxfId="115">
      <pivotArea dataOnly="0" labelOnly="1" outline="0" fieldPosition="0">
        <references count="1">
          <reference field="1" count="5">
            <x v="1"/>
            <x v="2"/>
            <x v="3"/>
            <x v="4"/>
            <x v="5"/>
          </reference>
        </references>
      </pivotArea>
    </format>
    <format dxfId="114">
      <pivotArea dataOnly="0" labelOnly="1" grandCol="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 type="button" dataOnly="0" labelOnly="1" outline="0" axis="axisCol" fieldPosition="0"/>
    </format>
    <format dxfId="109">
      <pivotArea type="topRight" dataOnly="0" labelOnly="1" outline="0" fieldPosition="0"/>
    </format>
    <format dxfId="108">
      <pivotArea field="0" type="button" dataOnly="0" labelOnly="1" outline="0" axis="axisRow" fieldPosition="0"/>
    </format>
    <format dxfId="107">
      <pivotArea dataOnly="0" labelOnly="1" outline="0" fieldPosition="0">
        <references count="1">
          <reference field="0" count="0"/>
        </references>
      </pivotArea>
    </format>
    <format dxfId="106">
      <pivotArea dataOnly="0" labelOnly="1" grandRow="1" outline="0" fieldPosition="0"/>
    </format>
    <format dxfId="105">
      <pivotArea dataOnly="0" labelOnly="1" outline="0" fieldPosition="0">
        <references count="1">
          <reference field="1" count="5">
            <x v="1"/>
            <x v="2"/>
            <x v="3"/>
            <x v="4"/>
            <x v="5"/>
          </reference>
        </references>
      </pivotArea>
    </format>
    <format dxfId="104">
      <pivotArea dataOnly="0" labelOnly="1" grandCol="1" outline="0" fieldPosition="0"/>
    </format>
    <format dxfId="103">
      <pivotArea type="topRight" dataOnly="0" labelOnly="1" outline="0" offset="D1" fieldPosition="0"/>
    </format>
    <format dxfId="102">
      <pivotArea type="topRight" dataOnly="0" labelOnly="1" outline="0" offset="D1" fieldPosition="0"/>
    </format>
  </formats>
  <chartFormats count="6">
    <chartFormat chart="0" format="0" series="1">
      <pivotArea type="data" outline="0" fieldPosition="0">
        <references count="2">
          <reference field="4294967294" count="1" selected="0">
            <x v="0"/>
          </reference>
          <reference field="1" count="1" selected="0">
            <x v="3"/>
          </reference>
        </references>
      </pivotArea>
    </chartFormat>
    <chartFormat chart="0" format="1" series="1">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2">
          <reference field="4294967294" count="1" selected="0">
            <x v="0"/>
          </reference>
          <reference field="1" count="1" selected="0">
            <x v="4"/>
          </reference>
        </references>
      </pivotArea>
    </chartFormat>
    <chartFormat chart="0" format="3" series="1">
      <pivotArea type="data" outline="0" fieldPosition="0">
        <references count="2">
          <reference field="4294967294" count="1" selected="0">
            <x v="0"/>
          </reference>
          <reference field="1" count="1" selected="0">
            <x v="5"/>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9"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pe_working_29010.2025.v3.xlsx!tblClean">
        <x15:activeTabTopLevelEntity name="[tblClean]"/>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792E4C-7A10-4FBD-A9F0-2D32527BF2F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colHeaderCaption="Potential Level">
  <location ref="L6:P12" firstHeaderRow="1" firstDataRow="2" firstDataCol="1"/>
  <pivotFields count="10">
    <pivotField dataField="1" showAll="0"/>
    <pivotField axis="axisRow" showAll="0">
      <items count="5">
        <item x="0"/>
        <item x="3"/>
        <item x="1"/>
        <item x="2"/>
        <item t="default"/>
      </items>
    </pivotField>
    <pivotField showAll="0"/>
    <pivotField showAll="0"/>
    <pivotField showAll="0"/>
    <pivotField showAll="0"/>
    <pivotField numFmtId="164" showAll="0"/>
    <pivotField showAll="0"/>
    <pivotField showAll="0"/>
    <pivotField axis="axisCol" showAll="0">
      <items count="4">
        <item x="2"/>
        <item x="0"/>
        <item x="1"/>
        <item t="default"/>
      </items>
    </pivotField>
  </pivotFields>
  <rowFields count="1">
    <field x="1"/>
  </rowFields>
  <rowItems count="5">
    <i>
      <x/>
    </i>
    <i>
      <x v="1"/>
    </i>
    <i>
      <x v="2"/>
    </i>
    <i>
      <x v="3"/>
    </i>
    <i t="grand">
      <x/>
    </i>
  </rowItems>
  <colFields count="1">
    <field x="9"/>
  </colFields>
  <colItems count="4">
    <i>
      <x/>
    </i>
    <i>
      <x v="1"/>
    </i>
    <i>
      <x v="2"/>
    </i>
    <i t="grand">
      <x/>
    </i>
  </colItems>
  <dataFields count="1">
    <dataField name="Lead Count wrt Pot." fld="0" subtotal="count" baseField="0" baseItem="0"/>
  </dataFields>
  <formats count="11">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9" type="button" dataOnly="0" labelOnly="1" outline="0" axis="axisCol" fieldPosition="0"/>
    </format>
    <format dxfId="97">
      <pivotArea type="topRight" dataOnly="0" labelOnly="1" outline="0" fieldPosition="0"/>
    </format>
    <format dxfId="96">
      <pivotArea field="1" type="button" dataOnly="0" labelOnly="1" outline="0" axis="axisRow" fieldPosition="0"/>
    </format>
    <format dxfId="95">
      <pivotArea dataOnly="0" labelOnly="1" fieldPosition="0">
        <references count="1">
          <reference field="1" count="0"/>
        </references>
      </pivotArea>
    </format>
    <format dxfId="94">
      <pivotArea dataOnly="0" labelOnly="1" grandRow="1" outline="0" fieldPosition="0"/>
    </format>
    <format dxfId="93">
      <pivotArea dataOnly="0" labelOnly="1" fieldPosition="0">
        <references count="1">
          <reference field="9" count="0"/>
        </references>
      </pivotArea>
    </format>
    <format dxfId="92">
      <pivotArea dataOnly="0" labelOnly="1" grandCol="1" outline="0" fieldPosition="0"/>
    </format>
    <format dxfId="91">
      <pivotArea field="9" type="button" dataOnly="0" labelOnly="1" outline="0" axis="axisCol" fieldPosition="0"/>
    </format>
  </formats>
  <chartFormats count="3">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4" format="2" series="1">
      <pivotArea type="data" outline="0" fieldPosition="0">
        <references count="2">
          <reference field="4294967294" count="1" selected="0">
            <x v="0"/>
          </reference>
          <reference field="9"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9B67E3-7682-4BA4-A8E8-330E09C671BF}" name="pvt_KPI_Rating"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4">
    <pivotField showAll="0"/>
    <pivotField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_CustRating" fld="10" subtotal="average" baseField="0" baseItem="0" numFmtId="165"/>
  </dataFields>
  <formats count="5">
    <format dxfId="7">
      <pivotArea outline="0" collapsedLevelsAreSubtotals="1" fieldPosition="0"/>
    </format>
    <format dxfId="6">
      <pivotArea outline="0" collapsedLevelsAreSubtotals="1" fieldPosition="0"/>
    </format>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39F38A-C617-48C9-AAA2-C779928858C7}" name="pvt_KPI_LeadsDelive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3" firstHeaderRow="0" firstDataRow="1" firstDataCol="0"/>
  <pivotFields count="24">
    <pivotField dataField="1" showAll="0"/>
    <pivotField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s>
  <rowItems count="1">
    <i/>
  </rowItems>
  <colFields count="1">
    <field x="-2"/>
  </colFields>
  <colItems count="2">
    <i>
      <x/>
    </i>
    <i i="1">
      <x v="1"/>
    </i>
  </colItems>
  <dataFields count="2">
    <dataField name="TotalLeads" fld="0" subtotal="count" baseField="1" baseItem="0"/>
    <dataField name="AllDeliveries" fld="13" baseField="1" baseItem="0"/>
  </dataFields>
  <formats count="9">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1"/>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dataOnly="0" labelOnly="1" outline="0" fieldPosition="0">
        <references count="1">
          <reference field="4294967294" count="2">
            <x v="0"/>
            <x v="1"/>
          </reference>
        </references>
      </pivotArea>
    </format>
    <format dxfId="8">
      <pivotArea dataOnly="0" labelOnly="1"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EBE491-9FEF-41C9-A644-2172B308EF58}" name="pvt_Funnel_Conversion"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rowHeaderCaption="Store Name">
  <location ref="A12:E16" firstHeaderRow="0" firstDataRow="1" firstDataCol="1"/>
  <pivotFields count="24">
    <pivotField showAll="0"/>
    <pivotField axis="axisRow" showAll="0">
      <items count="5">
        <item x="0"/>
        <item x="3"/>
        <item x="1"/>
        <item x="2"/>
        <item t="default"/>
      </items>
    </pivotField>
    <pivotField showAll="0"/>
    <pivotField dataField="1" numFmtId="164" showAll="0"/>
    <pivotField showAll="0"/>
    <pivotField showAll="0"/>
    <pivotField showAll="0"/>
    <pivotField showAll="0">
      <items count="3">
        <item x="0"/>
        <item x="1"/>
        <item t="default"/>
      </items>
    </pivotField>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4">
    <i>
      <x/>
    </i>
    <i>
      <x v="1"/>
    </i>
    <i>
      <x v="2"/>
    </i>
    <i>
      <x v="3"/>
    </i>
  </rowItems>
  <colFields count="1">
    <field x="-2"/>
  </colFields>
  <colItems count="4">
    <i>
      <x/>
    </i>
    <i i="1">
      <x v="1"/>
    </i>
    <i i="2">
      <x v="2"/>
    </i>
    <i i="3">
      <x v="3"/>
    </i>
  </colItems>
  <dataFields count="4">
    <dataField name="Lead Generation" fld="3" subtotal="count" baseField="0" baseItem="0"/>
    <dataField name="PreBookings" fld="11" baseField="1" baseItem="0"/>
    <dataField name="Bookings" fld="12" baseField="1" baseItem="0"/>
    <dataField name="Successful Deliveries" fld="15" baseField="0" baseItem="0"/>
  </dataFields>
  <formats count="9">
    <format dxfId="25">
      <pivotArea outline="0" collapsedLevelsAreSubtotals="1" fieldPosition="0"/>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outline="0" fieldPosition="0">
        <references count="1">
          <reference field="4294967294" count="2">
            <x v="1"/>
            <x v="2"/>
          </reference>
        </references>
      </pivotArea>
    </format>
    <format dxfId="18">
      <pivotArea field="1" type="button" dataOnly="0" labelOnly="1" outline="0" axis="axisRow" fieldPosition="0"/>
    </format>
    <format dxfId="17">
      <pivotArea dataOnly="0" labelOnly="1" outline="0" fieldPosition="0">
        <references count="1">
          <reference field="4294967294" count="2">
            <x v="1"/>
            <x v="2"/>
          </reference>
        </references>
      </pivotArea>
    </format>
  </formats>
  <chartFormats count="4">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3CB986-E9F2-49B2-84B2-7BA25FCBEE73}" name="pvt_KPI_Canc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3" firstHeaderRow="0" firstDataRow="1" firstDataCol="0"/>
  <pivotFields count="24">
    <pivotField dataField="1" showAll="0"/>
    <pivotField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pivotFields>
  <rowItems count="1">
    <i/>
  </rowItems>
  <colFields count="1">
    <field x="-2"/>
  </colFields>
  <colItems count="2">
    <i>
      <x/>
    </i>
    <i i="1">
      <x v="1"/>
    </i>
  </colItems>
  <dataFields count="2">
    <dataField name="CancelledCount" fld="14" baseField="0" baseItem="0"/>
    <dataField name="TotalLeadsForCancel" fld="0" subtotal="count" baseField="0" baseItem="1"/>
  </dataFields>
  <formats count="6">
    <format dxfId="31">
      <pivotArea dataOnly="0" labelOnly="1" outline="0" fieldPosition="0">
        <references count="1">
          <reference field="4294967294" count="1">
            <x v="1"/>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1"/>
          </reference>
        </references>
      </pivotArea>
    </format>
    <format dxfId="28">
      <pivotArea type="all" dataOnly="0" outline="0" fieldPosition="0"/>
    </format>
    <format dxfId="27">
      <pivotArea outline="0" collapsedLevelsAreSubtotals="1" fieldPosition="0"/>
    </format>
    <format dxfId="26">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7B865C-7F13-4104-9FD2-7CA8C854FE67}" name="pvt_LeadType_Distribution"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Lead Type">
  <location ref="O21:R26" firstHeaderRow="1" firstDataRow="2" firstDataCol="1"/>
  <pivotFields count="24">
    <pivotField dataField="1" showAll="0"/>
    <pivotField axis="axisRow" showAll="0" sortType="descending">
      <items count="5">
        <item x="2"/>
        <item x="1"/>
        <item x="3"/>
        <item x="0"/>
        <item t="default"/>
      </items>
    </pivotField>
    <pivotField axis="axisCol" showAll="0">
      <items count="4">
        <item x="1"/>
        <item x="2"/>
        <item x="0"/>
        <item t="default"/>
      </items>
    </pivotField>
    <pivotField numFmtId="16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x v="3"/>
    </i>
  </rowItems>
  <colFields count="1">
    <field x="2"/>
  </colFields>
  <colItems count="3">
    <i>
      <x/>
    </i>
    <i>
      <x v="1"/>
    </i>
    <i>
      <x v="2"/>
    </i>
  </colItems>
  <dataFields count="1">
    <dataField name="Count of Lead ID" fld="0" subtotal="count" baseField="2" baseItem="0"/>
  </dataFields>
  <formats count="7">
    <format dxfId="38">
      <pivotArea outline="0" collapsedLevelsAreSubtotals="1" fieldPosition="0"/>
    </format>
    <format dxfId="37">
      <pivotArea type="all" dataOnly="0" outline="0" fieldPosition="0"/>
    </format>
    <format dxfId="36">
      <pivotArea outline="0" collapsedLevelsAreSubtotals="1" fieldPosition="0"/>
    </format>
    <format dxfId="35">
      <pivotArea field="2" type="button" dataOnly="0" labelOnly="1" outline="0" axis="axisCol"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axis="axisValues" fieldPosition="0"/>
    </format>
  </formats>
  <chartFormats count="6">
    <chartFormat chart="25" format="6" series="1">
      <pivotArea type="data" outline="0" fieldPosition="0">
        <references count="2">
          <reference field="4294967294" count="1" selected="0">
            <x v="0"/>
          </reference>
          <reference field="2" count="1" selected="0">
            <x v="0"/>
          </reference>
        </references>
      </pivotArea>
    </chartFormat>
    <chartFormat chart="25" format="7" series="1">
      <pivotArea type="data" outline="0" fieldPosition="0">
        <references count="2">
          <reference field="4294967294" count="1" selected="0">
            <x v="0"/>
          </reference>
          <reference field="2" count="1" selected="0">
            <x v="1"/>
          </reference>
        </references>
      </pivotArea>
    </chartFormat>
    <chartFormat chart="25" format="8" series="1">
      <pivotArea type="data" outline="0" fieldPosition="0">
        <references count="2">
          <reference field="4294967294" count="1" selected="0">
            <x v="0"/>
          </reference>
          <reference field="2" count="1" selected="0">
            <x v="2"/>
          </reference>
        </references>
      </pivotArea>
    </chartFormat>
    <chartFormat chart="35" format="6" series="1">
      <pivotArea type="data" outline="0" fieldPosition="0">
        <references count="2">
          <reference field="4294967294" count="1" selected="0">
            <x v="0"/>
          </reference>
          <reference field="2" count="1" selected="0">
            <x v="0"/>
          </reference>
        </references>
      </pivotArea>
    </chartFormat>
    <chartFormat chart="35" format="7" series="1">
      <pivotArea type="data" outline="0" fieldPosition="0">
        <references count="2">
          <reference field="4294967294" count="1" selected="0">
            <x v="0"/>
          </reference>
          <reference field="2" count="1" selected="0">
            <x v="1"/>
          </reference>
        </references>
      </pivotArea>
    </chartFormat>
    <chartFormat chart="35" format="8" series="1">
      <pivotArea type="data" outline="0" fieldPosition="0">
        <references count="2">
          <reference field="4294967294" count="1" selected="0">
            <x v="0"/>
          </reference>
          <reference field="2"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729BBE-BFEF-4817-A942-20CDF4F1FDE2}" name="pvt_Cancel_Reason"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rowHeaderCaption="Store Name" colHeaderCaption="Cancellation Reason">
  <location ref="H12:I17" firstHeaderRow="1" firstDataRow="1" firstDataCol="1"/>
  <pivotFields count="2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axis="axisRow" showAll="0">
      <items count="7">
        <item x="3"/>
        <item x="4"/>
        <item x="2"/>
        <item x="1"/>
        <item x="5"/>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x v="4"/>
    </i>
  </rowItems>
  <colItems count="1">
    <i/>
  </colItems>
  <dataFields count="1">
    <dataField name="Count of Lead ID" fld="0" subtotal="count" baseField="0" baseItem="0"/>
  </dataFields>
  <formats count="16">
    <format dxfId="54">
      <pivotArea outline="0" collapsedLevelsAreSubtotals="1"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field="8" type="button" dataOnly="0" labelOnly="1" outline="0" axis="axisRow" fieldPosition="0"/>
    </format>
    <format dxfId="49">
      <pivotArea type="topRight" dataOnly="0" labelOnly="1" outline="0" fieldPosition="0"/>
    </format>
    <format dxfId="48">
      <pivotArea field="1" type="button" dataOnly="0" labelOnly="1" outline="0"/>
    </format>
    <format dxfId="47">
      <pivotArea dataOnly="0" labelOnly="1" grandRow="1" outline="0" fieldPosition="0"/>
    </format>
    <format dxfId="46">
      <pivotArea dataOnly="0" labelOnly="1" fieldPosition="0">
        <references count="1">
          <reference field="8" count="0"/>
        </references>
      </pivotArea>
    </format>
    <format dxfId="45">
      <pivotArea dataOnly="0" labelOnly="1" grandCol="1" outline="0" fieldPosition="0"/>
    </format>
    <format dxfId="44">
      <pivotArea type="origin" dataOnly="0" labelOnly="1" outline="0" fieldPosition="0"/>
    </format>
    <format dxfId="43">
      <pivotArea field="8" type="button" dataOnly="0" labelOnly="1" outline="0" axis="axisRow" fieldPosition="0"/>
    </format>
    <format dxfId="42">
      <pivotArea type="topRight" dataOnly="0" labelOnly="1" outline="0" fieldPosition="0"/>
    </format>
    <format dxfId="41">
      <pivotArea field="1" type="button" dataOnly="0" labelOnly="1" outline="0"/>
    </format>
    <format dxfId="40">
      <pivotArea dataOnly="0" labelOnly="1" fieldPosition="0">
        <references count="1">
          <reference field="8" count="0"/>
        </references>
      </pivotArea>
    </format>
    <format dxfId="39">
      <pivotArea dataOnly="0" labelOnly="1" grandCol="1" outline="0" fieldPosition="0"/>
    </format>
  </formats>
  <chartFormats count="6">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8" count="1" selected="0">
            <x v="3"/>
          </reference>
        </references>
      </pivotArea>
    </chartFormat>
    <chartFormat chart="23" format="18">
      <pivotArea type="data" outline="0" fieldPosition="0">
        <references count="2">
          <reference field="4294967294" count="1" selected="0">
            <x v="0"/>
          </reference>
          <reference field="8" count="1" selected="0">
            <x v="4"/>
          </reference>
        </references>
      </pivotArea>
    </chartFormat>
    <chartFormat chart="23" format="19">
      <pivotArea type="data" outline="0" fieldPosition="0">
        <references count="2">
          <reference field="4294967294" count="1" selected="0">
            <x v="0"/>
          </reference>
          <reference field="8" count="1" selected="0">
            <x v="1"/>
          </reference>
        </references>
      </pivotArea>
    </chartFormat>
    <chartFormat chart="23" format="20">
      <pivotArea type="data" outline="0" fieldPosition="0">
        <references count="2">
          <reference field="4294967294" count="1" selected="0">
            <x v="0"/>
          </reference>
          <reference field="8" count="1" selected="0">
            <x v="2"/>
          </reference>
        </references>
      </pivotArea>
    </chartFormat>
    <chartFormat chart="23" format="21">
      <pivotArea type="data" outline="0" fieldPosition="0">
        <references count="2">
          <reference field="4294967294" count="1" selected="0">
            <x v="0"/>
          </reference>
          <reference field="8"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EA003C-1B18-4BD2-9CC2-7EDCE9578A53}" name="pvt_KPI_TA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4">
    <pivotField showAll="0"/>
    <pivotField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6">
        <item x="13"/>
        <item x="10"/>
        <item x="7"/>
        <item x="12"/>
        <item x="9"/>
        <item x="6"/>
        <item x="3"/>
        <item x="4"/>
        <item x="5"/>
        <item x="0"/>
        <item x="8"/>
        <item x="1"/>
        <item x="11"/>
        <item x="14"/>
        <item x="2"/>
        <item t="default"/>
      </items>
    </pivotField>
    <pivotField showAll="0"/>
    <pivotField showAll="0"/>
  </pivotFields>
  <rowItems count="1">
    <i/>
  </rowItems>
  <colItems count="1">
    <i/>
  </colItems>
  <dataFields count="1">
    <dataField name="Avg_TAT_LeadToDelivery" fld="21" subtotal="average" baseField="0" baseItem="0" numFmtId="165"/>
  </dataFields>
  <formats count="4">
    <format dxfId="58">
      <pivotArea outline="0" collapsedLevelsAreSubtotals="1"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750739-FE80-4FB0-9717-5D81DABDB2D6}" name="pvt_TAT_Stag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Store Name">
  <location ref="A21:D25" firstHeaderRow="0" firstDataRow="1" firstDataCol="1"/>
  <pivotFields count="24">
    <pivotField showAll="0"/>
    <pivotField axis="axisRow"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1"/>
  </rowFields>
  <rowItems count="4">
    <i>
      <x/>
    </i>
    <i>
      <x v="1"/>
    </i>
    <i>
      <x v="2"/>
    </i>
    <i>
      <x v="3"/>
    </i>
  </rowItems>
  <colFields count="1">
    <field x="-2"/>
  </colFields>
  <colItems count="3">
    <i>
      <x/>
    </i>
    <i i="1">
      <x v="1"/>
    </i>
    <i i="2">
      <x v="2"/>
    </i>
  </colItems>
  <dataFields count="3">
    <dataField name="Average Pre-Booking Time" fld="16" subtotal="average" baseField="1" baseItem="0"/>
    <dataField name="Average Booking Time" fld="17" subtotal="average" baseField="1" baseItem="0"/>
    <dataField name="Average Delivery Time" fld="18" subtotal="average" baseField="1" baseItem="0"/>
  </dataFields>
  <formats count="8">
    <format dxfId="66">
      <pivotArea outline="0" collapsedLevelsAreSubtotals="1"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outline="0" fieldPosition="0">
        <references count="1">
          <reference field="4294967294" count="3">
            <x v="0"/>
            <x v="1"/>
            <x v="2"/>
          </reference>
        </references>
      </pivotArea>
    </format>
  </formats>
  <chartFormats count="3">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0E0582-A4AA-4040-9EAA-06A80A95DE56}" name="pvt_Rating_Distribution"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Distribution">
  <location ref="F21:G26" firstHeaderRow="1" firstDataRow="1" firstDataCol="1"/>
  <pivotFields count="24">
    <pivotField dataField="1" showAll="0"/>
    <pivotField showAll="0">
      <items count="5">
        <item x="0"/>
        <item x="3"/>
        <item x="1"/>
        <item x="2"/>
        <item t="default"/>
      </items>
    </pivotField>
    <pivotField showAll="0"/>
    <pivotField numFmtId="16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4"/>
        <item x="1"/>
        <item x="3"/>
        <item t="default"/>
      </items>
    </pivotField>
  </pivotFields>
  <rowFields count="1">
    <field x="23"/>
  </rowFields>
  <rowItems count="5">
    <i>
      <x/>
    </i>
    <i>
      <x v="1"/>
    </i>
    <i>
      <x v="2"/>
    </i>
    <i>
      <x v="3"/>
    </i>
    <i>
      <x v="4"/>
    </i>
  </rowItems>
  <colItems count="1">
    <i/>
  </colItems>
  <dataFields count="1">
    <dataField name="Count of Lead ID" fld="0" subtotal="count" baseField="23" baseItem="0"/>
  </dataFields>
  <formats count="11">
    <format dxfId="77">
      <pivotArea collapsedLevelsAreSubtotals="1" fieldPosition="0">
        <references count="1">
          <reference field="23" count="0"/>
        </references>
      </pivotArea>
    </format>
    <format dxfId="76">
      <pivotArea dataOnly="0" labelOnly="1" fieldPosition="0">
        <references count="1">
          <reference field="23" count="0"/>
        </references>
      </pivotArea>
    </format>
    <format dxfId="75">
      <pivotArea grandRow="1" outline="0" collapsedLevelsAreSubtotals="1" fieldPosition="0"/>
    </format>
    <format dxfId="74">
      <pivotArea type="all" dataOnly="0" outline="0" fieldPosition="0"/>
    </format>
    <format dxfId="73">
      <pivotArea outline="0" collapsedLevelsAreSubtotals="1" fieldPosition="0"/>
    </format>
    <format dxfId="72">
      <pivotArea field="23" type="button" dataOnly="0" labelOnly="1" outline="0" axis="axisRow" fieldPosition="0"/>
    </format>
    <format dxfId="71">
      <pivotArea dataOnly="0" labelOnly="1" fieldPosition="0">
        <references count="1">
          <reference field="23" count="0"/>
        </references>
      </pivotArea>
    </format>
    <format dxfId="70">
      <pivotArea dataOnly="0" labelOnly="1" grandRow="1" outline="0" fieldPosition="0"/>
    </format>
    <format dxfId="69">
      <pivotArea dataOnly="0" labelOnly="1" outline="0" axis="axisValues" fieldPosition="0"/>
    </format>
    <format dxfId="68">
      <pivotArea dataOnly="0" labelOnly="1" outline="0" axis="axisValues" fieldPosition="0"/>
    </format>
    <format dxfId="67">
      <pivotArea field="23" type="button" dataOnly="0" labelOnly="1" outline="0" axis="axisRow" fieldPosition="0"/>
    </format>
  </formats>
  <chartFormats count="48">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23" count="1" selected="0">
            <x v="4"/>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23" count="1" selected="0">
            <x v="4"/>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3" count="1" selected="0">
            <x v="3"/>
          </reference>
        </references>
      </pivotArea>
    </chartFormat>
    <chartFormat chart="17" format="2">
      <pivotArea type="data" outline="0" fieldPosition="0">
        <references count="2">
          <reference field="4294967294" count="1" selected="0">
            <x v="0"/>
          </reference>
          <reference field="23" count="1" selected="0">
            <x v="4"/>
          </reference>
        </references>
      </pivotArea>
    </chartFormat>
    <chartFormat chart="17" format="3">
      <pivotArea type="data" outline="0" fieldPosition="0">
        <references count="2">
          <reference field="4294967294" count="1" selected="0">
            <x v="0"/>
          </reference>
          <reference field="23" count="1" selected="0">
            <x v="1"/>
          </reference>
        </references>
      </pivotArea>
    </chartFormat>
    <chartFormat chart="17" format="4">
      <pivotArea type="data" outline="0" fieldPosition="0">
        <references count="2">
          <reference field="4294967294" count="1" selected="0">
            <x v="0"/>
          </reference>
          <reference field="23" count="1" selected="0">
            <x v="2"/>
          </reference>
        </references>
      </pivotArea>
    </chartFormat>
    <chartFormat chart="17" format="5">
      <pivotArea type="data" outline="0" fieldPosition="0">
        <references count="2">
          <reference field="4294967294" count="1" selected="0">
            <x v="0"/>
          </reference>
          <reference field="23"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23" count="1" selected="0">
            <x v="0"/>
          </reference>
        </references>
      </pivotArea>
    </chartFormat>
    <chartFormat chart="22" format="8">
      <pivotArea type="data" outline="0" fieldPosition="0">
        <references count="2">
          <reference field="4294967294" count="1" selected="0">
            <x v="0"/>
          </reference>
          <reference field="23" count="1" selected="0">
            <x v="1"/>
          </reference>
        </references>
      </pivotArea>
    </chartFormat>
    <chartFormat chart="22" format="9">
      <pivotArea type="data" outline="0" fieldPosition="0">
        <references count="2">
          <reference field="4294967294" count="1" selected="0">
            <x v="0"/>
          </reference>
          <reference field="23" count="1" selected="0">
            <x v="2"/>
          </reference>
        </references>
      </pivotArea>
    </chartFormat>
    <chartFormat chart="22" format="10">
      <pivotArea type="data" outline="0" fieldPosition="0">
        <references count="2">
          <reference field="4294967294" count="1" selected="0">
            <x v="0"/>
          </reference>
          <reference field="23" count="1" selected="0">
            <x v="3"/>
          </reference>
        </references>
      </pivotArea>
    </chartFormat>
    <chartFormat chart="22" format="11">
      <pivotArea type="data" outline="0" fieldPosition="0">
        <references count="2">
          <reference field="4294967294" count="1" selected="0">
            <x v="0"/>
          </reference>
          <reference field="23" count="1" selected="0">
            <x v="4"/>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23" count="1" selected="0">
            <x v="0"/>
          </reference>
        </references>
      </pivotArea>
    </chartFormat>
    <chartFormat chart="23" format="14">
      <pivotArea type="data" outline="0" fieldPosition="0">
        <references count="2">
          <reference field="4294967294" count="1" selected="0">
            <x v="0"/>
          </reference>
          <reference field="23" count="1" selected="0">
            <x v="1"/>
          </reference>
        </references>
      </pivotArea>
    </chartFormat>
    <chartFormat chart="23" format="15">
      <pivotArea type="data" outline="0" fieldPosition="0">
        <references count="2">
          <reference field="4294967294" count="1" selected="0">
            <x v="0"/>
          </reference>
          <reference field="23" count="1" selected="0">
            <x v="2"/>
          </reference>
        </references>
      </pivotArea>
    </chartFormat>
    <chartFormat chart="23" format="16">
      <pivotArea type="data" outline="0" fieldPosition="0">
        <references count="2">
          <reference field="4294967294" count="1" selected="0">
            <x v="0"/>
          </reference>
          <reference field="23" count="1" selected="0">
            <x v="3"/>
          </reference>
        </references>
      </pivotArea>
    </chartFormat>
    <chartFormat chart="23" format="17">
      <pivotArea type="data" outline="0" fieldPosition="0">
        <references count="2">
          <reference field="4294967294" count="1" selected="0">
            <x v="0"/>
          </reference>
          <reference field="23" count="1" selected="0">
            <x v="4"/>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23" count="1" selected="0">
            <x v="0"/>
          </reference>
        </references>
      </pivotArea>
    </chartFormat>
    <chartFormat chart="24" format="14">
      <pivotArea type="data" outline="0" fieldPosition="0">
        <references count="2">
          <reference field="4294967294" count="1" selected="0">
            <x v="0"/>
          </reference>
          <reference field="23" count="1" selected="0">
            <x v="1"/>
          </reference>
        </references>
      </pivotArea>
    </chartFormat>
    <chartFormat chart="24" format="15">
      <pivotArea type="data" outline="0" fieldPosition="0">
        <references count="2">
          <reference field="4294967294" count="1" selected="0">
            <x v="0"/>
          </reference>
          <reference field="23" count="1" selected="0">
            <x v="2"/>
          </reference>
        </references>
      </pivotArea>
    </chartFormat>
    <chartFormat chart="24" format="16">
      <pivotArea type="data" outline="0" fieldPosition="0">
        <references count="2">
          <reference field="4294967294" count="1" selected="0">
            <x v="0"/>
          </reference>
          <reference field="23" count="1" selected="0">
            <x v="3"/>
          </reference>
        </references>
      </pivotArea>
    </chartFormat>
    <chartFormat chart="24" format="17">
      <pivotArea type="data" outline="0" fieldPosition="0">
        <references count="2">
          <reference field="4294967294" count="1" selected="0">
            <x v="0"/>
          </reference>
          <reference field="23" count="1" selected="0">
            <x v="4"/>
          </reference>
        </references>
      </pivotArea>
    </chartFormat>
    <chartFormat chart="24" format="18" series="1">
      <pivotArea type="data" outline="0" fieldPosition="0">
        <references count="2">
          <reference field="4294967294" count="1" selected="0">
            <x v="0"/>
          </reference>
          <reference field="23" count="1" selected="0">
            <x v="1"/>
          </reference>
        </references>
      </pivotArea>
    </chartFormat>
    <chartFormat chart="24" format="19" series="1">
      <pivotArea type="data" outline="0" fieldPosition="0">
        <references count="2">
          <reference field="4294967294" count="1" selected="0">
            <x v="0"/>
          </reference>
          <reference field="23" count="1" selected="0">
            <x v="2"/>
          </reference>
        </references>
      </pivotArea>
    </chartFormat>
    <chartFormat chart="24" format="20" series="1">
      <pivotArea type="data" outline="0" fieldPosition="0">
        <references count="2">
          <reference field="4294967294" count="1" selected="0">
            <x v="0"/>
          </reference>
          <reference field="23" count="1" selected="0">
            <x v="3"/>
          </reference>
        </references>
      </pivotArea>
    </chartFormat>
    <chartFormat chart="24" format="21" series="1">
      <pivotArea type="data" outline="0" fieldPosition="0">
        <references count="2">
          <reference field="4294967294" count="1" selected="0">
            <x v="0"/>
          </reference>
          <reference field="23" count="1" selected="0">
            <x v="4"/>
          </reference>
        </references>
      </pivotArea>
    </chartFormat>
    <chartFormat chart="23" format="18" series="1">
      <pivotArea type="data" outline="0" fieldPosition="0">
        <references count="2">
          <reference field="4294967294" count="1" selected="0">
            <x v="0"/>
          </reference>
          <reference field="23" count="1" selected="0">
            <x v="1"/>
          </reference>
        </references>
      </pivotArea>
    </chartFormat>
    <chartFormat chart="23" format="19" series="1">
      <pivotArea type="data" outline="0" fieldPosition="0">
        <references count="2">
          <reference field="4294967294" count="1" selected="0">
            <x v="0"/>
          </reference>
          <reference field="23" count="1" selected="0">
            <x v="2"/>
          </reference>
        </references>
      </pivotArea>
    </chartFormat>
    <chartFormat chart="23" format="20" series="1">
      <pivotArea type="data" outline="0" fieldPosition="0">
        <references count="2">
          <reference field="4294967294" count="1" selected="0">
            <x v="0"/>
          </reference>
          <reference field="23" count="1" selected="0">
            <x v="3"/>
          </reference>
        </references>
      </pivotArea>
    </chartFormat>
    <chartFormat chart="23" format="21" series="1">
      <pivotArea type="data" outline="0" fieldPosition="0">
        <references count="2">
          <reference field="4294967294" count="1" selected="0">
            <x v="0"/>
          </reference>
          <reference field="23" count="1" selected="0">
            <x v="4"/>
          </reference>
        </references>
      </pivotArea>
    </chartFormat>
    <chartFormat chart="22" format="12" series="1">
      <pivotArea type="data" outline="0" fieldPosition="0">
        <references count="2">
          <reference field="4294967294" count="1" selected="0">
            <x v="0"/>
          </reference>
          <reference field="23" count="1" selected="0">
            <x v="1"/>
          </reference>
        </references>
      </pivotArea>
    </chartFormat>
    <chartFormat chart="22" format="13" series="1">
      <pivotArea type="data" outline="0" fieldPosition="0">
        <references count="2">
          <reference field="4294967294" count="1" selected="0">
            <x v="0"/>
          </reference>
          <reference field="23" count="1" selected="0">
            <x v="2"/>
          </reference>
        </references>
      </pivotArea>
    </chartFormat>
    <chartFormat chart="22" format="14" series="1">
      <pivotArea type="data" outline="0" fieldPosition="0">
        <references count="2">
          <reference field="4294967294" count="1" selected="0">
            <x v="0"/>
          </reference>
          <reference field="23" count="1" selected="0">
            <x v="3"/>
          </reference>
        </references>
      </pivotArea>
    </chartFormat>
    <chartFormat chart="22" format="15" series="1">
      <pivotArea type="data" outline="0" fieldPosition="0">
        <references count="2">
          <reference field="4294967294" count="1" selected="0">
            <x v="0"/>
          </reference>
          <reference field="23" count="1" selected="0">
            <x v="4"/>
          </reference>
        </references>
      </pivotArea>
    </chartFormat>
    <chartFormat chart="17" format="6" series="1">
      <pivotArea type="data" outline="0" fieldPosition="0">
        <references count="2">
          <reference field="4294967294" count="1" selected="0">
            <x v="0"/>
          </reference>
          <reference field="23" count="1" selected="0">
            <x v="1"/>
          </reference>
        </references>
      </pivotArea>
    </chartFormat>
    <chartFormat chart="17" format="7" series="1">
      <pivotArea type="data" outline="0" fieldPosition="0">
        <references count="2">
          <reference field="4294967294" count="1" selected="0">
            <x v="0"/>
          </reference>
          <reference field="23" count="1" selected="0">
            <x v="2"/>
          </reference>
        </references>
      </pivotArea>
    </chartFormat>
    <chartFormat chart="17" format="8" series="1">
      <pivotArea type="data" outline="0" fieldPosition="0">
        <references count="2">
          <reference field="4294967294" count="1" selected="0">
            <x v="0"/>
          </reference>
          <reference field="23" count="1" selected="0">
            <x v="3"/>
          </reference>
        </references>
      </pivotArea>
    </chartFormat>
    <chartFormat chart="17" format="9" series="1">
      <pivotArea type="data" outline="0" fieldPosition="0">
        <references count="2">
          <reference field="4294967294" count="1" selected="0">
            <x v="0"/>
          </reference>
          <reference field="23" count="1" selected="0">
            <x v="4"/>
          </reference>
        </references>
      </pivotArea>
    </chartFormat>
    <chartFormat chart="13" format="12" series="1">
      <pivotArea type="data" outline="0" fieldPosition="0">
        <references count="2">
          <reference field="4294967294" count="1" selected="0">
            <x v="0"/>
          </reference>
          <reference field="23" count="1" selected="0">
            <x v="1"/>
          </reference>
        </references>
      </pivotArea>
    </chartFormat>
    <chartFormat chart="13" format="13" series="1">
      <pivotArea type="data" outline="0" fieldPosition="0">
        <references count="2">
          <reference field="4294967294" count="1" selected="0">
            <x v="0"/>
          </reference>
          <reference field="23" count="1" selected="0">
            <x v="2"/>
          </reference>
        </references>
      </pivotArea>
    </chartFormat>
    <chartFormat chart="13" format="14" series="1">
      <pivotArea type="data" outline="0" fieldPosition="0">
        <references count="2">
          <reference field="4294967294" count="1" selected="0">
            <x v="0"/>
          </reference>
          <reference field="23" count="1" selected="0">
            <x v="3"/>
          </reference>
        </references>
      </pivotArea>
    </chartFormat>
    <chartFormat chart="13" format="15" series="1">
      <pivotArea type="data" outline="0" fieldPosition="0">
        <references count="2">
          <reference field="4294967294" count="1" selected="0">
            <x v="0"/>
          </reference>
          <reference field="2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D1CF4A18-C7D0-4797-A418-F4F2C79981EF}" sourceName="Store Name">
  <pivotTables>
    <pivotTable tabId="18" name="pvt_Funnel_Conversion"/>
    <pivotTable tabId="18" name="pvt_KPI_Cancel"/>
    <pivotTable tabId="18" name="pvt_KPI_LeadsDelivery"/>
    <pivotTable tabId="18" name="pvt_KPI_Rating"/>
    <pivotTable tabId="18" name="pvt_KPI_TAT"/>
    <pivotTable tabId="18" name="pvt_Cancel_Reason"/>
    <pivotTable tabId="18" name="pvt_LeadType_Distribution"/>
    <pivotTable tabId="18" name="pvt_Rating_Distribution"/>
    <pivotTable tabId="18" name="pvt_TAT_Stage"/>
  </pivotTables>
  <data>
    <tabular pivotCacheId="116089707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3AD3CF21-80C2-46A6-99FC-B4D9628473E8}" cache="Slicer_Store_Name" caption="Store Name" columnCount="2" showCaption="0" style="Slicer_Selected_2" rowHeight="16459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3B9E5F-17AD-41F3-B061-E5E8E5813A5A}" name="tblRaw" displayName="tblRaw" ref="A1:N1001" totalsRowShown="0" headerRowDxfId="215" dataDxfId="214">
  <autoFilter ref="A1:N1001" xr:uid="{373B9E5F-17AD-41F3-B061-E5E8E5813A5A}"/>
  <tableColumns count="14">
    <tableColumn id="1" xr3:uid="{A90E87BC-7ECD-4246-A842-A7B4ED170664}" name="Lead ID" dataDxfId="213"/>
    <tableColumn id="2" xr3:uid="{E92894DC-7133-4FAB-86CB-9F6C6F7695CF}" name="Store Name" dataDxfId="212"/>
    <tableColumn id="3" xr3:uid="{C8F98CEA-67D7-49DB-8E4E-339E6F6830FB}" name="Lead Type" dataDxfId="211"/>
    <tableColumn id="4" xr3:uid="{42F4B2DB-0743-4EB9-92FD-5C06A187DD03}" name="Lead Date" dataDxfId="210"/>
    <tableColumn id="5" xr3:uid="{3EDA290B-6148-4FEA-8145-BB5661949698}" name="Pre-Booking Date" dataDxfId="209"/>
    <tableColumn id="6" xr3:uid="{48B109DD-DF09-42F2-A98E-71E9B2C8B7C2}" name="Booking Date" dataDxfId="208"/>
    <tableColumn id="7" xr3:uid="{8386B7E0-2550-4A79-986E-FD3D5A32B8DE}" name="Delivery Date" dataDxfId="207"/>
    <tableColumn id="8" xr3:uid="{53BB0B82-3C69-4819-8F36-D9244216009F}" name="Cancellation Status" dataDxfId="206"/>
    <tableColumn id="9" xr3:uid="{693696E9-8D0D-4FE5-8C62-B9E97E7D8406}" name="Cancellation Reason" dataDxfId="205"/>
    <tableColumn id="10" xr3:uid="{04CE5649-3D6D-4408-AD2F-6191361A6B96}" name="Service Follow-up Date" dataDxfId="204"/>
    <tableColumn id="11" xr3:uid="{5198BAA6-E4F6-488F-BAFD-797E621496FB}" name="TAT Pre-Booking (Days)" dataDxfId="203"/>
    <tableColumn id="12" xr3:uid="{DBBD26A2-2B9E-44FB-9F0E-D35DE97EA344}" name="TAT Booking (Days)" dataDxfId="202"/>
    <tableColumn id="13" xr3:uid="{40032420-E9A0-4934-976D-A7CFEC7452C2}" name="TAT Delivery (Days)" dataDxfId="201"/>
    <tableColumn id="14" xr3:uid="{494641FC-A04C-42B7-B007-C649F9C37CF1}" name="Customer Rating" dataDxfId="2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A73591-42B1-470B-B0D6-FBC69A5F1F7A}" name="tblClean" displayName="tblClean" ref="A8:X1008" totalsRowShown="0" headerRowDxfId="199" dataDxfId="198" tableBorderDxfId="197">
  <autoFilter ref="A8:X1008" xr:uid="{E4A73591-42B1-470B-B0D6-FBC69A5F1F7A}"/>
  <tableColumns count="24">
    <tableColumn id="1" xr3:uid="{2637E1EF-8E0E-4FA1-9DF4-5E653C4D77B0}" name="Lead ID" dataDxfId="196"/>
    <tableColumn id="2" xr3:uid="{F04271EF-58C2-4388-8C4F-BB1BCA523F89}" name="Store Name" dataDxfId="195"/>
    <tableColumn id="3" xr3:uid="{5777D326-DA6D-4515-9B7E-57B14F2E5178}" name="Lead Type" dataDxfId="194"/>
    <tableColumn id="4" xr3:uid="{38767C4D-3087-4071-8B83-2F0A5DC43479}" name="Lead Date" dataDxfId="193"/>
    <tableColumn id="5" xr3:uid="{359CB801-1858-424D-8D2F-4568EE902F0B}" name="Pre-Booking Date" dataDxfId="192"/>
    <tableColumn id="6" xr3:uid="{EFF84346-A62D-4E7B-9A6C-9356A4579C65}" name="Booking Date" dataDxfId="191"/>
    <tableColumn id="7" xr3:uid="{7696AB0E-5A3E-480A-8B0C-8F2B3D6A8891}" name="Delivery Date" dataDxfId="190"/>
    <tableColumn id="8" xr3:uid="{AD918E62-E54D-4BFA-BE3F-BBFE9C940C8D}" name="Cancellation Status" dataDxfId="189"/>
    <tableColumn id="9" xr3:uid="{87AF2609-8FF1-4068-B242-CFE97C6DF5EA}" name="Cancellation Reason" dataDxfId="188"/>
    <tableColumn id="10" xr3:uid="{7E611941-D9BC-49C0-B28A-452760227865}" name="Service Follow-up Date" dataDxfId="187"/>
    <tableColumn id="14" xr3:uid="{79C7F034-6599-4FEB-B190-46013123299E}" name="Customer Rating" dataDxfId="186"/>
    <tableColumn id="15" xr3:uid="{A7B0A523-ED70-4A97-A414-4B96014B296C}" name="Is_PreBooked" dataDxfId="185">
      <calculatedColumnFormula>IF(NOT(ISBLANK(tblClean[[#This Row],[Pre-Booking Date]])), 1, 0)</calculatedColumnFormula>
    </tableColumn>
    <tableColumn id="16" xr3:uid="{EC6962F2-9652-4BEF-A466-710040E2B481}" name="Is_Booked" dataDxfId="184">
      <calculatedColumnFormula>IF(NOT(ISBLANK(tblClean[[#This Row],[Booking Date]])), 1, 0)</calculatedColumnFormula>
    </tableColumn>
    <tableColumn id="17" xr3:uid="{876C953B-FC6F-4FE9-A20E-EDCBE61D776C}" name="Is_Delivered" dataDxfId="183">
      <calculatedColumnFormula>IF(NOT(ISBLANK(tblClean[[#This Row],[Delivery Date]])), 1, 0)</calculatedColumnFormula>
    </tableColumn>
    <tableColumn id="18" xr3:uid="{EB7CE6F5-F4C4-41D7-9000-07A5451C77B6}" name="Is_Cancelled" dataDxfId="182">
      <calculatedColumnFormula>IF(OR(LOWER(TRIM(tblClean[[#This Row],[Cancellation Status]]))="yes", LOWER(TRIM(tblClean[[#This Row],[Cancellation Status]]))="cancelled"), 1, 0)</calculatedColumnFormula>
    </tableColumn>
    <tableColumn id="12" xr3:uid="{6B551AC6-C54F-405D-AF02-1107E52BD933}" name="Is_SuccessfulDelivery" dataDxfId="181">
      <calculatedColumnFormula>IF(AND(tblClean[[#This Row],[Is_Delivered]]=1, tblClean[[#This Row],[Is_Cancelled]]=0), 1, 0)</calculatedColumnFormula>
    </tableColumn>
    <tableColumn id="19" xr3:uid="{F1ABA725-F304-40C7-B56F-BDAE5E4CDCBF}" name="TAT_PreBooking (Days)" dataDxfId="180">
      <calculatedColumnFormula>IF(AND(NOT(ISBLANK(tblClean[[#This Row],[Pre-Booking Date]])), NOT(ISBLANK(tblClean[[#This Row],[Lead Date]]))), tblClean[[#This Row],[Pre-Booking Date]] - tblClean[[#This Row],[Lead Date]], "")</calculatedColumnFormula>
    </tableColumn>
    <tableColumn id="20" xr3:uid="{B3B0A75A-E7C5-4EE8-B9A3-63A6697107A7}" name="TAT_Booking (Days)" dataDxfId="179">
      <calculatedColumnFormula>IF(AND(NOT(ISBLANK(tblClean[[#This Row],[Booking Date]])), NOT(ISBLANK(tblClean[[#This Row],[Pre-Booking Date]]))), tblClean[[#This Row],[Booking Date]] - tblClean[[#This Row],[Pre-Booking Date]], "")</calculatedColumnFormula>
    </tableColumn>
    <tableColumn id="21" xr3:uid="{AF4CEBE7-21A3-455D-BF3E-D54381654744}" name="TAT_Delivery_All (Days)" dataDxfId="178">
      <calculatedColumnFormula>IF(AND(NOT(ISBLANK(tblClean[[#This Row],[Delivery Date]])), NOT(ISBLANK(tblClean[[#This Row],[Booking Date]]))), tblClean[[#This Row],[Delivery Date]] - tblClean[[#This Row],[Booking Date]], "")</calculatedColumnFormula>
    </tableColumn>
    <tableColumn id="13" xr3:uid="{31BCDC60-43F0-4C21-8F4B-B3CC3A17E40F}" name="TAT_Delivery (Days)" dataDxfId="177">
      <calculatedColumnFormula>IF(AND(tblClean[[#This Row],[Is_SuccessfulDelivery]]=1, NOT(ISBLANK(tblClean[[#This Row],[Delivery Date]])), NOT(ISBLANK(tblClean[[#This Row],[Booking Date]]))),
   tblClean[[#This Row],[Delivery Date]] - tblClean[[#This Row],[Booking Date]],
   "")</calculatedColumnFormula>
    </tableColumn>
    <tableColumn id="22" xr3:uid="{7C2C17C6-4A8C-4A12-807F-BE4AA4CF7113}" name="NPS_Category" dataDxfId="176">
      <calculatedColumnFormula>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calculatedColumnFormula>
    </tableColumn>
    <tableColumn id="11" xr3:uid="{A86BD223-5745-4AC0-BF88-7804B80357E9}" name="TAT__Delivery_All (Day)" dataDxfId="175">
      <calculatedColumnFormula>IF(tblClean[[#This Row],[Delivery Date]]="", "", tblClean[[#This Row],[Delivery Date]] - tblClean[[#This Row],[Lead Date]])</calculatedColumnFormula>
    </tableColumn>
    <tableColumn id="23" xr3:uid="{5248D107-1ABC-4828-B60B-0953B2F14FF0}" name="Potential_Bucket" dataDxfId="174">
      <calculatedColumnFormula>_xlfn.XLOOKUP(tblClean[[#This Row],[Lead ID]], tblHP[Lead ID], tblHP[Potential_Bucket], "")</calculatedColumnFormula>
    </tableColumn>
    <tableColumn id="24" xr3:uid="{0981B368-9454-4DE4-B8FB-A800D1CC24E7}" name="Rating_Bin" dataDxfId="173">
      <calculatedColumnFormula>IF(tblClean[[#This Row],[Customer Rating]]="", "", IF(tblClean[[#This Row],[Customer Rating]]&lt;=2,"0-2", IF(tblClean[[#This Row],[Customer Rating]]&lt;=5,"3-5", IF(tblClean[[#This Row],[Customer Rating]]&lt;=8,"6-8","9-10"))))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E77748-1A1D-43B8-8A43-925B67CCB67A}" name="Table5" displayName="Table5" ref="A1:K5" totalsRowShown="0" headerRowDxfId="157" dataDxfId="156">
  <autoFilter ref="A1:K5" xr:uid="{36E77748-1A1D-43B8-8A43-925B67CCB67A}"/>
  <tableColumns count="11">
    <tableColumn id="1" xr3:uid="{E5AABB44-7801-4CB8-BE6B-F62249153B96}" name="Store Name" dataDxfId="155"/>
    <tableColumn id="2" xr3:uid="{EF6E746D-C9C7-45A2-A664-E147B7AF15BA}" name="Total Leads" dataDxfId="154">
      <calculatedColumnFormula>COUNTIFS(tblClean[Store Name], $A2)</calculatedColumnFormula>
    </tableColumn>
    <tableColumn id="3" xr3:uid="{EEE2EFF3-95FB-41AF-B2B2-4A623507F815}" name="Pre-Booked" dataDxfId="153">
      <calculatedColumnFormula>SUMIFS(tblClean[Is_PreBooked], tblClean[Store Name], $A2)</calculatedColumnFormula>
    </tableColumn>
    <tableColumn id="4" xr3:uid="{405D36D2-E970-4857-B69D-B04D60BC976D}" name="Booked" dataDxfId="152">
      <calculatedColumnFormula>SUMIFS(tblClean[Is_Booked], tblClean[Store Name], $A2)</calculatedColumnFormula>
    </tableColumn>
    <tableColumn id="5" xr3:uid="{4521199E-E05A-43C7-A546-C59414452368}" name="Successful Deliveries" dataDxfId="151">
      <calculatedColumnFormula>SUMIFS(tblClean[Is_SuccessfulDelivery], tblClean[Store Name], $A2)</calculatedColumnFormula>
    </tableColumn>
    <tableColumn id="6" xr3:uid="{9EF8D2D4-04A2-41C7-85C9-D5EF21B3583F}" name="Lead → Pre (%)" dataDxfId="150">
      <calculatedColumnFormula>(C2/B2)*100</calculatedColumnFormula>
    </tableColumn>
    <tableColumn id="7" xr3:uid="{CCFBFF9D-03E3-47D6-B534-3B430F4CA5F2}" name="Pre → Book (%)" dataDxfId="149">
      <calculatedColumnFormula>(D2/C2)*100</calculatedColumnFormula>
    </tableColumn>
    <tableColumn id="8" xr3:uid="{6D272447-766A-4091-ACBA-251719D86DF7}" name="Book → Delivery (%)" dataDxfId="148">
      <calculatedColumnFormula>(E2/D2)*100</calculatedColumnFormula>
    </tableColumn>
    <tableColumn id="9" xr3:uid="{4EECA474-15D0-4E7D-801D-181AB4F5320C}" name="Avg TAT Pre" dataDxfId="147">
      <calculatedColumnFormula>IFERROR(AVERAGEIFS(tblClean[TAT_PreBooking (Days)], tblClean[Store Name], $A2, tblClean[TAT_PreBooking (Days)], "&lt;&gt;"),"")</calculatedColumnFormula>
    </tableColumn>
    <tableColumn id="10" xr3:uid="{6C54891A-A90B-408B-A92B-EDF543C06348}" name="Avg TAT Book" dataDxfId="146">
      <calculatedColumnFormula>IFERROR(AVERAGEIFS(tblClean[TAT_Booking (Days)], tblClean[Store Name], $A2, tblClean[TAT_Booking (Days)], "&lt;&gt;"),"")</calculatedColumnFormula>
    </tableColumn>
    <tableColumn id="11" xr3:uid="{6930BDA3-6961-45A8-8ED2-7082D4EC507B}" name="Avg TAT Delivery" dataDxfId="145">
      <calculatedColumnFormula>IFERROR(AVERAGEIFS(tblClean[TAT_Delivery (Days)], tblClean[Store Name], $A2, tblClean[TAT_Delivery (Days)], "&lt;&gt;"),"")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926E13-BEB9-4C69-8BFA-44D27F0B127D}" name="Table8" displayName="Table8" ref="A1:H5" totalsRowShown="0" headerRowDxfId="144" dataDxfId="143">
  <autoFilter ref="A1:H5" xr:uid="{89926E13-BEB9-4C69-8BFA-44D27F0B127D}"/>
  <tableColumns count="8">
    <tableColumn id="1" xr3:uid="{BA3535E1-DFDB-47D1-A5DE-9A2942FCDAD6}" name="Store Name" dataDxfId="142"/>
    <tableColumn id="2" xr3:uid="{9F31CA85-3FFC-425E-9A80-93BB62345B55}" name="Successful Del." dataDxfId="141">
      <calculatedColumnFormula>COUNTIFS(tblClean[Store Name], $A2, tblClean[Is_SuccessfulDelivery], 1)</calculatedColumnFormula>
    </tableColumn>
    <tableColumn id="3" xr3:uid="{B2ED7256-BD5A-4E1C-8CED-B989E88589DC}" name="Rated Count" dataDxfId="140">
      <calculatedColumnFormula>COUNTIFS(tblClean[Store Name], $A2, tblClean[Is_SuccessfulDelivery], 1, tblClean[Customer Rating], "&lt;&gt;")</calculatedColumnFormula>
    </tableColumn>
    <tableColumn id="4" xr3:uid="{F8BED05D-1A8E-4EF4-8304-693EC7141C32}" name="Promoters(9-10)" dataDxfId="139">
      <calculatedColumnFormula>COUNTIFS(tblClean[Store Name], $A2, tblClean[Is_SuccessfulDelivery], 1, tblClean[Customer Rating], 9)
+ COUNTIFS(tblClean[Store Name], $A2, tblClean[Is_SuccessfulDelivery], 1, tblClean[Customer Rating], 10)</calculatedColumnFormula>
    </tableColumn>
    <tableColumn id="5" xr3:uid="{CE55D432-F084-46D7-BC68-A8C6FD020064}" name="Passives(7-8)" dataDxfId="138">
      <calculatedColumnFormula>COUNTIFS(tblClean[Store Name], $A2, tblClean[Is_SuccessfulDelivery], 1, tblClean[Customer Rating], 7)
+ COUNTIFS(tblClean[Store Name], $A2, tblClean[Is_SuccessfulDelivery], 1, tblClean[Customer Rating], 8)</calculatedColumnFormula>
    </tableColumn>
    <tableColumn id="6" xr3:uid="{491A9BC8-902B-48DD-98EF-A872C34392E1}" name="Detractors(0-6)" dataDxfId="137">
      <calculatedColumnFormula>COUNTIFS(tblClean[Store Name], $A2, tblClean[Is_SuccessfulDelivery], 1, tblClean[Customer Rating], "&gt;=0", tblClean[Customer Rating], "&lt;=6")</calculatedColumnFormula>
    </tableColumn>
    <tableColumn id="7" xr3:uid="{5397F158-F287-45F8-8007-CEDFD2AF378E}" name="Avg Rating" dataDxfId="136">
      <calculatedColumnFormula>IF(C2=0, "", AVERAGEIFS(tblClean[Customer Rating], tblClean[Store Name], $A2, tblClean[Is_SuccessfulDelivery], 1, tblClean[Customer Rating], "&lt;&gt;"))</calculatedColumnFormula>
    </tableColumn>
    <tableColumn id="8" xr3:uid="{39BEE568-0568-46B5-BF7B-D39B1A78D348}" name="NPS Score %" dataDxfId="135">
      <calculatedColumnFormula>IFERROR(
 (
   ( COUNTIFS(tblClean[Store Name],$A2,tblClean[Is_SuccessfulDelivery],1,tblClean[Customer Rating],9)
   + COUNTIFS(tblClean[Store Name],$A2,tblClean[Is_SuccessfulDelivery],1,tblClean[Customer Rating],10) )
   - COUNTIFS(tblClean[Store Name],$A2,tblClean[Is_SuccessfulDelivery],1,tblClean[Customer Rating],"&gt;=0",tblClean[Customer Rating],"&lt;=6")
 ) / MAX(1, COUNTIFS(tblClean[Store Name],$A2,tblClean[Is_SuccessfulDelivery],1,tblClean[Customer Rating],"&lt;&gt;" ) ) * 100,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0E8F0-4940-4C50-BCE4-33FC1698F935}" name="tblHP" displayName="tblHP" ref="A1:J1001" totalsRowShown="0" headerRowDxfId="90" dataDxfId="89" tableBorderDxfId="88">
  <autoFilter ref="A1:J1001" xr:uid="{23F0E8F0-4940-4C50-BCE4-33FC1698F935}"/>
  <tableColumns count="10">
    <tableColumn id="1" xr3:uid="{B950168A-0C29-4AC4-831D-9C7DB2FA11C7}" name="Lead ID" dataDxfId="87"/>
    <tableColumn id="2" xr3:uid="{91AEEC3A-55BB-4B42-9000-E457A10A8544}" name="Store Name" dataDxfId="86"/>
    <tableColumn id="3" xr3:uid="{1EFABD2E-D2DB-4ECD-A373-BD9255B46749}" name="Lead Type" dataDxfId="85"/>
    <tableColumn id="4" xr3:uid="{F95D1905-B5F8-43F0-BC7D-8F191134416D}" name="Is_PreBooked" dataDxfId="84">
      <calculatedColumnFormula>IF(NOT(ISBLANK(tblClean[[#This Row],[Pre-Booking Date]])), 1, 0)</calculatedColumnFormula>
    </tableColumn>
    <tableColumn id="5" xr3:uid="{5E53FF88-5DC7-4240-BF67-7757E4DDC7C1}" name="Is_Booked" dataDxfId="83">
      <calculatedColumnFormula>IF(NOT(ISBLANK(tblClean[[#This Row],[Booking Date]])), 1, 0)</calculatedColumnFormula>
    </tableColumn>
    <tableColumn id="6" xr3:uid="{13EDE4EF-3631-4A80-B2C1-9AAAB27260F1}" name="Customer Rating" dataDxfId="82"/>
    <tableColumn id="7" xr3:uid="{BC8F419A-CC9F-45A1-8FD7-59E32CF8E108}" name="Lead Date" dataDxfId="81"/>
    <tableColumn id="8" xr3:uid="{44E1EBF2-A1D1-4EA8-969E-71C4966C48C5}" name="Is_Cancelled" dataDxfId="80">
      <calculatedColumnFormula array="1">IFERROR(INDEX(tblClean[Is_Cancelled],ROW()-1),"")</calculatedColumnFormula>
    </tableColumn>
    <tableColumn id="9" xr3:uid="{B1965CB3-4CE4-4E77-8984-B3552FDA5C25}" name="Lead_Score" dataDxfId="79">
      <calculatedColumnFormula>IF(tblHP[[#This Row],[Is_Cancelled]]=1, 0,
   (IF(tblHP[[#This Row],[Lead Type]]="Hot",3,IF(tblHP[[#This Row],[Lead Type]]="Warm",2,IF(tblHP[[#This Row],[Lead Type]]="Cold",1,0)))
    + IF(tblHP[[#This Row],[Is_Booked]]=1,4,IF(tblHP[[#This Row],[Is_PreBooked]]=1,2,0))
    + IF(ISNUMBER(tblHP[[#This Row],[Customer Rating]]), tblHP[[#This Row],[Customer Rating]]/10*2, 0)
   )
)</calculatedColumnFormula>
    </tableColumn>
    <tableColumn id="10" xr3:uid="{C8CEE4F2-AF81-4708-878C-8146ED654E28}" name="Potential_Bucket" dataDxfId="78">
      <calculatedColumnFormula>IF(tblHP[[#This Row],[Lead_Score]] &gt;= $M$2, "High",
 IF(tblHP[[#This Row],[Lead_Score]] &gt;= $M$3, "Medium", "Low"))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3.xml"/><Relationship Id="rId5" Type="http://schemas.openxmlformats.org/officeDocument/2006/relationships/table" Target="../tables/table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ivotTable" Target="../pivotTables/pivotTable3.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ivotTable" Target="../pivotTables/pivotTable4.xml"/><Relationship Id="rId5" Type="http://schemas.openxmlformats.org/officeDocument/2006/relationships/comments" Target="../comments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comments" Target="../comments7.xml"/><Relationship Id="rId5" Type="http://schemas.openxmlformats.org/officeDocument/2006/relationships/pivotTable" Target="../pivotTables/pivotTable9.xml"/><Relationship Id="rId10" Type="http://schemas.openxmlformats.org/officeDocument/2006/relationships/vmlDrawing" Target="../drawings/vmlDrawing7.v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72D36-59A8-423C-963B-CD5346A0C91F}">
  <sheetPr codeName="Sheet1"/>
  <dimension ref="A1:N1001"/>
  <sheetViews>
    <sheetView topLeftCell="B1" zoomScale="85" zoomScaleNormal="85" workbookViewId="0"/>
  </sheetViews>
  <sheetFormatPr defaultRowHeight="14.4" x14ac:dyDescent="0.3"/>
  <cols>
    <col min="1" max="1" width="11.6640625" customWidth="1"/>
    <col min="2" max="2" width="15.88671875" customWidth="1"/>
    <col min="3" max="3" width="11.44140625" style="53" customWidth="1"/>
    <col min="4" max="4" width="12.5546875" style="53" customWidth="1"/>
    <col min="5" max="5" width="17.5546875" style="53" customWidth="1"/>
    <col min="6" max="6" width="14.109375" style="53" customWidth="1"/>
    <col min="7" max="7" width="14" style="53" customWidth="1"/>
    <col min="8" max="8" width="18.88671875" style="53" customWidth="1"/>
    <col min="9" max="9" width="19.77734375" style="53" customWidth="1"/>
    <col min="10" max="10" width="22" style="53" customWidth="1"/>
    <col min="11" max="11" width="22.6640625" style="53" customWidth="1"/>
    <col min="12" max="12" width="19.21875" style="53" customWidth="1"/>
    <col min="13" max="13" width="19.109375" style="53" customWidth="1"/>
    <col min="14" max="14" width="16.88671875" style="53" customWidth="1"/>
  </cols>
  <sheetData>
    <row r="1" spans="1:14" x14ac:dyDescent="0.3">
      <c r="A1" s="4" t="s">
        <v>0</v>
      </c>
      <c r="B1" s="1" t="s">
        <v>1</v>
      </c>
      <c r="C1" s="1" t="s">
        <v>2</v>
      </c>
      <c r="D1" s="1" t="s">
        <v>3</v>
      </c>
      <c r="E1" s="1" t="s">
        <v>4</v>
      </c>
      <c r="F1" s="1" t="s">
        <v>5</v>
      </c>
      <c r="G1" s="1" t="s">
        <v>6</v>
      </c>
      <c r="H1" s="1" t="s">
        <v>7</v>
      </c>
      <c r="I1" s="1" t="s">
        <v>8</v>
      </c>
      <c r="J1" s="1" t="s">
        <v>9</v>
      </c>
      <c r="K1" s="1" t="s">
        <v>10</v>
      </c>
      <c r="L1" s="1" t="s">
        <v>11</v>
      </c>
      <c r="M1" s="1" t="s">
        <v>12</v>
      </c>
      <c r="N1" s="32" t="s">
        <v>13</v>
      </c>
    </row>
    <row r="2" spans="1:14" x14ac:dyDescent="0.3">
      <c r="A2" s="2" t="s">
        <v>14</v>
      </c>
      <c r="B2" s="2" t="s">
        <v>15</v>
      </c>
      <c r="C2" s="80" t="s">
        <v>16</v>
      </c>
      <c r="D2" s="81">
        <v>45951</v>
      </c>
      <c r="E2" s="81">
        <v>45955</v>
      </c>
      <c r="F2" s="81">
        <v>45959</v>
      </c>
      <c r="G2" s="81">
        <v>45964</v>
      </c>
      <c r="H2" s="80" t="s">
        <v>17</v>
      </c>
      <c r="J2" s="81">
        <v>45989</v>
      </c>
      <c r="K2" s="80">
        <v>4</v>
      </c>
      <c r="L2" s="80">
        <v>4</v>
      </c>
      <c r="M2" s="80">
        <v>5</v>
      </c>
      <c r="N2" s="80">
        <v>2</v>
      </c>
    </row>
    <row r="3" spans="1:14" x14ac:dyDescent="0.3">
      <c r="A3" s="2" t="s">
        <v>18</v>
      </c>
      <c r="B3" s="2" t="s">
        <v>19</v>
      </c>
      <c r="C3" s="80" t="s">
        <v>16</v>
      </c>
      <c r="D3" s="81">
        <v>45941</v>
      </c>
      <c r="E3" s="81">
        <v>45944</v>
      </c>
      <c r="F3" s="81">
        <v>45949</v>
      </c>
      <c r="G3" s="81">
        <v>45956</v>
      </c>
      <c r="H3" s="80" t="s">
        <v>17</v>
      </c>
      <c r="J3" s="81">
        <v>45983</v>
      </c>
      <c r="K3" s="80">
        <v>3</v>
      </c>
      <c r="L3" s="80">
        <v>5</v>
      </c>
      <c r="M3" s="80">
        <v>7</v>
      </c>
      <c r="N3" s="80">
        <v>8</v>
      </c>
    </row>
    <row r="4" spans="1:14" x14ac:dyDescent="0.3">
      <c r="A4" s="2" t="s">
        <v>20</v>
      </c>
      <c r="B4" s="2" t="s">
        <v>21</v>
      </c>
      <c r="C4" s="80" t="s">
        <v>22</v>
      </c>
      <c r="D4" s="81">
        <v>45931</v>
      </c>
      <c r="H4" s="80" t="s">
        <v>23</v>
      </c>
      <c r="I4" s="80" t="s">
        <v>24</v>
      </c>
    </row>
    <row r="5" spans="1:14" x14ac:dyDescent="0.3">
      <c r="A5" s="2" t="s">
        <v>25</v>
      </c>
      <c r="B5" s="2" t="s">
        <v>15</v>
      </c>
      <c r="C5" s="80" t="s">
        <v>22</v>
      </c>
      <c r="D5" s="81">
        <v>45958</v>
      </c>
      <c r="H5" s="80" t="s">
        <v>23</v>
      </c>
      <c r="I5" s="80" t="s">
        <v>26</v>
      </c>
    </row>
    <row r="6" spans="1:14" x14ac:dyDescent="0.3">
      <c r="A6" s="2" t="s">
        <v>27</v>
      </c>
      <c r="B6" s="2" t="s">
        <v>19</v>
      </c>
      <c r="C6" s="80" t="s">
        <v>16</v>
      </c>
      <c r="D6" s="81">
        <v>45944</v>
      </c>
      <c r="E6" s="81">
        <v>45948</v>
      </c>
      <c r="F6" s="81">
        <v>45951</v>
      </c>
      <c r="G6" s="81">
        <v>45954</v>
      </c>
      <c r="H6" s="80" t="s">
        <v>17</v>
      </c>
      <c r="J6" s="81">
        <v>45973</v>
      </c>
      <c r="K6" s="80">
        <v>4</v>
      </c>
      <c r="L6" s="80">
        <v>3</v>
      </c>
      <c r="M6" s="80">
        <v>3</v>
      </c>
      <c r="N6" s="80">
        <v>8</v>
      </c>
    </row>
    <row r="7" spans="1:14" x14ac:dyDescent="0.3">
      <c r="A7" s="2" t="s">
        <v>28</v>
      </c>
      <c r="B7" s="2" t="s">
        <v>19</v>
      </c>
      <c r="C7" s="80" t="s">
        <v>16</v>
      </c>
      <c r="D7" s="81">
        <v>45957</v>
      </c>
      <c r="E7" s="81">
        <v>45961</v>
      </c>
      <c r="F7" s="81">
        <v>45965</v>
      </c>
      <c r="G7" s="81">
        <v>45968</v>
      </c>
      <c r="H7" s="80" t="s">
        <v>17</v>
      </c>
      <c r="J7" s="81">
        <v>45983</v>
      </c>
      <c r="K7" s="80">
        <v>4</v>
      </c>
      <c r="L7" s="80">
        <v>4</v>
      </c>
      <c r="M7" s="80">
        <v>3</v>
      </c>
      <c r="N7" s="80">
        <v>9</v>
      </c>
    </row>
    <row r="8" spans="1:14" x14ac:dyDescent="0.3">
      <c r="A8" s="2" t="s">
        <v>29</v>
      </c>
      <c r="B8" s="2" t="s">
        <v>21</v>
      </c>
      <c r="C8" s="80" t="s">
        <v>30</v>
      </c>
      <c r="D8" s="81">
        <v>45946</v>
      </c>
      <c r="E8" s="81">
        <v>45950</v>
      </c>
      <c r="F8" s="81">
        <v>45951</v>
      </c>
      <c r="G8" s="81">
        <v>45958</v>
      </c>
      <c r="H8" s="80" t="s">
        <v>17</v>
      </c>
      <c r="J8" s="81">
        <v>45983</v>
      </c>
      <c r="K8" s="80">
        <v>4</v>
      </c>
      <c r="L8" s="80">
        <v>1</v>
      </c>
      <c r="M8" s="80">
        <v>7</v>
      </c>
      <c r="N8" s="80">
        <v>10</v>
      </c>
    </row>
    <row r="9" spans="1:14" x14ac:dyDescent="0.3">
      <c r="A9" s="2" t="s">
        <v>31</v>
      </c>
      <c r="B9" s="2" t="s">
        <v>32</v>
      </c>
      <c r="C9" s="80" t="s">
        <v>16</v>
      </c>
      <c r="D9" s="81">
        <v>45934</v>
      </c>
      <c r="E9" s="81">
        <v>45935</v>
      </c>
      <c r="F9" s="81">
        <v>45938</v>
      </c>
      <c r="G9" s="81">
        <v>45945</v>
      </c>
      <c r="H9" s="80" t="s">
        <v>23</v>
      </c>
      <c r="I9" s="80" t="s">
        <v>33</v>
      </c>
      <c r="K9" s="80">
        <v>1</v>
      </c>
      <c r="L9" s="80">
        <v>3</v>
      </c>
      <c r="M9" s="80">
        <v>7</v>
      </c>
    </row>
    <row r="10" spans="1:14" x14ac:dyDescent="0.3">
      <c r="A10" s="2" t="s">
        <v>34</v>
      </c>
      <c r="B10" s="2" t="s">
        <v>15</v>
      </c>
      <c r="C10" s="80" t="s">
        <v>30</v>
      </c>
      <c r="D10" s="81">
        <v>45944</v>
      </c>
      <c r="E10" s="81">
        <v>45947</v>
      </c>
      <c r="F10" s="81">
        <v>45950</v>
      </c>
      <c r="G10" s="81">
        <v>45955</v>
      </c>
      <c r="H10" s="80" t="s">
        <v>17</v>
      </c>
      <c r="J10" s="81">
        <v>45966</v>
      </c>
      <c r="K10" s="80">
        <v>3</v>
      </c>
      <c r="L10" s="80">
        <v>3</v>
      </c>
      <c r="M10" s="80">
        <v>5</v>
      </c>
      <c r="N10" s="80">
        <v>8</v>
      </c>
    </row>
    <row r="11" spans="1:14" x14ac:dyDescent="0.3">
      <c r="A11" s="2" t="s">
        <v>35</v>
      </c>
      <c r="B11" s="2" t="s">
        <v>21</v>
      </c>
      <c r="C11" s="80" t="s">
        <v>16</v>
      </c>
      <c r="D11" s="81">
        <v>45961</v>
      </c>
      <c r="E11" s="81">
        <v>45965</v>
      </c>
      <c r="F11" s="81">
        <v>45966</v>
      </c>
      <c r="G11" s="81">
        <v>45971</v>
      </c>
      <c r="H11" s="80" t="s">
        <v>17</v>
      </c>
      <c r="J11" s="81">
        <v>45983</v>
      </c>
      <c r="K11" s="80">
        <v>4</v>
      </c>
      <c r="L11" s="80">
        <v>1</v>
      </c>
      <c r="M11" s="80">
        <v>5</v>
      </c>
      <c r="N11" s="80">
        <v>6</v>
      </c>
    </row>
    <row r="12" spans="1:14" x14ac:dyDescent="0.3">
      <c r="A12" s="2" t="s">
        <v>36</v>
      </c>
      <c r="B12" s="2" t="s">
        <v>15</v>
      </c>
      <c r="C12" s="80" t="s">
        <v>22</v>
      </c>
      <c r="D12" s="81">
        <v>45942</v>
      </c>
      <c r="H12" s="80" t="s">
        <v>23</v>
      </c>
      <c r="I12" s="80" t="s">
        <v>24</v>
      </c>
    </row>
    <row r="13" spans="1:14" x14ac:dyDescent="0.3">
      <c r="A13" s="2" t="s">
        <v>37</v>
      </c>
      <c r="B13" s="2" t="s">
        <v>19</v>
      </c>
      <c r="C13" s="80" t="s">
        <v>16</v>
      </c>
      <c r="D13" s="81">
        <v>45951</v>
      </c>
      <c r="E13" s="81">
        <v>45954</v>
      </c>
      <c r="F13" s="81">
        <v>45958</v>
      </c>
      <c r="G13" s="81">
        <v>45960</v>
      </c>
      <c r="H13" s="80" t="s">
        <v>17</v>
      </c>
      <c r="J13" s="81">
        <v>45971</v>
      </c>
      <c r="K13" s="80">
        <v>3</v>
      </c>
      <c r="L13" s="80">
        <v>4</v>
      </c>
      <c r="M13" s="80">
        <v>2</v>
      </c>
      <c r="N13" s="80">
        <v>0</v>
      </c>
    </row>
    <row r="14" spans="1:14" x14ac:dyDescent="0.3">
      <c r="A14" s="2" t="s">
        <v>38</v>
      </c>
      <c r="B14" s="2" t="s">
        <v>19</v>
      </c>
      <c r="C14" s="80" t="s">
        <v>16</v>
      </c>
      <c r="D14" s="81">
        <v>45959</v>
      </c>
      <c r="E14" s="81">
        <v>45962</v>
      </c>
      <c r="F14" s="81">
        <v>45967</v>
      </c>
      <c r="G14" s="81">
        <v>45974</v>
      </c>
      <c r="H14" s="80" t="s">
        <v>17</v>
      </c>
      <c r="J14" s="81">
        <v>45991</v>
      </c>
      <c r="K14" s="80">
        <v>3</v>
      </c>
      <c r="L14" s="80">
        <v>5</v>
      </c>
      <c r="M14" s="80">
        <v>7</v>
      </c>
      <c r="N14" s="80">
        <v>10</v>
      </c>
    </row>
    <row r="15" spans="1:14" x14ac:dyDescent="0.3">
      <c r="A15" s="2" t="s">
        <v>39</v>
      </c>
      <c r="B15" s="2" t="s">
        <v>32</v>
      </c>
      <c r="C15" s="80" t="s">
        <v>16</v>
      </c>
      <c r="D15" s="81">
        <v>45957</v>
      </c>
      <c r="E15" s="81">
        <v>45960</v>
      </c>
      <c r="F15" s="81">
        <v>45963</v>
      </c>
      <c r="G15" s="81">
        <v>45969</v>
      </c>
      <c r="H15" s="80" t="s">
        <v>17</v>
      </c>
      <c r="J15" s="81">
        <v>45998</v>
      </c>
      <c r="K15" s="80">
        <v>3</v>
      </c>
      <c r="L15" s="80">
        <v>3</v>
      </c>
      <c r="M15" s="80">
        <v>6</v>
      </c>
      <c r="N15" s="80">
        <v>2</v>
      </c>
    </row>
    <row r="16" spans="1:14" x14ac:dyDescent="0.3">
      <c r="A16" s="2" t="s">
        <v>40</v>
      </c>
      <c r="B16" s="2" t="s">
        <v>19</v>
      </c>
      <c r="C16" s="80" t="s">
        <v>30</v>
      </c>
      <c r="D16" s="81">
        <v>45945</v>
      </c>
      <c r="E16" s="81">
        <v>45947</v>
      </c>
      <c r="F16" s="81">
        <v>45948</v>
      </c>
      <c r="G16" s="81">
        <v>45951</v>
      </c>
      <c r="H16" s="80" t="s">
        <v>23</v>
      </c>
      <c r="I16" s="80" t="s">
        <v>33</v>
      </c>
      <c r="K16" s="80">
        <v>2</v>
      </c>
      <c r="L16" s="80">
        <v>1</v>
      </c>
      <c r="M16" s="80">
        <v>3</v>
      </c>
    </row>
    <row r="17" spans="1:14" x14ac:dyDescent="0.3">
      <c r="A17" s="2" t="s">
        <v>41</v>
      </c>
      <c r="B17" s="2" t="s">
        <v>19</v>
      </c>
      <c r="C17" s="80" t="s">
        <v>16</v>
      </c>
      <c r="D17" s="81">
        <v>45953</v>
      </c>
      <c r="E17" s="81">
        <v>45957</v>
      </c>
      <c r="F17" s="81">
        <v>45962</v>
      </c>
      <c r="G17" s="81">
        <v>45967</v>
      </c>
      <c r="H17" s="80" t="s">
        <v>17</v>
      </c>
      <c r="J17" s="81">
        <v>45984</v>
      </c>
      <c r="K17" s="80">
        <v>4</v>
      </c>
      <c r="L17" s="80">
        <v>5</v>
      </c>
      <c r="M17" s="80">
        <v>5</v>
      </c>
      <c r="N17" s="80">
        <v>8</v>
      </c>
    </row>
    <row r="18" spans="1:14" x14ac:dyDescent="0.3">
      <c r="A18" s="2" t="s">
        <v>42</v>
      </c>
      <c r="B18" s="2" t="s">
        <v>21</v>
      </c>
      <c r="C18" s="80" t="s">
        <v>30</v>
      </c>
      <c r="D18" s="81">
        <v>45935</v>
      </c>
      <c r="E18" s="81">
        <v>45936</v>
      </c>
      <c r="F18" s="81">
        <v>45940</v>
      </c>
      <c r="G18" s="81">
        <v>45946</v>
      </c>
      <c r="H18" s="80" t="s">
        <v>17</v>
      </c>
      <c r="J18" s="81">
        <v>45956</v>
      </c>
      <c r="K18" s="80">
        <v>1</v>
      </c>
      <c r="L18" s="80">
        <v>4</v>
      </c>
      <c r="M18" s="80">
        <v>6</v>
      </c>
      <c r="N18" s="80">
        <v>2</v>
      </c>
    </row>
    <row r="19" spans="1:14" x14ac:dyDescent="0.3">
      <c r="A19" s="2" t="s">
        <v>43</v>
      </c>
      <c r="B19" s="2" t="s">
        <v>15</v>
      </c>
      <c r="C19" s="80" t="s">
        <v>30</v>
      </c>
      <c r="D19" s="81">
        <v>45944</v>
      </c>
      <c r="E19" s="81">
        <v>45945</v>
      </c>
      <c r="F19" s="81">
        <v>45948</v>
      </c>
      <c r="G19" s="81">
        <v>45953</v>
      </c>
      <c r="H19" s="80" t="s">
        <v>17</v>
      </c>
      <c r="J19" s="81">
        <v>45979</v>
      </c>
      <c r="K19" s="80">
        <v>1</v>
      </c>
      <c r="L19" s="80">
        <v>3</v>
      </c>
      <c r="M19" s="80">
        <v>5</v>
      </c>
      <c r="N19" s="80">
        <v>0</v>
      </c>
    </row>
    <row r="20" spans="1:14" x14ac:dyDescent="0.3">
      <c r="A20" s="2" t="s">
        <v>44</v>
      </c>
      <c r="B20" s="2" t="s">
        <v>15</v>
      </c>
      <c r="C20" s="80" t="s">
        <v>16</v>
      </c>
      <c r="D20" s="81">
        <v>45936</v>
      </c>
      <c r="E20" s="81">
        <v>45937</v>
      </c>
      <c r="F20" s="81">
        <v>45942</v>
      </c>
      <c r="G20" s="81">
        <v>45947</v>
      </c>
      <c r="H20" s="80" t="s">
        <v>17</v>
      </c>
      <c r="J20" s="81">
        <v>45972</v>
      </c>
      <c r="K20" s="80">
        <v>1</v>
      </c>
      <c r="L20" s="80">
        <v>5</v>
      </c>
      <c r="M20" s="80">
        <v>5</v>
      </c>
      <c r="N20" s="80">
        <v>5</v>
      </c>
    </row>
    <row r="21" spans="1:14" x14ac:dyDescent="0.3">
      <c r="A21" s="2" t="s">
        <v>45</v>
      </c>
      <c r="B21" s="2" t="s">
        <v>21</v>
      </c>
      <c r="C21" s="80" t="s">
        <v>16</v>
      </c>
      <c r="D21" s="81">
        <v>45954</v>
      </c>
      <c r="E21" s="81">
        <v>45955</v>
      </c>
      <c r="F21" s="81">
        <v>45960</v>
      </c>
      <c r="G21" s="81">
        <v>45962</v>
      </c>
      <c r="H21" s="80" t="s">
        <v>17</v>
      </c>
      <c r="J21" s="81">
        <v>45972</v>
      </c>
      <c r="K21" s="80">
        <v>1</v>
      </c>
      <c r="L21" s="80">
        <v>5</v>
      </c>
      <c r="M21" s="80">
        <v>2</v>
      </c>
      <c r="N21" s="80">
        <v>4</v>
      </c>
    </row>
    <row r="22" spans="1:14" x14ac:dyDescent="0.3">
      <c r="A22" s="2" t="s">
        <v>46</v>
      </c>
      <c r="B22" s="2" t="s">
        <v>32</v>
      </c>
      <c r="C22" s="80" t="s">
        <v>16</v>
      </c>
      <c r="D22" s="81">
        <v>45947</v>
      </c>
      <c r="E22" s="81">
        <v>45951</v>
      </c>
      <c r="F22" s="81">
        <v>45953</v>
      </c>
      <c r="G22" s="81">
        <v>45960</v>
      </c>
      <c r="H22" s="80" t="s">
        <v>17</v>
      </c>
      <c r="J22" s="81">
        <v>45980</v>
      </c>
      <c r="K22" s="80">
        <v>4</v>
      </c>
      <c r="L22" s="80">
        <v>2</v>
      </c>
      <c r="M22" s="80">
        <v>7</v>
      </c>
      <c r="N22" s="80">
        <v>6</v>
      </c>
    </row>
    <row r="23" spans="1:14" x14ac:dyDescent="0.3">
      <c r="A23" s="2" t="s">
        <v>47</v>
      </c>
      <c r="B23" s="2" t="s">
        <v>15</v>
      </c>
      <c r="C23" s="80" t="s">
        <v>30</v>
      </c>
      <c r="D23" s="81">
        <v>45961</v>
      </c>
      <c r="E23" s="81">
        <v>45962</v>
      </c>
      <c r="F23" s="81">
        <v>45963</v>
      </c>
      <c r="G23" s="81">
        <v>45966</v>
      </c>
      <c r="H23" s="80" t="s">
        <v>17</v>
      </c>
      <c r="J23" s="81">
        <v>45995</v>
      </c>
      <c r="K23" s="80">
        <v>1</v>
      </c>
      <c r="L23" s="80">
        <v>1</v>
      </c>
      <c r="M23" s="80">
        <v>3</v>
      </c>
      <c r="N23" s="80">
        <v>3</v>
      </c>
    </row>
    <row r="24" spans="1:14" x14ac:dyDescent="0.3">
      <c r="A24" s="2" t="s">
        <v>48</v>
      </c>
      <c r="B24" s="2" t="s">
        <v>19</v>
      </c>
      <c r="C24" s="80" t="s">
        <v>16</v>
      </c>
      <c r="D24" s="81">
        <v>45951</v>
      </c>
      <c r="E24" s="81">
        <v>45954</v>
      </c>
      <c r="F24" s="81">
        <v>45959</v>
      </c>
      <c r="G24" s="81">
        <v>45962</v>
      </c>
      <c r="H24" s="80" t="s">
        <v>17</v>
      </c>
      <c r="J24" s="81">
        <v>45978</v>
      </c>
      <c r="K24" s="80">
        <v>3</v>
      </c>
      <c r="L24" s="80">
        <v>5</v>
      </c>
      <c r="M24" s="80">
        <v>3</v>
      </c>
      <c r="N24" s="80">
        <v>8</v>
      </c>
    </row>
    <row r="25" spans="1:14" x14ac:dyDescent="0.3">
      <c r="A25" s="2" t="s">
        <v>49</v>
      </c>
      <c r="B25" s="2" t="s">
        <v>15</v>
      </c>
      <c r="C25" s="80" t="s">
        <v>16</v>
      </c>
      <c r="D25" s="81">
        <v>45939</v>
      </c>
      <c r="E25" s="81">
        <v>45941</v>
      </c>
      <c r="F25" s="81">
        <v>45945</v>
      </c>
      <c r="G25" s="81">
        <v>45949</v>
      </c>
      <c r="H25" s="80" t="s">
        <v>17</v>
      </c>
      <c r="J25" s="81">
        <v>45963</v>
      </c>
      <c r="K25" s="80">
        <v>2</v>
      </c>
      <c r="L25" s="80">
        <v>4</v>
      </c>
      <c r="M25" s="80">
        <v>4</v>
      </c>
      <c r="N25" s="80">
        <v>3</v>
      </c>
    </row>
    <row r="26" spans="1:14" x14ac:dyDescent="0.3">
      <c r="A26" s="2" t="s">
        <v>50</v>
      </c>
      <c r="B26" s="2" t="s">
        <v>19</v>
      </c>
      <c r="C26" s="80" t="s">
        <v>16</v>
      </c>
      <c r="D26" s="81">
        <v>45950</v>
      </c>
      <c r="E26" s="81">
        <v>45955</v>
      </c>
      <c r="F26" s="81">
        <v>45957</v>
      </c>
      <c r="G26" s="81">
        <v>45964</v>
      </c>
      <c r="H26" s="80" t="s">
        <v>17</v>
      </c>
      <c r="J26" s="81">
        <v>45984</v>
      </c>
      <c r="K26" s="80">
        <v>5</v>
      </c>
      <c r="L26" s="80">
        <v>2</v>
      </c>
      <c r="M26" s="80">
        <v>7</v>
      </c>
      <c r="N26" s="80">
        <v>1</v>
      </c>
    </row>
    <row r="27" spans="1:14" x14ac:dyDescent="0.3">
      <c r="A27" s="2" t="s">
        <v>51</v>
      </c>
      <c r="B27" s="2" t="s">
        <v>32</v>
      </c>
      <c r="C27" s="80" t="s">
        <v>16</v>
      </c>
      <c r="D27" s="81">
        <v>45956</v>
      </c>
      <c r="E27" s="81">
        <v>45957</v>
      </c>
      <c r="F27" s="81">
        <v>45962</v>
      </c>
      <c r="G27" s="81">
        <v>45964</v>
      </c>
      <c r="H27" s="80" t="s">
        <v>17</v>
      </c>
      <c r="J27" s="81">
        <v>45979</v>
      </c>
      <c r="K27" s="80">
        <v>1</v>
      </c>
      <c r="L27" s="80">
        <v>5</v>
      </c>
      <c r="M27" s="80">
        <v>2</v>
      </c>
      <c r="N27" s="80">
        <v>4</v>
      </c>
    </row>
    <row r="28" spans="1:14" x14ac:dyDescent="0.3">
      <c r="A28" s="2" t="s">
        <v>52</v>
      </c>
      <c r="B28" s="2" t="s">
        <v>21</v>
      </c>
      <c r="C28" s="80" t="s">
        <v>16</v>
      </c>
      <c r="D28" s="81">
        <v>45960</v>
      </c>
      <c r="E28" s="81">
        <v>45965</v>
      </c>
      <c r="F28" s="81">
        <v>45970</v>
      </c>
      <c r="G28" s="81">
        <v>45976</v>
      </c>
      <c r="H28" s="80" t="s">
        <v>17</v>
      </c>
      <c r="J28" s="81">
        <v>45996</v>
      </c>
      <c r="K28" s="80">
        <v>5</v>
      </c>
      <c r="L28" s="80">
        <v>5</v>
      </c>
      <c r="M28" s="80">
        <v>6</v>
      </c>
      <c r="N28" s="80">
        <v>1</v>
      </c>
    </row>
    <row r="29" spans="1:14" x14ac:dyDescent="0.3">
      <c r="A29" s="2" t="s">
        <v>53</v>
      </c>
      <c r="B29" s="2" t="s">
        <v>15</v>
      </c>
      <c r="C29" s="80" t="s">
        <v>16</v>
      </c>
      <c r="D29" s="81">
        <v>45948</v>
      </c>
      <c r="E29" s="81">
        <v>45953</v>
      </c>
      <c r="F29" s="81">
        <v>45957</v>
      </c>
      <c r="G29" s="81">
        <v>45959</v>
      </c>
      <c r="H29" s="80" t="s">
        <v>17</v>
      </c>
      <c r="J29" s="81">
        <v>45970</v>
      </c>
      <c r="K29" s="80">
        <v>5</v>
      </c>
      <c r="L29" s="80">
        <v>4</v>
      </c>
      <c r="M29" s="80">
        <v>2</v>
      </c>
      <c r="N29" s="80">
        <v>3</v>
      </c>
    </row>
    <row r="30" spans="1:14" x14ac:dyDescent="0.3">
      <c r="A30" s="2" t="s">
        <v>54</v>
      </c>
      <c r="B30" s="2" t="s">
        <v>21</v>
      </c>
      <c r="C30" s="80" t="s">
        <v>16</v>
      </c>
      <c r="D30" s="81">
        <v>45955</v>
      </c>
      <c r="E30" s="81">
        <v>45960</v>
      </c>
      <c r="F30" s="81">
        <v>45962</v>
      </c>
      <c r="G30" s="81">
        <v>45968</v>
      </c>
      <c r="H30" s="80" t="s">
        <v>17</v>
      </c>
      <c r="J30" s="81">
        <v>45978</v>
      </c>
      <c r="K30" s="80">
        <v>5</v>
      </c>
      <c r="L30" s="80">
        <v>2</v>
      </c>
      <c r="M30" s="80">
        <v>6</v>
      </c>
      <c r="N30" s="80">
        <v>3</v>
      </c>
    </row>
    <row r="31" spans="1:14" x14ac:dyDescent="0.3">
      <c r="A31" s="2" t="s">
        <v>55</v>
      </c>
      <c r="B31" s="2" t="s">
        <v>15</v>
      </c>
      <c r="C31" s="80" t="s">
        <v>22</v>
      </c>
      <c r="D31" s="81">
        <v>45946</v>
      </c>
      <c r="H31" s="80" t="s">
        <v>23</v>
      </c>
      <c r="I31" s="80" t="s">
        <v>33</v>
      </c>
    </row>
    <row r="32" spans="1:14" x14ac:dyDescent="0.3">
      <c r="A32" s="2" t="s">
        <v>56</v>
      </c>
      <c r="B32" s="2" t="s">
        <v>19</v>
      </c>
      <c r="C32" s="80" t="s">
        <v>16</v>
      </c>
      <c r="D32" s="81">
        <v>45945</v>
      </c>
      <c r="E32" s="81">
        <v>45948</v>
      </c>
      <c r="F32" s="81">
        <v>45950</v>
      </c>
      <c r="G32" s="81">
        <v>45953</v>
      </c>
      <c r="H32" s="80" t="s">
        <v>17</v>
      </c>
      <c r="J32" s="81">
        <v>45967</v>
      </c>
      <c r="K32" s="80">
        <v>3</v>
      </c>
      <c r="L32" s="80">
        <v>2</v>
      </c>
      <c r="M32" s="80">
        <v>3</v>
      </c>
      <c r="N32" s="80">
        <v>3</v>
      </c>
    </row>
    <row r="33" spans="1:14" x14ac:dyDescent="0.3">
      <c r="A33" s="2" t="s">
        <v>57</v>
      </c>
      <c r="B33" s="2" t="s">
        <v>21</v>
      </c>
      <c r="C33" s="80" t="s">
        <v>16</v>
      </c>
      <c r="D33" s="81">
        <v>45944</v>
      </c>
      <c r="E33" s="81">
        <v>45945</v>
      </c>
      <c r="F33" s="81">
        <v>45946</v>
      </c>
      <c r="G33" s="81">
        <v>45950</v>
      </c>
      <c r="H33" s="80" t="s">
        <v>17</v>
      </c>
      <c r="J33" s="81">
        <v>45978</v>
      </c>
      <c r="K33" s="80">
        <v>1</v>
      </c>
      <c r="L33" s="80">
        <v>1</v>
      </c>
      <c r="M33" s="80">
        <v>4</v>
      </c>
      <c r="N33" s="80">
        <v>5</v>
      </c>
    </row>
    <row r="34" spans="1:14" x14ac:dyDescent="0.3">
      <c r="A34" s="2" t="s">
        <v>58</v>
      </c>
      <c r="B34" s="2" t="s">
        <v>15</v>
      </c>
      <c r="C34" s="80" t="s">
        <v>16</v>
      </c>
      <c r="D34" s="81">
        <v>45957</v>
      </c>
      <c r="E34" s="81">
        <v>45961</v>
      </c>
      <c r="F34" s="81">
        <v>45966</v>
      </c>
      <c r="G34" s="81">
        <v>45970</v>
      </c>
      <c r="H34" s="80" t="s">
        <v>17</v>
      </c>
      <c r="J34" s="81">
        <v>45984</v>
      </c>
      <c r="K34" s="80">
        <v>4</v>
      </c>
      <c r="L34" s="80">
        <v>5</v>
      </c>
      <c r="M34" s="80">
        <v>4</v>
      </c>
      <c r="N34" s="80">
        <v>3</v>
      </c>
    </row>
    <row r="35" spans="1:14" x14ac:dyDescent="0.3">
      <c r="A35" s="2" t="s">
        <v>59</v>
      </c>
      <c r="B35" s="2" t="s">
        <v>19</v>
      </c>
      <c r="C35" s="80" t="s">
        <v>16</v>
      </c>
      <c r="D35" s="81">
        <v>45954</v>
      </c>
      <c r="E35" s="81">
        <v>45957</v>
      </c>
      <c r="F35" s="81">
        <v>45958</v>
      </c>
      <c r="G35" s="81">
        <v>45961</v>
      </c>
      <c r="H35" s="80" t="s">
        <v>17</v>
      </c>
      <c r="J35" s="81">
        <v>45974</v>
      </c>
      <c r="K35" s="80">
        <v>3</v>
      </c>
      <c r="L35" s="80">
        <v>1</v>
      </c>
      <c r="M35" s="80">
        <v>3</v>
      </c>
      <c r="N35" s="80">
        <v>3</v>
      </c>
    </row>
    <row r="36" spans="1:14" x14ac:dyDescent="0.3">
      <c r="A36" s="2" t="s">
        <v>60</v>
      </c>
      <c r="B36" s="2" t="s">
        <v>21</v>
      </c>
      <c r="C36" s="80" t="s">
        <v>22</v>
      </c>
      <c r="D36" s="81">
        <v>45949</v>
      </c>
      <c r="H36" s="80" t="s">
        <v>23</v>
      </c>
      <c r="I36" s="80" t="s">
        <v>26</v>
      </c>
    </row>
    <row r="37" spans="1:14" x14ac:dyDescent="0.3">
      <c r="A37" s="2" t="s">
        <v>61</v>
      </c>
      <c r="B37" s="2" t="s">
        <v>21</v>
      </c>
      <c r="C37" s="80" t="s">
        <v>16</v>
      </c>
      <c r="D37" s="81">
        <v>45939</v>
      </c>
      <c r="E37" s="81">
        <v>45943</v>
      </c>
      <c r="F37" s="81">
        <v>45945</v>
      </c>
      <c r="G37" s="81">
        <v>45950</v>
      </c>
      <c r="H37" s="80" t="s">
        <v>17</v>
      </c>
      <c r="J37" s="81">
        <v>45976</v>
      </c>
      <c r="K37" s="80">
        <v>4</v>
      </c>
      <c r="L37" s="80">
        <v>2</v>
      </c>
      <c r="M37" s="80">
        <v>5</v>
      </c>
      <c r="N37" s="80">
        <v>9</v>
      </c>
    </row>
    <row r="38" spans="1:14" x14ac:dyDescent="0.3">
      <c r="A38" s="2" t="s">
        <v>62</v>
      </c>
      <c r="B38" s="2" t="s">
        <v>15</v>
      </c>
      <c r="C38" s="80" t="s">
        <v>16</v>
      </c>
      <c r="D38" s="81">
        <v>45941</v>
      </c>
      <c r="E38" s="81">
        <v>45942</v>
      </c>
      <c r="F38" s="81">
        <v>45943</v>
      </c>
      <c r="G38" s="81">
        <v>45945</v>
      </c>
      <c r="H38" s="80" t="s">
        <v>23</v>
      </c>
      <c r="I38" s="80" t="s">
        <v>63</v>
      </c>
      <c r="K38" s="80">
        <v>1</v>
      </c>
      <c r="L38" s="80">
        <v>1</v>
      </c>
      <c r="M38" s="80">
        <v>2</v>
      </c>
    </row>
    <row r="39" spans="1:14" x14ac:dyDescent="0.3">
      <c r="A39" s="2" t="s">
        <v>64</v>
      </c>
      <c r="B39" s="2" t="s">
        <v>15</v>
      </c>
      <c r="C39" s="80" t="s">
        <v>16</v>
      </c>
      <c r="D39" s="81">
        <v>45958</v>
      </c>
      <c r="E39" s="81">
        <v>45961</v>
      </c>
      <c r="F39" s="81">
        <v>45965</v>
      </c>
      <c r="G39" s="81">
        <v>45969</v>
      </c>
      <c r="H39" s="80" t="s">
        <v>17</v>
      </c>
      <c r="J39" s="81">
        <v>45990</v>
      </c>
      <c r="K39" s="80">
        <v>3</v>
      </c>
      <c r="L39" s="80">
        <v>4</v>
      </c>
      <c r="M39" s="80">
        <v>4</v>
      </c>
      <c r="N39" s="80">
        <v>2</v>
      </c>
    </row>
    <row r="40" spans="1:14" x14ac:dyDescent="0.3">
      <c r="A40" s="2" t="s">
        <v>65</v>
      </c>
      <c r="B40" s="2" t="s">
        <v>15</v>
      </c>
      <c r="C40" s="80" t="s">
        <v>16</v>
      </c>
      <c r="D40" s="81">
        <v>45938</v>
      </c>
      <c r="E40" s="81">
        <v>45943</v>
      </c>
      <c r="F40" s="81">
        <v>45946</v>
      </c>
      <c r="G40" s="81">
        <v>45953</v>
      </c>
      <c r="H40" s="80" t="s">
        <v>17</v>
      </c>
      <c r="J40" s="81">
        <v>45965</v>
      </c>
      <c r="K40" s="80">
        <v>5</v>
      </c>
      <c r="L40" s="80">
        <v>3</v>
      </c>
      <c r="M40" s="80">
        <v>7</v>
      </c>
      <c r="N40" s="80">
        <v>9</v>
      </c>
    </row>
    <row r="41" spans="1:14" x14ac:dyDescent="0.3">
      <c r="A41" s="2" t="s">
        <v>66</v>
      </c>
      <c r="B41" s="2" t="s">
        <v>19</v>
      </c>
      <c r="C41" s="80" t="s">
        <v>16</v>
      </c>
      <c r="D41" s="81">
        <v>45957</v>
      </c>
      <c r="E41" s="81">
        <v>45960</v>
      </c>
      <c r="F41" s="81">
        <v>45964</v>
      </c>
      <c r="G41" s="81">
        <v>45969</v>
      </c>
      <c r="H41" s="80" t="s">
        <v>23</v>
      </c>
      <c r="I41" s="80" t="s">
        <v>24</v>
      </c>
      <c r="K41" s="80">
        <v>3</v>
      </c>
      <c r="L41" s="80">
        <v>4</v>
      </c>
      <c r="M41" s="80">
        <v>5</v>
      </c>
    </row>
    <row r="42" spans="1:14" x14ac:dyDescent="0.3">
      <c r="A42" s="2" t="s">
        <v>67</v>
      </c>
      <c r="B42" s="2" t="s">
        <v>15</v>
      </c>
      <c r="C42" s="80" t="s">
        <v>22</v>
      </c>
      <c r="D42" s="81">
        <v>45960</v>
      </c>
      <c r="H42" s="80" t="s">
        <v>23</v>
      </c>
      <c r="I42" s="80" t="s">
        <v>26</v>
      </c>
    </row>
    <row r="43" spans="1:14" x14ac:dyDescent="0.3">
      <c r="A43" s="2" t="s">
        <v>68</v>
      </c>
      <c r="B43" s="2" t="s">
        <v>21</v>
      </c>
      <c r="C43" s="80" t="s">
        <v>16</v>
      </c>
      <c r="D43" s="81">
        <v>45933</v>
      </c>
      <c r="E43" s="81">
        <v>45936</v>
      </c>
      <c r="F43" s="81">
        <v>45938</v>
      </c>
      <c r="G43" s="81">
        <v>45944</v>
      </c>
      <c r="H43" s="80" t="s">
        <v>17</v>
      </c>
      <c r="J43" s="81">
        <v>45965</v>
      </c>
      <c r="K43" s="80">
        <v>3</v>
      </c>
      <c r="L43" s="80">
        <v>2</v>
      </c>
      <c r="M43" s="80">
        <v>6</v>
      </c>
      <c r="N43" s="80">
        <v>6</v>
      </c>
    </row>
    <row r="44" spans="1:14" x14ac:dyDescent="0.3">
      <c r="A44" s="2" t="s">
        <v>69</v>
      </c>
      <c r="B44" s="2" t="s">
        <v>21</v>
      </c>
      <c r="C44" s="80" t="s">
        <v>16</v>
      </c>
      <c r="D44" s="81">
        <v>45939</v>
      </c>
      <c r="E44" s="81">
        <v>45940</v>
      </c>
      <c r="F44" s="81">
        <v>45944</v>
      </c>
      <c r="G44" s="81">
        <v>45951</v>
      </c>
      <c r="H44" s="80" t="s">
        <v>17</v>
      </c>
      <c r="J44" s="81">
        <v>45973</v>
      </c>
      <c r="K44" s="80">
        <v>1</v>
      </c>
      <c r="L44" s="80">
        <v>4</v>
      </c>
      <c r="M44" s="80">
        <v>7</v>
      </c>
      <c r="N44" s="80">
        <v>7</v>
      </c>
    </row>
    <row r="45" spans="1:14" x14ac:dyDescent="0.3">
      <c r="A45" s="2" t="s">
        <v>70</v>
      </c>
      <c r="B45" s="2" t="s">
        <v>15</v>
      </c>
      <c r="C45" s="80" t="s">
        <v>22</v>
      </c>
      <c r="D45" s="81">
        <v>45959</v>
      </c>
      <c r="H45" s="80" t="s">
        <v>23</v>
      </c>
      <c r="I45" s="80" t="s">
        <v>33</v>
      </c>
    </row>
    <row r="46" spans="1:14" x14ac:dyDescent="0.3">
      <c r="A46" s="2" t="s">
        <v>71</v>
      </c>
      <c r="B46" s="2" t="s">
        <v>15</v>
      </c>
      <c r="C46" s="80" t="s">
        <v>30</v>
      </c>
      <c r="D46" s="81">
        <v>45945</v>
      </c>
      <c r="E46" s="81">
        <v>45950</v>
      </c>
      <c r="F46" s="81">
        <v>45952</v>
      </c>
      <c r="G46" s="81">
        <v>45956</v>
      </c>
      <c r="H46" s="80" t="s">
        <v>17</v>
      </c>
      <c r="J46" s="81">
        <v>45984</v>
      </c>
      <c r="K46" s="80">
        <v>5</v>
      </c>
      <c r="L46" s="80">
        <v>2</v>
      </c>
      <c r="M46" s="80">
        <v>4</v>
      </c>
      <c r="N46" s="80">
        <v>8</v>
      </c>
    </row>
    <row r="47" spans="1:14" x14ac:dyDescent="0.3">
      <c r="A47" s="2" t="s">
        <v>72</v>
      </c>
      <c r="B47" s="2" t="s">
        <v>32</v>
      </c>
      <c r="C47" s="80" t="s">
        <v>30</v>
      </c>
      <c r="D47" s="81">
        <v>45938</v>
      </c>
      <c r="E47" s="81">
        <v>45943</v>
      </c>
      <c r="F47" s="81">
        <v>45947</v>
      </c>
      <c r="G47" s="81">
        <v>45953</v>
      </c>
      <c r="H47" s="80" t="s">
        <v>17</v>
      </c>
      <c r="J47" s="81">
        <v>45966</v>
      </c>
      <c r="K47" s="80">
        <v>5</v>
      </c>
      <c r="L47" s="80">
        <v>4</v>
      </c>
      <c r="M47" s="80">
        <v>6</v>
      </c>
      <c r="N47" s="80">
        <v>3</v>
      </c>
    </row>
    <row r="48" spans="1:14" x14ac:dyDescent="0.3">
      <c r="A48" s="2" t="s">
        <v>73</v>
      </c>
      <c r="B48" s="2" t="s">
        <v>21</v>
      </c>
      <c r="C48" s="80" t="s">
        <v>16</v>
      </c>
      <c r="D48" s="81">
        <v>45955</v>
      </c>
      <c r="E48" s="81">
        <v>45957</v>
      </c>
      <c r="F48" s="81">
        <v>45962</v>
      </c>
      <c r="G48" s="81">
        <v>45967</v>
      </c>
      <c r="H48" s="80" t="s">
        <v>17</v>
      </c>
      <c r="J48" s="81">
        <v>45987</v>
      </c>
      <c r="K48" s="80">
        <v>2</v>
      </c>
      <c r="L48" s="80">
        <v>5</v>
      </c>
      <c r="M48" s="80">
        <v>5</v>
      </c>
      <c r="N48" s="80">
        <v>5</v>
      </c>
    </row>
    <row r="49" spans="1:14" x14ac:dyDescent="0.3">
      <c r="A49" s="2" t="s">
        <v>74</v>
      </c>
      <c r="B49" s="2" t="s">
        <v>19</v>
      </c>
      <c r="C49" s="80" t="s">
        <v>22</v>
      </c>
      <c r="D49" s="81">
        <v>45945</v>
      </c>
      <c r="H49" s="80" t="s">
        <v>23</v>
      </c>
      <c r="I49" s="80" t="s">
        <v>26</v>
      </c>
    </row>
    <row r="50" spans="1:14" x14ac:dyDescent="0.3">
      <c r="A50" s="2" t="s">
        <v>75</v>
      </c>
      <c r="B50" s="2" t="s">
        <v>32</v>
      </c>
      <c r="C50" s="80" t="s">
        <v>30</v>
      </c>
      <c r="D50" s="81">
        <v>45949</v>
      </c>
      <c r="E50" s="81">
        <v>45951</v>
      </c>
      <c r="F50" s="81">
        <v>45956</v>
      </c>
      <c r="G50" s="81">
        <v>45962</v>
      </c>
      <c r="H50" s="80" t="s">
        <v>17</v>
      </c>
      <c r="J50" s="81">
        <v>45981</v>
      </c>
      <c r="K50" s="80">
        <v>2</v>
      </c>
      <c r="L50" s="80">
        <v>5</v>
      </c>
      <c r="M50" s="80">
        <v>6</v>
      </c>
      <c r="N50" s="80">
        <v>0</v>
      </c>
    </row>
    <row r="51" spans="1:14" x14ac:dyDescent="0.3">
      <c r="A51" s="2" t="s">
        <v>76</v>
      </c>
      <c r="B51" s="2" t="s">
        <v>15</v>
      </c>
      <c r="C51" s="80" t="s">
        <v>30</v>
      </c>
      <c r="D51" s="81">
        <v>45950</v>
      </c>
      <c r="E51" s="81">
        <v>45954</v>
      </c>
      <c r="F51" s="81">
        <v>45958</v>
      </c>
      <c r="G51" s="81">
        <v>45963</v>
      </c>
      <c r="H51" s="80" t="s">
        <v>17</v>
      </c>
      <c r="J51" s="81">
        <v>45983</v>
      </c>
      <c r="K51" s="80">
        <v>4</v>
      </c>
      <c r="L51" s="80">
        <v>4</v>
      </c>
      <c r="M51" s="80">
        <v>5</v>
      </c>
      <c r="N51" s="80">
        <v>6</v>
      </c>
    </row>
    <row r="52" spans="1:14" x14ac:dyDescent="0.3">
      <c r="A52" s="2" t="s">
        <v>77</v>
      </c>
      <c r="B52" s="2" t="s">
        <v>15</v>
      </c>
      <c r="C52" s="80" t="s">
        <v>30</v>
      </c>
      <c r="D52" s="81">
        <v>45952</v>
      </c>
      <c r="E52" s="81">
        <v>45954</v>
      </c>
      <c r="F52" s="81">
        <v>45955</v>
      </c>
      <c r="G52" s="81">
        <v>45961</v>
      </c>
      <c r="H52" s="80" t="s">
        <v>17</v>
      </c>
      <c r="J52" s="81">
        <v>45975</v>
      </c>
      <c r="K52" s="80">
        <v>2</v>
      </c>
      <c r="L52" s="80">
        <v>1</v>
      </c>
      <c r="M52" s="80">
        <v>6</v>
      </c>
      <c r="N52" s="80">
        <v>6</v>
      </c>
    </row>
    <row r="53" spans="1:14" x14ac:dyDescent="0.3">
      <c r="A53" s="2" t="s">
        <v>78</v>
      </c>
      <c r="B53" s="2" t="s">
        <v>21</v>
      </c>
      <c r="C53" s="80" t="s">
        <v>30</v>
      </c>
      <c r="D53" s="81">
        <v>45943</v>
      </c>
      <c r="E53" s="81">
        <v>45944</v>
      </c>
      <c r="F53" s="81">
        <v>45946</v>
      </c>
      <c r="G53" s="81">
        <v>45948</v>
      </c>
      <c r="H53" s="80" t="s">
        <v>17</v>
      </c>
      <c r="J53" s="81">
        <v>45963</v>
      </c>
      <c r="K53" s="80">
        <v>1</v>
      </c>
      <c r="L53" s="80">
        <v>2</v>
      </c>
      <c r="M53" s="80">
        <v>2</v>
      </c>
      <c r="N53" s="80">
        <v>6</v>
      </c>
    </row>
    <row r="54" spans="1:14" x14ac:dyDescent="0.3">
      <c r="A54" s="2" t="s">
        <v>79</v>
      </c>
      <c r="B54" s="2" t="s">
        <v>15</v>
      </c>
      <c r="C54" s="80" t="s">
        <v>30</v>
      </c>
      <c r="D54" s="81">
        <v>45941</v>
      </c>
      <c r="E54" s="81">
        <v>45944</v>
      </c>
      <c r="F54" s="81">
        <v>45949</v>
      </c>
      <c r="G54" s="81">
        <v>45953</v>
      </c>
      <c r="H54" s="80" t="s">
        <v>17</v>
      </c>
      <c r="J54" s="81">
        <v>45976</v>
      </c>
      <c r="K54" s="80">
        <v>3</v>
      </c>
      <c r="L54" s="80">
        <v>5</v>
      </c>
      <c r="M54" s="80">
        <v>4</v>
      </c>
      <c r="N54" s="80">
        <v>4</v>
      </c>
    </row>
    <row r="55" spans="1:14" x14ac:dyDescent="0.3">
      <c r="A55" s="2" t="s">
        <v>80</v>
      </c>
      <c r="B55" s="2" t="s">
        <v>19</v>
      </c>
      <c r="C55" s="80" t="s">
        <v>16</v>
      </c>
      <c r="D55" s="81">
        <v>45931</v>
      </c>
      <c r="E55" s="81">
        <v>45936</v>
      </c>
      <c r="F55" s="81">
        <v>45938</v>
      </c>
      <c r="G55" s="81">
        <v>45942</v>
      </c>
      <c r="H55" s="80" t="s">
        <v>17</v>
      </c>
      <c r="J55" s="81">
        <v>45972</v>
      </c>
      <c r="K55" s="80">
        <v>5</v>
      </c>
      <c r="L55" s="80">
        <v>2</v>
      </c>
      <c r="M55" s="80">
        <v>4</v>
      </c>
      <c r="N55" s="80">
        <v>4</v>
      </c>
    </row>
    <row r="56" spans="1:14" x14ac:dyDescent="0.3">
      <c r="A56" s="2" t="s">
        <v>81</v>
      </c>
      <c r="B56" s="2" t="s">
        <v>21</v>
      </c>
      <c r="C56" s="80" t="s">
        <v>16</v>
      </c>
      <c r="D56" s="81">
        <v>45946</v>
      </c>
      <c r="E56" s="81">
        <v>45949</v>
      </c>
      <c r="F56" s="81">
        <v>45954</v>
      </c>
      <c r="G56" s="81">
        <v>45959</v>
      </c>
      <c r="H56" s="80" t="s">
        <v>17</v>
      </c>
      <c r="J56" s="81">
        <v>45984</v>
      </c>
      <c r="K56" s="80">
        <v>3</v>
      </c>
      <c r="L56" s="80">
        <v>5</v>
      </c>
      <c r="M56" s="80">
        <v>5</v>
      </c>
      <c r="N56" s="80">
        <v>8</v>
      </c>
    </row>
    <row r="57" spans="1:14" x14ac:dyDescent="0.3">
      <c r="A57" s="2" t="s">
        <v>82</v>
      </c>
      <c r="B57" s="2" t="s">
        <v>15</v>
      </c>
      <c r="C57" s="80" t="s">
        <v>30</v>
      </c>
      <c r="D57" s="81">
        <v>45958</v>
      </c>
      <c r="E57" s="81">
        <v>45959</v>
      </c>
      <c r="F57" s="81">
        <v>45962</v>
      </c>
      <c r="G57" s="81">
        <v>45968</v>
      </c>
      <c r="H57" s="80" t="s">
        <v>17</v>
      </c>
      <c r="J57" s="81">
        <v>45998</v>
      </c>
      <c r="K57" s="80">
        <v>1</v>
      </c>
      <c r="L57" s="80">
        <v>3</v>
      </c>
      <c r="M57" s="80">
        <v>6</v>
      </c>
      <c r="N57" s="80">
        <v>3</v>
      </c>
    </row>
    <row r="58" spans="1:14" x14ac:dyDescent="0.3">
      <c r="A58" s="2" t="s">
        <v>83</v>
      </c>
      <c r="B58" s="2" t="s">
        <v>21</v>
      </c>
      <c r="C58" s="80" t="s">
        <v>16</v>
      </c>
      <c r="D58" s="81">
        <v>45941</v>
      </c>
      <c r="E58" s="81">
        <v>45944</v>
      </c>
      <c r="F58" s="81">
        <v>45948</v>
      </c>
      <c r="G58" s="81">
        <v>45951</v>
      </c>
      <c r="H58" s="80" t="s">
        <v>17</v>
      </c>
      <c r="J58" s="81">
        <v>45971</v>
      </c>
      <c r="K58" s="80">
        <v>3</v>
      </c>
      <c r="L58" s="80">
        <v>4</v>
      </c>
      <c r="M58" s="80">
        <v>3</v>
      </c>
      <c r="N58" s="80">
        <v>6</v>
      </c>
    </row>
    <row r="59" spans="1:14" x14ac:dyDescent="0.3">
      <c r="A59" s="2" t="s">
        <v>84</v>
      </c>
      <c r="B59" s="2" t="s">
        <v>15</v>
      </c>
      <c r="C59" s="80" t="s">
        <v>30</v>
      </c>
      <c r="D59" s="81">
        <v>45936</v>
      </c>
      <c r="E59" s="81">
        <v>45941</v>
      </c>
      <c r="F59" s="81">
        <v>45946</v>
      </c>
      <c r="G59" s="81">
        <v>45953</v>
      </c>
      <c r="H59" s="80" t="s">
        <v>17</v>
      </c>
      <c r="J59" s="81">
        <v>45968</v>
      </c>
      <c r="K59" s="80">
        <v>5</v>
      </c>
      <c r="L59" s="80">
        <v>5</v>
      </c>
      <c r="M59" s="80">
        <v>7</v>
      </c>
      <c r="N59" s="80">
        <v>1</v>
      </c>
    </row>
    <row r="60" spans="1:14" x14ac:dyDescent="0.3">
      <c r="A60" s="2" t="s">
        <v>85</v>
      </c>
      <c r="B60" s="2" t="s">
        <v>15</v>
      </c>
      <c r="C60" s="80" t="s">
        <v>16</v>
      </c>
      <c r="D60" s="81">
        <v>45946</v>
      </c>
      <c r="E60" s="81">
        <v>45948</v>
      </c>
      <c r="F60" s="81">
        <v>45952</v>
      </c>
      <c r="G60" s="81">
        <v>45959</v>
      </c>
      <c r="H60" s="80" t="s">
        <v>23</v>
      </c>
      <c r="I60" s="80" t="s">
        <v>63</v>
      </c>
      <c r="K60" s="80">
        <v>2</v>
      </c>
      <c r="L60" s="80">
        <v>4</v>
      </c>
      <c r="M60" s="80">
        <v>7</v>
      </c>
    </row>
    <row r="61" spans="1:14" x14ac:dyDescent="0.3">
      <c r="A61" s="2" t="s">
        <v>86</v>
      </c>
      <c r="B61" s="2" t="s">
        <v>15</v>
      </c>
      <c r="C61" s="80" t="s">
        <v>16</v>
      </c>
      <c r="D61" s="81">
        <v>45937</v>
      </c>
      <c r="E61" s="81">
        <v>45941</v>
      </c>
      <c r="F61" s="81">
        <v>45944</v>
      </c>
      <c r="G61" s="81">
        <v>45948</v>
      </c>
      <c r="H61" s="80" t="s">
        <v>17</v>
      </c>
      <c r="J61" s="81">
        <v>45975</v>
      </c>
      <c r="K61" s="80">
        <v>4</v>
      </c>
      <c r="L61" s="80">
        <v>3</v>
      </c>
      <c r="M61" s="80">
        <v>4</v>
      </c>
      <c r="N61" s="80">
        <v>2</v>
      </c>
    </row>
    <row r="62" spans="1:14" x14ac:dyDescent="0.3">
      <c r="A62" s="2" t="s">
        <v>87</v>
      </c>
      <c r="B62" s="2" t="s">
        <v>19</v>
      </c>
      <c r="C62" s="80" t="s">
        <v>16</v>
      </c>
      <c r="D62" s="81">
        <v>45942</v>
      </c>
      <c r="E62" s="81">
        <v>45947</v>
      </c>
      <c r="F62" s="81">
        <v>45949</v>
      </c>
      <c r="G62" s="81">
        <v>45955</v>
      </c>
      <c r="H62" s="80" t="s">
        <v>17</v>
      </c>
      <c r="J62" s="81">
        <v>45984</v>
      </c>
      <c r="K62" s="80">
        <v>5</v>
      </c>
      <c r="L62" s="80">
        <v>2</v>
      </c>
      <c r="M62" s="80">
        <v>6</v>
      </c>
      <c r="N62" s="80">
        <v>7</v>
      </c>
    </row>
    <row r="63" spans="1:14" x14ac:dyDescent="0.3">
      <c r="A63" s="2" t="s">
        <v>88</v>
      </c>
      <c r="B63" s="2" t="s">
        <v>19</v>
      </c>
      <c r="C63" s="80" t="s">
        <v>30</v>
      </c>
      <c r="D63" s="81">
        <v>45956</v>
      </c>
      <c r="E63" s="81">
        <v>45961</v>
      </c>
      <c r="F63" s="81">
        <v>45965</v>
      </c>
      <c r="G63" s="81">
        <v>45971</v>
      </c>
      <c r="H63" s="80" t="s">
        <v>17</v>
      </c>
      <c r="J63" s="81">
        <v>45992</v>
      </c>
      <c r="K63" s="80">
        <v>5</v>
      </c>
      <c r="L63" s="80">
        <v>4</v>
      </c>
      <c r="M63" s="80">
        <v>6</v>
      </c>
      <c r="N63" s="80">
        <v>9</v>
      </c>
    </row>
    <row r="64" spans="1:14" x14ac:dyDescent="0.3">
      <c r="A64" s="2" t="s">
        <v>89</v>
      </c>
      <c r="B64" s="2" t="s">
        <v>21</v>
      </c>
      <c r="C64" s="80" t="s">
        <v>16</v>
      </c>
      <c r="D64" s="81">
        <v>45939</v>
      </c>
      <c r="E64" s="81">
        <v>45944</v>
      </c>
      <c r="F64" s="81">
        <v>45949</v>
      </c>
      <c r="G64" s="81">
        <v>45951</v>
      </c>
      <c r="H64" s="80" t="s">
        <v>17</v>
      </c>
      <c r="J64" s="81">
        <v>45968</v>
      </c>
      <c r="K64" s="80">
        <v>5</v>
      </c>
      <c r="L64" s="80">
        <v>5</v>
      </c>
      <c r="M64" s="80">
        <v>2</v>
      </c>
      <c r="N64" s="80">
        <v>3</v>
      </c>
    </row>
    <row r="65" spans="1:14" x14ac:dyDescent="0.3">
      <c r="A65" s="2" t="s">
        <v>90</v>
      </c>
      <c r="B65" s="2" t="s">
        <v>15</v>
      </c>
      <c r="C65" s="80" t="s">
        <v>30</v>
      </c>
      <c r="D65" s="81">
        <v>45941</v>
      </c>
      <c r="E65" s="81">
        <v>45946</v>
      </c>
      <c r="F65" s="81">
        <v>45949</v>
      </c>
      <c r="G65" s="81">
        <v>45956</v>
      </c>
      <c r="H65" s="80" t="s">
        <v>17</v>
      </c>
      <c r="J65" s="81">
        <v>45984</v>
      </c>
      <c r="K65" s="80">
        <v>5</v>
      </c>
      <c r="L65" s="80">
        <v>3</v>
      </c>
      <c r="M65" s="80">
        <v>7</v>
      </c>
      <c r="N65" s="80">
        <v>3</v>
      </c>
    </row>
    <row r="66" spans="1:14" x14ac:dyDescent="0.3">
      <c r="A66" s="2" t="s">
        <v>91</v>
      </c>
      <c r="B66" s="2" t="s">
        <v>15</v>
      </c>
      <c r="C66" s="80" t="s">
        <v>22</v>
      </c>
      <c r="D66" s="81">
        <v>45939</v>
      </c>
      <c r="H66" s="80" t="s">
        <v>23</v>
      </c>
      <c r="I66" s="80" t="s">
        <v>24</v>
      </c>
    </row>
    <row r="67" spans="1:14" x14ac:dyDescent="0.3">
      <c r="A67" s="2" t="s">
        <v>92</v>
      </c>
      <c r="B67" s="2" t="s">
        <v>19</v>
      </c>
      <c r="C67" s="80" t="s">
        <v>16</v>
      </c>
      <c r="D67" s="81">
        <v>45959</v>
      </c>
      <c r="E67" s="81">
        <v>45960</v>
      </c>
      <c r="F67" s="81">
        <v>45965</v>
      </c>
      <c r="G67" s="81">
        <v>45968</v>
      </c>
      <c r="H67" s="80" t="s">
        <v>17</v>
      </c>
      <c r="J67" s="81">
        <v>45983</v>
      </c>
      <c r="K67" s="80">
        <v>1</v>
      </c>
      <c r="L67" s="80">
        <v>5</v>
      </c>
      <c r="M67" s="80">
        <v>3</v>
      </c>
      <c r="N67" s="80">
        <v>10</v>
      </c>
    </row>
    <row r="68" spans="1:14" x14ac:dyDescent="0.3">
      <c r="A68" s="2" t="s">
        <v>93</v>
      </c>
      <c r="B68" s="2" t="s">
        <v>15</v>
      </c>
      <c r="C68" s="80" t="s">
        <v>16</v>
      </c>
      <c r="D68" s="81">
        <v>45950</v>
      </c>
      <c r="E68" s="81">
        <v>45955</v>
      </c>
      <c r="F68" s="81">
        <v>45958</v>
      </c>
      <c r="G68" s="81">
        <v>45962</v>
      </c>
      <c r="H68" s="80" t="s">
        <v>17</v>
      </c>
      <c r="J68" s="81">
        <v>45984</v>
      </c>
      <c r="K68" s="80">
        <v>5</v>
      </c>
      <c r="L68" s="80">
        <v>3</v>
      </c>
      <c r="M68" s="80">
        <v>4</v>
      </c>
      <c r="N68" s="80">
        <v>4</v>
      </c>
    </row>
    <row r="69" spans="1:14" x14ac:dyDescent="0.3">
      <c r="A69" s="2" t="s">
        <v>94</v>
      </c>
      <c r="B69" s="2" t="s">
        <v>19</v>
      </c>
      <c r="C69" s="80" t="s">
        <v>30</v>
      </c>
      <c r="D69" s="81">
        <v>45953</v>
      </c>
      <c r="E69" s="81">
        <v>45956</v>
      </c>
      <c r="F69" s="81">
        <v>45959</v>
      </c>
      <c r="G69" s="81">
        <v>45961</v>
      </c>
      <c r="H69" s="80" t="s">
        <v>17</v>
      </c>
      <c r="J69" s="81">
        <v>45980</v>
      </c>
      <c r="K69" s="80">
        <v>3</v>
      </c>
      <c r="L69" s="80">
        <v>3</v>
      </c>
      <c r="M69" s="80">
        <v>2</v>
      </c>
      <c r="N69" s="80">
        <v>5</v>
      </c>
    </row>
    <row r="70" spans="1:14" x14ac:dyDescent="0.3">
      <c r="A70" s="2" t="s">
        <v>95</v>
      </c>
      <c r="B70" s="2" t="s">
        <v>15</v>
      </c>
      <c r="C70" s="80" t="s">
        <v>22</v>
      </c>
      <c r="D70" s="81">
        <v>45959</v>
      </c>
      <c r="H70" s="80" t="s">
        <v>23</v>
      </c>
      <c r="I70" s="80" t="s">
        <v>63</v>
      </c>
    </row>
    <row r="71" spans="1:14" x14ac:dyDescent="0.3">
      <c r="A71" s="2" t="s">
        <v>96</v>
      </c>
      <c r="B71" s="2" t="s">
        <v>21</v>
      </c>
      <c r="C71" s="80" t="s">
        <v>30</v>
      </c>
      <c r="D71" s="81">
        <v>45939</v>
      </c>
      <c r="E71" s="81">
        <v>45940</v>
      </c>
      <c r="F71" s="81">
        <v>45945</v>
      </c>
      <c r="G71" s="81">
        <v>45948</v>
      </c>
      <c r="H71" s="80" t="s">
        <v>17</v>
      </c>
      <c r="J71" s="81">
        <v>45967</v>
      </c>
      <c r="K71" s="80">
        <v>1</v>
      </c>
      <c r="L71" s="80">
        <v>5</v>
      </c>
      <c r="M71" s="80">
        <v>3</v>
      </c>
      <c r="N71" s="80">
        <v>1</v>
      </c>
    </row>
    <row r="72" spans="1:14" x14ac:dyDescent="0.3">
      <c r="A72" s="2" t="s">
        <v>97</v>
      </c>
      <c r="B72" s="2" t="s">
        <v>15</v>
      </c>
      <c r="C72" s="80" t="s">
        <v>30</v>
      </c>
      <c r="D72" s="81">
        <v>45948</v>
      </c>
      <c r="E72" s="81">
        <v>45950</v>
      </c>
      <c r="F72" s="81">
        <v>45954</v>
      </c>
      <c r="G72" s="81">
        <v>45958</v>
      </c>
      <c r="H72" s="80" t="s">
        <v>17</v>
      </c>
      <c r="J72" s="81">
        <v>45972</v>
      </c>
      <c r="K72" s="80">
        <v>2</v>
      </c>
      <c r="L72" s="80">
        <v>4</v>
      </c>
      <c r="M72" s="80">
        <v>4</v>
      </c>
      <c r="N72" s="80">
        <v>10</v>
      </c>
    </row>
    <row r="73" spans="1:14" x14ac:dyDescent="0.3">
      <c r="A73" s="2" t="s">
        <v>98</v>
      </c>
      <c r="B73" s="2" t="s">
        <v>15</v>
      </c>
      <c r="C73" s="80" t="s">
        <v>16</v>
      </c>
      <c r="D73" s="81">
        <v>45931</v>
      </c>
      <c r="E73" s="81">
        <v>45934</v>
      </c>
      <c r="F73" s="81">
        <v>45936</v>
      </c>
      <c r="G73" s="81">
        <v>45938</v>
      </c>
      <c r="H73" s="80" t="s">
        <v>17</v>
      </c>
      <c r="J73" s="81">
        <v>45953</v>
      </c>
      <c r="K73" s="80">
        <v>3</v>
      </c>
      <c r="L73" s="80">
        <v>2</v>
      </c>
      <c r="M73" s="80">
        <v>2</v>
      </c>
      <c r="N73" s="80">
        <v>7</v>
      </c>
    </row>
    <row r="74" spans="1:14" x14ac:dyDescent="0.3">
      <c r="A74" s="2" t="s">
        <v>99</v>
      </c>
      <c r="B74" s="2" t="s">
        <v>32</v>
      </c>
      <c r="C74" s="80" t="s">
        <v>30</v>
      </c>
      <c r="D74" s="81">
        <v>45947</v>
      </c>
      <c r="E74" s="81">
        <v>45950</v>
      </c>
      <c r="F74" s="81">
        <v>45952</v>
      </c>
      <c r="G74" s="81">
        <v>45955</v>
      </c>
      <c r="H74" s="80" t="s">
        <v>17</v>
      </c>
      <c r="J74" s="81">
        <v>45965</v>
      </c>
      <c r="K74" s="80">
        <v>3</v>
      </c>
      <c r="L74" s="80">
        <v>2</v>
      </c>
      <c r="M74" s="80">
        <v>3</v>
      </c>
      <c r="N74" s="80">
        <v>6</v>
      </c>
    </row>
    <row r="75" spans="1:14" x14ac:dyDescent="0.3">
      <c r="A75" s="2" t="s">
        <v>100</v>
      </c>
      <c r="B75" s="2" t="s">
        <v>19</v>
      </c>
      <c r="C75" s="80" t="s">
        <v>22</v>
      </c>
      <c r="D75" s="81">
        <v>45961</v>
      </c>
      <c r="H75" s="80" t="s">
        <v>23</v>
      </c>
      <c r="I75" s="80" t="s">
        <v>101</v>
      </c>
    </row>
    <row r="76" spans="1:14" x14ac:dyDescent="0.3">
      <c r="A76" s="2" t="s">
        <v>102</v>
      </c>
      <c r="B76" s="2" t="s">
        <v>15</v>
      </c>
      <c r="C76" s="80" t="s">
        <v>16</v>
      </c>
      <c r="D76" s="81">
        <v>45937</v>
      </c>
      <c r="E76" s="81">
        <v>45940</v>
      </c>
      <c r="F76" s="81">
        <v>45943</v>
      </c>
      <c r="G76" s="81">
        <v>45947</v>
      </c>
      <c r="H76" s="80" t="s">
        <v>17</v>
      </c>
      <c r="J76" s="81">
        <v>45975</v>
      </c>
      <c r="K76" s="80">
        <v>3</v>
      </c>
      <c r="L76" s="80">
        <v>3</v>
      </c>
      <c r="M76" s="80">
        <v>4</v>
      </c>
      <c r="N76" s="80">
        <v>0</v>
      </c>
    </row>
    <row r="77" spans="1:14" x14ac:dyDescent="0.3">
      <c r="A77" s="2" t="s">
        <v>103</v>
      </c>
      <c r="B77" s="2" t="s">
        <v>15</v>
      </c>
      <c r="C77" s="80" t="s">
        <v>30</v>
      </c>
      <c r="D77" s="81">
        <v>45933</v>
      </c>
      <c r="E77" s="81">
        <v>45936</v>
      </c>
      <c r="F77" s="81">
        <v>45941</v>
      </c>
      <c r="G77" s="81">
        <v>45948</v>
      </c>
      <c r="H77" s="80" t="s">
        <v>17</v>
      </c>
      <c r="J77" s="81">
        <v>45970</v>
      </c>
      <c r="K77" s="80">
        <v>3</v>
      </c>
      <c r="L77" s="80">
        <v>5</v>
      </c>
      <c r="M77" s="80">
        <v>7</v>
      </c>
      <c r="N77" s="80">
        <v>1</v>
      </c>
    </row>
    <row r="78" spans="1:14" x14ac:dyDescent="0.3">
      <c r="A78" s="2" t="s">
        <v>104</v>
      </c>
      <c r="B78" s="2" t="s">
        <v>32</v>
      </c>
      <c r="C78" s="80" t="s">
        <v>16</v>
      </c>
      <c r="D78" s="81">
        <v>45938</v>
      </c>
      <c r="E78" s="81">
        <v>45939</v>
      </c>
      <c r="F78" s="81">
        <v>45942</v>
      </c>
      <c r="G78" s="81">
        <v>45945</v>
      </c>
      <c r="H78" s="80" t="s">
        <v>17</v>
      </c>
      <c r="J78" s="81">
        <v>45973</v>
      </c>
      <c r="K78" s="80">
        <v>1</v>
      </c>
      <c r="L78" s="80">
        <v>3</v>
      </c>
      <c r="M78" s="80">
        <v>3</v>
      </c>
      <c r="N78" s="80">
        <v>8</v>
      </c>
    </row>
    <row r="79" spans="1:14" x14ac:dyDescent="0.3">
      <c r="A79" s="2" t="s">
        <v>105</v>
      </c>
      <c r="B79" s="2" t="s">
        <v>32</v>
      </c>
      <c r="C79" s="80" t="s">
        <v>22</v>
      </c>
      <c r="D79" s="81">
        <v>45954</v>
      </c>
      <c r="H79" s="80" t="s">
        <v>23</v>
      </c>
      <c r="I79" s="80" t="s">
        <v>24</v>
      </c>
    </row>
    <row r="80" spans="1:14" x14ac:dyDescent="0.3">
      <c r="A80" s="2" t="s">
        <v>106</v>
      </c>
      <c r="B80" s="2" t="s">
        <v>19</v>
      </c>
      <c r="C80" s="80" t="s">
        <v>22</v>
      </c>
      <c r="D80" s="81">
        <v>45944</v>
      </c>
      <c r="H80" s="80" t="s">
        <v>23</v>
      </c>
      <c r="I80" s="80" t="s">
        <v>63</v>
      </c>
    </row>
    <row r="81" spans="1:14" x14ac:dyDescent="0.3">
      <c r="A81" s="2" t="s">
        <v>107</v>
      </c>
      <c r="B81" s="2" t="s">
        <v>32</v>
      </c>
      <c r="C81" s="80" t="s">
        <v>16</v>
      </c>
      <c r="D81" s="81">
        <v>45946</v>
      </c>
      <c r="E81" s="81">
        <v>45948</v>
      </c>
      <c r="F81" s="81">
        <v>45950</v>
      </c>
      <c r="G81" s="81">
        <v>45956</v>
      </c>
      <c r="H81" s="80" t="s">
        <v>23</v>
      </c>
      <c r="I81" s="80" t="s">
        <v>33</v>
      </c>
      <c r="K81" s="80">
        <v>2</v>
      </c>
      <c r="L81" s="80">
        <v>2</v>
      </c>
      <c r="M81" s="80">
        <v>6</v>
      </c>
    </row>
    <row r="82" spans="1:14" x14ac:dyDescent="0.3">
      <c r="A82" s="2" t="s">
        <v>108</v>
      </c>
      <c r="B82" s="2" t="s">
        <v>21</v>
      </c>
      <c r="C82" s="80" t="s">
        <v>22</v>
      </c>
      <c r="D82" s="81">
        <v>45948</v>
      </c>
      <c r="H82" s="80" t="s">
        <v>23</v>
      </c>
      <c r="I82" s="80" t="s">
        <v>24</v>
      </c>
    </row>
    <row r="83" spans="1:14" x14ac:dyDescent="0.3">
      <c r="A83" s="2" t="s">
        <v>109</v>
      </c>
      <c r="B83" s="2" t="s">
        <v>32</v>
      </c>
      <c r="C83" s="80" t="s">
        <v>22</v>
      </c>
      <c r="D83" s="81">
        <v>45955</v>
      </c>
      <c r="H83" s="80" t="s">
        <v>23</v>
      </c>
      <c r="I83" s="80" t="s">
        <v>24</v>
      </c>
    </row>
    <row r="84" spans="1:14" x14ac:dyDescent="0.3">
      <c r="A84" s="2" t="s">
        <v>110</v>
      </c>
      <c r="B84" s="2" t="s">
        <v>21</v>
      </c>
      <c r="C84" s="80" t="s">
        <v>16</v>
      </c>
      <c r="D84" s="81">
        <v>45938</v>
      </c>
      <c r="E84" s="81">
        <v>45940</v>
      </c>
      <c r="F84" s="81">
        <v>45943</v>
      </c>
      <c r="G84" s="81">
        <v>45948</v>
      </c>
      <c r="H84" s="80" t="s">
        <v>17</v>
      </c>
      <c r="J84" s="81">
        <v>45959</v>
      </c>
      <c r="K84" s="80">
        <v>2</v>
      </c>
      <c r="L84" s="80">
        <v>3</v>
      </c>
      <c r="M84" s="80">
        <v>5</v>
      </c>
      <c r="N84" s="80">
        <v>5</v>
      </c>
    </row>
    <row r="85" spans="1:14" x14ac:dyDescent="0.3">
      <c r="A85" s="2" t="s">
        <v>111</v>
      </c>
      <c r="B85" s="2" t="s">
        <v>19</v>
      </c>
      <c r="C85" s="80" t="s">
        <v>30</v>
      </c>
      <c r="D85" s="81">
        <v>45953</v>
      </c>
      <c r="E85" s="81">
        <v>45958</v>
      </c>
      <c r="F85" s="81">
        <v>45961</v>
      </c>
      <c r="G85" s="81">
        <v>45966</v>
      </c>
      <c r="H85" s="80" t="s">
        <v>17</v>
      </c>
      <c r="J85" s="81">
        <v>45981</v>
      </c>
      <c r="K85" s="80">
        <v>5</v>
      </c>
      <c r="L85" s="80">
        <v>3</v>
      </c>
      <c r="M85" s="80">
        <v>5</v>
      </c>
      <c r="N85" s="80">
        <v>5</v>
      </c>
    </row>
    <row r="86" spans="1:14" x14ac:dyDescent="0.3">
      <c r="A86" s="2" t="s">
        <v>112</v>
      </c>
      <c r="B86" s="2" t="s">
        <v>19</v>
      </c>
      <c r="C86" s="80" t="s">
        <v>16</v>
      </c>
      <c r="D86" s="81">
        <v>45946</v>
      </c>
      <c r="E86" s="81">
        <v>45950</v>
      </c>
      <c r="F86" s="81">
        <v>45952</v>
      </c>
      <c r="G86" s="81">
        <v>45958</v>
      </c>
      <c r="H86" s="80" t="s">
        <v>17</v>
      </c>
      <c r="J86" s="81">
        <v>45987</v>
      </c>
      <c r="K86" s="80">
        <v>4</v>
      </c>
      <c r="L86" s="80">
        <v>2</v>
      </c>
      <c r="M86" s="80">
        <v>6</v>
      </c>
      <c r="N86" s="80">
        <v>4</v>
      </c>
    </row>
    <row r="87" spans="1:14" x14ac:dyDescent="0.3">
      <c r="A87" s="2" t="s">
        <v>113</v>
      </c>
      <c r="B87" s="2" t="s">
        <v>19</v>
      </c>
      <c r="C87" s="80" t="s">
        <v>22</v>
      </c>
      <c r="D87" s="81">
        <v>45951</v>
      </c>
      <c r="H87" s="80" t="s">
        <v>23</v>
      </c>
      <c r="I87" s="80" t="s">
        <v>26</v>
      </c>
    </row>
    <row r="88" spans="1:14" x14ac:dyDescent="0.3">
      <c r="A88" s="2" t="s">
        <v>114</v>
      </c>
      <c r="B88" s="2" t="s">
        <v>19</v>
      </c>
      <c r="C88" s="80" t="s">
        <v>30</v>
      </c>
      <c r="D88" s="81">
        <v>45953</v>
      </c>
      <c r="E88" s="81">
        <v>45954</v>
      </c>
      <c r="F88" s="81">
        <v>45958</v>
      </c>
      <c r="G88" s="81">
        <v>45961</v>
      </c>
      <c r="H88" s="80" t="s">
        <v>17</v>
      </c>
      <c r="J88" s="81">
        <v>45981</v>
      </c>
      <c r="K88" s="80">
        <v>1</v>
      </c>
      <c r="L88" s="80">
        <v>4</v>
      </c>
      <c r="M88" s="80">
        <v>3</v>
      </c>
      <c r="N88" s="80">
        <v>7</v>
      </c>
    </row>
    <row r="89" spans="1:14" x14ac:dyDescent="0.3">
      <c r="A89" s="2" t="s">
        <v>115</v>
      </c>
      <c r="B89" s="2" t="s">
        <v>19</v>
      </c>
      <c r="C89" s="80" t="s">
        <v>22</v>
      </c>
      <c r="D89" s="81">
        <v>45946</v>
      </c>
      <c r="H89" s="80" t="s">
        <v>23</v>
      </c>
      <c r="I89" s="80" t="s">
        <v>33</v>
      </c>
    </row>
    <row r="90" spans="1:14" x14ac:dyDescent="0.3">
      <c r="A90" s="2" t="s">
        <v>116</v>
      </c>
      <c r="B90" s="2" t="s">
        <v>21</v>
      </c>
      <c r="C90" s="80" t="s">
        <v>30</v>
      </c>
      <c r="D90" s="81">
        <v>45945</v>
      </c>
      <c r="E90" s="81">
        <v>45947</v>
      </c>
      <c r="F90" s="81">
        <v>45950</v>
      </c>
      <c r="G90" s="81">
        <v>45956</v>
      </c>
      <c r="H90" s="80" t="s">
        <v>17</v>
      </c>
      <c r="J90" s="81">
        <v>45985</v>
      </c>
      <c r="K90" s="80">
        <v>2</v>
      </c>
      <c r="L90" s="80">
        <v>3</v>
      </c>
      <c r="M90" s="80">
        <v>6</v>
      </c>
      <c r="N90" s="80">
        <v>5</v>
      </c>
    </row>
    <row r="91" spans="1:14" x14ac:dyDescent="0.3">
      <c r="A91" s="2" t="s">
        <v>117</v>
      </c>
      <c r="B91" s="2" t="s">
        <v>21</v>
      </c>
      <c r="C91" s="80" t="s">
        <v>30</v>
      </c>
      <c r="D91" s="81">
        <v>45956</v>
      </c>
      <c r="E91" s="81">
        <v>45957</v>
      </c>
      <c r="F91" s="81">
        <v>45961</v>
      </c>
      <c r="G91" s="81">
        <v>45966</v>
      </c>
      <c r="H91" s="80" t="s">
        <v>17</v>
      </c>
      <c r="J91" s="81">
        <v>45983</v>
      </c>
      <c r="K91" s="80">
        <v>1</v>
      </c>
      <c r="L91" s="80">
        <v>4</v>
      </c>
      <c r="M91" s="80">
        <v>5</v>
      </c>
      <c r="N91" s="80">
        <v>8</v>
      </c>
    </row>
    <row r="92" spans="1:14" x14ac:dyDescent="0.3">
      <c r="A92" s="2" t="s">
        <v>118</v>
      </c>
      <c r="B92" s="2" t="s">
        <v>19</v>
      </c>
      <c r="C92" s="80" t="s">
        <v>16</v>
      </c>
      <c r="D92" s="81">
        <v>45931</v>
      </c>
      <c r="E92" s="81">
        <v>45932</v>
      </c>
      <c r="F92" s="81">
        <v>45935</v>
      </c>
      <c r="G92" s="81">
        <v>45940</v>
      </c>
      <c r="H92" s="80" t="s">
        <v>17</v>
      </c>
      <c r="J92" s="81">
        <v>45970</v>
      </c>
      <c r="K92" s="80">
        <v>1</v>
      </c>
      <c r="L92" s="80">
        <v>3</v>
      </c>
      <c r="M92" s="80">
        <v>5</v>
      </c>
      <c r="N92" s="80">
        <v>0</v>
      </c>
    </row>
    <row r="93" spans="1:14" x14ac:dyDescent="0.3">
      <c r="A93" s="2" t="s">
        <v>119</v>
      </c>
      <c r="B93" s="2" t="s">
        <v>32</v>
      </c>
      <c r="C93" s="80" t="s">
        <v>30</v>
      </c>
      <c r="D93" s="81">
        <v>45933</v>
      </c>
      <c r="E93" s="81">
        <v>45938</v>
      </c>
      <c r="F93" s="81">
        <v>45943</v>
      </c>
      <c r="G93" s="81">
        <v>45946</v>
      </c>
      <c r="H93" s="80" t="s">
        <v>17</v>
      </c>
      <c r="J93" s="81">
        <v>45974</v>
      </c>
      <c r="K93" s="80">
        <v>5</v>
      </c>
      <c r="L93" s="80">
        <v>5</v>
      </c>
      <c r="M93" s="80">
        <v>3</v>
      </c>
      <c r="N93" s="80">
        <v>9</v>
      </c>
    </row>
    <row r="94" spans="1:14" x14ac:dyDescent="0.3">
      <c r="A94" s="2" t="s">
        <v>120</v>
      </c>
      <c r="B94" s="2" t="s">
        <v>15</v>
      </c>
      <c r="C94" s="80" t="s">
        <v>22</v>
      </c>
      <c r="D94" s="81">
        <v>45940</v>
      </c>
      <c r="H94" s="80" t="s">
        <v>23</v>
      </c>
      <c r="I94" s="80" t="s">
        <v>101</v>
      </c>
    </row>
    <row r="95" spans="1:14" x14ac:dyDescent="0.3">
      <c r="A95" s="2" t="s">
        <v>121</v>
      </c>
      <c r="B95" s="2" t="s">
        <v>19</v>
      </c>
      <c r="C95" s="80" t="s">
        <v>22</v>
      </c>
      <c r="D95" s="81">
        <v>45938</v>
      </c>
      <c r="H95" s="80" t="s">
        <v>23</v>
      </c>
      <c r="I95" s="80" t="s">
        <v>63</v>
      </c>
    </row>
    <row r="96" spans="1:14" x14ac:dyDescent="0.3">
      <c r="A96" s="2" t="s">
        <v>122</v>
      </c>
      <c r="B96" s="2" t="s">
        <v>32</v>
      </c>
      <c r="C96" s="80" t="s">
        <v>22</v>
      </c>
      <c r="D96" s="81">
        <v>45943</v>
      </c>
      <c r="H96" s="80" t="s">
        <v>23</v>
      </c>
      <c r="I96" s="80" t="s">
        <v>26</v>
      </c>
    </row>
    <row r="97" spans="1:14" x14ac:dyDescent="0.3">
      <c r="A97" s="2" t="s">
        <v>123</v>
      </c>
      <c r="B97" s="2" t="s">
        <v>15</v>
      </c>
      <c r="C97" s="80" t="s">
        <v>16</v>
      </c>
      <c r="D97" s="81">
        <v>45953</v>
      </c>
      <c r="E97" s="81">
        <v>45955</v>
      </c>
      <c r="F97" s="81">
        <v>45958</v>
      </c>
      <c r="G97" s="81">
        <v>45963</v>
      </c>
      <c r="H97" s="80" t="s">
        <v>17</v>
      </c>
      <c r="J97" s="81">
        <v>45976</v>
      </c>
      <c r="K97" s="80">
        <v>2</v>
      </c>
      <c r="L97" s="80">
        <v>3</v>
      </c>
      <c r="M97" s="80">
        <v>5</v>
      </c>
      <c r="N97" s="80">
        <v>9</v>
      </c>
    </row>
    <row r="98" spans="1:14" x14ac:dyDescent="0.3">
      <c r="A98" s="2" t="s">
        <v>124</v>
      </c>
      <c r="B98" s="2" t="s">
        <v>19</v>
      </c>
      <c r="C98" s="80" t="s">
        <v>30</v>
      </c>
      <c r="D98" s="81">
        <v>45938</v>
      </c>
      <c r="E98" s="81">
        <v>45942</v>
      </c>
      <c r="F98" s="81">
        <v>45945</v>
      </c>
      <c r="G98" s="81">
        <v>45952</v>
      </c>
      <c r="H98" s="80" t="s">
        <v>23</v>
      </c>
      <c r="I98" s="80" t="s">
        <v>63</v>
      </c>
      <c r="K98" s="80">
        <v>4</v>
      </c>
      <c r="L98" s="80">
        <v>3</v>
      </c>
      <c r="M98" s="80">
        <v>7</v>
      </c>
    </row>
    <row r="99" spans="1:14" x14ac:dyDescent="0.3">
      <c r="A99" s="2" t="s">
        <v>125</v>
      </c>
      <c r="B99" s="2" t="s">
        <v>19</v>
      </c>
      <c r="C99" s="80" t="s">
        <v>16</v>
      </c>
      <c r="D99" s="81">
        <v>45940</v>
      </c>
      <c r="E99" s="81">
        <v>45944</v>
      </c>
      <c r="F99" s="81">
        <v>45945</v>
      </c>
      <c r="G99" s="81">
        <v>45951</v>
      </c>
      <c r="H99" s="80" t="s">
        <v>17</v>
      </c>
      <c r="J99" s="81">
        <v>45976</v>
      </c>
      <c r="K99" s="80">
        <v>4</v>
      </c>
      <c r="L99" s="80">
        <v>1</v>
      </c>
      <c r="M99" s="80">
        <v>6</v>
      </c>
      <c r="N99" s="80">
        <v>6</v>
      </c>
    </row>
    <row r="100" spans="1:14" x14ac:dyDescent="0.3">
      <c r="A100" s="2" t="s">
        <v>126</v>
      </c>
      <c r="B100" s="2" t="s">
        <v>21</v>
      </c>
      <c r="C100" s="80" t="s">
        <v>16</v>
      </c>
      <c r="D100" s="81">
        <v>45952</v>
      </c>
      <c r="E100" s="81">
        <v>45956</v>
      </c>
      <c r="F100" s="81">
        <v>45961</v>
      </c>
      <c r="G100" s="81">
        <v>45968</v>
      </c>
      <c r="H100" s="80" t="s">
        <v>17</v>
      </c>
      <c r="J100" s="81">
        <v>45982</v>
      </c>
      <c r="K100" s="80">
        <v>4</v>
      </c>
      <c r="L100" s="80">
        <v>5</v>
      </c>
      <c r="M100" s="80">
        <v>7</v>
      </c>
      <c r="N100" s="80">
        <v>0</v>
      </c>
    </row>
    <row r="101" spans="1:14" x14ac:dyDescent="0.3">
      <c r="A101" s="2" t="s">
        <v>127</v>
      </c>
      <c r="B101" s="2" t="s">
        <v>15</v>
      </c>
      <c r="C101" s="80" t="s">
        <v>16</v>
      </c>
      <c r="D101" s="81">
        <v>45949</v>
      </c>
      <c r="E101" s="81">
        <v>45952</v>
      </c>
      <c r="F101" s="81">
        <v>45957</v>
      </c>
      <c r="G101" s="81">
        <v>45964</v>
      </c>
      <c r="H101" s="80" t="s">
        <v>17</v>
      </c>
      <c r="J101" s="81">
        <v>45984</v>
      </c>
      <c r="K101" s="80">
        <v>3</v>
      </c>
      <c r="L101" s="80">
        <v>5</v>
      </c>
      <c r="M101" s="80">
        <v>7</v>
      </c>
      <c r="N101" s="80">
        <v>10</v>
      </c>
    </row>
    <row r="102" spans="1:14" x14ac:dyDescent="0.3">
      <c r="A102" s="2" t="s">
        <v>128</v>
      </c>
      <c r="B102" s="2" t="s">
        <v>15</v>
      </c>
      <c r="C102" s="80" t="s">
        <v>30</v>
      </c>
      <c r="D102" s="81">
        <v>45942</v>
      </c>
      <c r="E102" s="81">
        <v>45944</v>
      </c>
      <c r="F102" s="81">
        <v>45948</v>
      </c>
      <c r="G102" s="81">
        <v>45951</v>
      </c>
      <c r="H102" s="80" t="s">
        <v>17</v>
      </c>
      <c r="J102" s="81">
        <v>45963</v>
      </c>
      <c r="K102" s="80">
        <v>2</v>
      </c>
      <c r="L102" s="80">
        <v>4</v>
      </c>
      <c r="M102" s="80">
        <v>3</v>
      </c>
      <c r="N102" s="80">
        <v>1</v>
      </c>
    </row>
    <row r="103" spans="1:14" x14ac:dyDescent="0.3">
      <c r="A103" s="2" t="s">
        <v>129</v>
      </c>
      <c r="B103" s="2" t="s">
        <v>32</v>
      </c>
      <c r="C103" s="80" t="s">
        <v>16</v>
      </c>
      <c r="D103" s="81">
        <v>45946</v>
      </c>
      <c r="E103" s="81">
        <v>45949</v>
      </c>
      <c r="F103" s="81">
        <v>45953</v>
      </c>
      <c r="G103" s="81">
        <v>45959</v>
      </c>
      <c r="H103" s="80" t="s">
        <v>17</v>
      </c>
      <c r="J103" s="81">
        <v>45976</v>
      </c>
      <c r="K103" s="80">
        <v>3</v>
      </c>
      <c r="L103" s="80">
        <v>4</v>
      </c>
      <c r="M103" s="80">
        <v>6</v>
      </c>
      <c r="N103" s="80">
        <v>1</v>
      </c>
    </row>
    <row r="104" spans="1:14" x14ac:dyDescent="0.3">
      <c r="A104" s="2" t="s">
        <v>130</v>
      </c>
      <c r="B104" s="2" t="s">
        <v>21</v>
      </c>
      <c r="C104" s="80" t="s">
        <v>16</v>
      </c>
      <c r="D104" s="81">
        <v>45948</v>
      </c>
      <c r="E104" s="81">
        <v>45951</v>
      </c>
      <c r="F104" s="81">
        <v>45954</v>
      </c>
      <c r="G104" s="81">
        <v>45957</v>
      </c>
      <c r="H104" s="80" t="s">
        <v>17</v>
      </c>
      <c r="J104" s="81">
        <v>45978</v>
      </c>
      <c r="K104" s="80">
        <v>3</v>
      </c>
      <c r="L104" s="80">
        <v>3</v>
      </c>
      <c r="M104" s="80">
        <v>3</v>
      </c>
      <c r="N104" s="80">
        <v>0</v>
      </c>
    </row>
    <row r="105" spans="1:14" x14ac:dyDescent="0.3">
      <c r="A105" s="2" t="s">
        <v>131</v>
      </c>
      <c r="B105" s="2" t="s">
        <v>21</v>
      </c>
      <c r="C105" s="80" t="s">
        <v>22</v>
      </c>
      <c r="D105" s="81">
        <v>45947</v>
      </c>
      <c r="H105" s="80" t="s">
        <v>23</v>
      </c>
      <c r="I105" s="80" t="s">
        <v>101</v>
      </c>
    </row>
    <row r="106" spans="1:14" x14ac:dyDescent="0.3">
      <c r="A106" s="2" t="s">
        <v>132</v>
      </c>
      <c r="B106" s="2" t="s">
        <v>21</v>
      </c>
      <c r="C106" s="80" t="s">
        <v>22</v>
      </c>
      <c r="D106" s="81">
        <v>45942</v>
      </c>
      <c r="H106" s="80" t="s">
        <v>23</v>
      </c>
      <c r="I106" s="80" t="s">
        <v>101</v>
      </c>
    </row>
    <row r="107" spans="1:14" x14ac:dyDescent="0.3">
      <c r="A107" s="2" t="s">
        <v>133</v>
      </c>
      <c r="B107" s="2" t="s">
        <v>21</v>
      </c>
      <c r="C107" s="80" t="s">
        <v>16</v>
      </c>
      <c r="D107" s="81">
        <v>45944</v>
      </c>
      <c r="E107" s="81">
        <v>45947</v>
      </c>
      <c r="F107" s="81">
        <v>45949</v>
      </c>
      <c r="G107" s="81">
        <v>45954</v>
      </c>
      <c r="H107" s="80" t="s">
        <v>17</v>
      </c>
      <c r="J107" s="81">
        <v>45974</v>
      </c>
      <c r="K107" s="80">
        <v>3</v>
      </c>
      <c r="L107" s="80">
        <v>2</v>
      </c>
      <c r="M107" s="80">
        <v>5</v>
      </c>
      <c r="N107" s="80">
        <v>2</v>
      </c>
    </row>
    <row r="108" spans="1:14" x14ac:dyDescent="0.3">
      <c r="A108" s="2" t="s">
        <v>134</v>
      </c>
      <c r="B108" s="2" t="s">
        <v>15</v>
      </c>
      <c r="C108" s="80" t="s">
        <v>16</v>
      </c>
      <c r="D108" s="81">
        <v>45954</v>
      </c>
      <c r="E108" s="81">
        <v>45959</v>
      </c>
      <c r="F108" s="81">
        <v>45962</v>
      </c>
      <c r="G108" s="81">
        <v>45966</v>
      </c>
      <c r="H108" s="80" t="s">
        <v>23</v>
      </c>
      <c r="I108" s="80" t="s">
        <v>24</v>
      </c>
      <c r="K108" s="80">
        <v>5</v>
      </c>
      <c r="L108" s="80">
        <v>3</v>
      </c>
      <c r="M108" s="80">
        <v>4</v>
      </c>
    </row>
    <row r="109" spans="1:14" x14ac:dyDescent="0.3">
      <c r="A109" s="2" t="s">
        <v>135</v>
      </c>
      <c r="B109" s="2" t="s">
        <v>15</v>
      </c>
      <c r="C109" s="80" t="s">
        <v>16</v>
      </c>
      <c r="D109" s="81">
        <v>45948</v>
      </c>
      <c r="E109" s="81">
        <v>45953</v>
      </c>
      <c r="F109" s="81">
        <v>45954</v>
      </c>
      <c r="G109" s="81">
        <v>45957</v>
      </c>
      <c r="H109" s="80" t="s">
        <v>17</v>
      </c>
      <c r="J109" s="81">
        <v>45972</v>
      </c>
      <c r="K109" s="80">
        <v>5</v>
      </c>
      <c r="L109" s="80">
        <v>1</v>
      </c>
      <c r="M109" s="80">
        <v>3</v>
      </c>
      <c r="N109" s="80">
        <v>10</v>
      </c>
    </row>
    <row r="110" spans="1:14" x14ac:dyDescent="0.3">
      <c r="A110" s="2" t="s">
        <v>136</v>
      </c>
      <c r="B110" s="2" t="s">
        <v>19</v>
      </c>
      <c r="C110" s="80" t="s">
        <v>30</v>
      </c>
      <c r="D110" s="81">
        <v>45941</v>
      </c>
      <c r="E110" s="81">
        <v>45942</v>
      </c>
      <c r="F110" s="81">
        <v>45945</v>
      </c>
      <c r="G110" s="81">
        <v>45948</v>
      </c>
      <c r="H110" s="80" t="s">
        <v>17</v>
      </c>
      <c r="J110" s="81">
        <v>45978</v>
      </c>
      <c r="K110" s="80">
        <v>1</v>
      </c>
      <c r="L110" s="80">
        <v>3</v>
      </c>
      <c r="M110" s="80">
        <v>3</v>
      </c>
      <c r="N110" s="80">
        <v>4</v>
      </c>
    </row>
    <row r="111" spans="1:14" x14ac:dyDescent="0.3">
      <c r="A111" s="2" t="s">
        <v>137</v>
      </c>
      <c r="B111" s="2" t="s">
        <v>19</v>
      </c>
      <c r="C111" s="80" t="s">
        <v>22</v>
      </c>
      <c r="D111" s="81">
        <v>45942</v>
      </c>
      <c r="H111" s="80" t="s">
        <v>23</v>
      </c>
      <c r="I111" s="80" t="s">
        <v>101</v>
      </c>
    </row>
    <row r="112" spans="1:14" x14ac:dyDescent="0.3">
      <c r="A112" s="2" t="s">
        <v>138</v>
      </c>
      <c r="B112" s="2" t="s">
        <v>21</v>
      </c>
      <c r="C112" s="80" t="s">
        <v>22</v>
      </c>
      <c r="D112" s="81">
        <v>45953</v>
      </c>
      <c r="H112" s="80" t="s">
        <v>23</v>
      </c>
      <c r="I112" s="80" t="s">
        <v>63</v>
      </c>
    </row>
    <row r="113" spans="1:14" x14ac:dyDescent="0.3">
      <c r="A113" s="2" t="s">
        <v>139</v>
      </c>
      <c r="B113" s="2" t="s">
        <v>21</v>
      </c>
      <c r="C113" s="80" t="s">
        <v>16</v>
      </c>
      <c r="D113" s="81">
        <v>45945</v>
      </c>
      <c r="E113" s="81">
        <v>45946</v>
      </c>
      <c r="F113" s="81">
        <v>45947</v>
      </c>
      <c r="G113" s="81">
        <v>45951</v>
      </c>
      <c r="H113" s="80" t="s">
        <v>17</v>
      </c>
      <c r="J113" s="81">
        <v>45963</v>
      </c>
      <c r="K113" s="80">
        <v>1</v>
      </c>
      <c r="L113" s="80">
        <v>1</v>
      </c>
      <c r="M113" s="80">
        <v>4</v>
      </c>
      <c r="N113" s="80">
        <v>2</v>
      </c>
    </row>
    <row r="114" spans="1:14" x14ac:dyDescent="0.3">
      <c r="A114" s="2" t="s">
        <v>140</v>
      </c>
      <c r="B114" s="2" t="s">
        <v>21</v>
      </c>
      <c r="C114" s="80" t="s">
        <v>16</v>
      </c>
      <c r="D114" s="81">
        <v>45939</v>
      </c>
      <c r="E114" s="81">
        <v>45941</v>
      </c>
      <c r="F114" s="81">
        <v>45944</v>
      </c>
      <c r="G114" s="81">
        <v>45949</v>
      </c>
      <c r="H114" s="80" t="s">
        <v>23</v>
      </c>
      <c r="I114" s="80" t="s">
        <v>33</v>
      </c>
      <c r="K114" s="80">
        <v>2</v>
      </c>
      <c r="L114" s="80">
        <v>3</v>
      </c>
      <c r="M114" s="80">
        <v>5</v>
      </c>
    </row>
    <row r="115" spans="1:14" x14ac:dyDescent="0.3">
      <c r="A115" s="2" t="s">
        <v>141</v>
      </c>
      <c r="B115" s="2" t="s">
        <v>19</v>
      </c>
      <c r="C115" s="80" t="s">
        <v>30</v>
      </c>
      <c r="D115" s="81">
        <v>45940</v>
      </c>
      <c r="E115" s="81">
        <v>45942</v>
      </c>
      <c r="F115" s="81">
        <v>45946</v>
      </c>
      <c r="G115" s="81">
        <v>45952</v>
      </c>
      <c r="H115" s="80" t="s">
        <v>17</v>
      </c>
      <c r="J115" s="81">
        <v>45982</v>
      </c>
      <c r="K115" s="80">
        <v>2</v>
      </c>
      <c r="L115" s="80">
        <v>4</v>
      </c>
      <c r="M115" s="80">
        <v>6</v>
      </c>
      <c r="N115" s="80">
        <v>6</v>
      </c>
    </row>
    <row r="116" spans="1:14" x14ac:dyDescent="0.3">
      <c r="A116" s="2" t="s">
        <v>142</v>
      </c>
      <c r="B116" s="2" t="s">
        <v>32</v>
      </c>
      <c r="C116" s="80" t="s">
        <v>16</v>
      </c>
      <c r="D116" s="81">
        <v>45939</v>
      </c>
      <c r="E116" s="81">
        <v>45944</v>
      </c>
      <c r="F116" s="81">
        <v>45947</v>
      </c>
      <c r="G116" s="81">
        <v>45949</v>
      </c>
      <c r="H116" s="80" t="s">
        <v>17</v>
      </c>
      <c r="J116" s="81">
        <v>45969</v>
      </c>
      <c r="K116" s="80">
        <v>5</v>
      </c>
      <c r="L116" s="80">
        <v>3</v>
      </c>
      <c r="M116" s="80">
        <v>2</v>
      </c>
      <c r="N116" s="80">
        <v>10</v>
      </c>
    </row>
    <row r="117" spans="1:14" x14ac:dyDescent="0.3">
      <c r="A117" s="2" t="s">
        <v>143</v>
      </c>
      <c r="B117" s="2" t="s">
        <v>32</v>
      </c>
      <c r="C117" s="80" t="s">
        <v>30</v>
      </c>
      <c r="D117" s="81">
        <v>45938</v>
      </c>
      <c r="E117" s="81">
        <v>45939</v>
      </c>
      <c r="F117" s="81">
        <v>45943</v>
      </c>
      <c r="G117" s="81">
        <v>45947</v>
      </c>
      <c r="H117" s="80" t="s">
        <v>17</v>
      </c>
      <c r="J117" s="81">
        <v>45971</v>
      </c>
      <c r="K117" s="80">
        <v>1</v>
      </c>
      <c r="L117" s="80">
        <v>4</v>
      </c>
      <c r="M117" s="80">
        <v>4</v>
      </c>
      <c r="N117" s="80">
        <v>8</v>
      </c>
    </row>
    <row r="118" spans="1:14" x14ac:dyDescent="0.3">
      <c r="A118" s="2" t="s">
        <v>144</v>
      </c>
      <c r="B118" s="2" t="s">
        <v>19</v>
      </c>
      <c r="C118" s="80" t="s">
        <v>22</v>
      </c>
      <c r="D118" s="81">
        <v>45934</v>
      </c>
      <c r="H118" s="80" t="s">
        <v>23</v>
      </c>
      <c r="I118" s="80" t="s">
        <v>33</v>
      </c>
    </row>
    <row r="119" spans="1:14" x14ac:dyDescent="0.3">
      <c r="A119" s="2" t="s">
        <v>145</v>
      </c>
      <c r="B119" s="2" t="s">
        <v>19</v>
      </c>
      <c r="C119" s="80" t="s">
        <v>30</v>
      </c>
      <c r="D119" s="81">
        <v>45954</v>
      </c>
      <c r="E119" s="81">
        <v>45955</v>
      </c>
      <c r="F119" s="81">
        <v>45957</v>
      </c>
      <c r="G119" s="81">
        <v>45959</v>
      </c>
      <c r="H119" s="80" t="s">
        <v>17</v>
      </c>
      <c r="J119" s="81">
        <v>45969</v>
      </c>
      <c r="K119" s="80">
        <v>1</v>
      </c>
      <c r="L119" s="80">
        <v>2</v>
      </c>
      <c r="M119" s="80">
        <v>2</v>
      </c>
      <c r="N119" s="80">
        <v>1</v>
      </c>
    </row>
    <row r="120" spans="1:14" x14ac:dyDescent="0.3">
      <c r="A120" s="2" t="s">
        <v>146</v>
      </c>
      <c r="B120" s="2" t="s">
        <v>19</v>
      </c>
      <c r="C120" s="80" t="s">
        <v>16</v>
      </c>
      <c r="D120" s="81">
        <v>45937</v>
      </c>
      <c r="E120" s="81">
        <v>45940</v>
      </c>
      <c r="F120" s="81">
        <v>45942</v>
      </c>
      <c r="G120" s="81">
        <v>45947</v>
      </c>
      <c r="H120" s="80" t="s">
        <v>17</v>
      </c>
      <c r="J120" s="81">
        <v>45965</v>
      </c>
      <c r="K120" s="80">
        <v>3</v>
      </c>
      <c r="L120" s="80">
        <v>2</v>
      </c>
      <c r="M120" s="80">
        <v>5</v>
      </c>
      <c r="N120" s="80">
        <v>5</v>
      </c>
    </row>
    <row r="121" spans="1:14" x14ac:dyDescent="0.3">
      <c r="A121" s="2" t="s">
        <v>147</v>
      </c>
      <c r="B121" s="2" t="s">
        <v>19</v>
      </c>
      <c r="C121" s="80" t="s">
        <v>22</v>
      </c>
      <c r="D121" s="81">
        <v>45941</v>
      </c>
      <c r="H121" s="80" t="s">
        <v>23</v>
      </c>
      <c r="I121" s="80" t="s">
        <v>24</v>
      </c>
    </row>
    <row r="122" spans="1:14" x14ac:dyDescent="0.3">
      <c r="A122" s="2" t="s">
        <v>148</v>
      </c>
      <c r="B122" s="2" t="s">
        <v>19</v>
      </c>
      <c r="C122" s="80" t="s">
        <v>16</v>
      </c>
      <c r="D122" s="81">
        <v>45934</v>
      </c>
      <c r="E122" s="81">
        <v>45938</v>
      </c>
      <c r="F122" s="81">
        <v>45943</v>
      </c>
      <c r="G122" s="81">
        <v>45946</v>
      </c>
      <c r="H122" s="80" t="s">
        <v>17</v>
      </c>
      <c r="J122" s="81">
        <v>45962</v>
      </c>
      <c r="K122" s="80">
        <v>4</v>
      </c>
      <c r="L122" s="80">
        <v>5</v>
      </c>
      <c r="M122" s="80">
        <v>3</v>
      </c>
      <c r="N122" s="80">
        <v>1</v>
      </c>
    </row>
    <row r="123" spans="1:14" x14ac:dyDescent="0.3">
      <c r="A123" s="2" t="s">
        <v>149</v>
      </c>
      <c r="B123" s="2" t="s">
        <v>19</v>
      </c>
      <c r="C123" s="80" t="s">
        <v>30</v>
      </c>
      <c r="D123" s="81">
        <v>45954</v>
      </c>
      <c r="E123" s="81">
        <v>45958</v>
      </c>
      <c r="F123" s="81">
        <v>45961</v>
      </c>
      <c r="G123" s="81">
        <v>45964</v>
      </c>
      <c r="H123" s="80" t="s">
        <v>17</v>
      </c>
      <c r="J123" s="81">
        <v>45981</v>
      </c>
      <c r="K123" s="80">
        <v>4</v>
      </c>
      <c r="L123" s="80">
        <v>3</v>
      </c>
      <c r="M123" s="80">
        <v>3</v>
      </c>
      <c r="N123" s="80">
        <v>2</v>
      </c>
    </row>
    <row r="124" spans="1:14" x14ac:dyDescent="0.3">
      <c r="A124" s="2" t="s">
        <v>150</v>
      </c>
      <c r="B124" s="2" t="s">
        <v>21</v>
      </c>
      <c r="C124" s="80" t="s">
        <v>30</v>
      </c>
      <c r="D124" s="81">
        <v>45948</v>
      </c>
      <c r="E124" s="81">
        <v>45952</v>
      </c>
      <c r="F124" s="81">
        <v>45957</v>
      </c>
      <c r="G124" s="81">
        <v>45962</v>
      </c>
      <c r="H124" s="80" t="s">
        <v>17</v>
      </c>
      <c r="J124" s="81">
        <v>45974</v>
      </c>
      <c r="K124" s="80">
        <v>4</v>
      </c>
      <c r="L124" s="80">
        <v>5</v>
      </c>
      <c r="M124" s="80">
        <v>5</v>
      </c>
      <c r="N124" s="80">
        <v>6</v>
      </c>
    </row>
    <row r="125" spans="1:14" x14ac:dyDescent="0.3">
      <c r="A125" s="2" t="s">
        <v>151</v>
      </c>
      <c r="B125" s="2" t="s">
        <v>21</v>
      </c>
      <c r="C125" s="80" t="s">
        <v>30</v>
      </c>
      <c r="D125" s="81">
        <v>45961</v>
      </c>
      <c r="E125" s="81">
        <v>45966</v>
      </c>
      <c r="F125" s="81">
        <v>45969</v>
      </c>
      <c r="G125" s="81">
        <v>45975</v>
      </c>
      <c r="H125" s="80" t="s">
        <v>17</v>
      </c>
      <c r="J125" s="81">
        <v>45996</v>
      </c>
      <c r="K125" s="80">
        <v>5</v>
      </c>
      <c r="L125" s="80">
        <v>3</v>
      </c>
      <c r="M125" s="80">
        <v>6</v>
      </c>
      <c r="N125" s="80">
        <v>5</v>
      </c>
    </row>
    <row r="126" spans="1:14" x14ac:dyDescent="0.3">
      <c r="A126" s="2" t="s">
        <v>152</v>
      </c>
      <c r="B126" s="2" t="s">
        <v>21</v>
      </c>
      <c r="C126" s="80" t="s">
        <v>16</v>
      </c>
      <c r="D126" s="81">
        <v>45955</v>
      </c>
      <c r="E126" s="81">
        <v>45959</v>
      </c>
      <c r="F126" s="81">
        <v>45961</v>
      </c>
      <c r="G126" s="81">
        <v>45967</v>
      </c>
      <c r="H126" s="80" t="s">
        <v>17</v>
      </c>
      <c r="J126" s="81">
        <v>45985</v>
      </c>
      <c r="K126" s="80">
        <v>4</v>
      </c>
      <c r="L126" s="80">
        <v>2</v>
      </c>
      <c r="M126" s="80">
        <v>6</v>
      </c>
      <c r="N126" s="80">
        <v>4</v>
      </c>
    </row>
    <row r="127" spans="1:14" x14ac:dyDescent="0.3">
      <c r="A127" s="2" t="s">
        <v>153</v>
      </c>
      <c r="B127" s="2" t="s">
        <v>21</v>
      </c>
      <c r="C127" s="80" t="s">
        <v>30</v>
      </c>
      <c r="D127" s="81">
        <v>45953</v>
      </c>
      <c r="E127" s="81">
        <v>45957</v>
      </c>
      <c r="F127" s="81">
        <v>45958</v>
      </c>
      <c r="G127" s="81">
        <v>45965</v>
      </c>
      <c r="H127" s="80" t="s">
        <v>17</v>
      </c>
      <c r="J127" s="81">
        <v>45978</v>
      </c>
      <c r="K127" s="80">
        <v>4</v>
      </c>
      <c r="L127" s="80">
        <v>1</v>
      </c>
      <c r="M127" s="80">
        <v>7</v>
      </c>
      <c r="N127" s="80">
        <v>0</v>
      </c>
    </row>
    <row r="128" spans="1:14" x14ac:dyDescent="0.3">
      <c r="A128" s="2" t="s">
        <v>154</v>
      </c>
      <c r="B128" s="2" t="s">
        <v>19</v>
      </c>
      <c r="C128" s="80" t="s">
        <v>16</v>
      </c>
      <c r="D128" s="81">
        <v>45936</v>
      </c>
      <c r="E128" s="81">
        <v>45939</v>
      </c>
      <c r="F128" s="81">
        <v>45944</v>
      </c>
      <c r="G128" s="81">
        <v>45949</v>
      </c>
      <c r="H128" s="80" t="s">
        <v>17</v>
      </c>
      <c r="J128" s="81">
        <v>45959</v>
      </c>
      <c r="K128" s="80">
        <v>3</v>
      </c>
      <c r="L128" s="80">
        <v>5</v>
      </c>
      <c r="M128" s="80">
        <v>5</v>
      </c>
      <c r="N128" s="80">
        <v>4</v>
      </c>
    </row>
    <row r="129" spans="1:14" x14ac:dyDescent="0.3">
      <c r="A129" s="2" t="s">
        <v>155</v>
      </c>
      <c r="B129" s="2" t="s">
        <v>32</v>
      </c>
      <c r="C129" s="80" t="s">
        <v>22</v>
      </c>
      <c r="D129" s="81">
        <v>45937</v>
      </c>
      <c r="H129" s="80" t="s">
        <v>23</v>
      </c>
      <c r="I129" s="80" t="s">
        <v>63</v>
      </c>
    </row>
    <row r="130" spans="1:14" x14ac:dyDescent="0.3">
      <c r="A130" s="2" t="s">
        <v>156</v>
      </c>
      <c r="B130" s="2" t="s">
        <v>15</v>
      </c>
      <c r="C130" s="80" t="s">
        <v>30</v>
      </c>
      <c r="D130" s="81">
        <v>45937</v>
      </c>
      <c r="E130" s="81">
        <v>45939</v>
      </c>
      <c r="F130" s="81">
        <v>45944</v>
      </c>
      <c r="G130" s="81">
        <v>45949</v>
      </c>
      <c r="H130" s="80" t="s">
        <v>17</v>
      </c>
      <c r="J130" s="81">
        <v>45960</v>
      </c>
      <c r="K130" s="80">
        <v>2</v>
      </c>
      <c r="L130" s="80">
        <v>5</v>
      </c>
      <c r="M130" s="80">
        <v>5</v>
      </c>
      <c r="N130" s="80">
        <v>4</v>
      </c>
    </row>
    <row r="131" spans="1:14" x14ac:dyDescent="0.3">
      <c r="A131" s="2" t="s">
        <v>157</v>
      </c>
      <c r="B131" s="2" t="s">
        <v>19</v>
      </c>
      <c r="C131" s="80" t="s">
        <v>22</v>
      </c>
      <c r="D131" s="81">
        <v>45954</v>
      </c>
      <c r="H131" s="80" t="s">
        <v>23</v>
      </c>
      <c r="I131" s="80" t="s">
        <v>63</v>
      </c>
    </row>
    <row r="132" spans="1:14" x14ac:dyDescent="0.3">
      <c r="A132" s="2" t="s">
        <v>158</v>
      </c>
      <c r="B132" s="2" t="s">
        <v>15</v>
      </c>
      <c r="C132" s="80" t="s">
        <v>22</v>
      </c>
      <c r="D132" s="81">
        <v>45946</v>
      </c>
      <c r="H132" s="80" t="s">
        <v>23</v>
      </c>
      <c r="I132" s="80" t="s">
        <v>101</v>
      </c>
    </row>
    <row r="133" spans="1:14" x14ac:dyDescent="0.3">
      <c r="A133" s="2" t="s">
        <v>159</v>
      </c>
      <c r="B133" s="2" t="s">
        <v>32</v>
      </c>
      <c r="C133" s="80" t="s">
        <v>30</v>
      </c>
      <c r="D133" s="81">
        <v>45939</v>
      </c>
      <c r="E133" s="81">
        <v>45944</v>
      </c>
      <c r="F133" s="81">
        <v>45946</v>
      </c>
      <c r="G133" s="81">
        <v>45953</v>
      </c>
      <c r="H133" s="80" t="s">
        <v>17</v>
      </c>
      <c r="J133" s="81">
        <v>45975</v>
      </c>
      <c r="K133" s="80">
        <v>5</v>
      </c>
      <c r="L133" s="80">
        <v>2</v>
      </c>
      <c r="M133" s="80">
        <v>7</v>
      </c>
      <c r="N133" s="80">
        <v>4</v>
      </c>
    </row>
    <row r="134" spans="1:14" x14ac:dyDescent="0.3">
      <c r="A134" s="2" t="s">
        <v>160</v>
      </c>
      <c r="B134" s="2" t="s">
        <v>21</v>
      </c>
      <c r="C134" s="80" t="s">
        <v>22</v>
      </c>
      <c r="D134" s="81">
        <v>45954</v>
      </c>
      <c r="H134" s="80" t="s">
        <v>23</v>
      </c>
      <c r="I134" s="80" t="s">
        <v>63</v>
      </c>
    </row>
    <row r="135" spans="1:14" x14ac:dyDescent="0.3">
      <c r="A135" s="2" t="s">
        <v>161</v>
      </c>
      <c r="B135" s="2" t="s">
        <v>32</v>
      </c>
      <c r="C135" s="80" t="s">
        <v>16</v>
      </c>
      <c r="D135" s="81">
        <v>45949</v>
      </c>
      <c r="E135" s="81">
        <v>45950</v>
      </c>
      <c r="F135" s="81">
        <v>45952</v>
      </c>
      <c r="G135" s="81">
        <v>45957</v>
      </c>
      <c r="H135" s="80" t="s">
        <v>17</v>
      </c>
      <c r="J135" s="81">
        <v>45981</v>
      </c>
      <c r="K135" s="80">
        <v>1</v>
      </c>
      <c r="L135" s="80">
        <v>2</v>
      </c>
      <c r="M135" s="80">
        <v>5</v>
      </c>
      <c r="N135" s="80">
        <v>2</v>
      </c>
    </row>
    <row r="136" spans="1:14" x14ac:dyDescent="0.3">
      <c r="A136" s="2" t="s">
        <v>162</v>
      </c>
      <c r="B136" s="2" t="s">
        <v>19</v>
      </c>
      <c r="C136" s="80" t="s">
        <v>22</v>
      </c>
      <c r="D136" s="81">
        <v>45955</v>
      </c>
      <c r="H136" s="80" t="s">
        <v>23</v>
      </c>
      <c r="I136" s="80" t="s">
        <v>26</v>
      </c>
    </row>
    <row r="137" spans="1:14" x14ac:dyDescent="0.3">
      <c r="A137" s="2" t="s">
        <v>163</v>
      </c>
      <c r="B137" s="2" t="s">
        <v>21</v>
      </c>
      <c r="C137" s="80" t="s">
        <v>16</v>
      </c>
      <c r="D137" s="81">
        <v>45947</v>
      </c>
      <c r="E137" s="81">
        <v>45950</v>
      </c>
      <c r="F137" s="81">
        <v>45951</v>
      </c>
      <c r="G137" s="81">
        <v>45956</v>
      </c>
      <c r="H137" s="80" t="s">
        <v>17</v>
      </c>
      <c r="J137" s="81">
        <v>45979</v>
      </c>
      <c r="K137" s="80">
        <v>3</v>
      </c>
      <c r="L137" s="80">
        <v>1</v>
      </c>
      <c r="M137" s="80">
        <v>5</v>
      </c>
      <c r="N137" s="80">
        <v>3</v>
      </c>
    </row>
    <row r="138" spans="1:14" x14ac:dyDescent="0.3">
      <c r="A138" s="2" t="s">
        <v>164</v>
      </c>
      <c r="B138" s="2" t="s">
        <v>19</v>
      </c>
      <c r="C138" s="80" t="s">
        <v>16</v>
      </c>
      <c r="D138" s="81">
        <v>45950</v>
      </c>
      <c r="E138" s="81">
        <v>45954</v>
      </c>
      <c r="F138" s="81">
        <v>45959</v>
      </c>
      <c r="G138" s="81">
        <v>45966</v>
      </c>
      <c r="H138" s="80" t="s">
        <v>17</v>
      </c>
      <c r="J138" s="81">
        <v>45981</v>
      </c>
      <c r="K138" s="80">
        <v>4</v>
      </c>
      <c r="L138" s="80">
        <v>5</v>
      </c>
      <c r="M138" s="80">
        <v>7</v>
      </c>
      <c r="N138" s="80">
        <v>0</v>
      </c>
    </row>
    <row r="139" spans="1:14" x14ac:dyDescent="0.3">
      <c r="A139" s="2" t="s">
        <v>165</v>
      </c>
      <c r="B139" s="2" t="s">
        <v>21</v>
      </c>
      <c r="C139" s="80" t="s">
        <v>16</v>
      </c>
      <c r="D139" s="81">
        <v>45940</v>
      </c>
      <c r="E139" s="81">
        <v>45941</v>
      </c>
      <c r="F139" s="81">
        <v>45943</v>
      </c>
      <c r="G139" s="81">
        <v>45948</v>
      </c>
      <c r="H139" s="80" t="s">
        <v>23</v>
      </c>
      <c r="I139" s="80" t="s">
        <v>101</v>
      </c>
      <c r="K139" s="80">
        <v>1</v>
      </c>
      <c r="L139" s="80">
        <v>2</v>
      </c>
      <c r="M139" s="80">
        <v>5</v>
      </c>
    </row>
    <row r="140" spans="1:14" x14ac:dyDescent="0.3">
      <c r="A140" s="2" t="s">
        <v>166</v>
      </c>
      <c r="B140" s="2" t="s">
        <v>15</v>
      </c>
      <c r="C140" s="80" t="s">
        <v>22</v>
      </c>
      <c r="D140" s="81">
        <v>45934</v>
      </c>
      <c r="H140" s="80" t="s">
        <v>23</v>
      </c>
      <c r="I140" s="80" t="s">
        <v>26</v>
      </c>
    </row>
    <row r="141" spans="1:14" x14ac:dyDescent="0.3">
      <c r="A141" s="2" t="s">
        <v>167</v>
      </c>
      <c r="B141" s="2" t="s">
        <v>15</v>
      </c>
      <c r="C141" s="80" t="s">
        <v>16</v>
      </c>
      <c r="D141" s="81">
        <v>45957</v>
      </c>
      <c r="E141" s="81">
        <v>45960</v>
      </c>
      <c r="F141" s="81">
        <v>45962</v>
      </c>
      <c r="G141" s="81">
        <v>45967</v>
      </c>
      <c r="H141" s="80" t="s">
        <v>17</v>
      </c>
      <c r="J141" s="81">
        <v>45990</v>
      </c>
      <c r="K141" s="80">
        <v>3</v>
      </c>
      <c r="L141" s="80">
        <v>2</v>
      </c>
      <c r="M141" s="80">
        <v>5</v>
      </c>
      <c r="N141" s="80">
        <v>5</v>
      </c>
    </row>
    <row r="142" spans="1:14" x14ac:dyDescent="0.3">
      <c r="A142" s="2" t="s">
        <v>168</v>
      </c>
      <c r="B142" s="2" t="s">
        <v>15</v>
      </c>
      <c r="C142" s="80" t="s">
        <v>16</v>
      </c>
      <c r="D142" s="81">
        <v>45937</v>
      </c>
      <c r="E142" s="81">
        <v>45942</v>
      </c>
      <c r="F142" s="81">
        <v>45943</v>
      </c>
      <c r="G142" s="81">
        <v>45946</v>
      </c>
      <c r="H142" s="80" t="s">
        <v>17</v>
      </c>
      <c r="J142" s="81">
        <v>45971</v>
      </c>
      <c r="K142" s="80">
        <v>5</v>
      </c>
      <c r="L142" s="80">
        <v>1</v>
      </c>
      <c r="M142" s="80">
        <v>3</v>
      </c>
      <c r="N142" s="80">
        <v>0</v>
      </c>
    </row>
    <row r="143" spans="1:14" x14ac:dyDescent="0.3">
      <c r="A143" s="2" t="s">
        <v>169</v>
      </c>
      <c r="B143" s="2" t="s">
        <v>32</v>
      </c>
      <c r="C143" s="80" t="s">
        <v>22</v>
      </c>
      <c r="D143" s="81">
        <v>45940</v>
      </c>
      <c r="H143" s="80" t="s">
        <v>23</v>
      </c>
      <c r="I143" s="80" t="s">
        <v>24</v>
      </c>
    </row>
    <row r="144" spans="1:14" x14ac:dyDescent="0.3">
      <c r="A144" s="2" t="s">
        <v>170</v>
      </c>
      <c r="B144" s="2" t="s">
        <v>19</v>
      </c>
      <c r="C144" s="80" t="s">
        <v>30</v>
      </c>
      <c r="D144" s="81">
        <v>45938</v>
      </c>
      <c r="E144" s="81">
        <v>45942</v>
      </c>
      <c r="F144" s="81">
        <v>45943</v>
      </c>
      <c r="G144" s="81">
        <v>45945</v>
      </c>
      <c r="H144" s="80" t="s">
        <v>17</v>
      </c>
      <c r="J144" s="81">
        <v>45967</v>
      </c>
      <c r="K144" s="80">
        <v>4</v>
      </c>
      <c r="L144" s="80">
        <v>1</v>
      </c>
      <c r="M144" s="80">
        <v>2</v>
      </c>
      <c r="N144" s="80">
        <v>4</v>
      </c>
    </row>
    <row r="145" spans="1:14" x14ac:dyDescent="0.3">
      <c r="A145" s="2" t="s">
        <v>171</v>
      </c>
      <c r="B145" s="2" t="s">
        <v>32</v>
      </c>
      <c r="C145" s="80" t="s">
        <v>30</v>
      </c>
      <c r="D145" s="81">
        <v>45942</v>
      </c>
      <c r="E145" s="81">
        <v>45947</v>
      </c>
      <c r="F145" s="81">
        <v>45951</v>
      </c>
      <c r="G145" s="81">
        <v>45957</v>
      </c>
      <c r="H145" s="80" t="s">
        <v>17</v>
      </c>
      <c r="J145" s="81">
        <v>45978</v>
      </c>
      <c r="K145" s="80">
        <v>5</v>
      </c>
      <c r="L145" s="80">
        <v>4</v>
      </c>
      <c r="M145" s="80">
        <v>6</v>
      </c>
      <c r="N145" s="80">
        <v>1</v>
      </c>
    </row>
    <row r="146" spans="1:14" x14ac:dyDescent="0.3">
      <c r="A146" s="2" t="s">
        <v>172</v>
      </c>
      <c r="B146" s="2" t="s">
        <v>15</v>
      </c>
      <c r="C146" s="80" t="s">
        <v>30</v>
      </c>
      <c r="D146" s="81">
        <v>45936</v>
      </c>
      <c r="E146" s="81">
        <v>45939</v>
      </c>
      <c r="F146" s="81">
        <v>45942</v>
      </c>
      <c r="G146" s="81">
        <v>45944</v>
      </c>
      <c r="H146" s="80" t="s">
        <v>17</v>
      </c>
      <c r="J146" s="81">
        <v>45971</v>
      </c>
      <c r="K146" s="80">
        <v>3</v>
      </c>
      <c r="L146" s="80">
        <v>3</v>
      </c>
      <c r="M146" s="80">
        <v>2</v>
      </c>
      <c r="N146" s="80">
        <v>6</v>
      </c>
    </row>
    <row r="147" spans="1:14" x14ac:dyDescent="0.3">
      <c r="A147" s="2" t="s">
        <v>173</v>
      </c>
      <c r="B147" s="2" t="s">
        <v>19</v>
      </c>
      <c r="C147" s="80" t="s">
        <v>16</v>
      </c>
      <c r="D147" s="81">
        <v>45940</v>
      </c>
      <c r="E147" s="81">
        <v>45941</v>
      </c>
      <c r="F147" s="81">
        <v>45945</v>
      </c>
      <c r="G147" s="81">
        <v>45948</v>
      </c>
      <c r="H147" s="80" t="s">
        <v>17</v>
      </c>
      <c r="J147" s="81">
        <v>45970</v>
      </c>
      <c r="K147" s="80">
        <v>1</v>
      </c>
      <c r="L147" s="80">
        <v>4</v>
      </c>
      <c r="M147" s="80">
        <v>3</v>
      </c>
      <c r="N147" s="80">
        <v>1</v>
      </c>
    </row>
    <row r="148" spans="1:14" x14ac:dyDescent="0.3">
      <c r="A148" s="2" t="s">
        <v>174</v>
      </c>
      <c r="B148" s="2" t="s">
        <v>15</v>
      </c>
      <c r="C148" s="80" t="s">
        <v>30</v>
      </c>
      <c r="D148" s="81">
        <v>45931</v>
      </c>
      <c r="E148" s="81">
        <v>45933</v>
      </c>
      <c r="F148" s="81">
        <v>45934</v>
      </c>
      <c r="G148" s="81">
        <v>45938</v>
      </c>
      <c r="H148" s="80" t="s">
        <v>17</v>
      </c>
      <c r="J148" s="81">
        <v>45951</v>
      </c>
      <c r="K148" s="80">
        <v>2</v>
      </c>
      <c r="L148" s="80">
        <v>1</v>
      </c>
      <c r="M148" s="80">
        <v>4</v>
      </c>
      <c r="N148" s="80">
        <v>6</v>
      </c>
    </row>
    <row r="149" spans="1:14" x14ac:dyDescent="0.3">
      <c r="A149" s="2" t="s">
        <v>175</v>
      </c>
      <c r="B149" s="2" t="s">
        <v>32</v>
      </c>
      <c r="C149" s="80" t="s">
        <v>22</v>
      </c>
      <c r="D149" s="81">
        <v>45953</v>
      </c>
      <c r="H149" s="80" t="s">
        <v>23</v>
      </c>
      <c r="I149" s="80" t="s">
        <v>33</v>
      </c>
    </row>
    <row r="150" spans="1:14" x14ac:dyDescent="0.3">
      <c r="A150" s="2" t="s">
        <v>176</v>
      </c>
      <c r="B150" s="2" t="s">
        <v>32</v>
      </c>
      <c r="C150" s="80" t="s">
        <v>30</v>
      </c>
      <c r="D150" s="81">
        <v>45948</v>
      </c>
      <c r="E150" s="81">
        <v>45952</v>
      </c>
      <c r="F150" s="81">
        <v>45954</v>
      </c>
      <c r="G150" s="81">
        <v>45956</v>
      </c>
      <c r="H150" s="80" t="s">
        <v>17</v>
      </c>
      <c r="J150" s="81">
        <v>45981</v>
      </c>
      <c r="K150" s="80">
        <v>4</v>
      </c>
      <c r="L150" s="80">
        <v>2</v>
      </c>
      <c r="M150" s="80">
        <v>2</v>
      </c>
      <c r="N150" s="80">
        <v>5</v>
      </c>
    </row>
    <row r="151" spans="1:14" x14ac:dyDescent="0.3">
      <c r="A151" s="2" t="s">
        <v>177</v>
      </c>
      <c r="B151" s="2" t="s">
        <v>32</v>
      </c>
      <c r="C151" s="80" t="s">
        <v>16</v>
      </c>
      <c r="D151" s="81">
        <v>45935</v>
      </c>
      <c r="E151" s="81">
        <v>45940</v>
      </c>
      <c r="F151" s="81">
        <v>45941</v>
      </c>
      <c r="G151" s="81">
        <v>45945</v>
      </c>
      <c r="H151" s="80" t="s">
        <v>17</v>
      </c>
      <c r="J151" s="81">
        <v>45973</v>
      </c>
      <c r="K151" s="80">
        <v>5</v>
      </c>
      <c r="L151" s="80">
        <v>1</v>
      </c>
      <c r="M151" s="80">
        <v>4</v>
      </c>
      <c r="N151" s="80">
        <v>4</v>
      </c>
    </row>
    <row r="152" spans="1:14" x14ac:dyDescent="0.3">
      <c r="A152" s="2" t="s">
        <v>178</v>
      </c>
      <c r="B152" s="2" t="s">
        <v>15</v>
      </c>
      <c r="C152" s="80" t="s">
        <v>30</v>
      </c>
      <c r="D152" s="81">
        <v>45939</v>
      </c>
      <c r="E152" s="81">
        <v>45940</v>
      </c>
      <c r="F152" s="81">
        <v>45945</v>
      </c>
      <c r="G152" s="81">
        <v>45948</v>
      </c>
      <c r="H152" s="80" t="s">
        <v>17</v>
      </c>
      <c r="J152" s="81">
        <v>45978</v>
      </c>
      <c r="K152" s="80">
        <v>1</v>
      </c>
      <c r="L152" s="80">
        <v>5</v>
      </c>
      <c r="M152" s="80">
        <v>3</v>
      </c>
      <c r="N152" s="80">
        <v>2</v>
      </c>
    </row>
    <row r="153" spans="1:14" x14ac:dyDescent="0.3">
      <c r="A153" s="2" t="s">
        <v>179</v>
      </c>
      <c r="B153" s="2" t="s">
        <v>19</v>
      </c>
      <c r="C153" s="80" t="s">
        <v>22</v>
      </c>
      <c r="D153" s="81">
        <v>45932</v>
      </c>
      <c r="H153" s="80" t="s">
        <v>23</v>
      </c>
      <c r="I153" s="80" t="s">
        <v>24</v>
      </c>
    </row>
    <row r="154" spans="1:14" x14ac:dyDescent="0.3">
      <c r="A154" s="2" t="s">
        <v>180</v>
      </c>
      <c r="B154" s="2" t="s">
        <v>19</v>
      </c>
      <c r="C154" s="80" t="s">
        <v>22</v>
      </c>
      <c r="D154" s="81">
        <v>45932</v>
      </c>
      <c r="H154" s="80" t="s">
        <v>23</v>
      </c>
      <c r="I154" s="80" t="s">
        <v>33</v>
      </c>
    </row>
    <row r="155" spans="1:14" x14ac:dyDescent="0.3">
      <c r="A155" s="2" t="s">
        <v>181</v>
      </c>
      <c r="B155" s="2" t="s">
        <v>15</v>
      </c>
      <c r="C155" s="80" t="s">
        <v>16</v>
      </c>
      <c r="D155" s="81">
        <v>45948</v>
      </c>
      <c r="E155" s="81">
        <v>45949</v>
      </c>
      <c r="F155" s="81">
        <v>45951</v>
      </c>
      <c r="G155" s="81">
        <v>45957</v>
      </c>
      <c r="H155" s="80" t="s">
        <v>17</v>
      </c>
      <c r="J155" s="81">
        <v>45974</v>
      </c>
      <c r="K155" s="80">
        <v>1</v>
      </c>
      <c r="L155" s="80">
        <v>2</v>
      </c>
      <c r="M155" s="80">
        <v>6</v>
      </c>
      <c r="N155" s="80">
        <v>7</v>
      </c>
    </row>
    <row r="156" spans="1:14" x14ac:dyDescent="0.3">
      <c r="A156" s="2" t="s">
        <v>182</v>
      </c>
      <c r="B156" s="2" t="s">
        <v>19</v>
      </c>
      <c r="C156" s="80" t="s">
        <v>22</v>
      </c>
      <c r="D156" s="81">
        <v>45940</v>
      </c>
      <c r="H156" s="80" t="s">
        <v>23</v>
      </c>
      <c r="I156" s="80" t="s">
        <v>24</v>
      </c>
    </row>
    <row r="157" spans="1:14" x14ac:dyDescent="0.3">
      <c r="A157" s="2" t="s">
        <v>183</v>
      </c>
      <c r="B157" s="2" t="s">
        <v>15</v>
      </c>
      <c r="C157" s="80" t="s">
        <v>30</v>
      </c>
      <c r="D157" s="81">
        <v>45953</v>
      </c>
      <c r="E157" s="81">
        <v>45955</v>
      </c>
      <c r="F157" s="81">
        <v>45959</v>
      </c>
      <c r="G157" s="81">
        <v>45963</v>
      </c>
      <c r="H157" s="80" t="s">
        <v>17</v>
      </c>
      <c r="J157" s="81">
        <v>45978</v>
      </c>
      <c r="K157" s="80">
        <v>2</v>
      </c>
      <c r="L157" s="80">
        <v>4</v>
      </c>
      <c r="M157" s="80">
        <v>4</v>
      </c>
      <c r="N157" s="80">
        <v>4</v>
      </c>
    </row>
    <row r="158" spans="1:14" x14ac:dyDescent="0.3">
      <c r="A158" s="2" t="s">
        <v>184</v>
      </c>
      <c r="B158" s="2" t="s">
        <v>19</v>
      </c>
      <c r="C158" s="80" t="s">
        <v>22</v>
      </c>
      <c r="D158" s="81">
        <v>45961</v>
      </c>
      <c r="H158" s="80" t="s">
        <v>23</v>
      </c>
      <c r="I158" s="80" t="s">
        <v>63</v>
      </c>
    </row>
    <row r="159" spans="1:14" x14ac:dyDescent="0.3">
      <c r="A159" s="2" t="s">
        <v>185</v>
      </c>
      <c r="B159" s="2" t="s">
        <v>21</v>
      </c>
      <c r="C159" s="80" t="s">
        <v>30</v>
      </c>
      <c r="D159" s="81">
        <v>45935</v>
      </c>
      <c r="E159" s="81">
        <v>45938</v>
      </c>
      <c r="F159" s="81">
        <v>45942</v>
      </c>
      <c r="G159" s="81">
        <v>45945</v>
      </c>
      <c r="H159" s="80" t="s">
        <v>17</v>
      </c>
      <c r="J159" s="81">
        <v>45969</v>
      </c>
      <c r="K159" s="80">
        <v>3</v>
      </c>
      <c r="L159" s="80">
        <v>4</v>
      </c>
      <c r="M159" s="80">
        <v>3</v>
      </c>
      <c r="N159" s="80">
        <v>8</v>
      </c>
    </row>
    <row r="160" spans="1:14" x14ac:dyDescent="0.3">
      <c r="A160" s="2" t="s">
        <v>186</v>
      </c>
      <c r="B160" s="2" t="s">
        <v>21</v>
      </c>
      <c r="C160" s="80" t="s">
        <v>22</v>
      </c>
      <c r="D160" s="81">
        <v>45951</v>
      </c>
      <c r="H160" s="80" t="s">
        <v>23</v>
      </c>
      <c r="I160" s="80" t="s">
        <v>26</v>
      </c>
    </row>
    <row r="161" spans="1:14" x14ac:dyDescent="0.3">
      <c r="A161" s="2" t="s">
        <v>187</v>
      </c>
      <c r="B161" s="2" t="s">
        <v>32</v>
      </c>
      <c r="C161" s="80" t="s">
        <v>30</v>
      </c>
      <c r="D161" s="81">
        <v>45958</v>
      </c>
      <c r="E161" s="81">
        <v>45960</v>
      </c>
      <c r="F161" s="81">
        <v>45964</v>
      </c>
      <c r="G161" s="81">
        <v>45969</v>
      </c>
      <c r="H161" s="80" t="s">
        <v>17</v>
      </c>
      <c r="J161" s="81">
        <v>45981</v>
      </c>
      <c r="K161" s="80">
        <v>2</v>
      </c>
      <c r="L161" s="80">
        <v>4</v>
      </c>
      <c r="M161" s="80">
        <v>5</v>
      </c>
      <c r="N161" s="80">
        <v>5</v>
      </c>
    </row>
    <row r="162" spans="1:14" x14ac:dyDescent="0.3">
      <c r="A162" s="2" t="s">
        <v>188</v>
      </c>
      <c r="B162" s="2" t="s">
        <v>21</v>
      </c>
      <c r="C162" s="80" t="s">
        <v>16</v>
      </c>
      <c r="D162" s="81">
        <v>45955</v>
      </c>
      <c r="E162" s="81">
        <v>45957</v>
      </c>
      <c r="F162" s="81">
        <v>45959</v>
      </c>
      <c r="G162" s="81">
        <v>45965</v>
      </c>
      <c r="H162" s="80" t="s">
        <v>17</v>
      </c>
      <c r="J162" s="81">
        <v>45976</v>
      </c>
      <c r="K162" s="80">
        <v>2</v>
      </c>
      <c r="L162" s="80">
        <v>2</v>
      </c>
      <c r="M162" s="80">
        <v>6</v>
      </c>
      <c r="N162" s="80">
        <v>3</v>
      </c>
    </row>
    <row r="163" spans="1:14" x14ac:dyDescent="0.3">
      <c r="A163" s="2" t="s">
        <v>189</v>
      </c>
      <c r="B163" s="2" t="s">
        <v>21</v>
      </c>
      <c r="C163" s="80" t="s">
        <v>16</v>
      </c>
      <c r="D163" s="81">
        <v>45946</v>
      </c>
      <c r="E163" s="81">
        <v>45949</v>
      </c>
      <c r="F163" s="81">
        <v>45952</v>
      </c>
      <c r="G163" s="81">
        <v>45959</v>
      </c>
      <c r="H163" s="80" t="s">
        <v>17</v>
      </c>
      <c r="J163" s="81">
        <v>45978</v>
      </c>
      <c r="K163" s="80">
        <v>3</v>
      </c>
      <c r="L163" s="80">
        <v>3</v>
      </c>
      <c r="M163" s="80">
        <v>7</v>
      </c>
      <c r="N163" s="80">
        <v>2</v>
      </c>
    </row>
    <row r="164" spans="1:14" x14ac:dyDescent="0.3">
      <c r="A164" s="2" t="s">
        <v>190</v>
      </c>
      <c r="B164" s="2" t="s">
        <v>21</v>
      </c>
      <c r="C164" s="80" t="s">
        <v>30</v>
      </c>
      <c r="D164" s="81">
        <v>45934</v>
      </c>
      <c r="E164" s="81">
        <v>45937</v>
      </c>
      <c r="F164" s="81">
        <v>45940</v>
      </c>
      <c r="G164" s="81">
        <v>45945</v>
      </c>
      <c r="H164" s="80" t="s">
        <v>17</v>
      </c>
      <c r="J164" s="81">
        <v>45955</v>
      </c>
      <c r="K164" s="80">
        <v>3</v>
      </c>
      <c r="L164" s="80">
        <v>3</v>
      </c>
      <c r="M164" s="80">
        <v>5</v>
      </c>
      <c r="N164" s="80">
        <v>7</v>
      </c>
    </row>
    <row r="165" spans="1:14" x14ac:dyDescent="0.3">
      <c r="A165" s="2" t="s">
        <v>191</v>
      </c>
      <c r="B165" s="2" t="s">
        <v>15</v>
      </c>
      <c r="C165" s="80" t="s">
        <v>30</v>
      </c>
      <c r="D165" s="81">
        <v>45958</v>
      </c>
      <c r="E165" s="81">
        <v>45961</v>
      </c>
      <c r="F165" s="81">
        <v>45964</v>
      </c>
      <c r="G165" s="81">
        <v>45970</v>
      </c>
      <c r="H165" s="80" t="s">
        <v>17</v>
      </c>
      <c r="J165" s="81">
        <v>45990</v>
      </c>
      <c r="K165" s="80">
        <v>3</v>
      </c>
      <c r="L165" s="80">
        <v>3</v>
      </c>
      <c r="M165" s="80">
        <v>6</v>
      </c>
      <c r="N165" s="80">
        <v>5</v>
      </c>
    </row>
    <row r="166" spans="1:14" x14ac:dyDescent="0.3">
      <c r="A166" s="2" t="s">
        <v>192</v>
      </c>
      <c r="B166" s="2" t="s">
        <v>21</v>
      </c>
      <c r="C166" s="80" t="s">
        <v>30</v>
      </c>
      <c r="D166" s="81">
        <v>45931</v>
      </c>
      <c r="E166" s="81">
        <v>45932</v>
      </c>
      <c r="F166" s="81">
        <v>45933</v>
      </c>
      <c r="G166" s="81">
        <v>45939</v>
      </c>
      <c r="H166" s="80" t="s">
        <v>17</v>
      </c>
      <c r="J166" s="81">
        <v>45957</v>
      </c>
      <c r="K166" s="80">
        <v>1</v>
      </c>
      <c r="L166" s="80">
        <v>1</v>
      </c>
      <c r="M166" s="80">
        <v>6</v>
      </c>
      <c r="N166" s="80">
        <v>6</v>
      </c>
    </row>
    <row r="167" spans="1:14" x14ac:dyDescent="0.3">
      <c r="A167" s="2" t="s">
        <v>193</v>
      </c>
      <c r="B167" s="2" t="s">
        <v>21</v>
      </c>
      <c r="C167" s="80" t="s">
        <v>16</v>
      </c>
      <c r="D167" s="81">
        <v>45949</v>
      </c>
      <c r="E167" s="81">
        <v>45950</v>
      </c>
      <c r="F167" s="81">
        <v>45951</v>
      </c>
      <c r="G167" s="81">
        <v>45953</v>
      </c>
      <c r="H167" s="80" t="s">
        <v>17</v>
      </c>
      <c r="J167" s="81">
        <v>45966</v>
      </c>
      <c r="K167" s="80">
        <v>1</v>
      </c>
      <c r="L167" s="80">
        <v>1</v>
      </c>
      <c r="M167" s="80">
        <v>2</v>
      </c>
      <c r="N167" s="80">
        <v>2</v>
      </c>
    </row>
    <row r="168" spans="1:14" x14ac:dyDescent="0.3">
      <c r="A168" s="2" t="s">
        <v>194</v>
      </c>
      <c r="B168" s="2" t="s">
        <v>32</v>
      </c>
      <c r="C168" s="80" t="s">
        <v>16</v>
      </c>
      <c r="D168" s="81">
        <v>45940</v>
      </c>
      <c r="E168" s="81">
        <v>45944</v>
      </c>
      <c r="F168" s="81">
        <v>45949</v>
      </c>
      <c r="G168" s="81">
        <v>45955</v>
      </c>
      <c r="H168" s="80" t="s">
        <v>23</v>
      </c>
      <c r="I168" s="80" t="s">
        <v>33</v>
      </c>
      <c r="K168" s="80">
        <v>4</v>
      </c>
      <c r="L168" s="80">
        <v>5</v>
      </c>
      <c r="M168" s="80">
        <v>6</v>
      </c>
    </row>
    <row r="169" spans="1:14" x14ac:dyDescent="0.3">
      <c r="A169" s="2" t="s">
        <v>195</v>
      </c>
      <c r="B169" s="2" t="s">
        <v>21</v>
      </c>
      <c r="C169" s="80" t="s">
        <v>30</v>
      </c>
      <c r="D169" s="81">
        <v>45946</v>
      </c>
      <c r="E169" s="81">
        <v>45950</v>
      </c>
      <c r="F169" s="81">
        <v>45952</v>
      </c>
      <c r="G169" s="81">
        <v>45954</v>
      </c>
      <c r="H169" s="80" t="s">
        <v>23</v>
      </c>
      <c r="I169" s="80" t="s">
        <v>101</v>
      </c>
      <c r="K169" s="80">
        <v>4</v>
      </c>
      <c r="L169" s="80">
        <v>2</v>
      </c>
      <c r="M169" s="80">
        <v>2</v>
      </c>
    </row>
    <row r="170" spans="1:14" x14ac:dyDescent="0.3">
      <c r="A170" s="2" t="s">
        <v>196</v>
      </c>
      <c r="B170" s="2" t="s">
        <v>21</v>
      </c>
      <c r="C170" s="80" t="s">
        <v>16</v>
      </c>
      <c r="D170" s="81">
        <v>45946</v>
      </c>
      <c r="E170" s="81">
        <v>45948</v>
      </c>
      <c r="F170" s="81">
        <v>45953</v>
      </c>
      <c r="G170" s="81">
        <v>45957</v>
      </c>
      <c r="H170" s="80" t="s">
        <v>17</v>
      </c>
      <c r="J170" s="81">
        <v>45969</v>
      </c>
      <c r="K170" s="80">
        <v>2</v>
      </c>
      <c r="L170" s="80">
        <v>5</v>
      </c>
      <c r="M170" s="80">
        <v>4</v>
      </c>
      <c r="N170" s="80">
        <v>5</v>
      </c>
    </row>
    <row r="171" spans="1:14" x14ac:dyDescent="0.3">
      <c r="A171" s="2" t="s">
        <v>197</v>
      </c>
      <c r="B171" s="2" t="s">
        <v>19</v>
      </c>
      <c r="C171" s="80" t="s">
        <v>30</v>
      </c>
      <c r="D171" s="81">
        <v>45945</v>
      </c>
      <c r="E171" s="81">
        <v>45947</v>
      </c>
      <c r="F171" s="81">
        <v>45948</v>
      </c>
      <c r="G171" s="81">
        <v>45954</v>
      </c>
      <c r="H171" s="80" t="s">
        <v>17</v>
      </c>
      <c r="J171" s="81">
        <v>45974</v>
      </c>
      <c r="K171" s="80">
        <v>2</v>
      </c>
      <c r="L171" s="80">
        <v>1</v>
      </c>
      <c r="M171" s="80">
        <v>6</v>
      </c>
      <c r="N171" s="80">
        <v>2</v>
      </c>
    </row>
    <row r="172" spans="1:14" x14ac:dyDescent="0.3">
      <c r="A172" s="2" t="s">
        <v>198</v>
      </c>
      <c r="B172" s="2" t="s">
        <v>32</v>
      </c>
      <c r="C172" s="80" t="s">
        <v>22</v>
      </c>
      <c r="D172" s="81">
        <v>45941</v>
      </c>
      <c r="H172" s="80" t="s">
        <v>23</v>
      </c>
      <c r="I172" s="80" t="s">
        <v>26</v>
      </c>
    </row>
    <row r="173" spans="1:14" x14ac:dyDescent="0.3">
      <c r="A173" s="2" t="s">
        <v>199</v>
      </c>
      <c r="B173" s="2" t="s">
        <v>32</v>
      </c>
      <c r="C173" s="80" t="s">
        <v>30</v>
      </c>
      <c r="D173" s="81">
        <v>45936</v>
      </c>
      <c r="E173" s="81">
        <v>45940</v>
      </c>
      <c r="F173" s="81">
        <v>45942</v>
      </c>
      <c r="G173" s="81">
        <v>45946</v>
      </c>
      <c r="H173" s="80" t="s">
        <v>17</v>
      </c>
      <c r="J173" s="81">
        <v>45961</v>
      </c>
      <c r="K173" s="80">
        <v>4</v>
      </c>
      <c r="L173" s="80">
        <v>2</v>
      </c>
      <c r="M173" s="80">
        <v>4</v>
      </c>
      <c r="N173" s="80">
        <v>1</v>
      </c>
    </row>
    <row r="174" spans="1:14" x14ac:dyDescent="0.3">
      <c r="A174" s="2" t="s">
        <v>200</v>
      </c>
      <c r="B174" s="2" t="s">
        <v>32</v>
      </c>
      <c r="C174" s="80" t="s">
        <v>30</v>
      </c>
      <c r="D174" s="81">
        <v>45961</v>
      </c>
      <c r="E174" s="81">
        <v>45966</v>
      </c>
      <c r="F174" s="81">
        <v>45970</v>
      </c>
      <c r="G174" s="81">
        <v>45976</v>
      </c>
      <c r="H174" s="80" t="s">
        <v>17</v>
      </c>
      <c r="J174" s="81">
        <v>45998</v>
      </c>
      <c r="K174" s="80">
        <v>5</v>
      </c>
      <c r="L174" s="80">
        <v>4</v>
      </c>
      <c r="M174" s="80">
        <v>6</v>
      </c>
      <c r="N174" s="80">
        <v>8</v>
      </c>
    </row>
    <row r="175" spans="1:14" x14ac:dyDescent="0.3">
      <c r="A175" s="2" t="s">
        <v>201</v>
      </c>
      <c r="B175" s="2" t="s">
        <v>32</v>
      </c>
      <c r="C175" s="80" t="s">
        <v>30</v>
      </c>
      <c r="D175" s="81">
        <v>45932</v>
      </c>
      <c r="E175" s="81">
        <v>45934</v>
      </c>
      <c r="F175" s="81">
        <v>45936</v>
      </c>
      <c r="G175" s="81">
        <v>45938</v>
      </c>
      <c r="H175" s="80" t="s">
        <v>17</v>
      </c>
      <c r="J175" s="81">
        <v>45953</v>
      </c>
      <c r="K175" s="80">
        <v>2</v>
      </c>
      <c r="L175" s="80">
        <v>2</v>
      </c>
      <c r="M175" s="80">
        <v>2</v>
      </c>
      <c r="N175" s="80">
        <v>6</v>
      </c>
    </row>
    <row r="176" spans="1:14" x14ac:dyDescent="0.3">
      <c r="A176" s="2" t="s">
        <v>202</v>
      </c>
      <c r="B176" s="2" t="s">
        <v>32</v>
      </c>
      <c r="C176" s="80" t="s">
        <v>16</v>
      </c>
      <c r="D176" s="81">
        <v>45939</v>
      </c>
      <c r="E176" s="81">
        <v>45944</v>
      </c>
      <c r="F176" s="81">
        <v>45945</v>
      </c>
      <c r="G176" s="81">
        <v>45952</v>
      </c>
      <c r="H176" s="80" t="s">
        <v>17</v>
      </c>
      <c r="J176" s="81">
        <v>45964</v>
      </c>
      <c r="K176" s="80">
        <v>5</v>
      </c>
      <c r="L176" s="80">
        <v>1</v>
      </c>
      <c r="M176" s="80">
        <v>7</v>
      </c>
      <c r="N176" s="80">
        <v>6</v>
      </c>
    </row>
    <row r="177" spans="1:14" x14ac:dyDescent="0.3">
      <c r="A177" s="2" t="s">
        <v>203</v>
      </c>
      <c r="B177" s="2" t="s">
        <v>32</v>
      </c>
      <c r="C177" s="80" t="s">
        <v>22</v>
      </c>
      <c r="D177" s="81">
        <v>45961</v>
      </c>
      <c r="H177" s="80" t="s">
        <v>23</v>
      </c>
      <c r="I177" s="80" t="s">
        <v>101</v>
      </c>
    </row>
    <row r="178" spans="1:14" x14ac:dyDescent="0.3">
      <c r="A178" s="2" t="s">
        <v>204</v>
      </c>
      <c r="B178" s="2" t="s">
        <v>15</v>
      </c>
      <c r="C178" s="80" t="s">
        <v>16</v>
      </c>
      <c r="D178" s="81">
        <v>45958</v>
      </c>
      <c r="E178" s="81">
        <v>45963</v>
      </c>
      <c r="F178" s="81">
        <v>45967</v>
      </c>
      <c r="G178" s="81">
        <v>45972</v>
      </c>
      <c r="H178" s="80" t="s">
        <v>17</v>
      </c>
      <c r="J178" s="81">
        <v>45999</v>
      </c>
      <c r="K178" s="80">
        <v>5</v>
      </c>
      <c r="L178" s="80">
        <v>4</v>
      </c>
      <c r="M178" s="80">
        <v>5</v>
      </c>
      <c r="N178" s="80">
        <v>3</v>
      </c>
    </row>
    <row r="179" spans="1:14" x14ac:dyDescent="0.3">
      <c r="A179" s="2" t="s">
        <v>205</v>
      </c>
      <c r="B179" s="2" t="s">
        <v>21</v>
      </c>
      <c r="C179" s="80" t="s">
        <v>30</v>
      </c>
      <c r="D179" s="81">
        <v>45946</v>
      </c>
      <c r="E179" s="81">
        <v>45949</v>
      </c>
      <c r="F179" s="81">
        <v>45953</v>
      </c>
      <c r="G179" s="81">
        <v>45959</v>
      </c>
      <c r="H179" s="80" t="s">
        <v>17</v>
      </c>
      <c r="J179" s="81">
        <v>45971</v>
      </c>
      <c r="K179" s="80">
        <v>3</v>
      </c>
      <c r="L179" s="80">
        <v>4</v>
      </c>
      <c r="M179" s="80">
        <v>6</v>
      </c>
      <c r="N179" s="80">
        <v>5</v>
      </c>
    </row>
    <row r="180" spans="1:14" x14ac:dyDescent="0.3">
      <c r="A180" s="2" t="s">
        <v>206</v>
      </c>
      <c r="B180" s="2" t="s">
        <v>32</v>
      </c>
      <c r="C180" s="80" t="s">
        <v>16</v>
      </c>
      <c r="D180" s="81">
        <v>45934</v>
      </c>
      <c r="E180" s="81">
        <v>45935</v>
      </c>
      <c r="F180" s="81">
        <v>45937</v>
      </c>
      <c r="G180" s="81">
        <v>45940</v>
      </c>
      <c r="H180" s="80" t="s">
        <v>17</v>
      </c>
      <c r="J180" s="81">
        <v>45960</v>
      </c>
      <c r="K180" s="80">
        <v>1</v>
      </c>
      <c r="L180" s="80">
        <v>2</v>
      </c>
      <c r="M180" s="80">
        <v>3</v>
      </c>
      <c r="N180" s="80">
        <v>9</v>
      </c>
    </row>
    <row r="181" spans="1:14" x14ac:dyDescent="0.3">
      <c r="A181" s="2" t="s">
        <v>207</v>
      </c>
      <c r="B181" s="2" t="s">
        <v>21</v>
      </c>
      <c r="C181" s="80" t="s">
        <v>16</v>
      </c>
      <c r="D181" s="81">
        <v>45957</v>
      </c>
      <c r="E181" s="81">
        <v>45961</v>
      </c>
      <c r="F181" s="81">
        <v>45964</v>
      </c>
      <c r="G181" s="81">
        <v>45969</v>
      </c>
      <c r="H181" s="80" t="s">
        <v>17</v>
      </c>
      <c r="J181" s="81">
        <v>45998</v>
      </c>
      <c r="K181" s="80">
        <v>4</v>
      </c>
      <c r="L181" s="80">
        <v>3</v>
      </c>
      <c r="M181" s="80">
        <v>5</v>
      </c>
      <c r="N181" s="80">
        <v>4</v>
      </c>
    </row>
    <row r="182" spans="1:14" x14ac:dyDescent="0.3">
      <c r="A182" s="2" t="s">
        <v>208</v>
      </c>
      <c r="B182" s="2" t="s">
        <v>21</v>
      </c>
      <c r="C182" s="80" t="s">
        <v>30</v>
      </c>
      <c r="D182" s="81">
        <v>45933</v>
      </c>
      <c r="E182" s="81">
        <v>45934</v>
      </c>
      <c r="F182" s="81">
        <v>45935</v>
      </c>
      <c r="G182" s="81">
        <v>45937</v>
      </c>
      <c r="H182" s="80" t="s">
        <v>17</v>
      </c>
      <c r="J182" s="81">
        <v>45966</v>
      </c>
      <c r="K182" s="80">
        <v>1</v>
      </c>
      <c r="L182" s="80">
        <v>1</v>
      </c>
      <c r="M182" s="80">
        <v>2</v>
      </c>
      <c r="N182" s="80">
        <v>1</v>
      </c>
    </row>
    <row r="183" spans="1:14" x14ac:dyDescent="0.3">
      <c r="A183" s="2" t="s">
        <v>209</v>
      </c>
      <c r="B183" s="2" t="s">
        <v>15</v>
      </c>
      <c r="C183" s="80" t="s">
        <v>16</v>
      </c>
      <c r="D183" s="81">
        <v>45943</v>
      </c>
      <c r="E183" s="81">
        <v>45947</v>
      </c>
      <c r="F183" s="81">
        <v>45948</v>
      </c>
      <c r="G183" s="81">
        <v>45955</v>
      </c>
      <c r="H183" s="80" t="s">
        <v>17</v>
      </c>
      <c r="J183" s="81">
        <v>45980</v>
      </c>
      <c r="K183" s="80">
        <v>4</v>
      </c>
      <c r="L183" s="80">
        <v>1</v>
      </c>
      <c r="M183" s="80">
        <v>7</v>
      </c>
      <c r="N183" s="80">
        <v>4</v>
      </c>
    </row>
    <row r="184" spans="1:14" x14ac:dyDescent="0.3">
      <c r="A184" s="2" t="s">
        <v>210</v>
      </c>
      <c r="B184" s="2" t="s">
        <v>32</v>
      </c>
      <c r="C184" s="80" t="s">
        <v>22</v>
      </c>
      <c r="D184" s="81">
        <v>45946</v>
      </c>
      <c r="H184" s="80" t="s">
        <v>23</v>
      </c>
      <c r="I184" s="80" t="s">
        <v>26</v>
      </c>
    </row>
    <row r="185" spans="1:14" x14ac:dyDescent="0.3">
      <c r="A185" s="2" t="s">
        <v>211</v>
      </c>
      <c r="B185" s="2" t="s">
        <v>19</v>
      </c>
      <c r="C185" s="80" t="s">
        <v>30</v>
      </c>
      <c r="D185" s="81">
        <v>45933</v>
      </c>
      <c r="E185" s="81">
        <v>45934</v>
      </c>
      <c r="F185" s="81">
        <v>45937</v>
      </c>
      <c r="G185" s="81">
        <v>45944</v>
      </c>
      <c r="H185" s="80" t="s">
        <v>17</v>
      </c>
      <c r="J185" s="81">
        <v>45954</v>
      </c>
      <c r="K185" s="80">
        <v>1</v>
      </c>
      <c r="L185" s="80">
        <v>3</v>
      </c>
      <c r="M185" s="80">
        <v>7</v>
      </c>
      <c r="N185" s="80">
        <v>6</v>
      </c>
    </row>
    <row r="186" spans="1:14" x14ac:dyDescent="0.3">
      <c r="A186" s="2" t="s">
        <v>212</v>
      </c>
      <c r="B186" s="2" t="s">
        <v>15</v>
      </c>
      <c r="C186" s="80" t="s">
        <v>16</v>
      </c>
      <c r="D186" s="81">
        <v>45949</v>
      </c>
      <c r="E186" s="81">
        <v>45953</v>
      </c>
      <c r="F186" s="81">
        <v>45958</v>
      </c>
      <c r="G186" s="81">
        <v>45961</v>
      </c>
      <c r="H186" s="80" t="s">
        <v>17</v>
      </c>
      <c r="J186" s="81">
        <v>45984</v>
      </c>
      <c r="K186" s="80">
        <v>4</v>
      </c>
      <c r="L186" s="80">
        <v>5</v>
      </c>
      <c r="M186" s="80">
        <v>3</v>
      </c>
      <c r="N186" s="80">
        <v>3</v>
      </c>
    </row>
    <row r="187" spans="1:14" x14ac:dyDescent="0.3">
      <c r="A187" s="2" t="s">
        <v>213</v>
      </c>
      <c r="B187" s="2" t="s">
        <v>19</v>
      </c>
      <c r="C187" s="80" t="s">
        <v>16</v>
      </c>
      <c r="D187" s="81">
        <v>45951</v>
      </c>
      <c r="E187" s="81">
        <v>45952</v>
      </c>
      <c r="F187" s="81">
        <v>45957</v>
      </c>
      <c r="G187" s="81">
        <v>45961</v>
      </c>
      <c r="H187" s="80" t="s">
        <v>17</v>
      </c>
      <c r="J187" s="81">
        <v>45991</v>
      </c>
      <c r="K187" s="80">
        <v>1</v>
      </c>
      <c r="L187" s="80">
        <v>5</v>
      </c>
      <c r="M187" s="80">
        <v>4</v>
      </c>
      <c r="N187" s="80">
        <v>2</v>
      </c>
    </row>
    <row r="188" spans="1:14" x14ac:dyDescent="0.3">
      <c r="A188" s="2" t="s">
        <v>214</v>
      </c>
      <c r="B188" s="2" t="s">
        <v>21</v>
      </c>
      <c r="C188" s="80" t="s">
        <v>16</v>
      </c>
      <c r="D188" s="81">
        <v>45952</v>
      </c>
      <c r="E188" s="81">
        <v>45955</v>
      </c>
      <c r="F188" s="81">
        <v>45956</v>
      </c>
      <c r="G188" s="81">
        <v>45958</v>
      </c>
      <c r="H188" s="80" t="s">
        <v>17</v>
      </c>
      <c r="J188" s="81">
        <v>45973</v>
      </c>
      <c r="K188" s="80">
        <v>3</v>
      </c>
      <c r="L188" s="80">
        <v>1</v>
      </c>
      <c r="M188" s="80">
        <v>2</v>
      </c>
      <c r="N188" s="80">
        <v>3</v>
      </c>
    </row>
    <row r="189" spans="1:14" x14ac:dyDescent="0.3">
      <c r="A189" s="2" t="s">
        <v>215</v>
      </c>
      <c r="B189" s="2" t="s">
        <v>21</v>
      </c>
      <c r="C189" s="80" t="s">
        <v>30</v>
      </c>
      <c r="D189" s="81">
        <v>45932</v>
      </c>
      <c r="E189" s="81">
        <v>45937</v>
      </c>
      <c r="F189" s="81">
        <v>45940</v>
      </c>
      <c r="G189" s="81">
        <v>45945</v>
      </c>
      <c r="H189" s="80" t="s">
        <v>17</v>
      </c>
      <c r="J189" s="81">
        <v>45974</v>
      </c>
      <c r="K189" s="80">
        <v>5</v>
      </c>
      <c r="L189" s="80">
        <v>3</v>
      </c>
      <c r="M189" s="80">
        <v>5</v>
      </c>
      <c r="N189" s="80">
        <v>7</v>
      </c>
    </row>
    <row r="190" spans="1:14" x14ac:dyDescent="0.3">
      <c r="A190" s="2" t="s">
        <v>216</v>
      </c>
      <c r="B190" s="2" t="s">
        <v>15</v>
      </c>
      <c r="C190" s="80" t="s">
        <v>30</v>
      </c>
      <c r="D190" s="81">
        <v>45935</v>
      </c>
      <c r="E190" s="81">
        <v>45939</v>
      </c>
      <c r="F190" s="81">
        <v>45942</v>
      </c>
      <c r="G190" s="81">
        <v>45946</v>
      </c>
      <c r="H190" s="80" t="s">
        <v>17</v>
      </c>
      <c r="J190" s="81">
        <v>45969</v>
      </c>
      <c r="K190" s="80">
        <v>4</v>
      </c>
      <c r="L190" s="80">
        <v>3</v>
      </c>
      <c r="M190" s="80">
        <v>4</v>
      </c>
      <c r="N190" s="80">
        <v>9</v>
      </c>
    </row>
    <row r="191" spans="1:14" x14ac:dyDescent="0.3">
      <c r="A191" s="2" t="s">
        <v>217</v>
      </c>
      <c r="B191" s="2" t="s">
        <v>15</v>
      </c>
      <c r="C191" s="80" t="s">
        <v>22</v>
      </c>
      <c r="D191" s="81">
        <v>45935</v>
      </c>
      <c r="H191" s="80" t="s">
        <v>23</v>
      </c>
      <c r="I191" s="80" t="s">
        <v>26</v>
      </c>
    </row>
    <row r="192" spans="1:14" x14ac:dyDescent="0.3">
      <c r="A192" s="2" t="s">
        <v>218</v>
      </c>
      <c r="B192" s="2" t="s">
        <v>19</v>
      </c>
      <c r="C192" s="80" t="s">
        <v>22</v>
      </c>
      <c r="D192" s="81">
        <v>45956</v>
      </c>
      <c r="H192" s="80" t="s">
        <v>23</v>
      </c>
      <c r="I192" s="80" t="s">
        <v>24</v>
      </c>
    </row>
    <row r="193" spans="1:14" x14ac:dyDescent="0.3">
      <c r="A193" s="2" t="s">
        <v>219</v>
      </c>
      <c r="B193" s="2" t="s">
        <v>32</v>
      </c>
      <c r="C193" s="80" t="s">
        <v>16</v>
      </c>
      <c r="D193" s="81">
        <v>45949</v>
      </c>
      <c r="E193" s="81">
        <v>45954</v>
      </c>
      <c r="F193" s="81">
        <v>45958</v>
      </c>
      <c r="G193" s="81">
        <v>45962</v>
      </c>
      <c r="H193" s="80" t="s">
        <v>17</v>
      </c>
      <c r="J193" s="81">
        <v>45977</v>
      </c>
      <c r="K193" s="80">
        <v>5</v>
      </c>
      <c r="L193" s="80">
        <v>4</v>
      </c>
      <c r="M193" s="80">
        <v>4</v>
      </c>
      <c r="N193" s="80">
        <v>10</v>
      </c>
    </row>
    <row r="194" spans="1:14" x14ac:dyDescent="0.3">
      <c r="A194" s="2" t="s">
        <v>220</v>
      </c>
      <c r="B194" s="2" t="s">
        <v>19</v>
      </c>
      <c r="C194" s="80" t="s">
        <v>16</v>
      </c>
      <c r="D194" s="81">
        <v>45961</v>
      </c>
      <c r="E194" s="81">
        <v>45965</v>
      </c>
      <c r="F194" s="81">
        <v>45970</v>
      </c>
      <c r="G194" s="81">
        <v>45972</v>
      </c>
      <c r="H194" s="80" t="s">
        <v>23</v>
      </c>
      <c r="I194" s="80" t="s">
        <v>33</v>
      </c>
      <c r="K194" s="80">
        <v>4</v>
      </c>
      <c r="L194" s="80">
        <v>5</v>
      </c>
      <c r="M194" s="80">
        <v>2</v>
      </c>
    </row>
    <row r="195" spans="1:14" x14ac:dyDescent="0.3">
      <c r="A195" s="2" t="s">
        <v>221</v>
      </c>
      <c r="B195" s="2" t="s">
        <v>15</v>
      </c>
      <c r="C195" s="80" t="s">
        <v>16</v>
      </c>
      <c r="D195" s="81">
        <v>45940</v>
      </c>
      <c r="E195" s="81">
        <v>45944</v>
      </c>
      <c r="F195" s="81">
        <v>45949</v>
      </c>
      <c r="G195" s="81">
        <v>45954</v>
      </c>
      <c r="H195" s="80" t="s">
        <v>17</v>
      </c>
      <c r="J195" s="81">
        <v>45965</v>
      </c>
      <c r="K195" s="80">
        <v>4</v>
      </c>
      <c r="L195" s="80">
        <v>5</v>
      </c>
      <c r="M195" s="80">
        <v>5</v>
      </c>
      <c r="N195" s="80">
        <v>5</v>
      </c>
    </row>
    <row r="196" spans="1:14" x14ac:dyDescent="0.3">
      <c r="A196" s="2" t="s">
        <v>222</v>
      </c>
      <c r="B196" s="2" t="s">
        <v>19</v>
      </c>
      <c r="C196" s="80" t="s">
        <v>16</v>
      </c>
      <c r="D196" s="81">
        <v>45933</v>
      </c>
      <c r="E196" s="81">
        <v>45936</v>
      </c>
      <c r="F196" s="81">
        <v>45940</v>
      </c>
      <c r="G196" s="81">
        <v>45942</v>
      </c>
      <c r="H196" s="80" t="s">
        <v>17</v>
      </c>
      <c r="J196" s="81">
        <v>45955</v>
      </c>
      <c r="K196" s="80">
        <v>3</v>
      </c>
      <c r="L196" s="80">
        <v>4</v>
      </c>
      <c r="M196" s="80">
        <v>2</v>
      </c>
      <c r="N196" s="80">
        <v>3</v>
      </c>
    </row>
    <row r="197" spans="1:14" x14ac:dyDescent="0.3">
      <c r="A197" s="2" t="s">
        <v>223</v>
      </c>
      <c r="B197" s="2" t="s">
        <v>15</v>
      </c>
      <c r="C197" s="80" t="s">
        <v>16</v>
      </c>
      <c r="D197" s="81">
        <v>45938</v>
      </c>
      <c r="E197" s="81">
        <v>45939</v>
      </c>
      <c r="F197" s="81">
        <v>45941</v>
      </c>
      <c r="G197" s="81">
        <v>45944</v>
      </c>
      <c r="H197" s="80" t="s">
        <v>17</v>
      </c>
      <c r="J197" s="81">
        <v>45964</v>
      </c>
      <c r="K197" s="80">
        <v>1</v>
      </c>
      <c r="L197" s="80">
        <v>2</v>
      </c>
      <c r="M197" s="80">
        <v>3</v>
      </c>
      <c r="N197" s="80">
        <v>9</v>
      </c>
    </row>
    <row r="198" spans="1:14" x14ac:dyDescent="0.3">
      <c r="A198" s="2" t="s">
        <v>224</v>
      </c>
      <c r="B198" s="2" t="s">
        <v>19</v>
      </c>
      <c r="C198" s="80" t="s">
        <v>30</v>
      </c>
      <c r="D198" s="81">
        <v>45934</v>
      </c>
      <c r="E198" s="81">
        <v>45938</v>
      </c>
      <c r="F198" s="81">
        <v>45943</v>
      </c>
      <c r="G198" s="81">
        <v>45946</v>
      </c>
      <c r="H198" s="80" t="s">
        <v>17</v>
      </c>
      <c r="J198" s="81">
        <v>45962</v>
      </c>
      <c r="K198" s="80">
        <v>4</v>
      </c>
      <c r="L198" s="80">
        <v>5</v>
      </c>
      <c r="M198" s="80">
        <v>3</v>
      </c>
      <c r="N198" s="80">
        <v>10</v>
      </c>
    </row>
    <row r="199" spans="1:14" x14ac:dyDescent="0.3">
      <c r="A199" s="2" t="s">
        <v>225</v>
      </c>
      <c r="B199" s="2" t="s">
        <v>15</v>
      </c>
      <c r="C199" s="80" t="s">
        <v>22</v>
      </c>
      <c r="D199" s="81">
        <v>45948</v>
      </c>
      <c r="H199" s="80" t="s">
        <v>23</v>
      </c>
      <c r="I199" s="80" t="s">
        <v>33</v>
      </c>
    </row>
    <row r="200" spans="1:14" x14ac:dyDescent="0.3">
      <c r="A200" s="2" t="s">
        <v>226</v>
      </c>
      <c r="B200" s="2" t="s">
        <v>15</v>
      </c>
      <c r="C200" s="80" t="s">
        <v>16</v>
      </c>
      <c r="D200" s="81">
        <v>45955</v>
      </c>
      <c r="E200" s="81">
        <v>45956</v>
      </c>
      <c r="F200" s="81">
        <v>45960</v>
      </c>
      <c r="G200" s="81">
        <v>45967</v>
      </c>
      <c r="H200" s="80" t="s">
        <v>17</v>
      </c>
      <c r="J200" s="81">
        <v>45983</v>
      </c>
      <c r="K200" s="80">
        <v>1</v>
      </c>
      <c r="L200" s="80">
        <v>4</v>
      </c>
      <c r="M200" s="80">
        <v>7</v>
      </c>
      <c r="N200" s="80">
        <v>8</v>
      </c>
    </row>
    <row r="201" spans="1:14" x14ac:dyDescent="0.3">
      <c r="A201" s="2" t="s">
        <v>227</v>
      </c>
      <c r="B201" s="2" t="s">
        <v>15</v>
      </c>
      <c r="C201" s="80" t="s">
        <v>22</v>
      </c>
      <c r="D201" s="81">
        <v>45944</v>
      </c>
      <c r="H201" s="80" t="s">
        <v>23</v>
      </c>
      <c r="I201" s="80" t="s">
        <v>26</v>
      </c>
    </row>
    <row r="202" spans="1:14" x14ac:dyDescent="0.3">
      <c r="A202" s="2" t="s">
        <v>228</v>
      </c>
      <c r="B202" s="2" t="s">
        <v>32</v>
      </c>
      <c r="C202" s="80" t="s">
        <v>30</v>
      </c>
      <c r="D202" s="81">
        <v>45950</v>
      </c>
      <c r="E202" s="81">
        <v>45953</v>
      </c>
      <c r="F202" s="81">
        <v>45956</v>
      </c>
      <c r="G202" s="81">
        <v>45962</v>
      </c>
      <c r="H202" s="80" t="s">
        <v>17</v>
      </c>
      <c r="J202" s="81">
        <v>45985</v>
      </c>
      <c r="K202" s="80">
        <v>3</v>
      </c>
      <c r="L202" s="80">
        <v>3</v>
      </c>
      <c r="M202" s="80">
        <v>6</v>
      </c>
      <c r="N202" s="80">
        <v>6</v>
      </c>
    </row>
    <row r="203" spans="1:14" x14ac:dyDescent="0.3">
      <c r="A203" s="2" t="s">
        <v>229</v>
      </c>
      <c r="B203" s="2" t="s">
        <v>19</v>
      </c>
      <c r="C203" s="80" t="s">
        <v>30</v>
      </c>
      <c r="D203" s="81">
        <v>45950</v>
      </c>
      <c r="E203" s="81">
        <v>45952</v>
      </c>
      <c r="F203" s="81">
        <v>45954</v>
      </c>
      <c r="G203" s="81">
        <v>45961</v>
      </c>
      <c r="H203" s="80" t="s">
        <v>17</v>
      </c>
      <c r="J203" s="81">
        <v>45988</v>
      </c>
      <c r="K203" s="80">
        <v>2</v>
      </c>
      <c r="L203" s="80">
        <v>2</v>
      </c>
      <c r="M203" s="80">
        <v>7</v>
      </c>
      <c r="N203" s="80">
        <v>2</v>
      </c>
    </row>
    <row r="204" spans="1:14" x14ac:dyDescent="0.3">
      <c r="A204" s="2" t="s">
        <v>230</v>
      </c>
      <c r="B204" s="2" t="s">
        <v>19</v>
      </c>
      <c r="C204" s="80" t="s">
        <v>30</v>
      </c>
      <c r="D204" s="81">
        <v>45956</v>
      </c>
      <c r="E204" s="81">
        <v>45961</v>
      </c>
      <c r="F204" s="81">
        <v>45962</v>
      </c>
      <c r="G204" s="81">
        <v>45966</v>
      </c>
      <c r="H204" s="80" t="s">
        <v>17</v>
      </c>
      <c r="J204" s="81">
        <v>45993</v>
      </c>
      <c r="K204" s="80">
        <v>5</v>
      </c>
      <c r="L204" s="80">
        <v>1</v>
      </c>
      <c r="M204" s="80">
        <v>4</v>
      </c>
      <c r="N204" s="80">
        <v>2</v>
      </c>
    </row>
    <row r="205" spans="1:14" x14ac:dyDescent="0.3">
      <c r="A205" s="2" t="s">
        <v>231</v>
      </c>
      <c r="B205" s="2" t="s">
        <v>19</v>
      </c>
      <c r="C205" s="80" t="s">
        <v>16</v>
      </c>
      <c r="D205" s="81">
        <v>45950</v>
      </c>
      <c r="E205" s="81">
        <v>45954</v>
      </c>
      <c r="F205" s="81">
        <v>45957</v>
      </c>
      <c r="G205" s="81">
        <v>45964</v>
      </c>
      <c r="H205" s="80" t="s">
        <v>17</v>
      </c>
      <c r="J205" s="81">
        <v>45982</v>
      </c>
      <c r="K205" s="80">
        <v>4</v>
      </c>
      <c r="L205" s="80">
        <v>3</v>
      </c>
      <c r="M205" s="80">
        <v>7</v>
      </c>
      <c r="N205" s="80">
        <v>9</v>
      </c>
    </row>
    <row r="206" spans="1:14" x14ac:dyDescent="0.3">
      <c r="A206" s="2" t="s">
        <v>232</v>
      </c>
      <c r="B206" s="2" t="s">
        <v>15</v>
      </c>
      <c r="C206" s="80" t="s">
        <v>22</v>
      </c>
      <c r="D206" s="81">
        <v>45938</v>
      </c>
      <c r="H206" s="80" t="s">
        <v>23</v>
      </c>
      <c r="I206" s="80" t="s">
        <v>63</v>
      </c>
    </row>
    <row r="207" spans="1:14" x14ac:dyDescent="0.3">
      <c r="A207" s="2" t="s">
        <v>233</v>
      </c>
      <c r="B207" s="2" t="s">
        <v>19</v>
      </c>
      <c r="C207" s="80" t="s">
        <v>30</v>
      </c>
      <c r="D207" s="81">
        <v>45955</v>
      </c>
      <c r="E207" s="81">
        <v>45958</v>
      </c>
      <c r="F207" s="81">
        <v>45960</v>
      </c>
      <c r="G207" s="81">
        <v>45966</v>
      </c>
      <c r="H207" s="80" t="s">
        <v>17</v>
      </c>
      <c r="J207" s="81">
        <v>45985</v>
      </c>
      <c r="K207" s="80">
        <v>3</v>
      </c>
      <c r="L207" s="80">
        <v>2</v>
      </c>
      <c r="M207" s="80">
        <v>6</v>
      </c>
      <c r="N207" s="80">
        <v>2</v>
      </c>
    </row>
    <row r="208" spans="1:14" x14ac:dyDescent="0.3">
      <c r="A208" s="2" t="s">
        <v>234</v>
      </c>
      <c r="B208" s="2" t="s">
        <v>19</v>
      </c>
      <c r="C208" s="80" t="s">
        <v>22</v>
      </c>
      <c r="D208" s="81">
        <v>45947</v>
      </c>
      <c r="H208" s="80" t="s">
        <v>23</v>
      </c>
      <c r="I208" s="80" t="s">
        <v>63</v>
      </c>
    </row>
    <row r="209" spans="1:14" x14ac:dyDescent="0.3">
      <c r="A209" s="2" t="s">
        <v>235</v>
      </c>
      <c r="B209" s="2" t="s">
        <v>15</v>
      </c>
      <c r="C209" s="80" t="s">
        <v>16</v>
      </c>
      <c r="D209" s="81">
        <v>45943</v>
      </c>
      <c r="E209" s="81">
        <v>45944</v>
      </c>
      <c r="F209" s="81">
        <v>45948</v>
      </c>
      <c r="G209" s="81">
        <v>45955</v>
      </c>
      <c r="H209" s="80" t="s">
        <v>17</v>
      </c>
      <c r="J209" s="81">
        <v>45974</v>
      </c>
      <c r="K209" s="80">
        <v>1</v>
      </c>
      <c r="L209" s="80">
        <v>4</v>
      </c>
      <c r="M209" s="80">
        <v>7</v>
      </c>
      <c r="N209" s="80">
        <v>7</v>
      </c>
    </row>
    <row r="210" spans="1:14" x14ac:dyDescent="0.3">
      <c r="A210" s="2" t="s">
        <v>236</v>
      </c>
      <c r="B210" s="2" t="s">
        <v>21</v>
      </c>
      <c r="C210" s="80" t="s">
        <v>22</v>
      </c>
      <c r="D210" s="81">
        <v>45945</v>
      </c>
      <c r="H210" s="80" t="s">
        <v>23</v>
      </c>
      <c r="I210" s="80" t="s">
        <v>101</v>
      </c>
    </row>
    <row r="211" spans="1:14" x14ac:dyDescent="0.3">
      <c r="A211" s="2" t="s">
        <v>237</v>
      </c>
      <c r="B211" s="2" t="s">
        <v>15</v>
      </c>
      <c r="C211" s="80" t="s">
        <v>30</v>
      </c>
      <c r="D211" s="81">
        <v>45960</v>
      </c>
      <c r="E211" s="81">
        <v>45964</v>
      </c>
      <c r="F211" s="81">
        <v>45967</v>
      </c>
      <c r="G211" s="81">
        <v>45972</v>
      </c>
      <c r="H211" s="80" t="s">
        <v>17</v>
      </c>
      <c r="J211" s="81">
        <v>45989</v>
      </c>
      <c r="K211" s="80">
        <v>4</v>
      </c>
      <c r="L211" s="80">
        <v>3</v>
      </c>
      <c r="M211" s="80">
        <v>5</v>
      </c>
      <c r="N211" s="80">
        <v>9</v>
      </c>
    </row>
    <row r="212" spans="1:14" x14ac:dyDescent="0.3">
      <c r="A212" s="2" t="s">
        <v>238</v>
      </c>
      <c r="B212" s="2" t="s">
        <v>19</v>
      </c>
      <c r="C212" s="80" t="s">
        <v>22</v>
      </c>
      <c r="D212" s="81">
        <v>45945</v>
      </c>
      <c r="H212" s="80" t="s">
        <v>23</v>
      </c>
      <c r="I212" s="80" t="s">
        <v>101</v>
      </c>
    </row>
    <row r="213" spans="1:14" x14ac:dyDescent="0.3">
      <c r="A213" s="2" t="s">
        <v>239</v>
      </c>
      <c r="B213" s="2" t="s">
        <v>15</v>
      </c>
      <c r="C213" s="80" t="s">
        <v>16</v>
      </c>
      <c r="D213" s="81">
        <v>45940</v>
      </c>
      <c r="E213" s="81">
        <v>45941</v>
      </c>
      <c r="F213" s="81">
        <v>45943</v>
      </c>
      <c r="G213" s="81">
        <v>45946</v>
      </c>
      <c r="H213" s="80" t="s">
        <v>23</v>
      </c>
      <c r="I213" s="80" t="s">
        <v>24</v>
      </c>
      <c r="K213" s="80">
        <v>1</v>
      </c>
      <c r="L213" s="80">
        <v>2</v>
      </c>
      <c r="M213" s="80">
        <v>3</v>
      </c>
    </row>
    <row r="214" spans="1:14" x14ac:dyDescent="0.3">
      <c r="A214" s="2" t="s">
        <v>240</v>
      </c>
      <c r="B214" s="2" t="s">
        <v>21</v>
      </c>
      <c r="C214" s="80" t="s">
        <v>30</v>
      </c>
      <c r="D214" s="81">
        <v>45958</v>
      </c>
      <c r="E214" s="81">
        <v>45960</v>
      </c>
      <c r="F214" s="81">
        <v>45961</v>
      </c>
      <c r="G214" s="81">
        <v>45967</v>
      </c>
      <c r="H214" s="80" t="s">
        <v>17</v>
      </c>
      <c r="J214" s="81">
        <v>45980</v>
      </c>
      <c r="K214" s="80">
        <v>2</v>
      </c>
      <c r="L214" s="80">
        <v>1</v>
      </c>
      <c r="M214" s="80">
        <v>6</v>
      </c>
      <c r="N214" s="80">
        <v>4</v>
      </c>
    </row>
    <row r="215" spans="1:14" x14ac:dyDescent="0.3">
      <c r="A215" s="2" t="s">
        <v>241</v>
      </c>
      <c r="B215" s="2" t="s">
        <v>15</v>
      </c>
      <c r="C215" s="80" t="s">
        <v>30</v>
      </c>
      <c r="D215" s="81">
        <v>45949</v>
      </c>
      <c r="E215" s="81">
        <v>45953</v>
      </c>
      <c r="F215" s="81">
        <v>45956</v>
      </c>
      <c r="G215" s="81">
        <v>45959</v>
      </c>
      <c r="H215" s="80" t="s">
        <v>17</v>
      </c>
      <c r="J215" s="81">
        <v>45970</v>
      </c>
      <c r="K215" s="80">
        <v>4</v>
      </c>
      <c r="L215" s="80">
        <v>3</v>
      </c>
      <c r="M215" s="80">
        <v>3</v>
      </c>
      <c r="N215" s="80">
        <v>2</v>
      </c>
    </row>
    <row r="216" spans="1:14" x14ac:dyDescent="0.3">
      <c r="A216" s="2" t="s">
        <v>242</v>
      </c>
      <c r="B216" s="2" t="s">
        <v>19</v>
      </c>
      <c r="C216" s="80" t="s">
        <v>22</v>
      </c>
      <c r="D216" s="81">
        <v>45944</v>
      </c>
      <c r="H216" s="80" t="s">
        <v>23</v>
      </c>
      <c r="I216" s="80" t="s">
        <v>26</v>
      </c>
    </row>
    <row r="217" spans="1:14" x14ac:dyDescent="0.3">
      <c r="A217" s="2" t="s">
        <v>243</v>
      </c>
      <c r="B217" s="2" t="s">
        <v>21</v>
      </c>
      <c r="C217" s="80" t="s">
        <v>22</v>
      </c>
      <c r="D217" s="81">
        <v>45940</v>
      </c>
      <c r="H217" s="80" t="s">
        <v>23</v>
      </c>
      <c r="I217" s="80" t="s">
        <v>101</v>
      </c>
    </row>
    <row r="218" spans="1:14" x14ac:dyDescent="0.3">
      <c r="A218" s="2" t="s">
        <v>244</v>
      </c>
      <c r="B218" s="2" t="s">
        <v>32</v>
      </c>
      <c r="C218" s="80" t="s">
        <v>30</v>
      </c>
      <c r="D218" s="81">
        <v>45949</v>
      </c>
      <c r="E218" s="81">
        <v>45954</v>
      </c>
      <c r="F218" s="81">
        <v>45957</v>
      </c>
      <c r="G218" s="81">
        <v>45960</v>
      </c>
      <c r="H218" s="80" t="s">
        <v>17</v>
      </c>
      <c r="J218" s="81">
        <v>45982</v>
      </c>
      <c r="K218" s="80">
        <v>5</v>
      </c>
      <c r="L218" s="80">
        <v>3</v>
      </c>
      <c r="M218" s="80">
        <v>3</v>
      </c>
      <c r="N218" s="80">
        <v>0</v>
      </c>
    </row>
    <row r="219" spans="1:14" x14ac:dyDescent="0.3">
      <c r="A219" s="2" t="s">
        <v>245</v>
      </c>
      <c r="B219" s="2" t="s">
        <v>19</v>
      </c>
      <c r="C219" s="80" t="s">
        <v>16</v>
      </c>
      <c r="D219" s="81">
        <v>45950</v>
      </c>
      <c r="E219" s="81">
        <v>45954</v>
      </c>
      <c r="F219" s="81">
        <v>45959</v>
      </c>
      <c r="G219" s="81">
        <v>45962</v>
      </c>
      <c r="H219" s="80" t="s">
        <v>23</v>
      </c>
      <c r="I219" s="80" t="s">
        <v>101</v>
      </c>
      <c r="K219" s="80">
        <v>4</v>
      </c>
      <c r="L219" s="80">
        <v>5</v>
      </c>
      <c r="M219" s="80">
        <v>3</v>
      </c>
    </row>
    <row r="220" spans="1:14" x14ac:dyDescent="0.3">
      <c r="A220" s="2" t="s">
        <v>246</v>
      </c>
      <c r="B220" s="2" t="s">
        <v>21</v>
      </c>
      <c r="C220" s="80" t="s">
        <v>22</v>
      </c>
      <c r="D220" s="81">
        <v>45932</v>
      </c>
      <c r="H220" s="80" t="s">
        <v>23</v>
      </c>
      <c r="I220" s="80" t="s">
        <v>26</v>
      </c>
    </row>
    <row r="221" spans="1:14" x14ac:dyDescent="0.3">
      <c r="A221" s="2" t="s">
        <v>247</v>
      </c>
      <c r="B221" s="2" t="s">
        <v>21</v>
      </c>
      <c r="C221" s="80" t="s">
        <v>22</v>
      </c>
      <c r="D221" s="81">
        <v>45950</v>
      </c>
      <c r="H221" s="80" t="s">
        <v>23</v>
      </c>
      <c r="I221" s="80" t="s">
        <v>24</v>
      </c>
    </row>
    <row r="222" spans="1:14" x14ac:dyDescent="0.3">
      <c r="A222" s="2" t="s">
        <v>248</v>
      </c>
      <c r="B222" s="2" t="s">
        <v>32</v>
      </c>
      <c r="C222" s="80" t="s">
        <v>22</v>
      </c>
      <c r="D222" s="81">
        <v>45961</v>
      </c>
      <c r="H222" s="80" t="s">
        <v>23</v>
      </c>
      <c r="I222" s="80" t="s">
        <v>101</v>
      </c>
    </row>
    <row r="223" spans="1:14" x14ac:dyDescent="0.3">
      <c r="A223" s="2" t="s">
        <v>249</v>
      </c>
      <c r="B223" s="2" t="s">
        <v>15</v>
      </c>
      <c r="C223" s="80" t="s">
        <v>16</v>
      </c>
      <c r="D223" s="81">
        <v>45954</v>
      </c>
      <c r="E223" s="81">
        <v>45959</v>
      </c>
      <c r="F223" s="81">
        <v>45961</v>
      </c>
      <c r="G223" s="81">
        <v>45963</v>
      </c>
      <c r="H223" s="80" t="s">
        <v>17</v>
      </c>
      <c r="J223" s="81">
        <v>45991</v>
      </c>
      <c r="K223" s="80">
        <v>5</v>
      </c>
      <c r="L223" s="80">
        <v>2</v>
      </c>
      <c r="M223" s="80">
        <v>2</v>
      </c>
      <c r="N223" s="80">
        <v>3</v>
      </c>
    </row>
    <row r="224" spans="1:14" x14ac:dyDescent="0.3">
      <c r="A224" s="2" t="s">
        <v>250</v>
      </c>
      <c r="B224" s="2" t="s">
        <v>15</v>
      </c>
      <c r="C224" s="80" t="s">
        <v>16</v>
      </c>
      <c r="D224" s="81">
        <v>45934</v>
      </c>
      <c r="E224" s="81">
        <v>45935</v>
      </c>
      <c r="F224" s="81">
        <v>45937</v>
      </c>
      <c r="G224" s="81">
        <v>45943</v>
      </c>
      <c r="H224" s="80" t="s">
        <v>17</v>
      </c>
      <c r="J224" s="81">
        <v>45970</v>
      </c>
      <c r="K224" s="80">
        <v>1</v>
      </c>
      <c r="L224" s="80">
        <v>2</v>
      </c>
      <c r="M224" s="80">
        <v>6</v>
      </c>
      <c r="N224" s="80">
        <v>1</v>
      </c>
    </row>
    <row r="225" spans="1:14" x14ac:dyDescent="0.3">
      <c r="A225" s="2" t="s">
        <v>251</v>
      </c>
      <c r="B225" s="2" t="s">
        <v>19</v>
      </c>
      <c r="C225" s="80" t="s">
        <v>16</v>
      </c>
      <c r="D225" s="81">
        <v>45961</v>
      </c>
      <c r="E225" s="81">
        <v>45965</v>
      </c>
      <c r="F225" s="81">
        <v>45970</v>
      </c>
      <c r="G225" s="81">
        <v>45974</v>
      </c>
      <c r="H225" s="80" t="s">
        <v>17</v>
      </c>
      <c r="J225" s="81">
        <v>45999</v>
      </c>
      <c r="K225" s="80">
        <v>4</v>
      </c>
      <c r="L225" s="80">
        <v>5</v>
      </c>
      <c r="M225" s="80">
        <v>4</v>
      </c>
      <c r="N225" s="80">
        <v>7</v>
      </c>
    </row>
    <row r="226" spans="1:14" x14ac:dyDescent="0.3">
      <c r="A226" s="2" t="s">
        <v>252</v>
      </c>
      <c r="B226" s="2" t="s">
        <v>32</v>
      </c>
      <c r="C226" s="80" t="s">
        <v>16</v>
      </c>
      <c r="D226" s="81">
        <v>45955</v>
      </c>
      <c r="E226" s="81">
        <v>45958</v>
      </c>
      <c r="F226" s="81">
        <v>45962</v>
      </c>
      <c r="G226" s="81">
        <v>45968</v>
      </c>
      <c r="H226" s="80" t="s">
        <v>17</v>
      </c>
      <c r="J226" s="81">
        <v>45982</v>
      </c>
      <c r="K226" s="80">
        <v>3</v>
      </c>
      <c r="L226" s="80">
        <v>4</v>
      </c>
      <c r="M226" s="80">
        <v>6</v>
      </c>
      <c r="N226" s="80">
        <v>3</v>
      </c>
    </row>
    <row r="227" spans="1:14" x14ac:dyDescent="0.3">
      <c r="A227" s="2" t="s">
        <v>253</v>
      </c>
      <c r="B227" s="2" t="s">
        <v>15</v>
      </c>
      <c r="C227" s="80" t="s">
        <v>16</v>
      </c>
      <c r="D227" s="81">
        <v>45937</v>
      </c>
      <c r="E227" s="81">
        <v>45940</v>
      </c>
      <c r="F227" s="81">
        <v>45944</v>
      </c>
      <c r="G227" s="81">
        <v>45948</v>
      </c>
      <c r="H227" s="80" t="s">
        <v>23</v>
      </c>
      <c r="I227" s="80" t="s">
        <v>24</v>
      </c>
      <c r="K227" s="80">
        <v>3</v>
      </c>
      <c r="L227" s="80">
        <v>4</v>
      </c>
      <c r="M227" s="80">
        <v>4</v>
      </c>
    </row>
    <row r="228" spans="1:14" x14ac:dyDescent="0.3">
      <c r="A228" s="2" t="s">
        <v>254</v>
      </c>
      <c r="B228" s="2" t="s">
        <v>32</v>
      </c>
      <c r="C228" s="80" t="s">
        <v>16</v>
      </c>
      <c r="D228" s="81">
        <v>45951</v>
      </c>
      <c r="E228" s="81">
        <v>45953</v>
      </c>
      <c r="F228" s="81">
        <v>45958</v>
      </c>
      <c r="G228" s="81">
        <v>45964</v>
      </c>
      <c r="H228" s="80" t="s">
        <v>23</v>
      </c>
      <c r="I228" s="80" t="s">
        <v>33</v>
      </c>
      <c r="K228" s="80">
        <v>2</v>
      </c>
      <c r="L228" s="80">
        <v>5</v>
      </c>
      <c r="M228" s="80">
        <v>6</v>
      </c>
    </row>
    <row r="229" spans="1:14" x14ac:dyDescent="0.3">
      <c r="A229" s="2" t="s">
        <v>255</v>
      </c>
      <c r="B229" s="2" t="s">
        <v>15</v>
      </c>
      <c r="C229" s="80" t="s">
        <v>30</v>
      </c>
      <c r="D229" s="81">
        <v>45937</v>
      </c>
      <c r="E229" s="81">
        <v>45940</v>
      </c>
      <c r="F229" s="81">
        <v>45943</v>
      </c>
      <c r="G229" s="81">
        <v>45949</v>
      </c>
      <c r="H229" s="80" t="s">
        <v>17</v>
      </c>
      <c r="J229" s="81">
        <v>45960</v>
      </c>
      <c r="K229" s="80">
        <v>3</v>
      </c>
      <c r="L229" s="80">
        <v>3</v>
      </c>
      <c r="M229" s="80">
        <v>6</v>
      </c>
      <c r="N229" s="80">
        <v>4</v>
      </c>
    </row>
    <row r="230" spans="1:14" x14ac:dyDescent="0.3">
      <c r="A230" s="2" t="s">
        <v>256</v>
      </c>
      <c r="B230" s="2" t="s">
        <v>21</v>
      </c>
      <c r="C230" s="80" t="s">
        <v>22</v>
      </c>
      <c r="D230" s="81">
        <v>45939</v>
      </c>
      <c r="H230" s="80" t="s">
        <v>23</v>
      </c>
      <c r="I230" s="80" t="s">
        <v>24</v>
      </c>
    </row>
    <row r="231" spans="1:14" x14ac:dyDescent="0.3">
      <c r="A231" s="2" t="s">
        <v>257</v>
      </c>
      <c r="B231" s="2" t="s">
        <v>15</v>
      </c>
      <c r="C231" s="80" t="s">
        <v>16</v>
      </c>
      <c r="D231" s="81">
        <v>45952</v>
      </c>
      <c r="E231" s="81">
        <v>45954</v>
      </c>
      <c r="F231" s="81">
        <v>45955</v>
      </c>
      <c r="G231" s="81">
        <v>45958</v>
      </c>
      <c r="H231" s="80" t="s">
        <v>17</v>
      </c>
      <c r="J231" s="81">
        <v>45979</v>
      </c>
      <c r="K231" s="80">
        <v>2</v>
      </c>
      <c r="L231" s="80">
        <v>1</v>
      </c>
      <c r="M231" s="80">
        <v>3</v>
      </c>
      <c r="N231" s="80">
        <v>2</v>
      </c>
    </row>
    <row r="232" spans="1:14" x14ac:dyDescent="0.3">
      <c r="A232" s="2" t="s">
        <v>258</v>
      </c>
      <c r="B232" s="2" t="s">
        <v>32</v>
      </c>
      <c r="C232" s="80" t="s">
        <v>16</v>
      </c>
      <c r="D232" s="81">
        <v>45933</v>
      </c>
      <c r="E232" s="81">
        <v>45934</v>
      </c>
      <c r="F232" s="81">
        <v>45938</v>
      </c>
      <c r="G232" s="81">
        <v>45942</v>
      </c>
      <c r="H232" s="80" t="s">
        <v>17</v>
      </c>
      <c r="J232" s="81">
        <v>45952</v>
      </c>
      <c r="K232" s="80">
        <v>1</v>
      </c>
      <c r="L232" s="80">
        <v>4</v>
      </c>
      <c r="M232" s="80">
        <v>4</v>
      </c>
      <c r="N232" s="80">
        <v>2</v>
      </c>
    </row>
    <row r="233" spans="1:14" x14ac:dyDescent="0.3">
      <c r="A233" s="2" t="s">
        <v>259</v>
      </c>
      <c r="B233" s="2" t="s">
        <v>21</v>
      </c>
      <c r="C233" s="80" t="s">
        <v>16</v>
      </c>
      <c r="D233" s="81">
        <v>45936</v>
      </c>
      <c r="E233" s="81">
        <v>45941</v>
      </c>
      <c r="F233" s="81">
        <v>45942</v>
      </c>
      <c r="G233" s="81">
        <v>45949</v>
      </c>
      <c r="H233" s="80" t="s">
        <v>17</v>
      </c>
      <c r="J233" s="81">
        <v>45972</v>
      </c>
      <c r="K233" s="80">
        <v>5</v>
      </c>
      <c r="L233" s="80">
        <v>1</v>
      </c>
      <c r="M233" s="80">
        <v>7</v>
      </c>
      <c r="N233" s="80">
        <v>8</v>
      </c>
    </row>
    <row r="234" spans="1:14" x14ac:dyDescent="0.3">
      <c r="A234" s="2" t="s">
        <v>260</v>
      </c>
      <c r="B234" s="2" t="s">
        <v>21</v>
      </c>
      <c r="C234" s="80" t="s">
        <v>16</v>
      </c>
      <c r="D234" s="81">
        <v>45938</v>
      </c>
      <c r="E234" s="81">
        <v>45939</v>
      </c>
      <c r="F234" s="81">
        <v>45941</v>
      </c>
      <c r="G234" s="81">
        <v>45945</v>
      </c>
      <c r="H234" s="80" t="s">
        <v>23</v>
      </c>
      <c r="I234" s="80" t="s">
        <v>63</v>
      </c>
      <c r="K234" s="80">
        <v>1</v>
      </c>
      <c r="L234" s="80">
        <v>2</v>
      </c>
      <c r="M234" s="80">
        <v>4</v>
      </c>
    </row>
    <row r="235" spans="1:14" x14ac:dyDescent="0.3">
      <c r="A235" s="2" t="s">
        <v>261</v>
      </c>
      <c r="B235" s="2" t="s">
        <v>21</v>
      </c>
      <c r="C235" s="80" t="s">
        <v>30</v>
      </c>
      <c r="D235" s="81">
        <v>45936</v>
      </c>
      <c r="E235" s="81">
        <v>45941</v>
      </c>
      <c r="F235" s="81">
        <v>45943</v>
      </c>
      <c r="G235" s="81">
        <v>45947</v>
      </c>
      <c r="H235" s="80" t="s">
        <v>17</v>
      </c>
      <c r="J235" s="81">
        <v>45959</v>
      </c>
      <c r="K235" s="80">
        <v>5</v>
      </c>
      <c r="L235" s="80">
        <v>2</v>
      </c>
      <c r="M235" s="80">
        <v>4</v>
      </c>
      <c r="N235" s="80">
        <v>9</v>
      </c>
    </row>
    <row r="236" spans="1:14" x14ac:dyDescent="0.3">
      <c r="A236" s="2" t="s">
        <v>262</v>
      </c>
      <c r="B236" s="2" t="s">
        <v>32</v>
      </c>
      <c r="C236" s="80" t="s">
        <v>30</v>
      </c>
      <c r="D236" s="81">
        <v>45948</v>
      </c>
      <c r="E236" s="81">
        <v>45953</v>
      </c>
      <c r="F236" s="81">
        <v>45957</v>
      </c>
      <c r="G236" s="81">
        <v>45963</v>
      </c>
      <c r="H236" s="80" t="s">
        <v>17</v>
      </c>
      <c r="J236" s="81">
        <v>45982</v>
      </c>
      <c r="K236" s="80">
        <v>5</v>
      </c>
      <c r="L236" s="80">
        <v>4</v>
      </c>
      <c r="M236" s="80">
        <v>6</v>
      </c>
      <c r="N236" s="80">
        <v>4</v>
      </c>
    </row>
    <row r="237" spans="1:14" x14ac:dyDescent="0.3">
      <c r="A237" s="2" t="s">
        <v>263</v>
      </c>
      <c r="B237" s="2" t="s">
        <v>19</v>
      </c>
      <c r="C237" s="80" t="s">
        <v>30</v>
      </c>
      <c r="D237" s="81">
        <v>45933</v>
      </c>
      <c r="E237" s="81">
        <v>45935</v>
      </c>
      <c r="F237" s="81">
        <v>45938</v>
      </c>
      <c r="G237" s="81">
        <v>45942</v>
      </c>
      <c r="H237" s="80" t="s">
        <v>17</v>
      </c>
      <c r="J237" s="81">
        <v>45972</v>
      </c>
      <c r="K237" s="80">
        <v>2</v>
      </c>
      <c r="L237" s="80">
        <v>3</v>
      </c>
      <c r="M237" s="80">
        <v>4</v>
      </c>
      <c r="N237" s="80">
        <v>7</v>
      </c>
    </row>
    <row r="238" spans="1:14" x14ac:dyDescent="0.3">
      <c r="A238" s="2" t="s">
        <v>264</v>
      </c>
      <c r="B238" s="2" t="s">
        <v>19</v>
      </c>
      <c r="C238" s="80" t="s">
        <v>30</v>
      </c>
      <c r="D238" s="81">
        <v>45936</v>
      </c>
      <c r="E238" s="81">
        <v>45939</v>
      </c>
      <c r="F238" s="81">
        <v>45941</v>
      </c>
      <c r="G238" s="81">
        <v>45947</v>
      </c>
      <c r="H238" s="80" t="s">
        <v>17</v>
      </c>
      <c r="J238" s="81">
        <v>45976</v>
      </c>
      <c r="K238" s="80">
        <v>3</v>
      </c>
      <c r="L238" s="80">
        <v>2</v>
      </c>
      <c r="M238" s="80">
        <v>6</v>
      </c>
      <c r="N238" s="80">
        <v>7</v>
      </c>
    </row>
    <row r="239" spans="1:14" x14ac:dyDescent="0.3">
      <c r="A239" s="2" t="s">
        <v>265</v>
      </c>
      <c r="B239" s="2" t="s">
        <v>19</v>
      </c>
      <c r="C239" s="80" t="s">
        <v>16</v>
      </c>
      <c r="D239" s="81">
        <v>45931</v>
      </c>
      <c r="E239" s="81">
        <v>45934</v>
      </c>
      <c r="F239" s="81">
        <v>45935</v>
      </c>
      <c r="G239" s="81">
        <v>45942</v>
      </c>
      <c r="H239" s="80" t="s">
        <v>17</v>
      </c>
      <c r="J239" s="81">
        <v>45967</v>
      </c>
      <c r="K239" s="80">
        <v>3</v>
      </c>
      <c r="L239" s="80">
        <v>1</v>
      </c>
      <c r="M239" s="80">
        <v>7</v>
      </c>
      <c r="N239" s="80">
        <v>0</v>
      </c>
    </row>
    <row r="240" spans="1:14" x14ac:dyDescent="0.3">
      <c r="A240" s="2" t="s">
        <v>266</v>
      </c>
      <c r="B240" s="2" t="s">
        <v>32</v>
      </c>
      <c r="C240" s="80" t="s">
        <v>16</v>
      </c>
      <c r="D240" s="81">
        <v>45944</v>
      </c>
      <c r="E240" s="81">
        <v>45946</v>
      </c>
      <c r="F240" s="81">
        <v>45949</v>
      </c>
      <c r="G240" s="81">
        <v>45951</v>
      </c>
      <c r="H240" s="80" t="s">
        <v>17</v>
      </c>
      <c r="J240" s="81">
        <v>45967</v>
      </c>
      <c r="K240" s="80">
        <v>2</v>
      </c>
      <c r="L240" s="80">
        <v>3</v>
      </c>
      <c r="M240" s="80">
        <v>2</v>
      </c>
      <c r="N240" s="80">
        <v>1</v>
      </c>
    </row>
    <row r="241" spans="1:14" x14ac:dyDescent="0.3">
      <c r="A241" s="2" t="s">
        <v>267</v>
      </c>
      <c r="B241" s="2" t="s">
        <v>21</v>
      </c>
      <c r="C241" s="80" t="s">
        <v>30</v>
      </c>
      <c r="D241" s="81">
        <v>45945</v>
      </c>
      <c r="E241" s="81">
        <v>45947</v>
      </c>
      <c r="F241" s="81">
        <v>45951</v>
      </c>
      <c r="G241" s="81">
        <v>45954</v>
      </c>
      <c r="H241" s="80" t="s">
        <v>23</v>
      </c>
      <c r="I241" s="80" t="s">
        <v>63</v>
      </c>
      <c r="K241" s="80">
        <v>2</v>
      </c>
      <c r="L241" s="80">
        <v>4</v>
      </c>
      <c r="M241" s="80">
        <v>3</v>
      </c>
    </row>
    <row r="242" spans="1:14" x14ac:dyDescent="0.3">
      <c r="A242" s="2" t="s">
        <v>268</v>
      </c>
      <c r="B242" s="2" t="s">
        <v>19</v>
      </c>
      <c r="C242" s="80" t="s">
        <v>16</v>
      </c>
      <c r="D242" s="81">
        <v>45953</v>
      </c>
      <c r="E242" s="81">
        <v>45954</v>
      </c>
      <c r="F242" s="81">
        <v>45956</v>
      </c>
      <c r="G242" s="81">
        <v>45961</v>
      </c>
      <c r="H242" s="80" t="s">
        <v>17</v>
      </c>
      <c r="J242" s="81">
        <v>45974</v>
      </c>
      <c r="K242" s="80">
        <v>1</v>
      </c>
      <c r="L242" s="80">
        <v>2</v>
      </c>
      <c r="M242" s="80">
        <v>5</v>
      </c>
      <c r="N242" s="80">
        <v>9</v>
      </c>
    </row>
    <row r="243" spans="1:14" x14ac:dyDescent="0.3">
      <c r="A243" s="2" t="s">
        <v>269</v>
      </c>
      <c r="B243" s="2" t="s">
        <v>32</v>
      </c>
      <c r="C243" s="80" t="s">
        <v>30</v>
      </c>
      <c r="D243" s="81">
        <v>45950</v>
      </c>
      <c r="E243" s="81">
        <v>45952</v>
      </c>
      <c r="F243" s="81">
        <v>45956</v>
      </c>
      <c r="G243" s="81">
        <v>45958</v>
      </c>
      <c r="H243" s="80" t="s">
        <v>17</v>
      </c>
      <c r="J243" s="81">
        <v>45968</v>
      </c>
      <c r="K243" s="80">
        <v>2</v>
      </c>
      <c r="L243" s="80">
        <v>4</v>
      </c>
      <c r="M243" s="80">
        <v>2</v>
      </c>
      <c r="N243" s="80">
        <v>1</v>
      </c>
    </row>
    <row r="244" spans="1:14" x14ac:dyDescent="0.3">
      <c r="A244" s="2" t="s">
        <v>270</v>
      </c>
      <c r="B244" s="2" t="s">
        <v>19</v>
      </c>
      <c r="C244" s="80" t="s">
        <v>22</v>
      </c>
      <c r="D244" s="81">
        <v>45946</v>
      </c>
      <c r="H244" s="80" t="s">
        <v>23</v>
      </c>
      <c r="I244" s="80" t="s">
        <v>24</v>
      </c>
    </row>
    <row r="245" spans="1:14" x14ac:dyDescent="0.3">
      <c r="A245" s="2" t="s">
        <v>271</v>
      </c>
      <c r="B245" s="2" t="s">
        <v>15</v>
      </c>
      <c r="C245" s="80" t="s">
        <v>22</v>
      </c>
      <c r="D245" s="81">
        <v>45940</v>
      </c>
      <c r="H245" s="80" t="s">
        <v>23</v>
      </c>
      <c r="I245" s="80" t="s">
        <v>63</v>
      </c>
    </row>
    <row r="246" spans="1:14" x14ac:dyDescent="0.3">
      <c r="A246" s="2" t="s">
        <v>272</v>
      </c>
      <c r="B246" s="2" t="s">
        <v>19</v>
      </c>
      <c r="C246" s="80" t="s">
        <v>30</v>
      </c>
      <c r="D246" s="81">
        <v>45932</v>
      </c>
      <c r="E246" s="81">
        <v>45935</v>
      </c>
      <c r="F246" s="81">
        <v>45938</v>
      </c>
      <c r="G246" s="81">
        <v>45942</v>
      </c>
      <c r="H246" s="80" t="s">
        <v>17</v>
      </c>
      <c r="J246" s="81">
        <v>45958</v>
      </c>
      <c r="K246" s="80">
        <v>3</v>
      </c>
      <c r="L246" s="80">
        <v>3</v>
      </c>
      <c r="M246" s="80">
        <v>4</v>
      </c>
      <c r="N246" s="80">
        <v>6</v>
      </c>
    </row>
    <row r="247" spans="1:14" x14ac:dyDescent="0.3">
      <c r="A247" s="2" t="s">
        <v>273</v>
      </c>
      <c r="B247" s="2" t="s">
        <v>19</v>
      </c>
      <c r="C247" s="80" t="s">
        <v>16</v>
      </c>
      <c r="D247" s="81">
        <v>45938</v>
      </c>
      <c r="E247" s="81">
        <v>45940</v>
      </c>
      <c r="F247" s="81">
        <v>45943</v>
      </c>
      <c r="G247" s="81">
        <v>45950</v>
      </c>
      <c r="H247" s="80" t="s">
        <v>23</v>
      </c>
      <c r="I247" s="80" t="s">
        <v>33</v>
      </c>
      <c r="K247" s="80">
        <v>2</v>
      </c>
      <c r="L247" s="80">
        <v>3</v>
      </c>
      <c r="M247" s="80">
        <v>7</v>
      </c>
    </row>
    <row r="248" spans="1:14" x14ac:dyDescent="0.3">
      <c r="A248" s="2" t="s">
        <v>274</v>
      </c>
      <c r="B248" s="2" t="s">
        <v>21</v>
      </c>
      <c r="C248" s="80" t="s">
        <v>30</v>
      </c>
      <c r="D248" s="81">
        <v>45940</v>
      </c>
      <c r="E248" s="81">
        <v>45942</v>
      </c>
      <c r="F248" s="81">
        <v>45945</v>
      </c>
      <c r="G248" s="81">
        <v>45948</v>
      </c>
      <c r="H248" s="80" t="s">
        <v>17</v>
      </c>
      <c r="J248" s="81">
        <v>45963</v>
      </c>
      <c r="K248" s="80">
        <v>2</v>
      </c>
      <c r="L248" s="80">
        <v>3</v>
      </c>
      <c r="M248" s="80">
        <v>3</v>
      </c>
      <c r="N248" s="80">
        <v>6</v>
      </c>
    </row>
    <row r="249" spans="1:14" x14ac:dyDescent="0.3">
      <c r="A249" s="2" t="s">
        <v>275</v>
      </c>
      <c r="B249" s="2" t="s">
        <v>32</v>
      </c>
      <c r="C249" s="80" t="s">
        <v>16</v>
      </c>
      <c r="D249" s="81">
        <v>45953</v>
      </c>
      <c r="E249" s="81">
        <v>45958</v>
      </c>
      <c r="F249" s="81">
        <v>45963</v>
      </c>
      <c r="G249" s="81">
        <v>45970</v>
      </c>
      <c r="H249" s="80" t="s">
        <v>17</v>
      </c>
      <c r="J249" s="81">
        <v>46000</v>
      </c>
      <c r="K249" s="80">
        <v>5</v>
      </c>
      <c r="L249" s="80">
        <v>5</v>
      </c>
      <c r="M249" s="80">
        <v>7</v>
      </c>
      <c r="N249" s="80">
        <v>4</v>
      </c>
    </row>
    <row r="250" spans="1:14" x14ac:dyDescent="0.3">
      <c r="A250" s="2" t="s">
        <v>276</v>
      </c>
      <c r="B250" s="2" t="s">
        <v>21</v>
      </c>
      <c r="C250" s="80" t="s">
        <v>16</v>
      </c>
      <c r="D250" s="81">
        <v>45940</v>
      </c>
      <c r="E250" s="81">
        <v>45942</v>
      </c>
      <c r="F250" s="81">
        <v>45947</v>
      </c>
      <c r="G250" s="81">
        <v>45950</v>
      </c>
      <c r="H250" s="80" t="s">
        <v>17</v>
      </c>
      <c r="J250" s="81">
        <v>45969</v>
      </c>
      <c r="K250" s="80">
        <v>2</v>
      </c>
      <c r="L250" s="80">
        <v>5</v>
      </c>
      <c r="M250" s="80">
        <v>3</v>
      </c>
      <c r="N250" s="80">
        <v>7</v>
      </c>
    </row>
    <row r="251" spans="1:14" x14ac:dyDescent="0.3">
      <c r="A251" s="2" t="s">
        <v>277</v>
      </c>
      <c r="B251" s="2" t="s">
        <v>21</v>
      </c>
      <c r="C251" s="80" t="s">
        <v>30</v>
      </c>
      <c r="D251" s="81">
        <v>45953</v>
      </c>
      <c r="E251" s="81">
        <v>45954</v>
      </c>
      <c r="F251" s="81">
        <v>45955</v>
      </c>
      <c r="G251" s="81">
        <v>45958</v>
      </c>
      <c r="H251" s="80" t="s">
        <v>17</v>
      </c>
      <c r="J251" s="81">
        <v>45970</v>
      </c>
      <c r="K251" s="80">
        <v>1</v>
      </c>
      <c r="L251" s="80">
        <v>1</v>
      </c>
      <c r="M251" s="80">
        <v>3</v>
      </c>
      <c r="N251" s="80">
        <v>3</v>
      </c>
    </row>
    <row r="252" spans="1:14" x14ac:dyDescent="0.3">
      <c r="A252" s="2" t="s">
        <v>278</v>
      </c>
      <c r="B252" s="2" t="s">
        <v>21</v>
      </c>
      <c r="C252" s="80" t="s">
        <v>16</v>
      </c>
      <c r="D252" s="81">
        <v>45958</v>
      </c>
      <c r="E252" s="81">
        <v>45960</v>
      </c>
      <c r="F252" s="81">
        <v>45963</v>
      </c>
      <c r="G252" s="81">
        <v>45966</v>
      </c>
      <c r="H252" s="80" t="s">
        <v>17</v>
      </c>
      <c r="J252" s="81">
        <v>45991</v>
      </c>
      <c r="K252" s="80">
        <v>2</v>
      </c>
      <c r="L252" s="80">
        <v>3</v>
      </c>
      <c r="M252" s="80">
        <v>3</v>
      </c>
      <c r="N252" s="80">
        <v>2</v>
      </c>
    </row>
    <row r="253" spans="1:14" x14ac:dyDescent="0.3">
      <c r="A253" s="2" t="s">
        <v>279</v>
      </c>
      <c r="B253" s="2" t="s">
        <v>21</v>
      </c>
      <c r="C253" s="80" t="s">
        <v>30</v>
      </c>
      <c r="D253" s="81">
        <v>45945</v>
      </c>
      <c r="E253" s="81">
        <v>45949</v>
      </c>
      <c r="F253" s="81">
        <v>45952</v>
      </c>
      <c r="G253" s="81">
        <v>45959</v>
      </c>
      <c r="H253" s="80" t="s">
        <v>17</v>
      </c>
      <c r="J253" s="81">
        <v>45972</v>
      </c>
      <c r="K253" s="80">
        <v>4</v>
      </c>
      <c r="L253" s="80">
        <v>3</v>
      </c>
      <c r="M253" s="80">
        <v>7</v>
      </c>
      <c r="N253" s="80">
        <v>6</v>
      </c>
    </row>
    <row r="254" spans="1:14" x14ac:dyDescent="0.3">
      <c r="A254" s="2" t="s">
        <v>280</v>
      </c>
      <c r="B254" s="2" t="s">
        <v>21</v>
      </c>
      <c r="C254" s="80" t="s">
        <v>30</v>
      </c>
      <c r="D254" s="81">
        <v>45933</v>
      </c>
      <c r="E254" s="81">
        <v>45937</v>
      </c>
      <c r="F254" s="81">
        <v>45939</v>
      </c>
      <c r="G254" s="81">
        <v>45943</v>
      </c>
      <c r="H254" s="80" t="s">
        <v>17</v>
      </c>
      <c r="J254" s="81">
        <v>45962</v>
      </c>
      <c r="K254" s="80">
        <v>4</v>
      </c>
      <c r="L254" s="80">
        <v>2</v>
      </c>
      <c r="M254" s="80">
        <v>4</v>
      </c>
      <c r="N254" s="80">
        <v>10</v>
      </c>
    </row>
    <row r="255" spans="1:14" x14ac:dyDescent="0.3">
      <c r="A255" s="2" t="s">
        <v>281</v>
      </c>
      <c r="B255" s="2" t="s">
        <v>19</v>
      </c>
      <c r="C255" s="80" t="s">
        <v>16</v>
      </c>
      <c r="D255" s="81">
        <v>45952</v>
      </c>
      <c r="E255" s="81">
        <v>45957</v>
      </c>
      <c r="F255" s="81">
        <v>45958</v>
      </c>
      <c r="G255" s="81">
        <v>45961</v>
      </c>
      <c r="H255" s="80" t="s">
        <v>17</v>
      </c>
      <c r="J255" s="81">
        <v>45983</v>
      </c>
      <c r="K255" s="80">
        <v>5</v>
      </c>
      <c r="L255" s="80">
        <v>1</v>
      </c>
      <c r="M255" s="80">
        <v>3</v>
      </c>
      <c r="N255" s="80">
        <v>4</v>
      </c>
    </row>
    <row r="256" spans="1:14" x14ac:dyDescent="0.3">
      <c r="A256" s="2" t="s">
        <v>282</v>
      </c>
      <c r="B256" s="2" t="s">
        <v>21</v>
      </c>
      <c r="C256" s="80" t="s">
        <v>16</v>
      </c>
      <c r="D256" s="81">
        <v>45938</v>
      </c>
      <c r="E256" s="81">
        <v>45943</v>
      </c>
      <c r="F256" s="81">
        <v>45944</v>
      </c>
      <c r="G256" s="81">
        <v>45951</v>
      </c>
      <c r="H256" s="80" t="s">
        <v>17</v>
      </c>
      <c r="J256" s="81">
        <v>45976</v>
      </c>
      <c r="K256" s="80">
        <v>5</v>
      </c>
      <c r="L256" s="80">
        <v>1</v>
      </c>
      <c r="M256" s="80">
        <v>7</v>
      </c>
      <c r="N256" s="80">
        <v>5</v>
      </c>
    </row>
    <row r="257" spans="1:14" x14ac:dyDescent="0.3">
      <c r="A257" s="2" t="s">
        <v>283</v>
      </c>
      <c r="B257" s="2" t="s">
        <v>21</v>
      </c>
      <c r="C257" s="80" t="s">
        <v>16</v>
      </c>
      <c r="D257" s="81">
        <v>45960</v>
      </c>
      <c r="E257" s="81">
        <v>45964</v>
      </c>
      <c r="F257" s="81">
        <v>45968</v>
      </c>
      <c r="G257" s="81">
        <v>45973</v>
      </c>
      <c r="H257" s="80" t="s">
        <v>23</v>
      </c>
      <c r="I257" s="80" t="s">
        <v>26</v>
      </c>
      <c r="K257" s="80">
        <v>4</v>
      </c>
      <c r="L257" s="80">
        <v>4</v>
      </c>
      <c r="M257" s="80">
        <v>5</v>
      </c>
    </row>
    <row r="258" spans="1:14" x14ac:dyDescent="0.3">
      <c r="A258" s="2" t="s">
        <v>284</v>
      </c>
      <c r="B258" s="2" t="s">
        <v>32</v>
      </c>
      <c r="C258" s="80" t="s">
        <v>16</v>
      </c>
      <c r="D258" s="81">
        <v>45939</v>
      </c>
      <c r="E258" s="81">
        <v>45944</v>
      </c>
      <c r="F258" s="81">
        <v>45947</v>
      </c>
      <c r="G258" s="81">
        <v>45952</v>
      </c>
      <c r="H258" s="80" t="s">
        <v>17</v>
      </c>
      <c r="J258" s="81">
        <v>45977</v>
      </c>
      <c r="K258" s="80">
        <v>5</v>
      </c>
      <c r="L258" s="80">
        <v>3</v>
      </c>
      <c r="M258" s="80">
        <v>5</v>
      </c>
      <c r="N258" s="80">
        <v>3</v>
      </c>
    </row>
    <row r="259" spans="1:14" x14ac:dyDescent="0.3">
      <c r="A259" s="2" t="s">
        <v>285</v>
      </c>
      <c r="B259" s="2" t="s">
        <v>15</v>
      </c>
      <c r="C259" s="80" t="s">
        <v>22</v>
      </c>
      <c r="D259" s="81">
        <v>45956</v>
      </c>
      <c r="H259" s="80" t="s">
        <v>23</v>
      </c>
      <c r="I259" s="80" t="s">
        <v>63</v>
      </c>
    </row>
    <row r="260" spans="1:14" x14ac:dyDescent="0.3">
      <c r="A260" s="2" t="s">
        <v>286</v>
      </c>
      <c r="B260" s="2" t="s">
        <v>19</v>
      </c>
      <c r="C260" s="80" t="s">
        <v>30</v>
      </c>
      <c r="D260" s="81">
        <v>45956</v>
      </c>
      <c r="E260" s="81">
        <v>45961</v>
      </c>
      <c r="F260" s="81">
        <v>45963</v>
      </c>
      <c r="G260" s="81">
        <v>45966</v>
      </c>
      <c r="H260" s="80" t="s">
        <v>23</v>
      </c>
      <c r="I260" s="80" t="s">
        <v>63</v>
      </c>
      <c r="K260" s="80">
        <v>5</v>
      </c>
      <c r="L260" s="80">
        <v>2</v>
      </c>
      <c r="M260" s="80">
        <v>3</v>
      </c>
    </row>
    <row r="261" spans="1:14" x14ac:dyDescent="0.3">
      <c r="A261" s="2" t="s">
        <v>287</v>
      </c>
      <c r="B261" s="2" t="s">
        <v>19</v>
      </c>
      <c r="C261" s="80" t="s">
        <v>16</v>
      </c>
      <c r="D261" s="81">
        <v>45951</v>
      </c>
      <c r="E261" s="81">
        <v>45954</v>
      </c>
      <c r="F261" s="81">
        <v>45958</v>
      </c>
      <c r="G261" s="81">
        <v>45964</v>
      </c>
      <c r="H261" s="80" t="s">
        <v>17</v>
      </c>
      <c r="J261" s="81">
        <v>45982</v>
      </c>
      <c r="K261" s="80">
        <v>3</v>
      </c>
      <c r="L261" s="80">
        <v>4</v>
      </c>
      <c r="M261" s="80">
        <v>6</v>
      </c>
      <c r="N261" s="80">
        <v>4</v>
      </c>
    </row>
    <row r="262" spans="1:14" x14ac:dyDescent="0.3">
      <c r="A262" s="2" t="s">
        <v>288</v>
      </c>
      <c r="B262" s="2" t="s">
        <v>19</v>
      </c>
      <c r="C262" s="80" t="s">
        <v>16</v>
      </c>
      <c r="D262" s="81">
        <v>45949</v>
      </c>
      <c r="E262" s="81">
        <v>45952</v>
      </c>
      <c r="F262" s="81">
        <v>45957</v>
      </c>
      <c r="G262" s="81">
        <v>45964</v>
      </c>
      <c r="H262" s="80" t="s">
        <v>17</v>
      </c>
      <c r="J262" s="81">
        <v>45976</v>
      </c>
      <c r="K262" s="80">
        <v>3</v>
      </c>
      <c r="L262" s="80">
        <v>5</v>
      </c>
      <c r="M262" s="80">
        <v>7</v>
      </c>
      <c r="N262" s="80">
        <v>2</v>
      </c>
    </row>
    <row r="263" spans="1:14" x14ac:dyDescent="0.3">
      <c r="A263" s="2" t="s">
        <v>289</v>
      </c>
      <c r="B263" s="2" t="s">
        <v>21</v>
      </c>
      <c r="C263" s="80" t="s">
        <v>16</v>
      </c>
      <c r="D263" s="81">
        <v>45952</v>
      </c>
      <c r="E263" s="81">
        <v>45954</v>
      </c>
      <c r="F263" s="81">
        <v>45957</v>
      </c>
      <c r="G263" s="81">
        <v>45961</v>
      </c>
      <c r="H263" s="80" t="s">
        <v>17</v>
      </c>
      <c r="J263" s="81">
        <v>45991</v>
      </c>
      <c r="K263" s="80">
        <v>2</v>
      </c>
      <c r="L263" s="80">
        <v>3</v>
      </c>
      <c r="M263" s="80">
        <v>4</v>
      </c>
      <c r="N263" s="80">
        <v>9</v>
      </c>
    </row>
    <row r="264" spans="1:14" x14ac:dyDescent="0.3">
      <c r="A264" s="2" t="s">
        <v>290</v>
      </c>
      <c r="B264" s="2" t="s">
        <v>21</v>
      </c>
      <c r="C264" s="80" t="s">
        <v>22</v>
      </c>
      <c r="D264" s="81">
        <v>45956</v>
      </c>
      <c r="H264" s="80" t="s">
        <v>23</v>
      </c>
      <c r="I264" s="80" t="s">
        <v>24</v>
      </c>
    </row>
    <row r="265" spans="1:14" x14ac:dyDescent="0.3">
      <c r="A265" s="2" t="s">
        <v>291</v>
      </c>
      <c r="B265" s="2" t="s">
        <v>21</v>
      </c>
      <c r="C265" s="80" t="s">
        <v>16</v>
      </c>
      <c r="D265" s="81">
        <v>45960</v>
      </c>
      <c r="E265" s="81">
        <v>45964</v>
      </c>
      <c r="F265" s="81">
        <v>45965</v>
      </c>
      <c r="G265" s="81">
        <v>45972</v>
      </c>
      <c r="H265" s="80" t="s">
        <v>17</v>
      </c>
      <c r="J265" s="81">
        <v>45999</v>
      </c>
      <c r="K265" s="80">
        <v>4</v>
      </c>
      <c r="L265" s="80">
        <v>1</v>
      </c>
      <c r="M265" s="80">
        <v>7</v>
      </c>
      <c r="N265" s="80">
        <v>5</v>
      </c>
    </row>
    <row r="266" spans="1:14" x14ac:dyDescent="0.3">
      <c r="A266" s="2" t="s">
        <v>292</v>
      </c>
      <c r="B266" s="2" t="s">
        <v>32</v>
      </c>
      <c r="C266" s="80" t="s">
        <v>16</v>
      </c>
      <c r="D266" s="81">
        <v>45937</v>
      </c>
      <c r="E266" s="81">
        <v>45938</v>
      </c>
      <c r="F266" s="81">
        <v>45941</v>
      </c>
      <c r="G266" s="81">
        <v>45946</v>
      </c>
      <c r="H266" s="80" t="s">
        <v>17</v>
      </c>
      <c r="J266" s="81">
        <v>45968</v>
      </c>
      <c r="K266" s="80">
        <v>1</v>
      </c>
      <c r="L266" s="80">
        <v>3</v>
      </c>
      <c r="M266" s="80">
        <v>5</v>
      </c>
      <c r="N266" s="80">
        <v>7</v>
      </c>
    </row>
    <row r="267" spans="1:14" x14ac:dyDescent="0.3">
      <c r="A267" s="2" t="s">
        <v>293</v>
      </c>
      <c r="B267" s="2" t="s">
        <v>15</v>
      </c>
      <c r="C267" s="80" t="s">
        <v>16</v>
      </c>
      <c r="D267" s="81">
        <v>45944</v>
      </c>
      <c r="E267" s="81">
        <v>45948</v>
      </c>
      <c r="F267" s="81">
        <v>45951</v>
      </c>
      <c r="G267" s="81">
        <v>45956</v>
      </c>
      <c r="H267" s="80" t="s">
        <v>17</v>
      </c>
      <c r="J267" s="81">
        <v>45971</v>
      </c>
      <c r="K267" s="80">
        <v>4</v>
      </c>
      <c r="L267" s="80">
        <v>3</v>
      </c>
      <c r="M267" s="80">
        <v>5</v>
      </c>
      <c r="N267" s="80">
        <v>5</v>
      </c>
    </row>
    <row r="268" spans="1:14" x14ac:dyDescent="0.3">
      <c r="A268" s="2" t="s">
        <v>294</v>
      </c>
      <c r="B268" s="2" t="s">
        <v>21</v>
      </c>
      <c r="C268" s="80" t="s">
        <v>22</v>
      </c>
      <c r="D268" s="81">
        <v>45934</v>
      </c>
      <c r="H268" s="80" t="s">
        <v>23</v>
      </c>
      <c r="I268" s="80" t="s">
        <v>33</v>
      </c>
    </row>
    <row r="269" spans="1:14" x14ac:dyDescent="0.3">
      <c r="A269" s="2" t="s">
        <v>295</v>
      </c>
      <c r="B269" s="2" t="s">
        <v>15</v>
      </c>
      <c r="C269" s="80" t="s">
        <v>22</v>
      </c>
      <c r="D269" s="81">
        <v>45948</v>
      </c>
      <c r="H269" s="80" t="s">
        <v>23</v>
      </c>
      <c r="I269" s="80" t="s">
        <v>26</v>
      </c>
    </row>
    <row r="270" spans="1:14" x14ac:dyDescent="0.3">
      <c r="A270" s="2" t="s">
        <v>296</v>
      </c>
      <c r="B270" s="2" t="s">
        <v>32</v>
      </c>
      <c r="C270" s="80" t="s">
        <v>16</v>
      </c>
      <c r="D270" s="81">
        <v>45938</v>
      </c>
      <c r="E270" s="81">
        <v>45942</v>
      </c>
      <c r="F270" s="81">
        <v>45947</v>
      </c>
      <c r="G270" s="81">
        <v>45952</v>
      </c>
      <c r="H270" s="80" t="s">
        <v>17</v>
      </c>
      <c r="J270" s="81">
        <v>45973</v>
      </c>
      <c r="K270" s="80">
        <v>4</v>
      </c>
      <c r="L270" s="80">
        <v>5</v>
      </c>
      <c r="M270" s="80">
        <v>5</v>
      </c>
      <c r="N270" s="80">
        <v>6</v>
      </c>
    </row>
    <row r="271" spans="1:14" x14ac:dyDescent="0.3">
      <c r="A271" s="2" t="s">
        <v>297</v>
      </c>
      <c r="B271" s="2" t="s">
        <v>19</v>
      </c>
      <c r="C271" s="80" t="s">
        <v>16</v>
      </c>
      <c r="D271" s="81">
        <v>45951</v>
      </c>
      <c r="E271" s="81">
        <v>45954</v>
      </c>
      <c r="F271" s="81">
        <v>45956</v>
      </c>
      <c r="G271" s="81">
        <v>45958</v>
      </c>
      <c r="H271" s="80" t="s">
        <v>17</v>
      </c>
      <c r="J271" s="81">
        <v>45980</v>
      </c>
      <c r="K271" s="80">
        <v>3</v>
      </c>
      <c r="L271" s="80">
        <v>2</v>
      </c>
      <c r="M271" s="80">
        <v>2</v>
      </c>
      <c r="N271" s="80">
        <v>1</v>
      </c>
    </row>
    <row r="272" spans="1:14" x14ac:dyDescent="0.3">
      <c r="A272" s="2" t="s">
        <v>298</v>
      </c>
      <c r="B272" s="2" t="s">
        <v>21</v>
      </c>
      <c r="C272" s="80" t="s">
        <v>30</v>
      </c>
      <c r="D272" s="81">
        <v>45935</v>
      </c>
      <c r="E272" s="81">
        <v>45938</v>
      </c>
      <c r="F272" s="81">
        <v>45940</v>
      </c>
      <c r="G272" s="81">
        <v>45947</v>
      </c>
      <c r="H272" s="80" t="s">
        <v>17</v>
      </c>
      <c r="J272" s="81">
        <v>45968</v>
      </c>
      <c r="K272" s="80">
        <v>3</v>
      </c>
      <c r="L272" s="80">
        <v>2</v>
      </c>
      <c r="M272" s="80">
        <v>7</v>
      </c>
      <c r="N272" s="80">
        <v>5</v>
      </c>
    </row>
    <row r="273" spans="1:14" x14ac:dyDescent="0.3">
      <c r="A273" s="2" t="s">
        <v>299</v>
      </c>
      <c r="B273" s="2" t="s">
        <v>15</v>
      </c>
      <c r="C273" s="80" t="s">
        <v>30</v>
      </c>
      <c r="D273" s="81">
        <v>45960</v>
      </c>
      <c r="E273" s="81">
        <v>45965</v>
      </c>
      <c r="F273" s="81">
        <v>45967</v>
      </c>
      <c r="G273" s="81">
        <v>45969</v>
      </c>
      <c r="H273" s="80" t="s">
        <v>17</v>
      </c>
      <c r="J273" s="81">
        <v>45984</v>
      </c>
      <c r="K273" s="80">
        <v>5</v>
      </c>
      <c r="L273" s="80">
        <v>2</v>
      </c>
      <c r="M273" s="80">
        <v>2</v>
      </c>
      <c r="N273" s="80">
        <v>6</v>
      </c>
    </row>
    <row r="274" spans="1:14" x14ac:dyDescent="0.3">
      <c r="A274" s="2" t="s">
        <v>300</v>
      </c>
      <c r="B274" s="2" t="s">
        <v>15</v>
      </c>
      <c r="C274" s="80" t="s">
        <v>16</v>
      </c>
      <c r="D274" s="81">
        <v>45939</v>
      </c>
      <c r="E274" s="81">
        <v>45940</v>
      </c>
      <c r="F274" s="81">
        <v>45944</v>
      </c>
      <c r="G274" s="81">
        <v>45949</v>
      </c>
      <c r="H274" s="80" t="s">
        <v>17</v>
      </c>
      <c r="J274" s="81">
        <v>45973</v>
      </c>
      <c r="K274" s="80">
        <v>1</v>
      </c>
      <c r="L274" s="80">
        <v>4</v>
      </c>
      <c r="M274" s="80">
        <v>5</v>
      </c>
      <c r="N274" s="80">
        <v>9</v>
      </c>
    </row>
    <row r="275" spans="1:14" x14ac:dyDescent="0.3">
      <c r="A275" s="2" t="s">
        <v>301</v>
      </c>
      <c r="B275" s="2" t="s">
        <v>21</v>
      </c>
      <c r="C275" s="80" t="s">
        <v>30</v>
      </c>
      <c r="D275" s="81">
        <v>45957</v>
      </c>
      <c r="E275" s="81">
        <v>45960</v>
      </c>
      <c r="F275" s="81">
        <v>45962</v>
      </c>
      <c r="G275" s="81">
        <v>45968</v>
      </c>
      <c r="H275" s="80" t="s">
        <v>17</v>
      </c>
      <c r="J275" s="81">
        <v>45979</v>
      </c>
      <c r="K275" s="80">
        <v>3</v>
      </c>
      <c r="L275" s="80">
        <v>2</v>
      </c>
      <c r="M275" s="80">
        <v>6</v>
      </c>
      <c r="N275" s="80">
        <v>2</v>
      </c>
    </row>
    <row r="276" spans="1:14" x14ac:dyDescent="0.3">
      <c r="A276" s="2" t="s">
        <v>302</v>
      </c>
      <c r="B276" s="2" t="s">
        <v>19</v>
      </c>
      <c r="C276" s="80" t="s">
        <v>16</v>
      </c>
      <c r="D276" s="81">
        <v>45935</v>
      </c>
      <c r="E276" s="81">
        <v>45940</v>
      </c>
      <c r="F276" s="81">
        <v>45944</v>
      </c>
      <c r="G276" s="81">
        <v>45951</v>
      </c>
      <c r="H276" s="80" t="s">
        <v>17</v>
      </c>
      <c r="J276" s="81">
        <v>45969</v>
      </c>
      <c r="K276" s="80">
        <v>5</v>
      </c>
      <c r="L276" s="80">
        <v>4</v>
      </c>
      <c r="M276" s="80">
        <v>7</v>
      </c>
      <c r="N276" s="80">
        <v>3</v>
      </c>
    </row>
    <row r="277" spans="1:14" x14ac:dyDescent="0.3">
      <c r="A277" s="2" t="s">
        <v>303</v>
      </c>
      <c r="B277" s="2" t="s">
        <v>19</v>
      </c>
      <c r="C277" s="80" t="s">
        <v>30</v>
      </c>
      <c r="D277" s="81">
        <v>45933</v>
      </c>
      <c r="E277" s="81">
        <v>45934</v>
      </c>
      <c r="F277" s="81">
        <v>45939</v>
      </c>
      <c r="G277" s="81">
        <v>45943</v>
      </c>
      <c r="H277" s="80" t="s">
        <v>17</v>
      </c>
      <c r="J277" s="81">
        <v>45967</v>
      </c>
      <c r="K277" s="80">
        <v>1</v>
      </c>
      <c r="L277" s="80">
        <v>5</v>
      </c>
      <c r="M277" s="80">
        <v>4</v>
      </c>
      <c r="N277" s="80">
        <v>10</v>
      </c>
    </row>
    <row r="278" spans="1:14" x14ac:dyDescent="0.3">
      <c r="A278" s="2" t="s">
        <v>304</v>
      </c>
      <c r="B278" s="2" t="s">
        <v>19</v>
      </c>
      <c r="C278" s="80" t="s">
        <v>16</v>
      </c>
      <c r="D278" s="81">
        <v>45932</v>
      </c>
      <c r="E278" s="81">
        <v>45935</v>
      </c>
      <c r="F278" s="81">
        <v>45938</v>
      </c>
      <c r="G278" s="81">
        <v>45945</v>
      </c>
      <c r="H278" s="80" t="s">
        <v>17</v>
      </c>
      <c r="J278" s="81">
        <v>45969</v>
      </c>
      <c r="K278" s="80">
        <v>3</v>
      </c>
      <c r="L278" s="80">
        <v>3</v>
      </c>
      <c r="M278" s="80">
        <v>7</v>
      </c>
      <c r="N278" s="80">
        <v>8</v>
      </c>
    </row>
    <row r="279" spans="1:14" x14ac:dyDescent="0.3">
      <c r="A279" s="2" t="s">
        <v>305</v>
      </c>
      <c r="B279" s="2" t="s">
        <v>32</v>
      </c>
      <c r="C279" s="80" t="s">
        <v>16</v>
      </c>
      <c r="D279" s="81">
        <v>45936</v>
      </c>
      <c r="E279" s="81">
        <v>45940</v>
      </c>
      <c r="F279" s="81">
        <v>45944</v>
      </c>
      <c r="G279" s="81">
        <v>45948</v>
      </c>
      <c r="H279" s="80" t="s">
        <v>17</v>
      </c>
      <c r="J279" s="81">
        <v>45966</v>
      </c>
      <c r="K279" s="80">
        <v>4</v>
      </c>
      <c r="L279" s="80">
        <v>4</v>
      </c>
      <c r="M279" s="80">
        <v>4</v>
      </c>
      <c r="N279" s="80">
        <v>1</v>
      </c>
    </row>
    <row r="280" spans="1:14" x14ac:dyDescent="0.3">
      <c r="A280" s="2" t="s">
        <v>306</v>
      </c>
      <c r="B280" s="2" t="s">
        <v>15</v>
      </c>
      <c r="C280" s="80" t="s">
        <v>22</v>
      </c>
      <c r="D280" s="81">
        <v>45956</v>
      </c>
      <c r="H280" s="80" t="s">
        <v>23</v>
      </c>
      <c r="I280" s="80" t="s">
        <v>24</v>
      </c>
    </row>
    <row r="281" spans="1:14" x14ac:dyDescent="0.3">
      <c r="A281" s="2" t="s">
        <v>307</v>
      </c>
      <c r="B281" s="2" t="s">
        <v>15</v>
      </c>
      <c r="C281" s="80" t="s">
        <v>30</v>
      </c>
      <c r="D281" s="81">
        <v>45940</v>
      </c>
      <c r="E281" s="81">
        <v>45944</v>
      </c>
      <c r="F281" s="81">
        <v>45949</v>
      </c>
      <c r="G281" s="81">
        <v>45954</v>
      </c>
      <c r="H281" s="80" t="s">
        <v>23</v>
      </c>
      <c r="I281" s="80" t="s">
        <v>24</v>
      </c>
      <c r="K281" s="80">
        <v>4</v>
      </c>
      <c r="L281" s="80">
        <v>5</v>
      </c>
      <c r="M281" s="80">
        <v>5</v>
      </c>
    </row>
    <row r="282" spans="1:14" x14ac:dyDescent="0.3">
      <c r="A282" s="2" t="s">
        <v>308</v>
      </c>
      <c r="B282" s="2" t="s">
        <v>15</v>
      </c>
      <c r="C282" s="80" t="s">
        <v>16</v>
      </c>
      <c r="D282" s="81">
        <v>45950</v>
      </c>
      <c r="E282" s="81">
        <v>45951</v>
      </c>
      <c r="F282" s="81">
        <v>45955</v>
      </c>
      <c r="G282" s="81">
        <v>45960</v>
      </c>
      <c r="H282" s="80" t="s">
        <v>17</v>
      </c>
      <c r="J282" s="81">
        <v>45977</v>
      </c>
      <c r="K282" s="80">
        <v>1</v>
      </c>
      <c r="L282" s="80">
        <v>4</v>
      </c>
      <c r="M282" s="80">
        <v>5</v>
      </c>
      <c r="N282" s="80">
        <v>8</v>
      </c>
    </row>
    <row r="283" spans="1:14" x14ac:dyDescent="0.3">
      <c r="A283" s="2" t="s">
        <v>309</v>
      </c>
      <c r="B283" s="2" t="s">
        <v>32</v>
      </c>
      <c r="C283" s="80" t="s">
        <v>22</v>
      </c>
      <c r="D283" s="81">
        <v>45954</v>
      </c>
      <c r="H283" s="80" t="s">
        <v>23</v>
      </c>
      <c r="I283" s="80" t="s">
        <v>33</v>
      </c>
    </row>
    <row r="284" spans="1:14" x14ac:dyDescent="0.3">
      <c r="A284" s="2" t="s">
        <v>310</v>
      </c>
      <c r="B284" s="2" t="s">
        <v>15</v>
      </c>
      <c r="C284" s="80" t="s">
        <v>30</v>
      </c>
      <c r="D284" s="81">
        <v>45957</v>
      </c>
      <c r="E284" s="81">
        <v>45958</v>
      </c>
      <c r="F284" s="81">
        <v>45963</v>
      </c>
      <c r="G284" s="81">
        <v>45967</v>
      </c>
      <c r="H284" s="80" t="s">
        <v>23</v>
      </c>
      <c r="I284" s="80" t="s">
        <v>26</v>
      </c>
      <c r="K284" s="80">
        <v>1</v>
      </c>
      <c r="L284" s="80">
        <v>5</v>
      </c>
      <c r="M284" s="80">
        <v>4</v>
      </c>
    </row>
    <row r="285" spans="1:14" x14ac:dyDescent="0.3">
      <c r="A285" s="2" t="s">
        <v>311</v>
      </c>
      <c r="B285" s="2" t="s">
        <v>32</v>
      </c>
      <c r="C285" s="80" t="s">
        <v>22</v>
      </c>
      <c r="D285" s="81">
        <v>45949</v>
      </c>
      <c r="H285" s="80" t="s">
        <v>23</v>
      </c>
      <c r="I285" s="80" t="s">
        <v>33</v>
      </c>
    </row>
    <row r="286" spans="1:14" x14ac:dyDescent="0.3">
      <c r="A286" s="2" t="s">
        <v>312</v>
      </c>
      <c r="B286" s="2" t="s">
        <v>19</v>
      </c>
      <c r="C286" s="80" t="s">
        <v>16</v>
      </c>
      <c r="D286" s="81">
        <v>45960</v>
      </c>
      <c r="E286" s="81">
        <v>45963</v>
      </c>
      <c r="F286" s="81">
        <v>45965</v>
      </c>
      <c r="G286" s="81">
        <v>45971</v>
      </c>
      <c r="H286" s="80" t="s">
        <v>17</v>
      </c>
      <c r="J286" s="81">
        <v>45989</v>
      </c>
      <c r="K286" s="80">
        <v>3</v>
      </c>
      <c r="L286" s="80">
        <v>2</v>
      </c>
      <c r="M286" s="80">
        <v>6</v>
      </c>
      <c r="N286" s="80">
        <v>4</v>
      </c>
    </row>
    <row r="287" spans="1:14" x14ac:dyDescent="0.3">
      <c r="A287" s="2" t="s">
        <v>313</v>
      </c>
      <c r="B287" s="2" t="s">
        <v>21</v>
      </c>
      <c r="C287" s="80" t="s">
        <v>16</v>
      </c>
      <c r="D287" s="81">
        <v>45940</v>
      </c>
      <c r="E287" s="81">
        <v>45943</v>
      </c>
      <c r="F287" s="81">
        <v>45945</v>
      </c>
      <c r="G287" s="81">
        <v>45947</v>
      </c>
      <c r="H287" s="80" t="s">
        <v>17</v>
      </c>
      <c r="J287" s="81">
        <v>45975</v>
      </c>
      <c r="K287" s="80">
        <v>3</v>
      </c>
      <c r="L287" s="80">
        <v>2</v>
      </c>
      <c r="M287" s="80">
        <v>2</v>
      </c>
      <c r="N287" s="80">
        <v>9</v>
      </c>
    </row>
    <row r="288" spans="1:14" x14ac:dyDescent="0.3">
      <c r="A288" s="2" t="s">
        <v>314</v>
      </c>
      <c r="B288" s="2" t="s">
        <v>15</v>
      </c>
      <c r="C288" s="80" t="s">
        <v>22</v>
      </c>
      <c r="D288" s="81">
        <v>45945</v>
      </c>
      <c r="H288" s="80" t="s">
        <v>23</v>
      </c>
      <c r="I288" s="80" t="s">
        <v>26</v>
      </c>
    </row>
    <row r="289" spans="1:14" x14ac:dyDescent="0.3">
      <c r="A289" s="2" t="s">
        <v>315</v>
      </c>
      <c r="B289" s="2" t="s">
        <v>15</v>
      </c>
      <c r="C289" s="80" t="s">
        <v>30</v>
      </c>
      <c r="D289" s="81">
        <v>45934</v>
      </c>
      <c r="E289" s="81">
        <v>45935</v>
      </c>
      <c r="F289" s="81">
        <v>45940</v>
      </c>
      <c r="G289" s="81">
        <v>45947</v>
      </c>
      <c r="H289" s="80" t="s">
        <v>17</v>
      </c>
      <c r="J289" s="81">
        <v>45958</v>
      </c>
      <c r="K289" s="80">
        <v>1</v>
      </c>
      <c r="L289" s="80">
        <v>5</v>
      </c>
      <c r="M289" s="80">
        <v>7</v>
      </c>
      <c r="N289" s="80">
        <v>2</v>
      </c>
    </row>
    <row r="290" spans="1:14" x14ac:dyDescent="0.3">
      <c r="A290" s="2" t="s">
        <v>316</v>
      </c>
      <c r="B290" s="2" t="s">
        <v>19</v>
      </c>
      <c r="C290" s="80" t="s">
        <v>16</v>
      </c>
      <c r="D290" s="81">
        <v>45945</v>
      </c>
      <c r="E290" s="81">
        <v>45946</v>
      </c>
      <c r="F290" s="81">
        <v>45947</v>
      </c>
      <c r="G290" s="81">
        <v>45949</v>
      </c>
      <c r="H290" s="80" t="s">
        <v>23</v>
      </c>
      <c r="I290" s="80" t="s">
        <v>33</v>
      </c>
      <c r="K290" s="80">
        <v>1</v>
      </c>
      <c r="L290" s="80">
        <v>1</v>
      </c>
      <c r="M290" s="80">
        <v>2</v>
      </c>
    </row>
    <row r="291" spans="1:14" x14ac:dyDescent="0.3">
      <c r="A291" s="2" t="s">
        <v>317</v>
      </c>
      <c r="B291" s="2" t="s">
        <v>21</v>
      </c>
      <c r="C291" s="80" t="s">
        <v>22</v>
      </c>
      <c r="D291" s="81">
        <v>45953</v>
      </c>
      <c r="H291" s="80" t="s">
        <v>23</v>
      </c>
      <c r="I291" s="80" t="s">
        <v>24</v>
      </c>
    </row>
    <row r="292" spans="1:14" x14ac:dyDescent="0.3">
      <c r="A292" s="2" t="s">
        <v>318</v>
      </c>
      <c r="B292" s="2" t="s">
        <v>32</v>
      </c>
      <c r="C292" s="80" t="s">
        <v>30</v>
      </c>
      <c r="D292" s="81">
        <v>45940</v>
      </c>
      <c r="E292" s="81">
        <v>45945</v>
      </c>
      <c r="F292" s="81">
        <v>45950</v>
      </c>
      <c r="G292" s="81">
        <v>45957</v>
      </c>
      <c r="H292" s="80" t="s">
        <v>17</v>
      </c>
      <c r="J292" s="81">
        <v>45971</v>
      </c>
      <c r="K292" s="80">
        <v>5</v>
      </c>
      <c r="L292" s="80">
        <v>5</v>
      </c>
      <c r="M292" s="80">
        <v>7</v>
      </c>
      <c r="N292" s="80">
        <v>4</v>
      </c>
    </row>
    <row r="293" spans="1:14" x14ac:dyDescent="0.3">
      <c r="A293" s="2" t="s">
        <v>319</v>
      </c>
      <c r="B293" s="2" t="s">
        <v>21</v>
      </c>
      <c r="C293" s="80" t="s">
        <v>16</v>
      </c>
      <c r="D293" s="81">
        <v>45953</v>
      </c>
      <c r="E293" s="81">
        <v>45958</v>
      </c>
      <c r="F293" s="81">
        <v>45962</v>
      </c>
      <c r="G293" s="81">
        <v>45967</v>
      </c>
      <c r="H293" s="80" t="s">
        <v>17</v>
      </c>
      <c r="J293" s="81">
        <v>45980</v>
      </c>
      <c r="K293" s="80">
        <v>5</v>
      </c>
      <c r="L293" s="80">
        <v>4</v>
      </c>
      <c r="M293" s="80">
        <v>5</v>
      </c>
      <c r="N293" s="80">
        <v>1</v>
      </c>
    </row>
    <row r="294" spans="1:14" x14ac:dyDescent="0.3">
      <c r="A294" s="2" t="s">
        <v>320</v>
      </c>
      <c r="B294" s="2" t="s">
        <v>19</v>
      </c>
      <c r="C294" s="80" t="s">
        <v>22</v>
      </c>
      <c r="D294" s="81">
        <v>45943</v>
      </c>
      <c r="H294" s="80" t="s">
        <v>23</v>
      </c>
      <c r="I294" s="80" t="s">
        <v>24</v>
      </c>
    </row>
    <row r="295" spans="1:14" x14ac:dyDescent="0.3">
      <c r="A295" s="2" t="s">
        <v>321</v>
      </c>
      <c r="B295" s="2" t="s">
        <v>19</v>
      </c>
      <c r="C295" s="80" t="s">
        <v>30</v>
      </c>
      <c r="D295" s="81">
        <v>45961</v>
      </c>
      <c r="E295" s="81">
        <v>45966</v>
      </c>
      <c r="F295" s="81">
        <v>45971</v>
      </c>
      <c r="G295" s="81">
        <v>45978</v>
      </c>
      <c r="H295" s="80" t="s">
        <v>17</v>
      </c>
      <c r="J295" s="81">
        <v>45990</v>
      </c>
      <c r="K295" s="80">
        <v>5</v>
      </c>
      <c r="L295" s="80">
        <v>5</v>
      </c>
      <c r="M295" s="80">
        <v>7</v>
      </c>
      <c r="N295" s="80">
        <v>6</v>
      </c>
    </row>
    <row r="296" spans="1:14" x14ac:dyDescent="0.3">
      <c r="A296" s="2" t="s">
        <v>322</v>
      </c>
      <c r="B296" s="2" t="s">
        <v>21</v>
      </c>
      <c r="C296" s="80" t="s">
        <v>22</v>
      </c>
      <c r="D296" s="81">
        <v>45939</v>
      </c>
      <c r="H296" s="80" t="s">
        <v>23</v>
      </c>
      <c r="I296" s="80" t="s">
        <v>101</v>
      </c>
    </row>
    <row r="297" spans="1:14" x14ac:dyDescent="0.3">
      <c r="A297" s="2" t="s">
        <v>323</v>
      </c>
      <c r="B297" s="2" t="s">
        <v>32</v>
      </c>
      <c r="C297" s="80" t="s">
        <v>16</v>
      </c>
      <c r="D297" s="81">
        <v>45947</v>
      </c>
      <c r="E297" s="81">
        <v>45951</v>
      </c>
      <c r="F297" s="81">
        <v>45954</v>
      </c>
      <c r="G297" s="81">
        <v>45961</v>
      </c>
      <c r="H297" s="80" t="s">
        <v>23</v>
      </c>
      <c r="I297" s="80" t="s">
        <v>63</v>
      </c>
      <c r="K297" s="80">
        <v>4</v>
      </c>
      <c r="L297" s="80">
        <v>3</v>
      </c>
      <c r="M297" s="80">
        <v>7</v>
      </c>
    </row>
    <row r="298" spans="1:14" x14ac:dyDescent="0.3">
      <c r="A298" s="2" t="s">
        <v>324</v>
      </c>
      <c r="B298" s="2" t="s">
        <v>32</v>
      </c>
      <c r="C298" s="80" t="s">
        <v>16</v>
      </c>
      <c r="D298" s="81">
        <v>45948</v>
      </c>
      <c r="E298" s="81">
        <v>45952</v>
      </c>
      <c r="F298" s="81">
        <v>45953</v>
      </c>
      <c r="G298" s="81">
        <v>45960</v>
      </c>
      <c r="H298" s="80" t="s">
        <v>17</v>
      </c>
      <c r="J298" s="81">
        <v>45981</v>
      </c>
      <c r="K298" s="80">
        <v>4</v>
      </c>
      <c r="L298" s="80">
        <v>1</v>
      </c>
      <c r="M298" s="80">
        <v>7</v>
      </c>
      <c r="N298" s="80">
        <v>6</v>
      </c>
    </row>
    <row r="299" spans="1:14" x14ac:dyDescent="0.3">
      <c r="A299" s="2" t="s">
        <v>325</v>
      </c>
      <c r="B299" s="2" t="s">
        <v>15</v>
      </c>
      <c r="C299" s="80" t="s">
        <v>16</v>
      </c>
      <c r="D299" s="81">
        <v>45946</v>
      </c>
      <c r="E299" s="81">
        <v>45951</v>
      </c>
      <c r="F299" s="81">
        <v>45956</v>
      </c>
      <c r="G299" s="81">
        <v>45960</v>
      </c>
      <c r="H299" s="80" t="s">
        <v>17</v>
      </c>
      <c r="J299" s="81">
        <v>45987</v>
      </c>
      <c r="K299" s="80">
        <v>5</v>
      </c>
      <c r="L299" s="80">
        <v>5</v>
      </c>
      <c r="M299" s="80">
        <v>4</v>
      </c>
      <c r="N299" s="80">
        <v>10</v>
      </c>
    </row>
    <row r="300" spans="1:14" x14ac:dyDescent="0.3">
      <c r="A300" s="2" t="s">
        <v>326</v>
      </c>
      <c r="B300" s="2" t="s">
        <v>32</v>
      </c>
      <c r="C300" s="80" t="s">
        <v>30</v>
      </c>
      <c r="D300" s="81">
        <v>45945</v>
      </c>
      <c r="E300" s="81">
        <v>45950</v>
      </c>
      <c r="F300" s="81">
        <v>45951</v>
      </c>
      <c r="G300" s="81">
        <v>45953</v>
      </c>
      <c r="H300" s="80" t="s">
        <v>17</v>
      </c>
      <c r="J300" s="81">
        <v>45976</v>
      </c>
      <c r="K300" s="80">
        <v>5</v>
      </c>
      <c r="L300" s="80">
        <v>1</v>
      </c>
      <c r="M300" s="80">
        <v>2</v>
      </c>
      <c r="N300" s="80">
        <v>10</v>
      </c>
    </row>
    <row r="301" spans="1:14" x14ac:dyDescent="0.3">
      <c r="A301" s="2" t="s">
        <v>327</v>
      </c>
      <c r="B301" s="2" t="s">
        <v>21</v>
      </c>
      <c r="C301" s="80" t="s">
        <v>22</v>
      </c>
      <c r="D301" s="81">
        <v>45933</v>
      </c>
      <c r="H301" s="80" t="s">
        <v>23</v>
      </c>
      <c r="I301" s="80" t="s">
        <v>33</v>
      </c>
    </row>
    <row r="302" spans="1:14" x14ac:dyDescent="0.3">
      <c r="A302" s="2" t="s">
        <v>328</v>
      </c>
      <c r="B302" s="2" t="s">
        <v>19</v>
      </c>
      <c r="C302" s="80" t="s">
        <v>22</v>
      </c>
      <c r="D302" s="81">
        <v>45950</v>
      </c>
      <c r="H302" s="80" t="s">
        <v>23</v>
      </c>
      <c r="I302" s="80" t="s">
        <v>101</v>
      </c>
    </row>
    <row r="303" spans="1:14" x14ac:dyDescent="0.3">
      <c r="A303" s="2" t="s">
        <v>329</v>
      </c>
      <c r="B303" s="2" t="s">
        <v>15</v>
      </c>
      <c r="C303" s="80" t="s">
        <v>16</v>
      </c>
      <c r="D303" s="81">
        <v>45932</v>
      </c>
      <c r="E303" s="81">
        <v>45933</v>
      </c>
      <c r="F303" s="81">
        <v>45934</v>
      </c>
      <c r="G303" s="81">
        <v>45940</v>
      </c>
      <c r="H303" s="80" t="s">
        <v>17</v>
      </c>
      <c r="J303" s="81">
        <v>45968</v>
      </c>
      <c r="K303" s="80">
        <v>1</v>
      </c>
      <c r="L303" s="80">
        <v>1</v>
      </c>
      <c r="M303" s="80">
        <v>6</v>
      </c>
      <c r="N303" s="80">
        <v>8</v>
      </c>
    </row>
    <row r="304" spans="1:14" x14ac:dyDescent="0.3">
      <c r="A304" s="2" t="s">
        <v>330</v>
      </c>
      <c r="B304" s="2" t="s">
        <v>15</v>
      </c>
      <c r="C304" s="80" t="s">
        <v>16</v>
      </c>
      <c r="D304" s="81">
        <v>45959</v>
      </c>
      <c r="E304" s="81">
        <v>45963</v>
      </c>
      <c r="F304" s="81">
        <v>45968</v>
      </c>
      <c r="G304" s="81">
        <v>45973</v>
      </c>
      <c r="H304" s="80" t="s">
        <v>17</v>
      </c>
      <c r="J304" s="81">
        <v>45990</v>
      </c>
      <c r="K304" s="80">
        <v>4</v>
      </c>
      <c r="L304" s="80">
        <v>5</v>
      </c>
      <c r="M304" s="80">
        <v>5</v>
      </c>
      <c r="N304" s="80">
        <v>5</v>
      </c>
    </row>
    <row r="305" spans="1:14" x14ac:dyDescent="0.3">
      <c r="A305" s="2" t="s">
        <v>331</v>
      </c>
      <c r="B305" s="2" t="s">
        <v>19</v>
      </c>
      <c r="C305" s="80" t="s">
        <v>16</v>
      </c>
      <c r="D305" s="81">
        <v>45944</v>
      </c>
      <c r="E305" s="81">
        <v>45949</v>
      </c>
      <c r="F305" s="81">
        <v>45954</v>
      </c>
      <c r="G305" s="81">
        <v>45957</v>
      </c>
      <c r="H305" s="80" t="s">
        <v>17</v>
      </c>
      <c r="J305" s="81">
        <v>45984</v>
      </c>
      <c r="K305" s="80">
        <v>5</v>
      </c>
      <c r="L305" s="80">
        <v>5</v>
      </c>
      <c r="M305" s="80">
        <v>3</v>
      </c>
      <c r="N305" s="80">
        <v>6</v>
      </c>
    </row>
    <row r="306" spans="1:14" x14ac:dyDescent="0.3">
      <c r="A306" s="2" t="s">
        <v>332</v>
      </c>
      <c r="B306" s="2" t="s">
        <v>32</v>
      </c>
      <c r="C306" s="80" t="s">
        <v>16</v>
      </c>
      <c r="D306" s="81">
        <v>45954</v>
      </c>
      <c r="E306" s="81">
        <v>45956</v>
      </c>
      <c r="F306" s="81">
        <v>45958</v>
      </c>
      <c r="G306" s="81">
        <v>45963</v>
      </c>
      <c r="H306" s="80" t="s">
        <v>17</v>
      </c>
      <c r="J306" s="81">
        <v>45974</v>
      </c>
      <c r="K306" s="80">
        <v>2</v>
      </c>
      <c r="L306" s="80">
        <v>2</v>
      </c>
      <c r="M306" s="80">
        <v>5</v>
      </c>
      <c r="N306" s="80">
        <v>1</v>
      </c>
    </row>
    <row r="307" spans="1:14" x14ac:dyDescent="0.3">
      <c r="A307" s="2" t="s">
        <v>333</v>
      </c>
      <c r="B307" s="2" t="s">
        <v>19</v>
      </c>
      <c r="C307" s="80" t="s">
        <v>16</v>
      </c>
      <c r="D307" s="81">
        <v>45941</v>
      </c>
      <c r="E307" s="81">
        <v>45944</v>
      </c>
      <c r="F307" s="81">
        <v>45949</v>
      </c>
      <c r="G307" s="81">
        <v>45952</v>
      </c>
      <c r="H307" s="80" t="s">
        <v>17</v>
      </c>
      <c r="J307" s="81">
        <v>45974</v>
      </c>
      <c r="K307" s="80">
        <v>3</v>
      </c>
      <c r="L307" s="80">
        <v>5</v>
      </c>
      <c r="M307" s="80">
        <v>3</v>
      </c>
      <c r="N307" s="80">
        <v>1</v>
      </c>
    </row>
    <row r="308" spans="1:14" x14ac:dyDescent="0.3">
      <c r="A308" s="2" t="s">
        <v>334</v>
      </c>
      <c r="B308" s="2" t="s">
        <v>32</v>
      </c>
      <c r="C308" s="80" t="s">
        <v>16</v>
      </c>
      <c r="D308" s="81">
        <v>45950</v>
      </c>
      <c r="E308" s="81">
        <v>45955</v>
      </c>
      <c r="F308" s="81">
        <v>45960</v>
      </c>
      <c r="G308" s="81">
        <v>45965</v>
      </c>
      <c r="H308" s="80" t="s">
        <v>17</v>
      </c>
      <c r="J308" s="81">
        <v>45991</v>
      </c>
      <c r="K308" s="80">
        <v>5</v>
      </c>
      <c r="L308" s="80">
        <v>5</v>
      </c>
      <c r="M308" s="80">
        <v>5</v>
      </c>
      <c r="N308" s="80">
        <v>8</v>
      </c>
    </row>
    <row r="309" spans="1:14" x14ac:dyDescent="0.3">
      <c r="A309" s="2" t="s">
        <v>335</v>
      </c>
      <c r="B309" s="2" t="s">
        <v>19</v>
      </c>
      <c r="C309" s="80" t="s">
        <v>16</v>
      </c>
      <c r="D309" s="81">
        <v>45939</v>
      </c>
      <c r="E309" s="81">
        <v>45943</v>
      </c>
      <c r="F309" s="81">
        <v>45945</v>
      </c>
      <c r="G309" s="81">
        <v>45949</v>
      </c>
      <c r="H309" s="80" t="s">
        <v>17</v>
      </c>
      <c r="J309" s="81">
        <v>45972</v>
      </c>
      <c r="K309" s="80">
        <v>4</v>
      </c>
      <c r="L309" s="80">
        <v>2</v>
      </c>
      <c r="M309" s="80">
        <v>4</v>
      </c>
      <c r="N309" s="80">
        <v>9</v>
      </c>
    </row>
    <row r="310" spans="1:14" x14ac:dyDescent="0.3">
      <c r="A310" s="2" t="s">
        <v>336</v>
      </c>
      <c r="B310" s="2" t="s">
        <v>21</v>
      </c>
      <c r="C310" s="80" t="s">
        <v>16</v>
      </c>
      <c r="D310" s="81">
        <v>45931</v>
      </c>
      <c r="E310" s="81">
        <v>45936</v>
      </c>
      <c r="F310" s="81">
        <v>45938</v>
      </c>
      <c r="G310" s="81">
        <v>45942</v>
      </c>
      <c r="H310" s="80" t="s">
        <v>17</v>
      </c>
      <c r="J310" s="81">
        <v>45969</v>
      </c>
      <c r="K310" s="80">
        <v>5</v>
      </c>
      <c r="L310" s="80">
        <v>2</v>
      </c>
      <c r="M310" s="80">
        <v>4</v>
      </c>
      <c r="N310" s="80">
        <v>6</v>
      </c>
    </row>
    <row r="311" spans="1:14" x14ac:dyDescent="0.3">
      <c r="A311" s="2" t="s">
        <v>337</v>
      </c>
      <c r="B311" s="2" t="s">
        <v>32</v>
      </c>
      <c r="C311" s="80" t="s">
        <v>16</v>
      </c>
      <c r="D311" s="81">
        <v>45933</v>
      </c>
      <c r="E311" s="81">
        <v>45935</v>
      </c>
      <c r="F311" s="81">
        <v>45938</v>
      </c>
      <c r="G311" s="81">
        <v>45942</v>
      </c>
      <c r="H311" s="80" t="s">
        <v>17</v>
      </c>
      <c r="J311" s="81">
        <v>45967</v>
      </c>
      <c r="K311" s="80">
        <v>2</v>
      </c>
      <c r="L311" s="80">
        <v>3</v>
      </c>
      <c r="M311" s="80">
        <v>4</v>
      </c>
      <c r="N311" s="80">
        <v>5</v>
      </c>
    </row>
    <row r="312" spans="1:14" x14ac:dyDescent="0.3">
      <c r="A312" s="2" t="s">
        <v>338</v>
      </c>
      <c r="B312" s="2" t="s">
        <v>21</v>
      </c>
      <c r="C312" s="80" t="s">
        <v>30</v>
      </c>
      <c r="D312" s="81">
        <v>45938</v>
      </c>
      <c r="E312" s="81">
        <v>45939</v>
      </c>
      <c r="F312" s="81">
        <v>45944</v>
      </c>
      <c r="G312" s="81">
        <v>45948</v>
      </c>
      <c r="H312" s="80" t="s">
        <v>17</v>
      </c>
      <c r="J312" s="81">
        <v>45976</v>
      </c>
      <c r="K312" s="80">
        <v>1</v>
      </c>
      <c r="L312" s="80">
        <v>5</v>
      </c>
      <c r="M312" s="80">
        <v>4</v>
      </c>
      <c r="N312" s="80">
        <v>3</v>
      </c>
    </row>
    <row r="313" spans="1:14" x14ac:dyDescent="0.3">
      <c r="A313" s="2" t="s">
        <v>339</v>
      </c>
      <c r="B313" s="2" t="s">
        <v>15</v>
      </c>
      <c r="C313" s="80" t="s">
        <v>30</v>
      </c>
      <c r="D313" s="81">
        <v>45961</v>
      </c>
      <c r="E313" s="81">
        <v>45965</v>
      </c>
      <c r="F313" s="81">
        <v>45969</v>
      </c>
      <c r="G313" s="81">
        <v>45975</v>
      </c>
      <c r="H313" s="80" t="s">
        <v>17</v>
      </c>
      <c r="J313" s="81">
        <v>45992</v>
      </c>
      <c r="K313" s="80">
        <v>4</v>
      </c>
      <c r="L313" s="80">
        <v>4</v>
      </c>
      <c r="M313" s="80">
        <v>6</v>
      </c>
      <c r="N313" s="80">
        <v>6</v>
      </c>
    </row>
    <row r="314" spans="1:14" x14ac:dyDescent="0.3">
      <c r="A314" s="2" t="s">
        <v>340</v>
      </c>
      <c r="B314" s="2" t="s">
        <v>19</v>
      </c>
      <c r="C314" s="80" t="s">
        <v>16</v>
      </c>
      <c r="D314" s="81">
        <v>45952</v>
      </c>
      <c r="E314" s="81">
        <v>45953</v>
      </c>
      <c r="F314" s="81">
        <v>45954</v>
      </c>
      <c r="G314" s="81">
        <v>45960</v>
      </c>
      <c r="H314" s="80" t="s">
        <v>17</v>
      </c>
      <c r="J314" s="81">
        <v>45985</v>
      </c>
      <c r="K314" s="80">
        <v>1</v>
      </c>
      <c r="L314" s="80">
        <v>1</v>
      </c>
      <c r="M314" s="80">
        <v>6</v>
      </c>
      <c r="N314" s="80">
        <v>6</v>
      </c>
    </row>
    <row r="315" spans="1:14" x14ac:dyDescent="0.3">
      <c r="A315" s="2" t="s">
        <v>341</v>
      </c>
      <c r="B315" s="2" t="s">
        <v>15</v>
      </c>
      <c r="C315" s="80" t="s">
        <v>16</v>
      </c>
      <c r="D315" s="81">
        <v>45957</v>
      </c>
      <c r="E315" s="81">
        <v>45960</v>
      </c>
      <c r="F315" s="81">
        <v>45962</v>
      </c>
      <c r="G315" s="81">
        <v>45965</v>
      </c>
      <c r="H315" s="80" t="s">
        <v>17</v>
      </c>
      <c r="J315" s="81">
        <v>45984</v>
      </c>
      <c r="K315" s="80">
        <v>3</v>
      </c>
      <c r="L315" s="80">
        <v>2</v>
      </c>
      <c r="M315" s="80">
        <v>3</v>
      </c>
      <c r="N315" s="80">
        <v>6</v>
      </c>
    </row>
    <row r="316" spans="1:14" x14ac:dyDescent="0.3">
      <c r="A316" s="2" t="s">
        <v>342</v>
      </c>
      <c r="B316" s="2" t="s">
        <v>15</v>
      </c>
      <c r="C316" s="80" t="s">
        <v>16</v>
      </c>
      <c r="D316" s="81">
        <v>45958</v>
      </c>
      <c r="E316" s="81">
        <v>45959</v>
      </c>
      <c r="F316" s="81">
        <v>45964</v>
      </c>
      <c r="G316" s="81">
        <v>45970</v>
      </c>
      <c r="H316" s="80" t="s">
        <v>17</v>
      </c>
      <c r="J316" s="81">
        <v>45982</v>
      </c>
      <c r="K316" s="80">
        <v>1</v>
      </c>
      <c r="L316" s="80">
        <v>5</v>
      </c>
      <c r="M316" s="80">
        <v>6</v>
      </c>
      <c r="N316" s="80">
        <v>4</v>
      </c>
    </row>
    <row r="317" spans="1:14" x14ac:dyDescent="0.3">
      <c r="A317" s="2" t="s">
        <v>343</v>
      </c>
      <c r="B317" s="2" t="s">
        <v>15</v>
      </c>
      <c r="C317" s="80" t="s">
        <v>16</v>
      </c>
      <c r="D317" s="81">
        <v>45949</v>
      </c>
      <c r="E317" s="81">
        <v>45954</v>
      </c>
      <c r="F317" s="81">
        <v>45958</v>
      </c>
      <c r="G317" s="81">
        <v>45963</v>
      </c>
      <c r="H317" s="80" t="s">
        <v>17</v>
      </c>
      <c r="J317" s="81">
        <v>45985</v>
      </c>
      <c r="K317" s="80">
        <v>5</v>
      </c>
      <c r="L317" s="80">
        <v>4</v>
      </c>
      <c r="M317" s="80">
        <v>5</v>
      </c>
      <c r="N317" s="80">
        <v>5</v>
      </c>
    </row>
    <row r="318" spans="1:14" x14ac:dyDescent="0.3">
      <c r="A318" s="2" t="s">
        <v>344</v>
      </c>
      <c r="B318" s="2" t="s">
        <v>15</v>
      </c>
      <c r="C318" s="80" t="s">
        <v>16</v>
      </c>
      <c r="D318" s="81">
        <v>45949</v>
      </c>
      <c r="E318" s="81">
        <v>45951</v>
      </c>
      <c r="F318" s="81">
        <v>45952</v>
      </c>
      <c r="G318" s="81">
        <v>45956</v>
      </c>
      <c r="H318" s="80" t="s">
        <v>17</v>
      </c>
      <c r="J318" s="81">
        <v>45967</v>
      </c>
      <c r="K318" s="80">
        <v>2</v>
      </c>
      <c r="L318" s="80">
        <v>1</v>
      </c>
      <c r="M318" s="80">
        <v>4</v>
      </c>
      <c r="N318" s="80">
        <v>9</v>
      </c>
    </row>
    <row r="319" spans="1:14" x14ac:dyDescent="0.3">
      <c r="A319" s="2" t="s">
        <v>345</v>
      </c>
      <c r="B319" s="2" t="s">
        <v>19</v>
      </c>
      <c r="C319" s="80" t="s">
        <v>16</v>
      </c>
      <c r="D319" s="81">
        <v>45961</v>
      </c>
      <c r="E319" s="81">
        <v>45962</v>
      </c>
      <c r="F319" s="81">
        <v>45967</v>
      </c>
      <c r="G319" s="81">
        <v>45974</v>
      </c>
      <c r="H319" s="80" t="s">
        <v>23</v>
      </c>
      <c r="I319" s="80" t="s">
        <v>63</v>
      </c>
      <c r="K319" s="80">
        <v>1</v>
      </c>
      <c r="L319" s="80">
        <v>5</v>
      </c>
      <c r="M319" s="80">
        <v>7</v>
      </c>
    </row>
    <row r="320" spans="1:14" x14ac:dyDescent="0.3">
      <c r="A320" s="2" t="s">
        <v>346</v>
      </c>
      <c r="B320" s="2" t="s">
        <v>15</v>
      </c>
      <c r="C320" s="80" t="s">
        <v>16</v>
      </c>
      <c r="D320" s="81">
        <v>45931</v>
      </c>
      <c r="E320" s="81">
        <v>45933</v>
      </c>
      <c r="F320" s="81">
        <v>45937</v>
      </c>
      <c r="G320" s="81">
        <v>45939</v>
      </c>
      <c r="H320" s="80" t="s">
        <v>17</v>
      </c>
      <c r="J320" s="81">
        <v>45965</v>
      </c>
      <c r="K320" s="80">
        <v>2</v>
      </c>
      <c r="L320" s="80">
        <v>4</v>
      </c>
      <c r="M320" s="80">
        <v>2</v>
      </c>
      <c r="N320" s="80">
        <v>6</v>
      </c>
    </row>
    <row r="321" spans="1:14" x14ac:dyDescent="0.3">
      <c r="A321" s="2" t="s">
        <v>347</v>
      </c>
      <c r="B321" s="2" t="s">
        <v>19</v>
      </c>
      <c r="C321" s="80" t="s">
        <v>16</v>
      </c>
      <c r="D321" s="81">
        <v>45955</v>
      </c>
      <c r="E321" s="81">
        <v>45959</v>
      </c>
      <c r="F321" s="81">
        <v>45960</v>
      </c>
      <c r="G321" s="81">
        <v>45962</v>
      </c>
      <c r="H321" s="80" t="s">
        <v>23</v>
      </c>
      <c r="I321" s="80" t="s">
        <v>33</v>
      </c>
      <c r="K321" s="80">
        <v>4</v>
      </c>
      <c r="L321" s="80">
        <v>1</v>
      </c>
      <c r="M321" s="80">
        <v>2</v>
      </c>
    </row>
    <row r="322" spans="1:14" x14ac:dyDescent="0.3">
      <c r="A322" s="2" t="s">
        <v>348</v>
      </c>
      <c r="B322" s="2" t="s">
        <v>19</v>
      </c>
      <c r="C322" s="80" t="s">
        <v>16</v>
      </c>
      <c r="D322" s="81">
        <v>45952</v>
      </c>
      <c r="E322" s="81">
        <v>45956</v>
      </c>
      <c r="F322" s="81">
        <v>45960</v>
      </c>
      <c r="G322" s="81">
        <v>45962</v>
      </c>
      <c r="H322" s="80" t="s">
        <v>17</v>
      </c>
      <c r="J322" s="81">
        <v>45990</v>
      </c>
      <c r="K322" s="80">
        <v>4</v>
      </c>
      <c r="L322" s="80">
        <v>4</v>
      </c>
      <c r="M322" s="80">
        <v>2</v>
      </c>
      <c r="N322" s="80">
        <v>4</v>
      </c>
    </row>
    <row r="323" spans="1:14" x14ac:dyDescent="0.3">
      <c r="A323" s="2" t="s">
        <v>349</v>
      </c>
      <c r="B323" s="2" t="s">
        <v>21</v>
      </c>
      <c r="C323" s="80" t="s">
        <v>22</v>
      </c>
      <c r="D323" s="81">
        <v>45957</v>
      </c>
      <c r="H323" s="80" t="s">
        <v>23</v>
      </c>
      <c r="I323" s="80" t="s">
        <v>26</v>
      </c>
    </row>
    <row r="324" spans="1:14" x14ac:dyDescent="0.3">
      <c r="A324" s="2" t="s">
        <v>350</v>
      </c>
      <c r="B324" s="2" t="s">
        <v>32</v>
      </c>
      <c r="C324" s="80" t="s">
        <v>16</v>
      </c>
      <c r="D324" s="81">
        <v>45939</v>
      </c>
      <c r="E324" s="81">
        <v>45944</v>
      </c>
      <c r="F324" s="81">
        <v>45946</v>
      </c>
      <c r="G324" s="81">
        <v>45953</v>
      </c>
      <c r="H324" s="80" t="s">
        <v>23</v>
      </c>
      <c r="I324" s="80" t="s">
        <v>63</v>
      </c>
      <c r="K324" s="80">
        <v>5</v>
      </c>
      <c r="L324" s="80">
        <v>2</v>
      </c>
      <c r="M324" s="80">
        <v>7</v>
      </c>
    </row>
    <row r="325" spans="1:14" x14ac:dyDescent="0.3">
      <c r="A325" s="2" t="s">
        <v>351</v>
      </c>
      <c r="B325" s="2" t="s">
        <v>32</v>
      </c>
      <c r="C325" s="80" t="s">
        <v>30</v>
      </c>
      <c r="D325" s="81">
        <v>45949</v>
      </c>
      <c r="E325" s="81">
        <v>45954</v>
      </c>
      <c r="F325" s="81">
        <v>45959</v>
      </c>
      <c r="G325" s="81">
        <v>45964</v>
      </c>
      <c r="H325" s="80" t="s">
        <v>17</v>
      </c>
      <c r="J325" s="81">
        <v>45990</v>
      </c>
      <c r="K325" s="80">
        <v>5</v>
      </c>
      <c r="L325" s="80">
        <v>5</v>
      </c>
      <c r="M325" s="80">
        <v>5</v>
      </c>
      <c r="N325" s="80">
        <v>2</v>
      </c>
    </row>
    <row r="326" spans="1:14" x14ac:dyDescent="0.3">
      <c r="A326" s="2" t="s">
        <v>352</v>
      </c>
      <c r="B326" s="2" t="s">
        <v>19</v>
      </c>
      <c r="C326" s="80" t="s">
        <v>30</v>
      </c>
      <c r="D326" s="81">
        <v>45932</v>
      </c>
      <c r="E326" s="81">
        <v>45937</v>
      </c>
      <c r="F326" s="81">
        <v>45941</v>
      </c>
      <c r="G326" s="81">
        <v>45943</v>
      </c>
      <c r="H326" s="80" t="s">
        <v>23</v>
      </c>
      <c r="I326" s="80" t="s">
        <v>24</v>
      </c>
      <c r="K326" s="80">
        <v>5</v>
      </c>
      <c r="L326" s="80">
        <v>4</v>
      </c>
      <c r="M326" s="80">
        <v>2</v>
      </c>
    </row>
    <row r="327" spans="1:14" x14ac:dyDescent="0.3">
      <c r="A327" s="2" t="s">
        <v>353</v>
      </c>
      <c r="B327" s="2" t="s">
        <v>21</v>
      </c>
      <c r="C327" s="80" t="s">
        <v>30</v>
      </c>
      <c r="D327" s="81">
        <v>45955</v>
      </c>
      <c r="E327" s="81">
        <v>45957</v>
      </c>
      <c r="F327" s="81">
        <v>45961</v>
      </c>
      <c r="G327" s="81">
        <v>45963</v>
      </c>
      <c r="H327" s="80" t="s">
        <v>17</v>
      </c>
      <c r="J327" s="81">
        <v>45991</v>
      </c>
      <c r="K327" s="80">
        <v>2</v>
      </c>
      <c r="L327" s="80">
        <v>4</v>
      </c>
      <c r="M327" s="80">
        <v>2</v>
      </c>
      <c r="N327" s="80">
        <v>10</v>
      </c>
    </row>
    <row r="328" spans="1:14" x14ac:dyDescent="0.3">
      <c r="A328" s="2" t="s">
        <v>354</v>
      </c>
      <c r="B328" s="2" t="s">
        <v>19</v>
      </c>
      <c r="C328" s="80" t="s">
        <v>16</v>
      </c>
      <c r="D328" s="81">
        <v>45955</v>
      </c>
      <c r="E328" s="81">
        <v>45958</v>
      </c>
      <c r="F328" s="81">
        <v>45963</v>
      </c>
      <c r="G328" s="81">
        <v>45966</v>
      </c>
      <c r="H328" s="80" t="s">
        <v>17</v>
      </c>
      <c r="J328" s="81">
        <v>45995</v>
      </c>
      <c r="K328" s="80">
        <v>3</v>
      </c>
      <c r="L328" s="80">
        <v>5</v>
      </c>
      <c r="M328" s="80">
        <v>3</v>
      </c>
      <c r="N328" s="80">
        <v>6</v>
      </c>
    </row>
    <row r="329" spans="1:14" x14ac:dyDescent="0.3">
      <c r="A329" s="2" t="s">
        <v>355</v>
      </c>
      <c r="B329" s="2" t="s">
        <v>19</v>
      </c>
      <c r="C329" s="80" t="s">
        <v>16</v>
      </c>
      <c r="D329" s="81">
        <v>45936</v>
      </c>
      <c r="E329" s="81">
        <v>45939</v>
      </c>
      <c r="F329" s="81">
        <v>45940</v>
      </c>
      <c r="G329" s="81">
        <v>45945</v>
      </c>
      <c r="H329" s="80" t="s">
        <v>17</v>
      </c>
      <c r="J329" s="81">
        <v>45959</v>
      </c>
      <c r="K329" s="80">
        <v>3</v>
      </c>
      <c r="L329" s="80">
        <v>1</v>
      </c>
      <c r="M329" s="80">
        <v>5</v>
      </c>
      <c r="N329" s="80">
        <v>7</v>
      </c>
    </row>
    <row r="330" spans="1:14" x14ac:dyDescent="0.3">
      <c r="A330" s="2" t="s">
        <v>356</v>
      </c>
      <c r="B330" s="2" t="s">
        <v>19</v>
      </c>
      <c r="C330" s="80" t="s">
        <v>16</v>
      </c>
      <c r="D330" s="81">
        <v>45946</v>
      </c>
      <c r="E330" s="81">
        <v>45949</v>
      </c>
      <c r="F330" s="81">
        <v>45954</v>
      </c>
      <c r="G330" s="81">
        <v>45959</v>
      </c>
      <c r="H330" s="80" t="s">
        <v>17</v>
      </c>
      <c r="J330" s="81">
        <v>45972</v>
      </c>
      <c r="K330" s="80">
        <v>3</v>
      </c>
      <c r="L330" s="80">
        <v>5</v>
      </c>
      <c r="M330" s="80">
        <v>5</v>
      </c>
      <c r="N330" s="80">
        <v>3</v>
      </c>
    </row>
    <row r="331" spans="1:14" x14ac:dyDescent="0.3">
      <c r="A331" s="2" t="s">
        <v>357</v>
      </c>
      <c r="B331" s="2" t="s">
        <v>21</v>
      </c>
      <c r="C331" s="80" t="s">
        <v>16</v>
      </c>
      <c r="D331" s="81">
        <v>45947</v>
      </c>
      <c r="E331" s="81">
        <v>45951</v>
      </c>
      <c r="F331" s="81">
        <v>45955</v>
      </c>
      <c r="G331" s="81">
        <v>45957</v>
      </c>
      <c r="H331" s="80" t="s">
        <v>17</v>
      </c>
      <c r="J331" s="81">
        <v>45981</v>
      </c>
      <c r="K331" s="80">
        <v>4</v>
      </c>
      <c r="L331" s="80">
        <v>4</v>
      </c>
      <c r="M331" s="80">
        <v>2</v>
      </c>
      <c r="N331" s="80">
        <v>2</v>
      </c>
    </row>
    <row r="332" spans="1:14" x14ac:dyDescent="0.3">
      <c r="A332" s="2" t="s">
        <v>358</v>
      </c>
      <c r="B332" s="2" t="s">
        <v>32</v>
      </c>
      <c r="C332" s="80" t="s">
        <v>30</v>
      </c>
      <c r="D332" s="81">
        <v>45951</v>
      </c>
      <c r="E332" s="81">
        <v>45955</v>
      </c>
      <c r="F332" s="81">
        <v>45958</v>
      </c>
      <c r="G332" s="81">
        <v>45963</v>
      </c>
      <c r="H332" s="80" t="s">
        <v>17</v>
      </c>
      <c r="J332" s="81">
        <v>45978</v>
      </c>
      <c r="K332" s="80">
        <v>4</v>
      </c>
      <c r="L332" s="80">
        <v>3</v>
      </c>
      <c r="M332" s="80">
        <v>5</v>
      </c>
      <c r="N332" s="80">
        <v>1</v>
      </c>
    </row>
    <row r="333" spans="1:14" x14ac:dyDescent="0.3">
      <c r="A333" s="2" t="s">
        <v>359</v>
      </c>
      <c r="B333" s="2" t="s">
        <v>21</v>
      </c>
      <c r="C333" s="80" t="s">
        <v>16</v>
      </c>
      <c r="D333" s="81">
        <v>45945</v>
      </c>
      <c r="E333" s="81">
        <v>45948</v>
      </c>
      <c r="F333" s="81">
        <v>45949</v>
      </c>
      <c r="G333" s="81">
        <v>45952</v>
      </c>
      <c r="H333" s="80" t="s">
        <v>17</v>
      </c>
      <c r="J333" s="81">
        <v>45967</v>
      </c>
      <c r="K333" s="80">
        <v>3</v>
      </c>
      <c r="L333" s="80">
        <v>1</v>
      </c>
      <c r="M333" s="80">
        <v>3</v>
      </c>
      <c r="N333" s="80">
        <v>0</v>
      </c>
    </row>
    <row r="334" spans="1:14" x14ac:dyDescent="0.3">
      <c r="A334" s="2" t="s">
        <v>360</v>
      </c>
      <c r="B334" s="2" t="s">
        <v>15</v>
      </c>
      <c r="C334" s="80" t="s">
        <v>30</v>
      </c>
      <c r="D334" s="81">
        <v>45960</v>
      </c>
      <c r="E334" s="81">
        <v>45965</v>
      </c>
      <c r="F334" s="81">
        <v>45969</v>
      </c>
      <c r="G334" s="81">
        <v>45976</v>
      </c>
      <c r="H334" s="80" t="s">
        <v>17</v>
      </c>
      <c r="J334" s="81">
        <v>45992</v>
      </c>
      <c r="K334" s="80">
        <v>5</v>
      </c>
      <c r="L334" s="80">
        <v>4</v>
      </c>
      <c r="M334" s="80">
        <v>7</v>
      </c>
      <c r="N334" s="80">
        <v>2</v>
      </c>
    </row>
    <row r="335" spans="1:14" x14ac:dyDescent="0.3">
      <c r="A335" s="2" t="s">
        <v>361</v>
      </c>
      <c r="B335" s="2" t="s">
        <v>21</v>
      </c>
      <c r="C335" s="80" t="s">
        <v>16</v>
      </c>
      <c r="D335" s="81">
        <v>45939</v>
      </c>
      <c r="E335" s="81">
        <v>45940</v>
      </c>
      <c r="F335" s="81">
        <v>45943</v>
      </c>
      <c r="G335" s="81">
        <v>45946</v>
      </c>
      <c r="H335" s="80" t="s">
        <v>17</v>
      </c>
      <c r="J335" s="81">
        <v>45962</v>
      </c>
      <c r="K335" s="80">
        <v>1</v>
      </c>
      <c r="L335" s="80">
        <v>3</v>
      </c>
      <c r="M335" s="80">
        <v>3</v>
      </c>
      <c r="N335" s="80">
        <v>2</v>
      </c>
    </row>
    <row r="336" spans="1:14" x14ac:dyDescent="0.3">
      <c r="A336" s="2" t="s">
        <v>362</v>
      </c>
      <c r="B336" s="2" t="s">
        <v>21</v>
      </c>
      <c r="C336" s="80" t="s">
        <v>30</v>
      </c>
      <c r="D336" s="81">
        <v>45936</v>
      </c>
      <c r="E336" s="81">
        <v>45939</v>
      </c>
      <c r="F336" s="81">
        <v>45940</v>
      </c>
      <c r="G336" s="81">
        <v>45947</v>
      </c>
      <c r="H336" s="80" t="s">
        <v>17</v>
      </c>
      <c r="J336" s="81">
        <v>45961</v>
      </c>
      <c r="K336" s="80">
        <v>3</v>
      </c>
      <c r="L336" s="80">
        <v>1</v>
      </c>
      <c r="M336" s="80">
        <v>7</v>
      </c>
      <c r="N336" s="80">
        <v>1</v>
      </c>
    </row>
    <row r="337" spans="1:14" x14ac:dyDescent="0.3">
      <c r="A337" s="2" t="s">
        <v>363</v>
      </c>
      <c r="B337" s="2" t="s">
        <v>21</v>
      </c>
      <c r="C337" s="80" t="s">
        <v>22</v>
      </c>
      <c r="D337" s="81">
        <v>45949</v>
      </c>
      <c r="H337" s="80" t="s">
        <v>23</v>
      </c>
      <c r="I337" s="80" t="s">
        <v>101</v>
      </c>
    </row>
    <row r="338" spans="1:14" x14ac:dyDescent="0.3">
      <c r="A338" s="2" t="s">
        <v>364</v>
      </c>
      <c r="B338" s="2" t="s">
        <v>21</v>
      </c>
      <c r="C338" s="80" t="s">
        <v>30</v>
      </c>
      <c r="D338" s="81">
        <v>45944</v>
      </c>
      <c r="E338" s="81">
        <v>45945</v>
      </c>
      <c r="F338" s="81">
        <v>45947</v>
      </c>
      <c r="G338" s="81">
        <v>45951</v>
      </c>
      <c r="H338" s="80" t="s">
        <v>17</v>
      </c>
      <c r="J338" s="81">
        <v>45962</v>
      </c>
      <c r="K338" s="80">
        <v>1</v>
      </c>
      <c r="L338" s="80">
        <v>2</v>
      </c>
      <c r="M338" s="80">
        <v>4</v>
      </c>
      <c r="N338" s="80">
        <v>7</v>
      </c>
    </row>
    <row r="339" spans="1:14" x14ac:dyDescent="0.3">
      <c r="A339" s="2" t="s">
        <v>365</v>
      </c>
      <c r="B339" s="2" t="s">
        <v>32</v>
      </c>
      <c r="C339" s="80" t="s">
        <v>22</v>
      </c>
      <c r="D339" s="81">
        <v>45951</v>
      </c>
      <c r="H339" s="80" t="s">
        <v>23</v>
      </c>
      <c r="I339" s="80" t="s">
        <v>63</v>
      </c>
    </row>
    <row r="340" spans="1:14" x14ac:dyDescent="0.3">
      <c r="A340" s="2" t="s">
        <v>366</v>
      </c>
      <c r="B340" s="2" t="s">
        <v>15</v>
      </c>
      <c r="C340" s="80" t="s">
        <v>16</v>
      </c>
      <c r="D340" s="81">
        <v>45957</v>
      </c>
      <c r="E340" s="81">
        <v>45960</v>
      </c>
      <c r="F340" s="81">
        <v>45965</v>
      </c>
      <c r="G340" s="81">
        <v>45968</v>
      </c>
      <c r="H340" s="80" t="s">
        <v>17</v>
      </c>
      <c r="J340" s="81">
        <v>45991</v>
      </c>
      <c r="K340" s="80">
        <v>3</v>
      </c>
      <c r="L340" s="80">
        <v>5</v>
      </c>
      <c r="M340" s="80">
        <v>3</v>
      </c>
      <c r="N340" s="80">
        <v>3</v>
      </c>
    </row>
    <row r="341" spans="1:14" x14ac:dyDescent="0.3">
      <c r="A341" s="2" t="s">
        <v>367</v>
      </c>
      <c r="B341" s="2" t="s">
        <v>32</v>
      </c>
      <c r="C341" s="80" t="s">
        <v>22</v>
      </c>
      <c r="D341" s="81">
        <v>45946</v>
      </c>
      <c r="H341" s="80" t="s">
        <v>23</v>
      </c>
      <c r="I341" s="80" t="s">
        <v>63</v>
      </c>
    </row>
    <row r="342" spans="1:14" x14ac:dyDescent="0.3">
      <c r="A342" s="2" t="s">
        <v>368</v>
      </c>
      <c r="B342" s="2" t="s">
        <v>32</v>
      </c>
      <c r="C342" s="80" t="s">
        <v>16</v>
      </c>
      <c r="D342" s="81">
        <v>45933</v>
      </c>
      <c r="E342" s="81">
        <v>45934</v>
      </c>
      <c r="F342" s="81">
        <v>45935</v>
      </c>
      <c r="G342" s="81">
        <v>45939</v>
      </c>
      <c r="H342" s="80" t="s">
        <v>17</v>
      </c>
      <c r="J342" s="81">
        <v>45951</v>
      </c>
      <c r="K342" s="80">
        <v>1</v>
      </c>
      <c r="L342" s="80">
        <v>1</v>
      </c>
      <c r="M342" s="80">
        <v>4</v>
      </c>
      <c r="N342" s="80">
        <v>10</v>
      </c>
    </row>
    <row r="343" spans="1:14" x14ac:dyDescent="0.3">
      <c r="A343" s="2" t="s">
        <v>369</v>
      </c>
      <c r="B343" s="2" t="s">
        <v>21</v>
      </c>
      <c r="C343" s="80" t="s">
        <v>16</v>
      </c>
      <c r="D343" s="81">
        <v>45946</v>
      </c>
      <c r="E343" s="81">
        <v>45951</v>
      </c>
      <c r="F343" s="81">
        <v>45952</v>
      </c>
      <c r="G343" s="81">
        <v>45954</v>
      </c>
      <c r="H343" s="80" t="s">
        <v>17</v>
      </c>
      <c r="J343" s="81">
        <v>45977</v>
      </c>
      <c r="K343" s="80">
        <v>5</v>
      </c>
      <c r="L343" s="80">
        <v>1</v>
      </c>
      <c r="M343" s="80">
        <v>2</v>
      </c>
      <c r="N343" s="80">
        <v>1</v>
      </c>
    </row>
    <row r="344" spans="1:14" x14ac:dyDescent="0.3">
      <c r="A344" s="2" t="s">
        <v>370</v>
      </c>
      <c r="B344" s="2" t="s">
        <v>19</v>
      </c>
      <c r="C344" s="80" t="s">
        <v>16</v>
      </c>
      <c r="D344" s="81">
        <v>45942</v>
      </c>
      <c r="E344" s="81">
        <v>45946</v>
      </c>
      <c r="F344" s="81">
        <v>45950</v>
      </c>
      <c r="G344" s="81">
        <v>45957</v>
      </c>
      <c r="H344" s="80" t="s">
        <v>17</v>
      </c>
      <c r="J344" s="81">
        <v>45973</v>
      </c>
      <c r="K344" s="80">
        <v>4</v>
      </c>
      <c r="L344" s="80">
        <v>4</v>
      </c>
      <c r="M344" s="80">
        <v>7</v>
      </c>
      <c r="N344" s="80">
        <v>4</v>
      </c>
    </row>
    <row r="345" spans="1:14" x14ac:dyDescent="0.3">
      <c r="A345" s="2" t="s">
        <v>371</v>
      </c>
      <c r="B345" s="2" t="s">
        <v>19</v>
      </c>
      <c r="C345" s="80" t="s">
        <v>16</v>
      </c>
      <c r="D345" s="81">
        <v>45944</v>
      </c>
      <c r="E345" s="81">
        <v>45947</v>
      </c>
      <c r="F345" s="81">
        <v>45950</v>
      </c>
      <c r="G345" s="81">
        <v>45954</v>
      </c>
      <c r="H345" s="80" t="s">
        <v>17</v>
      </c>
      <c r="J345" s="81">
        <v>45984</v>
      </c>
      <c r="K345" s="80">
        <v>3</v>
      </c>
      <c r="L345" s="80">
        <v>3</v>
      </c>
      <c r="M345" s="80">
        <v>4</v>
      </c>
      <c r="N345" s="80">
        <v>8</v>
      </c>
    </row>
    <row r="346" spans="1:14" x14ac:dyDescent="0.3">
      <c r="A346" s="2" t="s">
        <v>372</v>
      </c>
      <c r="B346" s="2" t="s">
        <v>32</v>
      </c>
      <c r="C346" s="80" t="s">
        <v>16</v>
      </c>
      <c r="D346" s="81">
        <v>45941</v>
      </c>
      <c r="E346" s="81">
        <v>45944</v>
      </c>
      <c r="F346" s="81">
        <v>45945</v>
      </c>
      <c r="G346" s="81">
        <v>45949</v>
      </c>
      <c r="H346" s="80" t="s">
        <v>17</v>
      </c>
      <c r="J346" s="81">
        <v>45963</v>
      </c>
      <c r="K346" s="80">
        <v>3</v>
      </c>
      <c r="L346" s="80">
        <v>1</v>
      </c>
      <c r="M346" s="80">
        <v>4</v>
      </c>
      <c r="N346" s="80">
        <v>3</v>
      </c>
    </row>
    <row r="347" spans="1:14" x14ac:dyDescent="0.3">
      <c r="A347" s="2" t="s">
        <v>373</v>
      </c>
      <c r="B347" s="2" t="s">
        <v>32</v>
      </c>
      <c r="C347" s="80" t="s">
        <v>16</v>
      </c>
      <c r="D347" s="81">
        <v>45941</v>
      </c>
      <c r="E347" s="81">
        <v>45946</v>
      </c>
      <c r="F347" s="81">
        <v>45951</v>
      </c>
      <c r="G347" s="81">
        <v>45953</v>
      </c>
      <c r="H347" s="80" t="s">
        <v>17</v>
      </c>
      <c r="J347" s="81">
        <v>45982</v>
      </c>
      <c r="K347" s="80">
        <v>5</v>
      </c>
      <c r="L347" s="80">
        <v>5</v>
      </c>
      <c r="M347" s="80">
        <v>2</v>
      </c>
      <c r="N347" s="80">
        <v>6</v>
      </c>
    </row>
    <row r="348" spans="1:14" x14ac:dyDescent="0.3">
      <c r="A348" s="2" t="s">
        <v>374</v>
      </c>
      <c r="B348" s="2" t="s">
        <v>21</v>
      </c>
      <c r="C348" s="80" t="s">
        <v>16</v>
      </c>
      <c r="D348" s="81">
        <v>45952</v>
      </c>
      <c r="E348" s="81">
        <v>45954</v>
      </c>
      <c r="F348" s="81">
        <v>45955</v>
      </c>
      <c r="G348" s="81">
        <v>45959</v>
      </c>
      <c r="H348" s="80" t="s">
        <v>17</v>
      </c>
      <c r="J348" s="81">
        <v>45977</v>
      </c>
      <c r="K348" s="80">
        <v>2</v>
      </c>
      <c r="L348" s="80">
        <v>1</v>
      </c>
      <c r="M348" s="80">
        <v>4</v>
      </c>
      <c r="N348" s="80">
        <v>4</v>
      </c>
    </row>
    <row r="349" spans="1:14" x14ac:dyDescent="0.3">
      <c r="A349" s="2" t="s">
        <v>375</v>
      </c>
      <c r="B349" s="2" t="s">
        <v>32</v>
      </c>
      <c r="C349" s="80" t="s">
        <v>30</v>
      </c>
      <c r="D349" s="81">
        <v>45934</v>
      </c>
      <c r="E349" s="81">
        <v>45937</v>
      </c>
      <c r="F349" s="81">
        <v>45938</v>
      </c>
      <c r="G349" s="81">
        <v>45945</v>
      </c>
      <c r="H349" s="80" t="s">
        <v>17</v>
      </c>
      <c r="J349" s="81">
        <v>45965</v>
      </c>
      <c r="K349" s="80">
        <v>3</v>
      </c>
      <c r="L349" s="80">
        <v>1</v>
      </c>
      <c r="M349" s="80">
        <v>7</v>
      </c>
      <c r="N349" s="80">
        <v>8</v>
      </c>
    </row>
    <row r="350" spans="1:14" x14ac:dyDescent="0.3">
      <c r="A350" s="2" t="s">
        <v>376</v>
      </c>
      <c r="B350" s="2" t="s">
        <v>21</v>
      </c>
      <c r="C350" s="80" t="s">
        <v>16</v>
      </c>
      <c r="D350" s="81">
        <v>45958</v>
      </c>
      <c r="E350" s="81">
        <v>45959</v>
      </c>
      <c r="F350" s="81">
        <v>45963</v>
      </c>
      <c r="G350" s="81">
        <v>45970</v>
      </c>
      <c r="H350" s="80" t="s">
        <v>17</v>
      </c>
      <c r="J350" s="81">
        <v>45982</v>
      </c>
      <c r="K350" s="80">
        <v>1</v>
      </c>
      <c r="L350" s="80">
        <v>4</v>
      </c>
      <c r="M350" s="80">
        <v>7</v>
      </c>
      <c r="N350" s="80">
        <v>4</v>
      </c>
    </row>
    <row r="351" spans="1:14" x14ac:dyDescent="0.3">
      <c r="A351" s="2" t="s">
        <v>377</v>
      </c>
      <c r="B351" s="2" t="s">
        <v>19</v>
      </c>
      <c r="C351" s="80" t="s">
        <v>16</v>
      </c>
      <c r="D351" s="81">
        <v>45936</v>
      </c>
      <c r="E351" s="81">
        <v>45941</v>
      </c>
      <c r="F351" s="81">
        <v>45942</v>
      </c>
      <c r="G351" s="81">
        <v>45945</v>
      </c>
      <c r="H351" s="80" t="s">
        <v>17</v>
      </c>
      <c r="J351" s="81">
        <v>45957</v>
      </c>
      <c r="K351" s="80">
        <v>5</v>
      </c>
      <c r="L351" s="80">
        <v>1</v>
      </c>
      <c r="M351" s="80">
        <v>3</v>
      </c>
      <c r="N351" s="80">
        <v>6</v>
      </c>
    </row>
    <row r="352" spans="1:14" x14ac:dyDescent="0.3">
      <c r="A352" s="2" t="s">
        <v>378</v>
      </c>
      <c r="B352" s="2" t="s">
        <v>19</v>
      </c>
      <c r="C352" s="80" t="s">
        <v>16</v>
      </c>
      <c r="D352" s="81">
        <v>45941</v>
      </c>
      <c r="E352" s="81">
        <v>45943</v>
      </c>
      <c r="F352" s="81">
        <v>45946</v>
      </c>
      <c r="G352" s="81">
        <v>45948</v>
      </c>
      <c r="H352" s="80" t="s">
        <v>23</v>
      </c>
      <c r="I352" s="80" t="s">
        <v>24</v>
      </c>
      <c r="K352" s="80">
        <v>2</v>
      </c>
      <c r="L352" s="80">
        <v>3</v>
      </c>
      <c r="M352" s="80">
        <v>2</v>
      </c>
    </row>
    <row r="353" spans="1:14" x14ac:dyDescent="0.3">
      <c r="A353" s="2" t="s">
        <v>379</v>
      </c>
      <c r="B353" s="2" t="s">
        <v>15</v>
      </c>
      <c r="C353" s="80" t="s">
        <v>16</v>
      </c>
      <c r="D353" s="81">
        <v>45944</v>
      </c>
      <c r="E353" s="81">
        <v>45947</v>
      </c>
      <c r="F353" s="81">
        <v>45951</v>
      </c>
      <c r="G353" s="81">
        <v>45956</v>
      </c>
      <c r="H353" s="80" t="s">
        <v>23</v>
      </c>
      <c r="I353" s="80" t="s">
        <v>33</v>
      </c>
      <c r="K353" s="80">
        <v>3</v>
      </c>
      <c r="L353" s="80">
        <v>4</v>
      </c>
      <c r="M353" s="80">
        <v>5</v>
      </c>
    </row>
    <row r="354" spans="1:14" x14ac:dyDescent="0.3">
      <c r="A354" s="2" t="s">
        <v>380</v>
      </c>
      <c r="B354" s="2" t="s">
        <v>19</v>
      </c>
      <c r="C354" s="80" t="s">
        <v>16</v>
      </c>
      <c r="D354" s="81">
        <v>45953</v>
      </c>
      <c r="E354" s="81">
        <v>45956</v>
      </c>
      <c r="F354" s="81">
        <v>45958</v>
      </c>
      <c r="G354" s="81">
        <v>45965</v>
      </c>
      <c r="H354" s="80" t="s">
        <v>17</v>
      </c>
      <c r="J354" s="81">
        <v>45987</v>
      </c>
      <c r="K354" s="80">
        <v>3</v>
      </c>
      <c r="L354" s="80">
        <v>2</v>
      </c>
      <c r="M354" s="80">
        <v>7</v>
      </c>
      <c r="N354" s="80">
        <v>5</v>
      </c>
    </row>
    <row r="355" spans="1:14" x14ac:dyDescent="0.3">
      <c r="A355" s="2" t="s">
        <v>381</v>
      </c>
      <c r="B355" s="2" t="s">
        <v>32</v>
      </c>
      <c r="C355" s="80" t="s">
        <v>22</v>
      </c>
      <c r="D355" s="81">
        <v>45946</v>
      </c>
      <c r="H355" s="80" t="s">
        <v>23</v>
      </c>
      <c r="I355" s="80" t="s">
        <v>26</v>
      </c>
    </row>
    <row r="356" spans="1:14" x14ac:dyDescent="0.3">
      <c r="A356" s="2" t="s">
        <v>382</v>
      </c>
      <c r="B356" s="2" t="s">
        <v>19</v>
      </c>
      <c r="C356" s="80" t="s">
        <v>30</v>
      </c>
      <c r="D356" s="81">
        <v>45940</v>
      </c>
      <c r="E356" s="81">
        <v>45944</v>
      </c>
      <c r="F356" s="81">
        <v>45946</v>
      </c>
      <c r="G356" s="81">
        <v>45950</v>
      </c>
      <c r="H356" s="80" t="s">
        <v>17</v>
      </c>
      <c r="J356" s="81">
        <v>45977</v>
      </c>
      <c r="K356" s="80">
        <v>4</v>
      </c>
      <c r="L356" s="80">
        <v>2</v>
      </c>
      <c r="M356" s="80">
        <v>4</v>
      </c>
      <c r="N356" s="80">
        <v>2</v>
      </c>
    </row>
    <row r="357" spans="1:14" x14ac:dyDescent="0.3">
      <c r="A357" s="2" t="s">
        <v>383</v>
      </c>
      <c r="B357" s="2" t="s">
        <v>21</v>
      </c>
      <c r="C357" s="80" t="s">
        <v>16</v>
      </c>
      <c r="D357" s="81">
        <v>45952</v>
      </c>
      <c r="E357" s="81">
        <v>45954</v>
      </c>
      <c r="F357" s="81">
        <v>45958</v>
      </c>
      <c r="G357" s="81">
        <v>45965</v>
      </c>
      <c r="H357" s="80" t="s">
        <v>17</v>
      </c>
      <c r="J357" s="81">
        <v>45987</v>
      </c>
      <c r="K357" s="80">
        <v>2</v>
      </c>
      <c r="L357" s="80">
        <v>4</v>
      </c>
      <c r="M357" s="80">
        <v>7</v>
      </c>
      <c r="N357" s="80">
        <v>3</v>
      </c>
    </row>
    <row r="358" spans="1:14" x14ac:dyDescent="0.3">
      <c r="A358" s="2" t="s">
        <v>384</v>
      </c>
      <c r="B358" s="2" t="s">
        <v>19</v>
      </c>
      <c r="C358" s="80" t="s">
        <v>16</v>
      </c>
      <c r="D358" s="81">
        <v>45961</v>
      </c>
      <c r="E358" s="81">
        <v>45966</v>
      </c>
      <c r="F358" s="81">
        <v>45969</v>
      </c>
      <c r="G358" s="81">
        <v>45976</v>
      </c>
      <c r="H358" s="80" t="s">
        <v>17</v>
      </c>
      <c r="J358" s="81">
        <v>46003</v>
      </c>
      <c r="K358" s="80">
        <v>5</v>
      </c>
      <c r="L358" s="80">
        <v>3</v>
      </c>
      <c r="M358" s="80">
        <v>7</v>
      </c>
      <c r="N358" s="80">
        <v>10</v>
      </c>
    </row>
    <row r="359" spans="1:14" x14ac:dyDescent="0.3">
      <c r="A359" s="2" t="s">
        <v>385</v>
      </c>
      <c r="B359" s="2" t="s">
        <v>15</v>
      </c>
      <c r="C359" s="80" t="s">
        <v>16</v>
      </c>
      <c r="D359" s="81">
        <v>45943</v>
      </c>
      <c r="E359" s="81">
        <v>45944</v>
      </c>
      <c r="F359" s="81">
        <v>45948</v>
      </c>
      <c r="G359" s="81">
        <v>45951</v>
      </c>
      <c r="H359" s="80" t="s">
        <v>17</v>
      </c>
      <c r="J359" s="81">
        <v>45971</v>
      </c>
      <c r="K359" s="80">
        <v>1</v>
      </c>
      <c r="L359" s="80">
        <v>4</v>
      </c>
      <c r="M359" s="80">
        <v>3</v>
      </c>
      <c r="N359" s="80">
        <v>3</v>
      </c>
    </row>
    <row r="360" spans="1:14" x14ac:dyDescent="0.3">
      <c r="A360" s="2" t="s">
        <v>386</v>
      </c>
      <c r="B360" s="2" t="s">
        <v>19</v>
      </c>
      <c r="C360" s="80" t="s">
        <v>22</v>
      </c>
      <c r="D360" s="81">
        <v>45957</v>
      </c>
      <c r="H360" s="80" t="s">
        <v>23</v>
      </c>
      <c r="I360" s="80" t="s">
        <v>24</v>
      </c>
    </row>
    <row r="361" spans="1:14" x14ac:dyDescent="0.3">
      <c r="A361" s="2" t="s">
        <v>387</v>
      </c>
      <c r="B361" s="2" t="s">
        <v>21</v>
      </c>
      <c r="C361" s="80" t="s">
        <v>30</v>
      </c>
      <c r="D361" s="81">
        <v>45955</v>
      </c>
      <c r="E361" s="81">
        <v>45958</v>
      </c>
      <c r="F361" s="81">
        <v>45962</v>
      </c>
      <c r="G361" s="81">
        <v>45967</v>
      </c>
      <c r="H361" s="80" t="s">
        <v>17</v>
      </c>
      <c r="J361" s="81">
        <v>45985</v>
      </c>
      <c r="K361" s="80">
        <v>3</v>
      </c>
      <c r="L361" s="80">
        <v>4</v>
      </c>
      <c r="M361" s="80">
        <v>5</v>
      </c>
      <c r="N361" s="80">
        <v>5</v>
      </c>
    </row>
    <row r="362" spans="1:14" x14ac:dyDescent="0.3">
      <c r="A362" s="2" t="s">
        <v>388</v>
      </c>
      <c r="B362" s="2" t="s">
        <v>21</v>
      </c>
      <c r="C362" s="80" t="s">
        <v>16</v>
      </c>
      <c r="D362" s="81">
        <v>45948</v>
      </c>
      <c r="E362" s="81">
        <v>45953</v>
      </c>
      <c r="F362" s="81">
        <v>45957</v>
      </c>
      <c r="G362" s="81">
        <v>45964</v>
      </c>
      <c r="H362" s="80" t="s">
        <v>17</v>
      </c>
      <c r="J362" s="81">
        <v>45990</v>
      </c>
      <c r="K362" s="80">
        <v>5</v>
      </c>
      <c r="L362" s="80">
        <v>4</v>
      </c>
      <c r="M362" s="80">
        <v>7</v>
      </c>
      <c r="N362" s="80">
        <v>8</v>
      </c>
    </row>
    <row r="363" spans="1:14" x14ac:dyDescent="0.3">
      <c r="A363" s="2" t="s">
        <v>389</v>
      </c>
      <c r="B363" s="2" t="s">
        <v>32</v>
      </c>
      <c r="C363" s="80" t="s">
        <v>16</v>
      </c>
      <c r="D363" s="81">
        <v>45932</v>
      </c>
      <c r="E363" s="81">
        <v>45936</v>
      </c>
      <c r="F363" s="81">
        <v>45940</v>
      </c>
      <c r="G363" s="81">
        <v>45942</v>
      </c>
      <c r="H363" s="80" t="s">
        <v>17</v>
      </c>
      <c r="J363" s="81">
        <v>45966</v>
      </c>
      <c r="K363" s="80">
        <v>4</v>
      </c>
      <c r="L363" s="80">
        <v>4</v>
      </c>
      <c r="M363" s="80">
        <v>2</v>
      </c>
      <c r="N363" s="80">
        <v>0</v>
      </c>
    </row>
    <row r="364" spans="1:14" x14ac:dyDescent="0.3">
      <c r="A364" s="2" t="s">
        <v>390</v>
      </c>
      <c r="B364" s="2" t="s">
        <v>19</v>
      </c>
      <c r="C364" s="80" t="s">
        <v>16</v>
      </c>
      <c r="D364" s="81">
        <v>45945</v>
      </c>
      <c r="E364" s="81">
        <v>45948</v>
      </c>
      <c r="F364" s="81">
        <v>45949</v>
      </c>
      <c r="G364" s="81">
        <v>45956</v>
      </c>
      <c r="H364" s="80" t="s">
        <v>17</v>
      </c>
      <c r="J364" s="81">
        <v>45966</v>
      </c>
      <c r="K364" s="80">
        <v>3</v>
      </c>
      <c r="L364" s="80">
        <v>1</v>
      </c>
      <c r="M364" s="80">
        <v>7</v>
      </c>
      <c r="N364" s="80">
        <v>1</v>
      </c>
    </row>
    <row r="365" spans="1:14" x14ac:dyDescent="0.3">
      <c r="A365" s="2" t="s">
        <v>391</v>
      </c>
      <c r="B365" s="2" t="s">
        <v>21</v>
      </c>
      <c r="C365" s="80" t="s">
        <v>16</v>
      </c>
      <c r="D365" s="81">
        <v>45933</v>
      </c>
      <c r="E365" s="81">
        <v>45935</v>
      </c>
      <c r="F365" s="81">
        <v>45940</v>
      </c>
      <c r="G365" s="81">
        <v>45942</v>
      </c>
      <c r="H365" s="80" t="s">
        <v>17</v>
      </c>
      <c r="J365" s="81">
        <v>45971</v>
      </c>
      <c r="K365" s="80">
        <v>2</v>
      </c>
      <c r="L365" s="80">
        <v>5</v>
      </c>
      <c r="M365" s="80">
        <v>2</v>
      </c>
      <c r="N365" s="80">
        <v>4</v>
      </c>
    </row>
    <row r="366" spans="1:14" x14ac:dyDescent="0.3">
      <c r="A366" s="2" t="s">
        <v>392</v>
      </c>
      <c r="B366" s="2" t="s">
        <v>15</v>
      </c>
      <c r="C366" s="80" t="s">
        <v>16</v>
      </c>
      <c r="D366" s="81">
        <v>45941</v>
      </c>
      <c r="E366" s="81">
        <v>45946</v>
      </c>
      <c r="F366" s="81">
        <v>45948</v>
      </c>
      <c r="G366" s="81">
        <v>45950</v>
      </c>
      <c r="H366" s="80" t="s">
        <v>17</v>
      </c>
      <c r="J366" s="81">
        <v>45978</v>
      </c>
      <c r="K366" s="80">
        <v>5</v>
      </c>
      <c r="L366" s="80">
        <v>2</v>
      </c>
      <c r="M366" s="80">
        <v>2</v>
      </c>
      <c r="N366" s="80">
        <v>5</v>
      </c>
    </row>
    <row r="367" spans="1:14" x14ac:dyDescent="0.3">
      <c r="A367" s="2" t="s">
        <v>393</v>
      </c>
      <c r="B367" s="2" t="s">
        <v>32</v>
      </c>
      <c r="C367" s="80" t="s">
        <v>16</v>
      </c>
      <c r="D367" s="81">
        <v>45939</v>
      </c>
      <c r="E367" s="81">
        <v>45940</v>
      </c>
      <c r="F367" s="81">
        <v>45943</v>
      </c>
      <c r="G367" s="81">
        <v>45946</v>
      </c>
      <c r="H367" s="80" t="s">
        <v>17</v>
      </c>
      <c r="J367" s="81">
        <v>45972</v>
      </c>
      <c r="K367" s="80">
        <v>1</v>
      </c>
      <c r="L367" s="80">
        <v>3</v>
      </c>
      <c r="M367" s="80">
        <v>3</v>
      </c>
      <c r="N367" s="80">
        <v>10</v>
      </c>
    </row>
    <row r="368" spans="1:14" x14ac:dyDescent="0.3">
      <c r="A368" s="2" t="s">
        <v>394</v>
      </c>
      <c r="B368" s="2" t="s">
        <v>15</v>
      </c>
      <c r="C368" s="80" t="s">
        <v>16</v>
      </c>
      <c r="D368" s="81">
        <v>45941</v>
      </c>
      <c r="E368" s="81">
        <v>45945</v>
      </c>
      <c r="F368" s="81">
        <v>45946</v>
      </c>
      <c r="G368" s="81">
        <v>45951</v>
      </c>
      <c r="H368" s="80" t="s">
        <v>17</v>
      </c>
      <c r="J368" s="81">
        <v>45974</v>
      </c>
      <c r="K368" s="80">
        <v>4</v>
      </c>
      <c r="L368" s="80">
        <v>1</v>
      </c>
      <c r="M368" s="80">
        <v>5</v>
      </c>
      <c r="N368" s="80">
        <v>3</v>
      </c>
    </row>
    <row r="369" spans="1:14" x14ac:dyDescent="0.3">
      <c r="A369" s="2" t="s">
        <v>395</v>
      </c>
      <c r="B369" s="2" t="s">
        <v>19</v>
      </c>
      <c r="C369" s="80" t="s">
        <v>30</v>
      </c>
      <c r="D369" s="81">
        <v>45934</v>
      </c>
      <c r="E369" s="81">
        <v>45939</v>
      </c>
      <c r="F369" s="81">
        <v>45941</v>
      </c>
      <c r="G369" s="81">
        <v>45943</v>
      </c>
      <c r="H369" s="80" t="s">
        <v>23</v>
      </c>
      <c r="I369" s="80" t="s">
        <v>26</v>
      </c>
      <c r="K369" s="80">
        <v>5</v>
      </c>
      <c r="L369" s="80">
        <v>2</v>
      </c>
      <c r="M369" s="80">
        <v>2</v>
      </c>
    </row>
    <row r="370" spans="1:14" x14ac:dyDescent="0.3">
      <c r="A370" s="2" t="s">
        <v>396</v>
      </c>
      <c r="B370" s="2" t="s">
        <v>19</v>
      </c>
      <c r="C370" s="80" t="s">
        <v>16</v>
      </c>
      <c r="D370" s="81">
        <v>45955</v>
      </c>
      <c r="E370" s="81">
        <v>45958</v>
      </c>
      <c r="F370" s="81">
        <v>45963</v>
      </c>
      <c r="G370" s="81">
        <v>45966</v>
      </c>
      <c r="H370" s="80" t="s">
        <v>17</v>
      </c>
      <c r="J370" s="81">
        <v>45979</v>
      </c>
      <c r="K370" s="80">
        <v>3</v>
      </c>
      <c r="L370" s="80">
        <v>5</v>
      </c>
      <c r="M370" s="80">
        <v>3</v>
      </c>
      <c r="N370" s="80">
        <v>10</v>
      </c>
    </row>
    <row r="371" spans="1:14" x14ac:dyDescent="0.3">
      <c r="A371" s="2" t="s">
        <v>397</v>
      </c>
      <c r="B371" s="2" t="s">
        <v>19</v>
      </c>
      <c r="C371" s="80" t="s">
        <v>30</v>
      </c>
      <c r="D371" s="81">
        <v>45943</v>
      </c>
      <c r="E371" s="81">
        <v>45944</v>
      </c>
      <c r="F371" s="81">
        <v>45948</v>
      </c>
      <c r="G371" s="81">
        <v>45954</v>
      </c>
      <c r="H371" s="80" t="s">
        <v>17</v>
      </c>
      <c r="J371" s="81">
        <v>45977</v>
      </c>
      <c r="K371" s="80">
        <v>1</v>
      </c>
      <c r="L371" s="80">
        <v>4</v>
      </c>
      <c r="M371" s="80">
        <v>6</v>
      </c>
      <c r="N371" s="80">
        <v>4</v>
      </c>
    </row>
    <row r="372" spans="1:14" x14ac:dyDescent="0.3">
      <c r="A372" s="2" t="s">
        <v>398</v>
      </c>
      <c r="B372" s="2" t="s">
        <v>32</v>
      </c>
      <c r="C372" s="80" t="s">
        <v>16</v>
      </c>
      <c r="D372" s="81">
        <v>45958</v>
      </c>
      <c r="E372" s="81">
        <v>45961</v>
      </c>
      <c r="F372" s="81">
        <v>45966</v>
      </c>
      <c r="G372" s="81">
        <v>45969</v>
      </c>
      <c r="H372" s="80" t="s">
        <v>17</v>
      </c>
      <c r="J372" s="81">
        <v>45983</v>
      </c>
      <c r="K372" s="80">
        <v>3</v>
      </c>
      <c r="L372" s="80">
        <v>5</v>
      </c>
      <c r="M372" s="80">
        <v>3</v>
      </c>
      <c r="N372" s="80">
        <v>7</v>
      </c>
    </row>
    <row r="373" spans="1:14" x14ac:dyDescent="0.3">
      <c r="A373" s="2" t="s">
        <v>399</v>
      </c>
      <c r="B373" s="2" t="s">
        <v>21</v>
      </c>
      <c r="C373" s="80" t="s">
        <v>16</v>
      </c>
      <c r="D373" s="81">
        <v>45947</v>
      </c>
      <c r="E373" s="81">
        <v>45950</v>
      </c>
      <c r="F373" s="81">
        <v>45952</v>
      </c>
      <c r="G373" s="81">
        <v>45958</v>
      </c>
      <c r="H373" s="80" t="s">
        <v>17</v>
      </c>
      <c r="J373" s="81">
        <v>45972</v>
      </c>
      <c r="K373" s="80">
        <v>3</v>
      </c>
      <c r="L373" s="80">
        <v>2</v>
      </c>
      <c r="M373" s="80">
        <v>6</v>
      </c>
      <c r="N373" s="80">
        <v>1</v>
      </c>
    </row>
    <row r="374" spans="1:14" x14ac:dyDescent="0.3">
      <c r="A374" s="2" t="s">
        <v>400</v>
      </c>
      <c r="B374" s="2" t="s">
        <v>32</v>
      </c>
      <c r="C374" s="80" t="s">
        <v>16</v>
      </c>
      <c r="D374" s="81">
        <v>45957</v>
      </c>
      <c r="E374" s="81">
        <v>45959</v>
      </c>
      <c r="F374" s="81">
        <v>45961</v>
      </c>
      <c r="G374" s="81">
        <v>45968</v>
      </c>
      <c r="H374" s="80" t="s">
        <v>17</v>
      </c>
      <c r="J374" s="81">
        <v>45996</v>
      </c>
      <c r="K374" s="80">
        <v>2</v>
      </c>
      <c r="L374" s="80">
        <v>2</v>
      </c>
      <c r="M374" s="80">
        <v>7</v>
      </c>
      <c r="N374" s="80">
        <v>5</v>
      </c>
    </row>
    <row r="375" spans="1:14" x14ac:dyDescent="0.3">
      <c r="A375" s="2" t="s">
        <v>401</v>
      </c>
      <c r="B375" s="2" t="s">
        <v>15</v>
      </c>
      <c r="C375" s="80" t="s">
        <v>16</v>
      </c>
      <c r="D375" s="81">
        <v>45931</v>
      </c>
      <c r="E375" s="81">
        <v>45933</v>
      </c>
      <c r="F375" s="81">
        <v>45934</v>
      </c>
      <c r="G375" s="81">
        <v>45939</v>
      </c>
      <c r="H375" s="80" t="s">
        <v>17</v>
      </c>
      <c r="J375" s="81">
        <v>45967</v>
      </c>
      <c r="K375" s="80">
        <v>2</v>
      </c>
      <c r="L375" s="80">
        <v>1</v>
      </c>
      <c r="M375" s="80">
        <v>5</v>
      </c>
      <c r="N375" s="80">
        <v>2</v>
      </c>
    </row>
    <row r="376" spans="1:14" x14ac:dyDescent="0.3">
      <c r="A376" s="2" t="s">
        <v>402</v>
      </c>
      <c r="B376" s="2" t="s">
        <v>32</v>
      </c>
      <c r="C376" s="80" t="s">
        <v>30</v>
      </c>
      <c r="D376" s="81">
        <v>45952</v>
      </c>
      <c r="E376" s="81">
        <v>45955</v>
      </c>
      <c r="F376" s="81">
        <v>45956</v>
      </c>
      <c r="G376" s="81">
        <v>45958</v>
      </c>
      <c r="H376" s="80" t="s">
        <v>17</v>
      </c>
      <c r="J376" s="81">
        <v>45986</v>
      </c>
      <c r="K376" s="80">
        <v>3</v>
      </c>
      <c r="L376" s="80">
        <v>1</v>
      </c>
      <c r="M376" s="80">
        <v>2</v>
      </c>
      <c r="N376" s="80">
        <v>9</v>
      </c>
    </row>
    <row r="377" spans="1:14" x14ac:dyDescent="0.3">
      <c r="A377" s="2" t="s">
        <v>403</v>
      </c>
      <c r="B377" s="2" t="s">
        <v>15</v>
      </c>
      <c r="C377" s="80" t="s">
        <v>16</v>
      </c>
      <c r="D377" s="81">
        <v>45958</v>
      </c>
      <c r="E377" s="81">
        <v>45962</v>
      </c>
      <c r="F377" s="81">
        <v>45965</v>
      </c>
      <c r="G377" s="81">
        <v>45967</v>
      </c>
      <c r="H377" s="80" t="s">
        <v>23</v>
      </c>
      <c r="I377" s="80" t="s">
        <v>33</v>
      </c>
      <c r="K377" s="80">
        <v>4</v>
      </c>
      <c r="L377" s="80">
        <v>3</v>
      </c>
      <c r="M377" s="80">
        <v>2</v>
      </c>
    </row>
    <row r="378" spans="1:14" x14ac:dyDescent="0.3">
      <c r="A378" s="2" t="s">
        <v>404</v>
      </c>
      <c r="B378" s="2" t="s">
        <v>32</v>
      </c>
      <c r="C378" s="80" t="s">
        <v>16</v>
      </c>
      <c r="D378" s="81">
        <v>45948</v>
      </c>
      <c r="E378" s="81">
        <v>45950</v>
      </c>
      <c r="F378" s="81">
        <v>45954</v>
      </c>
      <c r="G378" s="81">
        <v>45961</v>
      </c>
      <c r="H378" s="80" t="s">
        <v>17</v>
      </c>
      <c r="J378" s="81">
        <v>45974</v>
      </c>
      <c r="K378" s="80">
        <v>2</v>
      </c>
      <c r="L378" s="80">
        <v>4</v>
      </c>
      <c r="M378" s="80">
        <v>7</v>
      </c>
      <c r="N378" s="80">
        <v>3</v>
      </c>
    </row>
    <row r="379" spans="1:14" x14ac:dyDescent="0.3">
      <c r="A379" s="2" t="s">
        <v>405</v>
      </c>
      <c r="B379" s="2" t="s">
        <v>21</v>
      </c>
      <c r="C379" s="80" t="s">
        <v>16</v>
      </c>
      <c r="D379" s="81">
        <v>45945</v>
      </c>
      <c r="E379" s="81">
        <v>45947</v>
      </c>
      <c r="F379" s="81">
        <v>45952</v>
      </c>
      <c r="G379" s="81">
        <v>45956</v>
      </c>
      <c r="H379" s="80" t="s">
        <v>17</v>
      </c>
      <c r="J379" s="81">
        <v>45969</v>
      </c>
      <c r="K379" s="80">
        <v>2</v>
      </c>
      <c r="L379" s="80">
        <v>5</v>
      </c>
      <c r="M379" s="80">
        <v>4</v>
      </c>
      <c r="N379" s="80">
        <v>9</v>
      </c>
    </row>
    <row r="380" spans="1:14" x14ac:dyDescent="0.3">
      <c r="A380" s="2" t="s">
        <v>406</v>
      </c>
      <c r="B380" s="2" t="s">
        <v>15</v>
      </c>
      <c r="C380" s="80" t="s">
        <v>22</v>
      </c>
      <c r="D380" s="81">
        <v>45944</v>
      </c>
      <c r="H380" s="80" t="s">
        <v>23</v>
      </c>
      <c r="I380" s="80" t="s">
        <v>63</v>
      </c>
    </row>
    <row r="381" spans="1:14" x14ac:dyDescent="0.3">
      <c r="A381" s="2" t="s">
        <v>407</v>
      </c>
      <c r="B381" s="2" t="s">
        <v>19</v>
      </c>
      <c r="C381" s="80" t="s">
        <v>30</v>
      </c>
      <c r="D381" s="81">
        <v>45932</v>
      </c>
      <c r="E381" s="81">
        <v>45934</v>
      </c>
      <c r="F381" s="81">
        <v>45938</v>
      </c>
      <c r="G381" s="81">
        <v>45940</v>
      </c>
      <c r="H381" s="80" t="s">
        <v>17</v>
      </c>
      <c r="J381" s="81">
        <v>45968</v>
      </c>
      <c r="K381" s="80">
        <v>2</v>
      </c>
      <c r="L381" s="80">
        <v>4</v>
      </c>
      <c r="M381" s="80">
        <v>2</v>
      </c>
      <c r="N381" s="80">
        <v>10</v>
      </c>
    </row>
    <row r="382" spans="1:14" x14ac:dyDescent="0.3">
      <c r="A382" s="2" t="s">
        <v>408</v>
      </c>
      <c r="B382" s="2" t="s">
        <v>19</v>
      </c>
      <c r="C382" s="80" t="s">
        <v>16</v>
      </c>
      <c r="D382" s="81">
        <v>45937</v>
      </c>
      <c r="E382" s="81">
        <v>45939</v>
      </c>
      <c r="F382" s="81">
        <v>45944</v>
      </c>
      <c r="G382" s="81">
        <v>45949</v>
      </c>
      <c r="H382" s="80" t="s">
        <v>17</v>
      </c>
      <c r="J382" s="81">
        <v>45962</v>
      </c>
      <c r="K382" s="80">
        <v>2</v>
      </c>
      <c r="L382" s="80">
        <v>5</v>
      </c>
      <c r="M382" s="80">
        <v>5</v>
      </c>
      <c r="N382" s="80">
        <v>1</v>
      </c>
    </row>
    <row r="383" spans="1:14" x14ac:dyDescent="0.3">
      <c r="A383" s="2" t="s">
        <v>409</v>
      </c>
      <c r="B383" s="2" t="s">
        <v>32</v>
      </c>
      <c r="C383" s="80" t="s">
        <v>16</v>
      </c>
      <c r="D383" s="81">
        <v>45947</v>
      </c>
      <c r="E383" s="81">
        <v>45948</v>
      </c>
      <c r="F383" s="81">
        <v>45952</v>
      </c>
      <c r="G383" s="81">
        <v>45959</v>
      </c>
      <c r="H383" s="80" t="s">
        <v>17</v>
      </c>
      <c r="J383" s="81">
        <v>45978</v>
      </c>
      <c r="K383" s="80">
        <v>1</v>
      </c>
      <c r="L383" s="80">
        <v>4</v>
      </c>
      <c r="M383" s="80">
        <v>7</v>
      </c>
      <c r="N383" s="80">
        <v>8</v>
      </c>
    </row>
    <row r="384" spans="1:14" x14ac:dyDescent="0.3">
      <c r="A384" s="2" t="s">
        <v>410</v>
      </c>
      <c r="B384" s="2" t="s">
        <v>19</v>
      </c>
      <c r="C384" s="80" t="s">
        <v>16</v>
      </c>
      <c r="D384" s="81">
        <v>45942</v>
      </c>
      <c r="E384" s="81">
        <v>45945</v>
      </c>
      <c r="F384" s="81">
        <v>45947</v>
      </c>
      <c r="G384" s="81">
        <v>45950</v>
      </c>
      <c r="H384" s="80" t="s">
        <v>17</v>
      </c>
      <c r="J384" s="81">
        <v>45977</v>
      </c>
      <c r="K384" s="80">
        <v>3</v>
      </c>
      <c r="L384" s="80">
        <v>2</v>
      </c>
      <c r="M384" s="80">
        <v>3</v>
      </c>
      <c r="N384" s="80">
        <v>4</v>
      </c>
    </row>
    <row r="385" spans="1:14" x14ac:dyDescent="0.3">
      <c r="A385" s="2" t="s">
        <v>411</v>
      </c>
      <c r="B385" s="2" t="s">
        <v>15</v>
      </c>
      <c r="C385" s="80" t="s">
        <v>30</v>
      </c>
      <c r="D385" s="81">
        <v>45950</v>
      </c>
      <c r="E385" s="81">
        <v>45951</v>
      </c>
      <c r="F385" s="81">
        <v>45953</v>
      </c>
      <c r="G385" s="81">
        <v>45958</v>
      </c>
      <c r="H385" s="80" t="s">
        <v>17</v>
      </c>
      <c r="J385" s="81">
        <v>45979</v>
      </c>
      <c r="K385" s="80">
        <v>1</v>
      </c>
      <c r="L385" s="80">
        <v>2</v>
      </c>
      <c r="M385" s="80">
        <v>5</v>
      </c>
      <c r="N385" s="80">
        <v>9</v>
      </c>
    </row>
    <row r="386" spans="1:14" x14ac:dyDescent="0.3">
      <c r="A386" s="2" t="s">
        <v>412</v>
      </c>
      <c r="B386" s="2" t="s">
        <v>19</v>
      </c>
      <c r="C386" s="80" t="s">
        <v>30</v>
      </c>
      <c r="D386" s="81">
        <v>45955</v>
      </c>
      <c r="E386" s="81">
        <v>45960</v>
      </c>
      <c r="F386" s="81">
        <v>45964</v>
      </c>
      <c r="G386" s="81">
        <v>45966</v>
      </c>
      <c r="H386" s="80" t="s">
        <v>23</v>
      </c>
      <c r="I386" s="80" t="s">
        <v>26</v>
      </c>
      <c r="K386" s="80">
        <v>5</v>
      </c>
      <c r="L386" s="80">
        <v>4</v>
      </c>
      <c r="M386" s="80">
        <v>2</v>
      </c>
    </row>
    <row r="387" spans="1:14" x14ac:dyDescent="0.3">
      <c r="A387" s="2" t="s">
        <v>413</v>
      </c>
      <c r="B387" s="2" t="s">
        <v>21</v>
      </c>
      <c r="C387" s="80" t="s">
        <v>22</v>
      </c>
      <c r="D387" s="81">
        <v>45946</v>
      </c>
      <c r="H387" s="80" t="s">
        <v>23</v>
      </c>
      <c r="I387" s="80" t="s">
        <v>101</v>
      </c>
    </row>
    <row r="388" spans="1:14" x14ac:dyDescent="0.3">
      <c r="A388" s="2" t="s">
        <v>414</v>
      </c>
      <c r="B388" s="2" t="s">
        <v>21</v>
      </c>
      <c r="C388" s="80" t="s">
        <v>16</v>
      </c>
      <c r="D388" s="81">
        <v>45951</v>
      </c>
      <c r="E388" s="81">
        <v>45956</v>
      </c>
      <c r="F388" s="81">
        <v>45959</v>
      </c>
      <c r="G388" s="81">
        <v>45962</v>
      </c>
      <c r="H388" s="80" t="s">
        <v>17</v>
      </c>
      <c r="J388" s="81">
        <v>45985</v>
      </c>
      <c r="K388" s="80">
        <v>5</v>
      </c>
      <c r="L388" s="80">
        <v>3</v>
      </c>
      <c r="M388" s="80">
        <v>3</v>
      </c>
      <c r="N388" s="80">
        <v>5</v>
      </c>
    </row>
    <row r="389" spans="1:14" x14ac:dyDescent="0.3">
      <c r="A389" s="2" t="s">
        <v>415</v>
      </c>
      <c r="B389" s="2" t="s">
        <v>32</v>
      </c>
      <c r="C389" s="80" t="s">
        <v>16</v>
      </c>
      <c r="D389" s="81">
        <v>45945</v>
      </c>
      <c r="E389" s="81">
        <v>45950</v>
      </c>
      <c r="F389" s="81">
        <v>45952</v>
      </c>
      <c r="G389" s="81">
        <v>45957</v>
      </c>
      <c r="H389" s="80" t="s">
        <v>23</v>
      </c>
      <c r="I389" s="80" t="s">
        <v>101</v>
      </c>
      <c r="K389" s="80">
        <v>5</v>
      </c>
      <c r="L389" s="80">
        <v>2</v>
      </c>
      <c r="M389" s="80">
        <v>5</v>
      </c>
    </row>
    <row r="390" spans="1:14" x14ac:dyDescent="0.3">
      <c r="A390" s="2" t="s">
        <v>416</v>
      </c>
      <c r="B390" s="2" t="s">
        <v>15</v>
      </c>
      <c r="C390" s="80" t="s">
        <v>16</v>
      </c>
      <c r="D390" s="81">
        <v>45955</v>
      </c>
      <c r="E390" s="81">
        <v>45956</v>
      </c>
      <c r="F390" s="81">
        <v>45959</v>
      </c>
      <c r="G390" s="81">
        <v>45961</v>
      </c>
      <c r="H390" s="80" t="s">
        <v>17</v>
      </c>
      <c r="J390" s="81">
        <v>45979</v>
      </c>
      <c r="K390" s="80">
        <v>1</v>
      </c>
      <c r="L390" s="80">
        <v>3</v>
      </c>
      <c r="M390" s="80">
        <v>2</v>
      </c>
      <c r="N390" s="80">
        <v>3</v>
      </c>
    </row>
    <row r="391" spans="1:14" x14ac:dyDescent="0.3">
      <c r="A391" s="2" t="s">
        <v>417</v>
      </c>
      <c r="B391" s="2" t="s">
        <v>21</v>
      </c>
      <c r="C391" s="80" t="s">
        <v>16</v>
      </c>
      <c r="D391" s="81">
        <v>45932</v>
      </c>
      <c r="E391" s="81">
        <v>45935</v>
      </c>
      <c r="F391" s="81">
        <v>45937</v>
      </c>
      <c r="G391" s="81">
        <v>45944</v>
      </c>
      <c r="H391" s="80" t="s">
        <v>17</v>
      </c>
      <c r="J391" s="81">
        <v>45966</v>
      </c>
      <c r="K391" s="80">
        <v>3</v>
      </c>
      <c r="L391" s="80">
        <v>2</v>
      </c>
      <c r="M391" s="80">
        <v>7</v>
      </c>
      <c r="N391" s="80">
        <v>6</v>
      </c>
    </row>
    <row r="392" spans="1:14" x14ac:dyDescent="0.3">
      <c r="A392" s="2" t="s">
        <v>418</v>
      </c>
      <c r="B392" s="2" t="s">
        <v>21</v>
      </c>
      <c r="C392" s="80" t="s">
        <v>30</v>
      </c>
      <c r="D392" s="81">
        <v>45937</v>
      </c>
      <c r="E392" s="81">
        <v>45942</v>
      </c>
      <c r="F392" s="81">
        <v>45943</v>
      </c>
      <c r="G392" s="81">
        <v>45945</v>
      </c>
      <c r="H392" s="80" t="s">
        <v>17</v>
      </c>
      <c r="J392" s="81">
        <v>45975</v>
      </c>
      <c r="K392" s="80">
        <v>5</v>
      </c>
      <c r="L392" s="80">
        <v>1</v>
      </c>
      <c r="M392" s="80">
        <v>2</v>
      </c>
      <c r="N392" s="80">
        <v>1</v>
      </c>
    </row>
    <row r="393" spans="1:14" x14ac:dyDescent="0.3">
      <c r="A393" s="2" t="s">
        <v>419</v>
      </c>
      <c r="B393" s="2" t="s">
        <v>15</v>
      </c>
      <c r="C393" s="80" t="s">
        <v>16</v>
      </c>
      <c r="D393" s="81">
        <v>45939</v>
      </c>
      <c r="E393" s="81">
        <v>45941</v>
      </c>
      <c r="F393" s="81">
        <v>45942</v>
      </c>
      <c r="G393" s="81">
        <v>45944</v>
      </c>
      <c r="H393" s="80" t="s">
        <v>17</v>
      </c>
      <c r="J393" s="81">
        <v>45969</v>
      </c>
      <c r="K393" s="80">
        <v>2</v>
      </c>
      <c r="L393" s="80">
        <v>1</v>
      </c>
      <c r="M393" s="80">
        <v>2</v>
      </c>
      <c r="N393" s="80">
        <v>4</v>
      </c>
    </row>
    <row r="394" spans="1:14" x14ac:dyDescent="0.3">
      <c r="A394" s="2" t="s">
        <v>420</v>
      </c>
      <c r="B394" s="2" t="s">
        <v>19</v>
      </c>
      <c r="C394" s="80" t="s">
        <v>16</v>
      </c>
      <c r="D394" s="81">
        <v>45948</v>
      </c>
      <c r="E394" s="81">
        <v>45953</v>
      </c>
      <c r="F394" s="81">
        <v>45957</v>
      </c>
      <c r="G394" s="81">
        <v>45961</v>
      </c>
      <c r="H394" s="80" t="s">
        <v>17</v>
      </c>
      <c r="J394" s="81">
        <v>45989</v>
      </c>
      <c r="K394" s="80">
        <v>5</v>
      </c>
      <c r="L394" s="80">
        <v>4</v>
      </c>
      <c r="M394" s="80">
        <v>4</v>
      </c>
      <c r="N394" s="80">
        <v>6</v>
      </c>
    </row>
    <row r="395" spans="1:14" x14ac:dyDescent="0.3">
      <c r="A395" s="2" t="s">
        <v>421</v>
      </c>
      <c r="B395" s="2" t="s">
        <v>19</v>
      </c>
      <c r="C395" s="80" t="s">
        <v>22</v>
      </c>
      <c r="D395" s="81">
        <v>45935</v>
      </c>
      <c r="H395" s="80" t="s">
        <v>23</v>
      </c>
      <c r="I395" s="80" t="s">
        <v>24</v>
      </c>
    </row>
    <row r="396" spans="1:14" x14ac:dyDescent="0.3">
      <c r="A396" s="2" t="s">
        <v>422</v>
      </c>
      <c r="B396" s="2" t="s">
        <v>32</v>
      </c>
      <c r="C396" s="80" t="s">
        <v>30</v>
      </c>
      <c r="D396" s="81">
        <v>45960</v>
      </c>
      <c r="E396" s="81">
        <v>45964</v>
      </c>
      <c r="F396" s="81">
        <v>45969</v>
      </c>
      <c r="G396" s="81">
        <v>45973</v>
      </c>
      <c r="H396" s="80" t="s">
        <v>17</v>
      </c>
      <c r="J396" s="81">
        <v>46002</v>
      </c>
      <c r="K396" s="80">
        <v>4</v>
      </c>
      <c r="L396" s="80">
        <v>5</v>
      </c>
      <c r="M396" s="80">
        <v>4</v>
      </c>
      <c r="N396" s="80">
        <v>2</v>
      </c>
    </row>
    <row r="397" spans="1:14" x14ac:dyDescent="0.3">
      <c r="A397" s="2" t="s">
        <v>423</v>
      </c>
      <c r="B397" s="2" t="s">
        <v>19</v>
      </c>
      <c r="C397" s="80" t="s">
        <v>16</v>
      </c>
      <c r="D397" s="81">
        <v>45940</v>
      </c>
      <c r="E397" s="81">
        <v>45942</v>
      </c>
      <c r="F397" s="81">
        <v>45943</v>
      </c>
      <c r="G397" s="81">
        <v>45947</v>
      </c>
      <c r="H397" s="80" t="s">
        <v>17</v>
      </c>
      <c r="J397" s="81">
        <v>45972</v>
      </c>
      <c r="K397" s="80">
        <v>2</v>
      </c>
      <c r="L397" s="80">
        <v>1</v>
      </c>
      <c r="M397" s="80">
        <v>4</v>
      </c>
      <c r="N397" s="80">
        <v>8</v>
      </c>
    </row>
    <row r="398" spans="1:14" x14ac:dyDescent="0.3">
      <c r="A398" s="2" t="s">
        <v>424</v>
      </c>
      <c r="B398" s="2" t="s">
        <v>15</v>
      </c>
      <c r="C398" s="80" t="s">
        <v>16</v>
      </c>
      <c r="D398" s="81">
        <v>45945</v>
      </c>
      <c r="E398" s="81">
        <v>45947</v>
      </c>
      <c r="F398" s="81">
        <v>45949</v>
      </c>
      <c r="G398" s="81">
        <v>45952</v>
      </c>
      <c r="H398" s="80" t="s">
        <v>17</v>
      </c>
      <c r="J398" s="81">
        <v>45963</v>
      </c>
      <c r="K398" s="80">
        <v>2</v>
      </c>
      <c r="L398" s="80">
        <v>2</v>
      </c>
      <c r="M398" s="80">
        <v>3</v>
      </c>
      <c r="N398" s="80">
        <v>6</v>
      </c>
    </row>
    <row r="399" spans="1:14" x14ac:dyDescent="0.3">
      <c r="A399" s="2" t="s">
        <v>425</v>
      </c>
      <c r="B399" s="2" t="s">
        <v>21</v>
      </c>
      <c r="C399" s="80" t="s">
        <v>16</v>
      </c>
      <c r="D399" s="81">
        <v>45959</v>
      </c>
      <c r="E399" s="81">
        <v>45961</v>
      </c>
      <c r="F399" s="81">
        <v>45963</v>
      </c>
      <c r="G399" s="81">
        <v>45968</v>
      </c>
      <c r="H399" s="80" t="s">
        <v>17</v>
      </c>
      <c r="J399" s="81">
        <v>45983</v>
      </c>
      <c r="K399" s="80">
        <v>2</v>
      </c>
      <c r="L399" s="80">
        <v>2</v>
      </c>
      <c r="M399" s="80">
        <v>5</v>
      </c>
      <c r="N399" s="80">
        <v>2</v>
      </c>
    </row>
    <row r="400" spans="1:14" x14ac:dyDescent="0.3">
      <c r="A400" s="2" t="s">
        <v>426</v>
      </c>
      <c r="B400" s="2" t="s">
        <v>19</v>
      </c>
      <c r="C400" s="80" t="s">
        <v>16</v>
      </c>
      <c r="D400" s="81">
        <v>45953</v>
      </c>
      <c r="E400" s="81">
        <v>45958</v>
      </c>
      <c r="F400" s="81">
        <v>45959</v>
      </c>
      <c r="G400" s="81">
        <v>45962</v>
      </c>
      <c r="H400" s="80" t="s">
        <v>17</v>
      </c>
      <c r="J400" s="81">
        <v>45980</v>
      </c>
      <c r="K400" s="80">
        <v>5</v>
      </c>
      <c r="L400" s="80">
        <v>1</v>
      </c>
      <c r="M400" s="80">
        <v>3</v>
      </c>
      <c r="N400" s="80">
        <v>6</v>
      </c>
    </row>
    <row r="401" spans="1:14" x14ac:dyDescent="0.3">
      <c r="A401" s="2" t="s">
        <v>427</v>
      </c>
      <c r="B401" s="2" t="s">
        <v>32</v>
      </c>
      <c r="C401" s="80" t="s">
        <v>16</v>
      </c>
      <c r="D401" s="81">
        <v>45946</v>
      </c>
      <c r="E401" s="81">
        <v>45948</v>
      </c>
      <c r="F401" s="81">
        <v>45949</v>
      </c>
      <c r="G401" s="81">
        <v>45956</v>
      </c>
      <c r="H401" s="80" t="s">
        <v>17</v>
      </c>
      <c r="J401" s="81">
        <v>45978</v>
      </c>
      <c r="K401" s="80">
        <v>2</v>
      </c>
      <c r="L401" s="80">
        <v>1</v>
      </c>
      <c r="M401" s="80">
        <v>7</v>
      </c>
      <c r="N401" s="80">
        <v>7</v>
      </c>
    </row>
    <row r="402" spans="1:14" x14ac:dyDescent="0.3">
      <c r="A402" s="2" t="s">
        <v>428</v>
      </c>
      <c r="B402" s="2" t="s">
        <v>19</v>
      </c>
      <c r="C402" s="80" t="s">
        <v>16</v>
      </c>
      <c r="D402" s="81">
        <v>45934</v>
      </c>
      <c r="E402" s="81">
        <v>45938</v>
      </c>
      <c r="F402" s="81">
        <v>45943</v>
      </c>
      <c r="G402" s="81">
        <v>45950</v>
      </c>
      <c r="H402" s="80" t="s">
        <v>17</v>
      </c>
      <c r="J402" s="81">
        <v>45964</v>
      </c>
      <c r="K402" s="80">
        <v>4</v>
      </c>
      <c r="L402" s="80">
        <v>5</v>
      </c>
      <c r="M402" s="80">
        <v>7</v>
      </c>
      <c r="N402" s="80">
        <v>1</v>
      </c>
    </row>
    <row r="403" spans="1:14" x14ac:dyDescent="0.3">
      <c r="A403" s="2" t="s">
        <v>429</v>
      </c>
      <c r="B403" s="2" t="s">
        <v>15</v>
      </c>
      <c r="C403" s="80" t="s">
        <v>16</v>
      </c>
      <c r="D403" s="81">
        <v>45931</v>
      </c>
      <c r="E403" s="81">
        <v>45932</v>
      </c>
      <c r="F403" s="81">
        <v>45933</v>
      </c>
      <c r="G403" s="81">
        <v>45936</v>
      </c>
      <c r="H403" s="80" t="s">
        <v>17</v>
      </c>
      <c r="J403" s="81">
        <v>45965</v>
      </c>
      <c r="K403" s="80">
        <v>1</v>
      </c>
      <c r="L403" s="80">
        <v>1</v>
      </c>
      <c r="M403" s="80">
        <v>3</v>
      </c>
      <c r="N403" s="80">
        <v>8</v>
      </c>
    </row>
    <row r="404" spans="1:14" x14ac:dyDescent="0.3">
      <c r="A404" s="2" t="s">
        <v>430</v>
      </c>
      <c r="B404" s="2" t="s">
        <v>32</v>
      </c>
      <c r="C404" s="80" t="s">
        <v>16</v>
      </c>
      <c r="D404" s="81">
        <v>45951</v>
      </c>
      <c r="E404" s="81">
        <v>45955</v>
      </c>
      <c r="F404" s="81">
        <v>45959</v>
      </c>
      <c r="G404" s="81">
        <v>45961</v>
      </c>
      <c r="H404" s="80" t="s">
        <v>17</v>
      </c>
      <c r="J404" s="81">
        <v>45990</v>
      </c>
      <c r="K404" s="80">
        <v>4</v>
      </c>
      <c r="L404" s="80">
        <v>4</v>
      </c>
      <c r="M404" s="80">
        <v>2</v>
      </c>
      <c r="N404" s="80">
        <v>7</v>
      </c>
    </row>
    <row r="405" spans="1:14" x14ac:dyDescent="0.3">
      <c r="A405" s="2" t="s">
        <v>431</v>
      </c>
      <c r="B405" s="2" t="s">
        <v>19</v>
      </c>
      <c r="C405" s="80" t="s">
        <v>22</v>
      </c>
      <c r="D405" s="81">
        <v>45950</v>
      </c>
      <c r="H405" s="80" t="s">
        <v>23</v>
      </c>
      <c r="I405" s="80" t="s">
        <v>33</v>
      </c>
    </row>
    <row r="406" spans="1:14" x14ac:dyDescent="0.3">
      <c r="A406" s="2" t="s">
        <v>432</v>
      </c>
      <c r="B406" s="2" t="s">
        <v>32</v>
      </c>
      <c r="C406" s="80" t="s">
        <v>16</v>
      </c>
      <c r="D406" s="81">
        <v>45956</v>
      </c>
      <c r="E406" s="81">
        <v>45959</v>
      </c>
      <c r="F406" s="81">
        <v>45964</v>
      </c>
      <c r="G406" s="81">
        <v>45970</v>
      </c>
      <c r="H406" s="80" t="s">
        <v>23</v>
      </c>
      <c r="I406" s="80" t="s">
        <v>24</v>
      </c>
      <c r="K406" s="80">
        <v>3</v>
      </c>
      <c r="L406" s="80">
        <v>5</v>
      </c>
      <c r="M406" s="80">
        <v>6</v>
      </c>
    </row>
    <row r="407" spans="1:14" x14ac:dyDescent="0.3">
      <c r="A407" s="2" t="s">
        <v>433</v>
      </c>
      <c r="B407" s="2" t="s">
        <v>15</v>
      </c>
      <c r="C407" s="80" t="s">
        <v>16</v>
      </c>
      <c r="D407" s="81">
        <v>45938</v>
      </c>
      <c r="E407" s="81">
        <v>45940</v>
      </c>
      <c r="F407" s="81">
        <v>45941</v>
      </c>
      <c r="G407" s="81">
        <v>45947</v>
      </c>
      <c r="H407" s="80" t="s">
        <v>17</v>
      </c>
      <c r="J407" s="81">
        <v>45969</v>
      </c>
      <c r="K407" s="80">
        <v>2</v>
      </c>
      <c r="L407" s="80">
        <v>1</v>
      </c>
      <c r="M407" s="80">
        <v>6</v>
      </c>
      <c r="N407" s="80">
        <v>7</v>
      </c>
    </row>
    <row r="408" spans="1:14" x14ac:dyDescent="0.3">
      <c r="A408" s="2" t="s">
        <v>434</v>
      </c>
      <c r="B408" s="2" t="s">
        <v>21</v>
      </c>
      <c r="C408" s="80" t="s">
        <v>30</v>
      </c>
      <c r="D408" s="81">
        <v>45953</v>
      </c>
      <c r="E408" s="81">
        <v>45957</v>
      </c>
      <c r="F408" s="81">
        <v>45959</v>
      </c>
      <c r="G408" s="81">
        <v>45961</v>
      </c>
      <c r="H408" s="80" t="s">
        <v>17</v>
      </c>
      <c r="J408" s="81">
        <v>45972</v>
      </c>
      <c r="K408" s="80">
        <v>4</v>
      </c>
      <c r="L408" s="80">
        <v>2</v>
      </c>
      <c r="M408" s="80">
        <v>2</v>
      </c>
      <c r="N408" s="80">
        <v>7</v>
      </c>
    </row>
    <row r="409" spans="1:14" x14ac:dyDescent="0.3">
      <c r="A409" s="2" t="s">
        <v>435</v>
      </c>
      <c r="B409" s="2" t="s">
        <v>15</v>
      </c>
      <c r="C409" s="80" t="s">
        <v>22</v>
      </c>
      <c r="D409" s="81">
        <v>45936</v>
      </c>
      <c r="H409" s="80" t="s">
        <v>23</v>
      </c>
      <c r="I409" s="80" t="s">
        <v>24</v>
      </c>
    </row>
    <row r="410" spans="1:14" x14ac:dyDescent="0.3">
      <c r="A410" s="2" t="s">
        <v>436</v>
      </c>
      <c r="B410" s="2" t="s">
        <v>15</v>
      </c>
      <c r="C410" s="80" t="s">
        <v>30</v>
      </c>
      <c r="D410" s="81">
        <v>45940</v>
      </c>
      <c r="E410" s="81">
        <v>45945</v>
      </c>
      <c r="F410" s="81">
        <v>45946</v>
      </c>
      <c r="G410" s="81">
        <v>45952</v>
      </c>
      <c r="H410" s="80" t="s">
        <v>23</v>
      </c>
      <c r="I410" s="80" t="s">
        <v>24</v>
      </c>
      <c r="K410" s="80">
        <v>5</v>
      </c>
      <c r="L410" s="80">
        <v>1</v>
      </c>
      <c r="M410" s="80">
        <v>6</v>
      </c>
    </row>
    <row r="411" spans="1:14" x14ac:dyDescent="0.3">
      <c r="A411" s="2" t="s">
        <v>437</v>
      </c>
      <c r="B411" s="2" t="s">
        <v>15</v>
      </c>
      <c r="C411" s="80" t="s">
        <v>30</v>
      </c>
      <c r="D411" s="81">
        <v>45948</v>
      </c>
      <c r="E411" s="81">
        <v>45951</v>
      </c>
      <c r="F411" s="81">
        <v>45955</v>
      </c>
      <c r="G411" s="81">
        <v>45962</v>
      </c>
      <c r="H411" s="80" t="s">
        <v>17</v>
      </c>
      <c r="J411" s="81">
        <v>45984</v>
      </c>
      <c r="K411" s="80">
        <v>3</v>
      </c>
      <c r="L411" s="80">
        <v>4</v>
      </c>
      <c r="M411" s="80">
        <v>7</v>
      </c>
      <c r="N411" s="80">
        <v>1</v>
      </c>
    </row>
    <row r="412" spans="1:14" x14ac:dyDescent="0.3">
      <c r="A412" s="2" t="s">
        <v>438</v>
      </c>
      <c r="B412" s="2" t="s">
        <v>15</v>
      </c>
      <c r="C412" s="80" t="s">
        <v>30</v>
      </c>
      <c r="D412" s="81">
        <v>45931</v>
      </c>
      <c r="E412" s="81">
        <v>45935</v>
      </c>
      <c r="F412" s="81">
        <v>45939</v>
      </c>
      <c r="G412" s="81">
        <v>45942</v>
      </c>
      <c r="H412" s="80" t="s">
        <v>17</v>
      </c>
      <c r="J412" s="81">
        <v>45962</v>
      </c>
      <c r="K412" s="80">
        <v>4</v>
      </c>
      <c r="L412" s="80">
        <v>4</v>
      </c>
      <c r="M412" s="80">
        <v>3</v>
      </c>
      <c r="N412" s="80">
        <v>1</v>
      </c>
    </row>
    <row r="413" spans="1:14" x14ac:dyDescent="0.3">
      <c r="A413" s="2" t="s">
        <v>439</v>
      </c>
      <c r="B413" s="2" t="s">
        <v>21</v>
      </c>
      <c r="C413" s="80" t="s">
        <v>16</v>
      </c>
      <c r="D413" s="81">
        <v>45948</v>
      </c>
      <c r="E413" s="81">
        <v>45950</v>
      </c>
      <c r="F413" s="81">
        <v>45952</v>
      </c>
      <c r="G413" s="81">
        <v>45957</v>
      </c>
      <c r="H413" s="80" t="s">
        <v>17</v>
      </c>
      <c r="J413" s="81">
        <v>45974</v>
      </c>
      <c r="K413" s="80">
        <v>2</v>
      </c>
      <c r="L413" s="80">
        <v>2</v>
      </c>
      <c r="M413" s="80">
        <v>5</v>
      </c>
      <c r="N413" s="80">
        <v>10</v>
      </c>
    </row>
    <row r="414" spans="1:14" x14ac:dyDescent="0.3">
      <c r="A414" s="2" t="s">
        <v>440</v>
      </c>
      <c r="B414" s="2" t="s">
        <v>21</v>
      </c>
      <c r="C414" s="80" t="s">
        <v>30</v>
      </c>
      <c r="D414" s="81">
        <v>45944</v>
      </c>
      <c r="E414" s="81">
        <v>45949</v>
      </c>
      <c r="F414" s="81">
        <v>45954</v>
      </c>
      <c r="G414" s="81">
        <v>45958</v>
      </c>
      <c r="H414" s="80" t="s">
        <v>17</v>
      </c>
      <c r="J414" s="81">
        <v>45969</v>
      </c>
      <c r="K414" s="80">
        <v>5</v>
      </c>
      <c r="L414" s="80">
        <v>5</v>
      </c>
      <c r="M414" s="80">
        <v>4</v>
      </c>
      <c r="N414" s="80">
        <v>7</v>
      </c>
    </row>
    <row r="415" spans="1:14" x14ac:dyDescent="0.3">
      <c r="A415" s="2" t="s">
        <v>441</v>
      </c>
      <c r="B415" s="2" t="s">
        <v>32</v>
      </c>
      <c r="C415" s="80" t="s">
        <v>30</v>
      </c>
      <c r="D415" s="81">
        <v>45933</v>
      </c>
      <c r="E415" s="81">
        <v>45935</v>
      </c>
      <c r="F415" s="81">
        <v>45937</v>
      </c>
      <c r="G415" s="81">
        <v>45944</v>
      </c>
      <c r="H415" s="80" t="s">
        <v>17</v>
      </c>
      <c r="J415" s="81">
        <v>45969</v>
      </c>
      <c r="K415" s="80">
        <v>2</v>
      </c>
      <c r="L415" s="80">
        <v>2</v>
      </c>
      <c r="M415" s="80">
        <v>7</v>
      </c>
      <c r="N415" s="80">
        <v>3</v>
      </c>
    </row>
    <row r="416" spans="1:14" x14ac:dyDescent="0.3">
      <c r="A416" s="2" t="s">
        <v>442</v>
      </c>
      <c r="B416" s="2" t="s">
        <v>19</v>
      </c>
      <c r="C416" s="80" t="s">
        <v>30</v>
      </c>
      <c r="D416" s="81">
        <v>45938</v>
      </c>
      <c r="E416" s="81">
        <v>45941</v>
      </c>
      <c r="F416" s="81">
        <v>45942</v>
      </c>
      <c r="G416" s="81">
        <v>45945</v>
      </c>
      <c r="H416" s="80" t="s">
        <v>23</v>
      </c>
      <c r="I416" s="80" t="s">
        <v>101</v>
      </c>
      <c r="K416" s="80">
        <v>3</v>
      </c>
      <c r="L416" s="80">
        <v>1</v>
      </c>
      <c r="M416" s="80">
        <v>3</v>
      </c>
    </row>
    <row r="417" spans="1:14" x14ac:dyDescent="0.3">
      <c r="A417" s="2" t="s">
        <v>443</v>
      </c>
      <c r="B417" s="2" t="s">
        <v>21</v>
      </c>
      <c r="C417" s="80" t="s">
        <v>30</v>
      </c>
      <c r="D417" s="81">
        <v>45957</v>
      </c>
      <c r="E417" s="81">
        <v>45961</v>
      </c>
      <c r="F417" s="81">
        <v>45963</v>
      </c>
      <c r="G417" s="81">
        <v>45970</v>
      </c>
      <c r="H417" s="80" t="s">
        <v>17</v>
      </c>
      <c r="J417" s="81">
        <v>45988</v>
      </c>
      <c r="K417" s="80">
        <v>4</v>
      </c>
      <c r="L417" s="80">
        <v>2</v>
      </c>
      <c r="M417" s="80">
        <v>7</v>
      </c>
      <c r="N417" s="80">
        <v>0</v>
      </c>
    </row>
    <row r="418" spans="1:14" x14ac:dyDescent="0.3">
      <c r="A418" s="2" t="s">
        <v>444</v>
      </c>
      <c r="B418" s="2" t="s">
        <v>21</v>
      </c>
      <c r="C418" s="80" t="s">
        <v>16</v>
      </c>
      <c r="D418" s="81">
        <v>45960</v>
      </c>
      <c r="E418" s="81">
        <v>45962</v>
      </c>
      <c r="F418" s="81">
        <v>45967</v>
      </c>
      <c r="G418" s="81">
        <v>45974</v>
      </c>
      <c r="H418" s="80" t="s">
        <v>17</v>
      </c>
      <c r="J418" s="81">
        <v>45995</v>
      </c>
      <c r="K418" s="80">
        <v>2</v>
      </c>
      <c r="L418" s="80">
        <v>5</v>
      </c>
      <c r="M418" s="80">
        <v>7</v>
      </c>
      <c r="N418" s="80">
        <v>4</v>
      </c>
    </row>
    <row r="419" spans="1:14" x14ac:dyDescent="0.3">
      <c r="A419" s="2" t="s">
        <v>445</v>
      </c>
      <c r="B419" s="2" t="s">
        <v>19</v>
      </c>
      <c r="C419" s="80" t="s">
        <v>16</v>
      </c>
      <c r="D419" s="81">
        <v>45934</v>
      </c>
      <c r="E419" s="81">
        <v>45937</v>
      </c>
      <c r="F419" s="81">
        <v>45940</v>
      </c>
      <c r="G419" s="81">
        <v>45943</v>
      </c>
      <c r="H419" s="80" t="s">
        <v>17</v>
      </c>
      <c r="J419" s="81">
        <v>45953</v>
      </c>
      <c r="K419" s="80">
        <v>3</v>
      </c>
      <c r="L419" s="80">
        <v>3</v>
      </c>
      <c r="M419" s="80">
        <v>3</v>
      </c>
      <c r="N419" s="80">
        <v>10</v>
      </c>
    </row>
    <row r="420" spans="1:14" x14ac:dyDescent="0.3">
      <c r="A420" s="2" t="s">
        <v>446</v>
      </c>
      <c r="B420" s="2" t="s">
        <v>21</v>
      </c>
      <c r="C420" s="80" t="s">
        <v>16</v>
      </c>
      <c r="D420" s="81">
        <v>45945</v>
      </c>
      <c r="E420" s="81">
        <v>45950</v>
      </c>
      <c r="F420" s="81">
        <v>45952</v>
      </c>
      <c r="G420" s="81">
        <v>45957</v>
      </c>
      <c r="H420" s="80" t="s">
        <v>17</v>
      </c>
      <c r="J420" s="81">
        <v>45977</v>
      </c>
      <c r="K420" s="80">
        <v>5</v>
      </c>
      <c r="L420" s="80">
        <v>2</v>
      </c>
      <c r="M420" s="80">
        <v>5</v>
      </c>
      <c r="N420" s="80">
        <v>9</v>
      </c>
    </row>
    <row r="421" spans="1:14" x14ac:dyDescent="0.3">
      <c r="A421" s="2" t="s">
        <v>447</v>
      </c>
      <c r="B421" s="2" t="s">
        <v>15</v>
      </c>
      <c r="C421" s="80" t="s">
        <v>16</v>
      </c>
      <c r="D421" s="81">
        <v>45961</v>
      </c>
      <c r="E421" s="81">
        <v>45965</v>
      </c>
      <c r="F421" s="81">
        <v>45970</v>
      </c>
      <c r="G421" s="81">
        <v>45976</v>
      </c>
      <c r="H421" s="80" t="s">
        <v>17</v>
      </c>
      <c r="J421" s="81">
        <v>45995</v>
      </c>
      <c r="K421" s="80">
        <v>4</v>
      </c>
      <c r="L421" s="80">
        <v>5</v>
      </c>
      <c r="M421" s="80">
        <v>6</v>
      </c>
      <c r="N421" s="80">
        <v>5</v>
      </c>
    </row>
    <row r="422" spans="1:14" x14ac:dyDescent="0.3">
      <c r="A422" s="2" t="s">
        <v>448</v>
      </c>
      <c r="B422" s="2" t="s">
        <v>15</v>
      </c>
      <c r="C422" s="80" t="s">
        <v>16</v>
      </c>
      <c r="D422" s="81">
        <v>45934</v>
      </c>
      <c r="E422" s="81">
        <v>45938</v>
      </c>
      <c r="F422" s="81">
        <v>45941</v>
      </c>
      <c r="G422" s="81">
        <v>45948</v>
      </c>
      <c r="H422" s="80" t="s">
        <v>17</v>
      </c>
      <c r="J422" s="81">
        <v>45967</v>
      </c>
      <c r="K422" s="80">
        <v>4</v>
      </c>
      <c r="L422" s="80">
        <v>3</v>
      </c>
      <c r="M422" s="80">
        <v>7</v>
      </c>
      <c r="N422" s="80">
        <v>1</v>
      </c>
    </row>
    <row r="423" spans="1:14" x14ac:dyDescent="0.3">
      <c r="A423" s="2" t="s">
        <v>449</v>
      </c>
      <c r="B423" s="2" t="s">
        <v>19</v>
      </c>
      <c r="C423" s="80" t="s">
        <v>30</v>
      </c>
      <c r="D423" s="81">
        <v>45951</v>
      </c>
      <c r="E423" s="81">
        <v>45954</v>
      </c>
      <c r="F423" s="81">
        <v>45959</v>
      </c>
      <c r="G423" s="81">
        <v>45964</v>
      </c>
      <c r="H423" s="80" t="s">
        <v>17</v>
      </c>
      <c r="J423" s="81">
        <v>45982</v>
      </c>
      <c r="K423" s="80">
        <v>3</v>
      </c>
      <c r="L423" s="80">
        <v>5</v>
      </c>
      <c r="M423" s="80">
        <v>5</v>
      </c>
      <c r="N423" s="80">
        <v>7</v>
      </c>
    </row>
    <row r="424" spans="1:14" x14ac:dyDescent="0.3">
      <c r="A424" s="2" t="s">
        <v>450</v>
      </c>
      <c r="B424" s="2" t="s">
        <v>32</v>
      </c>
      <c r="C424" s="80" t="s">
        <v>16</v>
      </c>
      <c r="D424" s="81">
        <v>45957</v>
      </c>
      <c r="E424" s="81">
        <v>45961</v>
      </c>
      <c r="F424" s="81">
        <v>45966</v>
      </c>
      <c r="G424" s="81">
        <v>45969</v>
      </c>
      <c r="H424" s="80" t="s">
        <v>17</v>
      </c>
      <c r="J424" s="81">
        <v>45994</v>
      </c>
      <c r="K424" s="80">
        <v>4</v>
      </c>
      <c r="L424" s="80">
        <v>5</v>
      </c>
      <c r="M424" s="80">
        <v>3</v>
      </c>
      <c r="N424" s="80">
        <v>2</v>
      </c>
    </row>
    <row r="425" spans="1:14" x14ac:dyDescent="0.3">
      <c r="A425" s="2" t="s">
        <v>451</v>
      </c>
      <c r="B425" s="2" t="s">
        <v>32</v>
      </c>
      <c r="C425" s="80" t="s">
        <v>22</v>
      </c>
      <c r="D425" s="81">
        <v>45935</v>
      </c>
      <c r="H425" s="80" t="s">
        <v>23</v>
      </c>
      <c r="I425" s="80" t="s">
        <v>101</v>
      </c>
    </row>
    <row r="426" spans="1:14" x14ac:dyDescent="0.3">
      <c r="A426" s="2" t="s">
        <v>452</v>
      </c>
      <c r="B426" s="2" t="s">
        <v>19</v>
      </c>
      <c r="C426" s="80" t="s">
        <v>16</v>
      </c>
      <c r="D426" s="81">
        <v>45946</v>
      </c>
      <c r="E426" s="81">
        <v>45951</v>
      </c>
      <c r="F426" s="81">
        <v>45954</v>
      </c>
      <c r="G426" s="81">
        <v>45956</v>
      </c>
      <c r="H426" s="80" t="s">
        <v>17</v>
      </c>
      <c r="J426" s="81">
        <v>45969</v>
      </c>
      <c r="K426" s="80">
        <v>5</v>
      </c>
      <c r="L426" s="80">
        <v>3</v>
      </c>
      <c r="M426" s="80">
        <v>2</v>
      </c>
      <c r="N426" s="80">
        <v>3</v>
      </c>
    </row>
    <row r="427" spans="1:14" x14ac:dyDescent="0.3">
      <c r="A427" s="2" t="s">
        <v>453</v>
      </c>
      <c r="B427" s="2" t="s">
        <v>19</v>
      </c>
      <c r="C427" s="80" t="s">
        <v>30</v>
      </c>
      <c r="D427" s="81">
        <v>45960</v>
      </c>
      <c r="E427" s="81">
        <v>45965</v>
      </c>
      <c r="F427" s="81">
        <v>45967</v>
      </c>
      <c r="G427" s="81">
        <v>45969</v>
      </c>
      <c r="H427" s="80" t="s">
        <v>17</v>
      </c>
      <c r="J427" s="81">
        <v>45986</v>
      </c>
      <c r="K427" s="80">
        <v>5</v>
      </c>
      <c r="L427" s="80">
        <v>2</v>
      </c>
      <c r="M427" s="80">
        <v>2</v>
      </c>
      <c r="N427" s="80">
        <v>3</v>
      </c>
    </row>
    <row r="428" spans="1:14" x14ac:dyDescent="0.3">
      <c r="A428" s="2" t="s">
        <v>454</v>
      </c>
      <c r="B428" s="2" t="s">
        <v>15</v>
      </c>
      <c r="C428" s="80" t="s">
        <v>16</v>
      </c>
      <c r="D428" s="81">
        <v>45953</v>
      </c>
      <c r="E428" s="81">
        <v>45957</v>
      </c>
      <c r="F428" s="81">
        <v>45960</v>
      </c>
      <c r="G428" s="81">
        <v>45963</v>
      </c>
      <c r="H428" s="80" t="s">
        <v>17</v>
      </c>
      <c r="J428" s="81">
        <v>45977</v>
      </c>
      <c r="K428" s="80">
        <v>4</v>
      </c>
      <c r="L428" s="80">
        <v>3</v>
      </c>
      <c r="M428" s="80">
        <v>3</v>
      </c>
      <c r="N428" s="80">
        <v>6</v>
      </c>
    </row>
    <row r="429" spans="1:14" x14ac:dyDescent="0.3">
      <c r="A429" s="2" t="s">
        <v>455</v>
      </c>
      <c r="B429" s="2" t="s">
        <v>32</v>
      </c>
      <c r="C429" s="80" t="s">
        <v>16</v>
      </c>
      <c r="D429" s="81">
        <v>45940</v>
      </c>
      <c r="E429" s="81">
        <v>45942</v>
      </c>
      <c r="F429" s="81">
        <v>45944</v>
      </c>
      <c r="G429" s="81">
        <v>45946</v>
      </c>
      <c r="H429" s="80" t="s">
        <v>17</v>
      </c>
      <c r="J429" s="81">
        <v>45965</v>
      </c>
      <c r="K429" s="80">
        <v>2</v>
      </c>
      <c r="L429" s="80">
        <v>2</v>
      </c>
      <c r="M429" s="80">
        <v>2</v>
      </c>
      <c r="N429" s="80">
        <v>7</v>
      </c>
    </row>
    <row r="430" spans="1:14" x14ac:dyDescent="0.3">
      <c r="A430" s="2" t="s">
        <v>456</v>
      </c>
      <c r="B430" s="2" t="s">
        <v>21</v>
      </c>
      <c r="C430" s="80" t="s">
        <v>16</v>
      </c>
      <c r="D430" s="81">
        <v>45947</v>
      </c>
      <c r="E430" s="81">
        <v>45949</v>
      </c>
      <c r="F430" s="81">
        <v>45954</v>
      </c>
      <c r="G430" s="81">
        <v>45960</v>
      </c>
      <c r="H430" s="80" t="s">
        <v>17</v>
      </c>
      <c r="J430" s="81">
        <v>45984</v>
      </c>
      <c r="K430" s="80">
        <v>2</v>
      </c>
      <c r="L430" s="80">
        <v>5</v>
      </c>
      <c r="M430" s="80">
        <v>6</v>
      </c>
      <c r="N430" s="80">
        <v>8</v>
      </c>
    </row>
    <row r="431" spans="1:14" x14ac:dyDescent="0.3">
      <c r="A431" s="2" t="s">
        <v>457</v>
      </c>
      <c r="B431" s="2" t="s">
        <v>15</v>
      </c>
      <c r="C431" s="80" t="s">
        <v>30</v>
      </c>
      <c r="D431" s="81">
        <v>45953</v>
      </c>
      <c r="E431" s="81">
        <v>45958</v>
      </c>
      <c r="F431" s="81">
        <v>45960</v>
      </c>
      <c r="G431" s="81">
        <v>45967</v>
      </c>
      <c r="H431" s="80" t="s">
        <v>17</v>
      </c>
      <c r="J431" s="81">
        <v>45987</v>
      </c>
      <c r="K431" s="80">
        <v>5</v>
      </c>
      <c r="L431" s="80">
        <v>2</v>
      </c>
      <c r="M431" s="80">
        <v>7</v>
      </c>
      <c r="N431" s="80">
        <v>6</v>
      </c>
    </row>
    <row r="432" spans="1:14" x14ac:dyDescent="0.3">
      <c r="A432" s="2" t="s">
        <v>458</v>
      </c>
      <c r="B432" s="2" t="s">
        <v>19</v>
      </c>
      <c r="C432" s="80" t="s">
        <v>30</v>
      </c>
      <c r="D432" s="81">
        <v>45939</v>
      </c>
      <c r="E432" s="81">
        <v>45941</v>
      </c>
      <c r="F432" s="81">
        <v>45945</v>
      </c>
      <c r="G432" s="81">
        <v>45950</v>
      </c>
      <c r="H432" s="80" t="s">
        <v>17</v>
      </c>
      <c r="J432" s="81">
        <v>45968</v>
      </c>
      <c r="K432" s="80">
        <v>2</v>
      </c>
      <c r="L432" s="80">
        <v>4</v>
      </c>
      <c r="M432" s="80">
        <v>5</v>
      </c>
      <c r="N432" s="80">
        <v>10</v>
      </c>
    </row>
    <row r="433" spans="1:14" x14ac:dyDescent="0.3">
      <c r="A433" s="2" t="s">
        <v>459</v>
      </c>
      <c r="B433" s="2" t="s">
        <v>32</v>
      </c>
      <c r="C433" s="80" t="s">
        <v>30</v>
      </c>
      <c r="D433" s="81">
        <v>45944</v>
      </c>
      <c r="E433" s="81">
        <v>45947</v>
      </c>
      <c r="F433" s="81">
        <v>45950</v>
      </c>
      <c r="G433" s="81">
        <v>45954</v>
      </c>
      <c r="H433" s="80" t="s">
        <v>17</v>
      </c>
      <c r="J433" s="81">
        <v>45977</v>
      </c>
      <c r="K433" s="80">
        <v>3</v>
      </c>
      <c r="L433" s="80">
        <v>3</v>
      </c>
      <c r="M433" s="80">
        <v>4</v>
      </c>
      <c r="N433" s="80">
        <v>4</v>
      </c>
    </row>
    <row r="434" spans="1:14" x14ac:dyDescent="0.3">
      <c r="A434" s="2" t="s">
        <v>460</v>
      </c>
      <c r="B434" s="2" t="s">
        <v>21</v>
      </c>
      <c r="C434" s="80" t="s">
        <v>22</v>
      </c>
      <c r="D434" s="81">
        <v>45957</v>
      </c>
      <c r="H434" s="80" t="s">
        <v>23</v>
      </c>
      <c r="I434" s="80" t="s">
        <v>24</v>
      </c>
    </row>
    <row r="435" spans="1:14" x14ac:dyDescent="0.3">
      <c r="A435" s="2" t="s">
        <v>461</v>
      </c>
      <c r="B435" s="2" t="s">
        <v>21</v>
      </c>
      <c r="C435" s="80" t="s">
        <v>16</v>
      </c>
      <c r="D435" s="81">
        <v>45946</v>
      </c>
      <c r="E435" s="81">
        <v>45947</v>
      </c>
      <c r="F435" s="81">
        <v>45950</v>
      </c>
      <c r="G435" s="81">
        <v>45955</v>
      </c>
      <c r="H435" s="80" t="s">
        <v>17</v>
      </c>
      <c r="J435" s="81">
        <v>45984</v>
      </c>
      <c r="K435" s="80">
        <v>1</v>
      </c>
      <c r="L435" s="80">
        <v>3</v>
      </c>
      <c r="M435" s="80">
        <v>5</v>
      </c>
      <c r="N435" s="80">
        <v>1</v>
      </c>
    </row>
    <row r="436" spans="1:14" x14ac:dyDescent="0.3">
      <c r="A436" s="2" t="s">
        <v>462</v>
      </c>
      <c r="B436" s="2" t="s">
        <v>15</v>
      </c>
      <c r="C436" s="80" t="s">
        <v>30</v>
      </c>
      <c r="D436" s="81">
        <v>45946</v>
      </c>
      <c r="E436" s="81">
        <v>45950</v>
      </c>
      <c r="F436" s="81">
        <v>45951</v>
      </c>
      <c r="G436" s="81">
        <v>45955</v>
      </c>
      <c r="H436" s="80" t="s">
        <v>17</v>
      </c>
      <c r="J436" s="81">
        <v>45985</v>
      </c>
      <c r="K436" s="80">
        <v>4</v>
      </c>
      <c r="L436" s="80">
        <v>1</v>
      </c>
      <c r="M436" s="80">
        <v>4</v>
      </c>
      <c r="N436" s="80">
        <v>3</v>
      </c>
    </row>
    <row r="437" spans="1:14" x14ac:dyDescent="0.3">
      <c r="A437" s="2" t="s">
        <v>463</v>
      </c>
      <c r="B437" s="2" t="s">
        <v>32</v>
      </c>
      <c r="C437" s="80" t="s">
        <v>30</v>
      </c>
      <c r="D437" s="81">
        <v>45938</v>
      </c>
      <c r="E437" s="81">
        <v>45941</v>
      </c>
      <c r="F437" s="81">
        <v>45946</v>
      </c>
      <c r="G437" s="81">
        <v>45949</v>
      </c>
      <c r="H437" s="80" t="s">
        <v>17</v>
      </c>
      <c r="J437" s="81">
        <v>45961</v>
      </c>
      <c r="K437" s="80">
        <v>3</v>
      </c>
      <c r="L437" s="80">
        <v>5</v>
      </c>
      <c r="M437" s="80">
        <v>3</v>
      </c>
      <c r="N437" s="80">
        <v>7</v>
      </c>
    </row>
    <row r="438" spans="1:14" x14ac:dyDescent="0.3">
      <c r="A438" s="2" t="s">
        <v>464</v>
      </c>
      <c r="B438" s="2" t="s">
        <v>32</v>
      </c>
      <c r="C438" s="80" t="s">
        <v>16</v>
      </c>
      <c r="D438" s="81">
        <v>45945</v>
      </c>
      <c r="E438" s="81">
        <v>45950</v>
      </c>
      <c r="F438" s="81">
        <v>45955</v>
      </c>
      <c r="G438" s="81">
        <v>45958</v>
      </c>
      <c r="H438" s="80" t="s">
        <v>17</v>
      </c>
      <c r="J438" s="81">
        <v>45974</v>
      </c>
      <c r="K438" s="80">
        <v>5</v>
      </c>
      <c r="L438" s="80">
        <v>5</v>
      </c>
      <c r="M438" s="80">
        <v>3</v>
      </c>
      <c r="N438" s="80">
        <v>3</v>
      </c>
    </row>
    <row r="439" spans="1:14" x14ac:dyDescent="0.3">
      <c r="A439" s="2" t="s">
        <v>465</v>
      </c>
      <c r="B439" s="2" t="s">
        <v>19</v>
      </c>
      <c r="C439" s="80" t="s">
        <v>30</v>
      </c>
      <c r="D439" s="81">
        <v>45948</v>
      </c>
      <c r="E439" s="81">
        <v>45949</v>
      </c>
      <c r="F439" s="81">
        <v>45951</v>
      </c>
      <c r="G439" s="81">
        <v>45955</v>
      </c>
      <c r="H439" s="80" t="s">
        <v>17</v>
      </c>
      <c r="J439" s="81">
        <v>45979</v>
      </c>
      <c r="K439" s="80">
        <v>1</v>
      </c>
      <c r="L439" s="80">
        <v>2</v>
      </c>
      <c r="M439" s="80">
        <v>4</v>
      </c>
      <c r="N439" s="80">
        <v>8</v>
      </c>
    </row>
    <row r="440" spans="1:14" x14ac:dyDescent="0.3">
      <c r="A440" s="2" t="s">
        <v>466</v>
      </c>
      <c r="B440" s="2" t="s">
        <v>32</v>
      </c>
      <c r="C440" s="80" t="s">
        <v>30</v>
      </c>
      <c r="D440" s="81">
        <v>45935</v>
      </c>
      <c r="E440" s="81">
        <v>45940</v>
      </c>
      <c r="F440" s="81">
        <v>45944</v>
      </c>
      <c r="G440" s="81">
        <v>45951</v>
      </c>
      <c r="H440" s="80" t="s">
        <v>17</v>
      </c>
      <c r="J440" s="81">
        <v>45967</v>
      </c>
      <c r="K440" s="80">
        <v>5</v>
      </c>
      <c r="L440" s="80">
        <v>4</v>
      </c>
      <c r="M440" s="80">
        <v>7</v>
      </c>
      <c r="N440" s="80">
        <v>7</v>
      </c>
    </row>
    <row r="441" spans="1:14" x14ac:dyDescent="0.3">
      <c r="A441" s="2" t="s">
        <v>467</v>
      </c>
      <c r="B441" s="2" t="s">
        <v>32</v>
      </c>
      <c r="C441" s="80" t="s">
        <v>22</v>
      </c>
      <c r="D441" s="81">
        <v>45943</v>
      </c>
      <c r="H441" s="80" t="s">
        <v>23</v>
      </c>
      <c r="I441" s="80" t="s">
        <v>101</v>
      </c>
    </row>
    <row r="442" spans="1:14" x14ac:dyDescent="0.3">
      <c r="A442" s="2" t="s">
        <v>468</v>
      </c>
      <c r="B442" s="2" t="s">
        <v>15</v>
      </c>
      <c r="C442" s="80" t="s">
        <v>30</v>
      </c>
      <c r="D442" s="81">
        <v>45937</v>
      </c>
      <c r="E442" s="81">
        <v>45938</v>
      </c>
      <c r="F442" s="81">
        <v>45943</v>
      </c>
      <c r="G442" s="81">
        <v>45945</v>
      </c>
      <c r="H442" s="80" t="s">
        <v>17</v>
      </c>
      <c r="J442" s="81">
        <v>45968</v>
      </c>
      <c r="K442" s="80">
        <v>1</v>
      </c>
      <c r="L442" s="80">
        <v>5</v>
      </c>
      <c r="M442" s="80">
        <v>2</v>
      </c>
      <c r="N442" s="80">
        <v>1</v>
      </c>
    </row>
    <row r="443" spans="1:14" x14ac:dyDescent="0.3">
      <c r="A443" s="2" t="s">
        <v>469</v>
      </c>
      <c r="B443" s="2" t="s">
        <v>32</v>
      </c>
      <c r="C443" s="80" t="s">
        <v>16</v>
      </c>
      <c r="D443" s="81">
        <v>45960</v>
      </c>
      <c r="E443" s="81">
        <v>45963</v>
      </c>
      <c r="F443" s="81">
        <v>45967</v>
      </c>
      <c r="G443" s="81">
        <v>45970</v>
      </c>
      <c r="H443" s="80" t="s">
        <v>17</v>
      </c>
      <c r="J443" s="81">
        <v>45995</v>
      </c>
      <c r="K443" s="80">
        <v>3</v>
      </c>
      <c r="L443" s="80">
        <v>4</v>
      </c>
      <c r="M443" s="80">
        <v>3</v>
      </c>
      <c r="N443" s="80">
        <v>8</v>
      </c>
    </row>
    <row r="444" spans="1:14" x14ac:dyDescent="0.3">
      <c r="A444" s="2" t="s">
        <v>470</v>
      </c>
      <c r="B444" s="2" t="s">
        <v>21</v>
      </c>
      <c r="C444" s="80" t="s">
        <v>22</v>
      </c>
      <c r="D444" s="81">
        <v>45950</v>
      </c>
      <c r="H444" s="80" t="s">
        <v>23</v>
      </c>
      <c r="I444" s="80" t="s">
        <v>33</v>
      </c>
    </row>
    <row r="445" spans="1:14" x14ac:dyDescent="0.3">
      <c r="A445" s="2" t="s">
        <v>471</v>
      </c>
      <c r="B445" s="2" t="s">
        <v>15</v>
      </c>
      <c r="C445" s="80" t="s">
        <v>16</v>
      </c>
      <c r="D445" s="81">
        <v>45947</v>
      </c>
      <c r="E445" s="81">
        <v>45948</v>
      </c>
      <c r="F445" s="81">
        <v>45949</v>
      </c>
      <c r="G445" s="81">
        <v>45955</v>
      </c>
      <c r="H445" s="80" t="s">
        <v>17</v>
      </c>
      <c r="J445" s="81">
        <v>45981</v>
      </c>
      <c r="K445" s="80">
        <v>1</v>
      </c>
      <c r="L445" s="80">
        <v>1</v>
      </c>
      <c r="M445" s="80">
        <v>6</v>
      </c>
      <c r="N445" s="80">
        <v>6</v>
      </c>
    </row>
    <row r="446" spans="1:14" x14ac:dyDescent="0.3">
      <c r="A446" s="2" t="s">
        <v>472</v>
      </c>
      <c r="B446" s="2" t="s">
        <v>15</v>
      </c>
      <c r="C446" s="80" t="s">
        <v>30</v>
      </c>
      <c r="D446" s="81">
        <v>45954</v>
      </c>
      <c r="E446" s="81">
        <v>45956</v>
      </c>
      <c r="F446" s="81">
        <v>45959</v>
      </c>
      <c r="G446" s="81">
        <v>45965</v>
      </c>
      <c r="H446" s="80" t="s">
        <v>23</v>
      </c>
      <c r="I446" s="80" t="s">
        <v>24</v>
      </c>
      <c r="K446" s="80">
        <v>2</v>
      </c>
      <c r="L446" s="80">
        <v>3</v>
      </c>
      <c r="M446" s="80">
        <v>6</v>
      </c>
    </row>
    <row r="447" spans="1:14" x14ac:dyDescent="0.3">
      <c r="A447" s="2" t="s">
        <v>473</v>
      </c>
      <c r="B447" s="2" t="s">
        <v>19</v>
      </c>
      <c r="C447" s="80" t="s">
        <v>30</v>
      </c>
      <c r="D447" s="81">
        <v>45959</v>
      </c>
      <c r="E447" s="81">
        <v>45962</v>
      </c>
      <c r="F447" s="81">
        <v>45966</v>
      </c>
      <c r="G447" s="81">
        <v>45972</v>
      </c>
      <c r="H447" s="80" t="s">
        <v>17</v>
      </c>
      <c r="J447" s="81">
        <v>45993</v>
      </c>
      <c r="K447" s="80">
        <v>3</v>
      </c>
      <c r="L447" s="80">
        <v>4</v>
      </c>
      <c r="M447" s="80">
        <v>6</v>
      </c>
      <c r="N447" s="80">
        <v>3</v>
      </c>
    </row>
    <row r="448" spans="1:14" x14ac:dyDescent="0.3">
      <c r="A448" s="2" t="s">
        <v>474</v>
      </c>
      <c r="B448" s="2" t="s">
        <v>32</v>
      </c>
      <c r="C448" s="80" t="s">
        <v>22</v>
      </c>
      <c r="D448" s="81">
        <v>45935</v>
      </c>
      <c r="H448" s="80" t="s">
        <v>23</v>
      </c>
      <c r="I448" s="80" t="s">
        <v>101</v>
      </c>
    </row>
    <row r="449" spans="1:14" x14ac:dyDescent="0.3">
      <c r="A449" s="2" t="s">
        <v>475</v>
      </c>
      <c r="B449" s="2" t="s">
        <v>19</v>
      </c>
      <c r="C449" s="80" t="s">
        <v>22</v>
      </c>
      <c r="D449" s="81">
        <v>45958</v>
      </c>
      <c r="H449" s="80" t="s">
        <v>23</v>
      </c>
      <c r="I449" s="80" t="s">
        <v>26</v>
      </c>
    </row>
    <row r="450" spans="1:14" x14ac:dyDescent="0.3">
      <c r="A450" s="2" t="s">
        <v>476</v>
      </c>
      <c r="B450" s="2" t="s">
        <v>21</v>
      </c>
      <c r="C450" s="80" t="s">
        <v>16</v>
      </c>
      <c r="D450" s="81">
        <v>45933</v>
      </c>
      <c r="E450" s="81">
        <v>45937</v>
      </c>
      <c r="F450" s="81">
        <v>45942</v>
      </c>
      <c r="G450" s="81">
        <v>45949</v>
      </c>
      <c r="H450" s="80" t="s">
        <v>17</v>
      </c>
      <c r="J450" s="81">
        <v>45960</v>
      </c>
      <c r="K450" s="80">
        <v>4</v>
      </c>
      <c r="L450" s="80">
        <v>5</v>
      </c>
      <c r="M450" s="80">
        <v>7</v>
      </c>
      <c r="N450" s="80">
        <v>3</v>
      </c>
    </row>
    <row r="451" spans="1:14" x14ac:dyDescent="0.3">
      <c r="A451" s="2" t="s">
        <v>477</v>
      </c>
      <c r="B451" s="2" t="s">
        <v>15</v>
      </c>
      <c r="C451" s="80" t="s">
        <v>30</v>
      </c>
      <c r="D451" s="81">
        <v>45939</v>
      </c>
      <c r="E451" s="81">
        <v>45944</v>
      </c>
      <c r="F451" s="81">
        <v>45947</v>
      </c>
      <c r="G451" s="81">
        <v>45953</v>
      </c>
      <c r="H451" s="80" t="s">
        <v>17</v>
      </c>
      <c r="J451" s="81">
        <v>45979</v>
      </c>
      <c r="K451" s="80">
        <v>5</v>
      </c>
      <c r="L451" s="80">
        <v>3</v>
      </c>
      <c r="M451" s="80">
        <v>6</v>
      </c>
      <c r="N451" s="80">
        <v>3</v>
      </c>
    </row>
    <row r="452" spans="1:14" x14ac:dyDescent="0.3">
      <c r="A452" s="2" t="s">
        <v>478</v>
      </c>
      <c r="B452" s="2" t="s">
        <v>15</v>
      </c>
      <c r="C452" s="80" t="s">
        <v>16</v>
      </c>
      <c r="D452" s="81">
        <v>45955</v>
      </c>
      <c r="E452" s="81">
        <v>45957</v>
      </c>
      <c r="F452" s="81">
        <v>45961</v>
      </c>
      <c r="G452" s="81">
        <v>45965</v>
      </c>
      <c r="H452" s="80" t="s">
        <v>17</v>
      </c>
      <c r="J452" s="81">
        <v>45980</v>
      </c>
      <c r="K452" s="80">
        <v>2</v>
      </c>
      <c r="L452" s="80">
        <v>4</v>
      </c>
      <c r="M452" s="80">
        <v>4</v>
      </c>
      <c r="N452" s="80">
        <v>0</v>
      </c>
    </row>
    <row r="453" spans="1:14" x14ac:dyDescent="0.3">
      <c r="A453" s="2" t="s">
        <v>479</v>
      </c>
      <c r="B453" s="2" t="s">
        <v>15</v>
      </c>
      <c r="C453" s="80" t="s">
        <v>22</v>
      </c>
      <c r="D453" s="81">
        <v>45956</v>
      </c>
      <c r="H453" s="80" t="s">
        <v>23</v>
      </c>
      <c r="I453" s="80" t="s">
        <v>24</v>
      </c>
    </row>
    <row r="454" spans="1:14" x14ac:dyDescent="0.3">
      <c r="A454" s="2" t="s">
        <v>480</v>
      </c>
      <c r="B454" s="2" t="s">
        <v>21</v>
      </c>
      <c r="C454" s="80" t="s">
        <v>16</v>
      </c>
      <c r="D454" s="81">
        <v>45958</v>
      </c>
      <c r="E454" s="81">
        <v>45962</v>
      </c>
      <c r="F454" s="81">
        <v>45966</v>
      </c>
      <c r="G454" s="81">
        <v>45973</v>
      </c>
      <c r="H454" s="80" t="s">
        <v>17</v>
      </c>
      <c r="J454" s="81">
        <v>45985</v>
      </c>
      <c r="K454" s="80">
        <v>4</v>
      </c>
      <c r="L454" s="80">
        <v>4</v>
      </c>
      <c r="M454" s="80">
        <v>7</v>
      </c>
      <c r="N454" s="80">
        <v>4</v>
      </c>
    </row>
    <row r="455" spans="1:14" x14ac:dyDescent="0.3">
      <c r="A455" s="2" t="s">
        <v>481</v>
      </c>
      <c r="B455" s="2" t="s">
        <v>21</v>
      </c>
      <c r="C455" s="80" t="s">
        <v>22</v>
      </c>
      <c r="D455" s="81">
        <v>45944</v>
      </c>
      <c r="H455" s="80" t="s">
        <v>23</v>
      </c>
      <c r="I455" s="80" t="s">
        <v>24</v>
      </c>
    </row>
    <row r="456" spans="1:14" x14ac:dyDescent="0.3">
      <c r="A456" s="2" t="s">
        <v>482</v>
      </c>
      <c r="B456" s="2" t="s">
        <v>19</v>
      </c>
      <c r="C456" s="80" t="s">
        <v>22</v>
      </c>
      <c r="D456" s="81">
        <v>45941</v>
      </c>
      <c r="H456" s="80" t="s">
        <v>23</v>
      </c>
      <c r="I456" s="80" t="s">
        <v>33</v>
      </c>
    </row>
    <row r="457" spans="1:14" x14ac:dyDescent="0.3">
      <c r="A457" s="2" t="s">
        <v>483</v>
      </c>
      <c r="B457" s="2" t="s">
        <v>19</v>
      </c>
      <c r="C457" s="80" t="s">
        <v>16</v>
      </c>
      <c r="D457" s="81">
        <v>45960</v>
      </c>
      <c r="E457" s="81">
        <v>45961</v>
      </c>
      <c r="F457" s="81">
        <v>45963</v>
      </c>
      <c r="G457" s="81">
        <v>45965</v>
      </c>
      <c r="H457" s="80" t="s">
        <v>17</v>
      </c>
      <c r="J457" s="81">
        <v>45984</v>
      </c>
      <c r="K457" s="80">
        <v>1</v>
      </c>
      <c r="L457" s="80">
        <v>2</v>
      </c>
      <c r="M457" s="80">
        <v>2</v>
      </c>
      <c r="N457" s="80">
        <v>9</v>
      </c>
    </row>
    <row r="458" spans="1:14" x14ac:dyDescent="0.3">
      <c r="A458" s="2" t="s">
        <v>484</v>
      </c>
      <c r="B458" s="2" t="s">
        <v>19</v>
      </c>
      <c r="C458" s="80" t="s">
        <v>16</v>
      </c>
      <c r="D458" s="81">
        <v>45956</v>
      </c>
      <c r="E458" s="81">
        <v>45958</v>
      </c>
      <c r="F458" s="81">
        <v>45961</v>
      </c>
      <c r="G458" s="81">
        <v>45968</v>
      </c>
      <c r="H458" s="80" t="s">
        <v>23</v>
      </c>
      <c r="I458" s="80" t="s">
        <v>63</v>
      </c>
      <c r="K458" s="80">
        <v>2</v>
      </c>
      <c r="L458" s="80">
        <v>3</v>
      </c>
      <c r="M458" s="80">
        <v>7</v>
      </c>
    </row>
    <row r="459" spans="1:14" x14ac:dyDescent="0.3">
      <c r="A459" s="2" t="s">
        <v>485</v>
      </c>
      <c r="B459" s="2" t="s">
        <v>32</v>
      </c>
      <c r="C459" s="80" t="s">
        <v>16</v>
      </c>
      <c r="D459" s="81">
        <v>45947</v>
      </c>
      <c r="E459" s="81">
        <v>45951</v>
      </c>
      <c r="F459" s="81">
        <v>45955</v>
      </c>
      <c r="G459" s="81">
        <v>45959</v>
      </c>
      <c r="H459" s="80" t="s">
        <v>17</v>
      </c>
      <c r="J459" s="81">
        <v>45985</v>
      </c>
      <c r="K459" s="80">
        <v>4</v>
      </c>
      <c r="L459" s="80">
        <v>4</v>
      </c>
      <c r="M459" s="80">
        <v>4</v>
      </c>
      <c r="N459" s="80">
        <v>5</v>
      </c>
    </row>
    <row r="460" spans="1:14" x14ac:dyDescent="0.3">
      <c r="A460" s="2" t="s">
        <v>486</v>
      </c>
      <c r="B460" s="2" t="s">
        <v>15</v>
      </c>
      <c r="C460" s="80" t="s">
        <v>30</v>
      </c>
      <c r="D460" s="81">
        <v>45939</v>
      </c>
      <c r="E460" s="81">
        <v>45942</v>
      </c>
      <c r="F460" s="81">
        <v>45944</v>
      </c>
      <c r="G460" s="81">
        <v>45947</v>
      </c>
      <c r="H460" s="80" t="s">
        <v>17</v>
      </c>
      <c r="J460" s="81">
        <v>45969</v>
      </c>
      <c r="K460" s="80">
        <v>3</v>
      </c>
      <c r="L460" s="80">
        <v>2</v>
      </c>
      <c r="M460" s="80">
        <v>3</v>
      </c>
      <c r="N460" s="80">
        <v>5</v>
      </c>
    </row>
    <row r="461" spans="1:14" x14ac:dyDescent="0.3">
      <c r="A461" s="2" t="s">
        <v>487</v>
      </c>
      <c r="B461" s="2" t="s">
        <v>15</v>
      </c>
      <c r="C461" s="80" t="s">
        <v>16</v>
      </c>
      <c r="D461" s="81">
        <v>45957</v>
      </c>
      <c r="E461" s="81">
        <v>45958</v>
      </c>
      <c r="F461" s="81">
        <v>45963</v>
      </c>
      <c r="G461" s="81">
        <v>45969</v>
      </c>
      <c r="H461" s="80" t="s">
        <v>17</v>
      </c>
      <c r="J461" s="81">
        <v>45983</v>
      </c>
      <c r="K461" s="80">
        <v>1</v>
      </c>
      <c r="L461" s="80">
        <v>5</v>
      </c>
      <c r="M461" s="80">
        <v>6</v>
      </c>
      <c r="N461" s="80">
        <v>1</v>
      </c>
    </row>
    <row r="462" spans="1:14" x14ac:dyDescent="0.3">
      <c r="A462" s="2" t="s">
        <v>488</v>
      </c>
      <c r="B462" s="2" t="s">
        <v>19</v>
      </c>
      <c r="C462" s="80" t="s">
        <v>16</v>
      </c>
      <c r="D462" s="81">
        <v>45931</v>
      </c>
      <c r="E462" s="81">
        <v>45935</v>
      </c>
      <c r="F462" s="81">
        <v>45939</v>
      </c>
      <c r="G462" s="81">
        <v>45945</v>
      </c>
      <c r="H462" s="80" t="s">
        <v>23</v>
      </c>
      <c r="I462" s="80" t="s">
        <v>63</v>
      </c>
      <c r="K462" s="80">
        <v>4</v>
      </c>
      <c r="L462" s="80">
        <v>4</v>
      </c>
      <c r="M462" s="80">
        <v>6</v>
      </c>
    </row>
    <row r="463" spans="1:14" x14ac:dyDescent="0.3">
      <c r="A463" s="2" t="s">
        <v>489</v>
      </c>
      <c r="B463" s="2" t="s">
        <v>15</v>
      </c>
      <c r="C463" s="80" t="s">
        <v>22</v>
      </c>
      <c r="D463" s="81">
        <v>45940</v>
      </c>
      <c r="H463" s="80" t="s">
        <v>23</v>
      </c>
      <c r="I463" s="80" t="s">
        <v>33</v>
      </c>
    </row>
    <row r="464" spans="1:14" x14ac:dyDescent="0.3">
      <c r="A464" s="2" t="s">
        <v>490</v>
      </c>
      <c r="B464" s="2" t="s">
        <v>19</v>
      </c>
      <c r="C464" s="80" t="s">
        <v>22</v>
      </c>
      <c r="D464" s="81">
        <v>45954</v>
      </c>
      <c r="H464" s="80" t="s">
        <v>23</v>
      </c>
      <c r="I464" s="80" t="s">
        <v>33</v>
      </c>
    </row>
    <row r="465" spans="1:14" x14ac:dyDescent="0.3">
      <c r="A465" s="2" t="s">
        <v>491</v>
      </c>
      <c r="B465" s="2" t="s">
        <v>32</v>
      </c>
      <c r="C465" s="80" t="s">
        <v>16</v>
      </c>
      <c r="D465" s="81">
        <v>45940</v>
      </c>
      <c r="E465" s="81">
        <v>45941</v>
      </c>
      <c r="F465" s="81">
        <v>45943</v>
      </c>
      <c r="G465" s="81">
        <v>45949</v>
      </c>
      <c r="H465" s="80" t="s">
        <v>17</v>
      </c>
      <c r="J465" s="81">
        <v>45975</v>
      </c>
      <c r="K465" s="80">
        <v>1</v>
      </c>
      <c r="L465" s="80">
        <v>2</v>
      </c>
      <c r="M465" s="80">
        <v>6</v>
      </c>
      <c r="N465" s="80">
        <v>1</v>
      </c>
    </row>
    <row r="466" spans="1:14" x14ac:dyDescent="0.3">
      <c r="A466" s="2" t="s">
        <v>492</v>
      </c>
      <c r="B466" s="2" t="s">
        <v>32</v>
      </c>
      <c r="C466" s="80" t="s">
        <v>30</v>
      </c>
      <c r="D466" s="81">
        <v>45957</v>
      </c>
      <c r="E466" s="81">
        <v>45961</v>
      </c>
      <c r="F466" s="81">
        <v>45963</v>
      </c>
      <c r="G466" s="81">
        <v>45966</v>
      </c>
      <c r="H466" s="80" t="s">
        <v>17</v>
      </c>
      <c r="J466" s="81">
        <v>45994</v>
      </c>
      <c r="K466" s="80">
        <v>4</v>
      </c>
      <c r="L466" s="80">
        <v>2</v>
      </c>
      <c r="M466" s="80">
        <v>3</v>
      </c>
      <c r="N466" s="80">
        <v>4</v>
      </c>
    </row>
    <row r="467" spans="1:14" x14ac:dyDescent="0.3">
      <c r="A467" s="2" t="s">
        <v>493</v>
      </c>
      <c r="B467" s="2" t="s">
        <v>21</v>
      </c>
      <c r="C467" s="80" t="s">
        <v>30</v>
      </c>
      <c r="D467" s="81">
        <v>45949</v>
      </c>
      <c r="E467" s="81">
        <v>45954</v>
      </c>
      <c r="F467" s="81">
        <v>45957</v>
      </c>
      <c r="G467" s="81">
        <v>45964</v>
      </c>
      <c r="H467" s="80" t="s">
        <v>17</v>
      </c>
      <c r="J467" s="81">
        <v>45974</v>
      </c>
      <c r="K467" s="80">
        <v>5</v>
      </c>
      <c r="L467" s="80">
        <v>3</v>
      </c>
      <c r="M467" s="80">
        <v>7</v>
      </c>
      <c r="N467" s="80">
        <v>4</v>
      </c>
    </row>
    <row r="468" spans="1:14" x14ac:dyDescent="0.3">
      <c r="A468" s="2" t="s">
        <v>494</v>
      </c>
      <c r="B468" s="2" t="s">
        <v>32</v>
      </c>
      <c r="C468" s="80" t="s">
        <v>30</v>
      </c>
      <c r="D468" s="81">
        <v>45949</v>
      </c>
      <c r="E468" s="81">
        <v>45952</v>
      </c>
      <c r="F468" s="81">
        <v>45954</v>
      </c>
      <c r="G468" s="81">
        <v>45959</v>
      </c>
      <c r="H468" s="80" t="s">
        <v>17</v>
      </c>
      <c r="J468" s="81">
        <v>45974</v>
      </c>
      <c r="K468" s="80">
        <v>3</v>
      </c>
      <c r="L468" s="80">
        <v>2</v>
      </c>
      <c r="M468" s="80">
        <v>5</v>
      </c>
      <c r="N468" s="80">
        <v>1</v>
      </c>
    </row>
    <row r="469" spans="1:14" x14ac:dyDescent="0.3">
      <c r="A469" s="2" t="s">
        <v>495</v>
      </c>
      <c r="B469" s="2" t="s">
        <v>19</v>
      </c>
      <c r="C469" s="80" t="s">
        <v>16</v>
      </c>
      <c r="D469" s="81">
        <v>45952</v>
      </c>
      <c r="E469" s="81">
        <v>45954</v>
      </c>
      <c r="F469" s="81">
        <v>45958</v>
      </c>
      <c r="G469" s="81">
        <v>45962</v>
      </c>
      <c r="H469" s="80" t="s">
        <v>17</v>
      </c>
      <c r="J469" s="81">
        <v>45978</v>
      </c>
      <c r="K469" s="80">
        <v>2</v>
      </c>
      <c r="L469" s="80">
        <v>4</v>
      </c>
      <c r="M469" s="80">
        <v>4</v>
      </c>
      <c r="N469" s="80">
        <v>1</v>
      </c>
    </row>
    <row r="470" spans="1:14" x14ac:dyDescent="0.3">
      <c r="A470" s="2" t="s">
        <v>496</v>
      </c>
      <c r="B470" s="2" t="s">
        <v>32</v>
      </c>
      <c r="C470" s="80" t="s">
        <v>16</v>
      </c>
      <c r="D470" s="81">
        <v>45946</v>
      </c>
      <c r="E470" s="81">
        <v>45950</v>
      </c>
      <c r="F470" s="81">
        <v>45951</v>
      </c>
      <c r="G470" s="81">
        <v>45958</v>
      </c>
      <c r="H470" s="80" t="s">
        <v>17</v>
      </c>
      <c r="J470" s="81">
        <v>45974</v>
      </c>
      <c r="K470" s="80">
        <v>4</v>
      </c>
      <c r="L470" s="80">
        <v>1</v>
      </c>
      <c r="M470" s="80">
        <v>7</v>
      </c>
      <c r="N470" s="80">
        <v>0</v>
      </c>
    </row>
    <row r="471" spans="1:14" x14ac:dyDescent="0.3">
      <c r="A471" s="2" t="s">
        <v>497</v>
      </c>
      <c r="B471" s="2" t="s">
        <v>21</v>
      </c>
      <c r="C471" s="80" t="s">
        <v>22</v>
      </c>
      <c r="D471" s="81">
        <v>45958</v>
      </c>
      <c r="H471" s="80" t="s">
        <v>23</v>
      </c>
      <c r="I471" s="80" t="s">
        <v>33</v>
      </c>
    </row>
    <row r="472" spans="1:14" x14ac:dyDescent="0.3">
      <c r="A472" s="2" t="s">
        <v>498</v>
      </c>
      <c r="B472" s="2" t="s">
        <v>15</v>
      </c>
      <c r="C472" s="80" t="s">
        <v>16</v>
      </c>
      <c r="D472" s="81">
        <v>45935</v>
      </c>
      <c r="E472" s="81">
        <v>45936</v>
      </c>
      <c r="F472" s="81">
        <v>45941</v>
      </c>
      <c r="G472" s="81">
        <v>45943</v>
      </c>
      <c r="H472" s="80" t="s">
        <v>17</v>
      </c>
      <c r="J472" s="81">
        <v>45954</v>
      </c>
      <c r="K472" s="80">
        <v>1</v>
      </c>
      <c r="L472" s="80">
        <v>5</v>
      </c>
      <c r="M472" s="80">
        <v>2</v>
      </c>
      <c r="N472" s="80">
        <v>7</v>
      </c>
    </row>
    <row r="473" spans="1:14" x14ac:dyDescent="0.3">
      <c r="A473" s="2" t="s">
        <v>499</v>
      </c>
      <c r="B473" s="2" t="s">
        <v>19</v>
      </c>
      <c r="C473" s="80" t="s">
        <v>22</v>
      </c>
      <c r="D473" s="81">
        <v>45945</v>
      </c>
      <c r="H473" s="80" t="s">
        <v>23</v>
      </c>
      <c r="I473" s="80" t="s">
        <v>63</v>
      </c>
    </row>
    <row r="474" spans="1:14" x14ac:dyDescent="0.3">
      <c r="A474" s="2" t="s">
        <v>500</v>
      </c>
      <c r="B474" s="2" t="s">
        <v>15</v>
      </c>
      <c r="C474" s="80" t="s">
        <v>22</v>
      </c>
      <c r="D474" s="81">
        <v>45948</v>
      </c>
      <c r="H474" s="80" t="s">
        <v>23</v>
      </c>
      <c r="I474" s="80" t="s">
        <v>33</v>
      </c>
    </row>
    <row r="475" spans="1:14" x14ac:dyDescent="0.3">
      <c r="A475" s="2" t="s">
        <v>501</v>
      </c>
      <c r="B475" s="2" t="s">
        <v>21</v>
      </c>
      <c r="C475" s="80" t="s">
        <v>16</v>
      </c>
      <c r="D475" s="81">
        <v>45946</v>
      </c>
      <c r="E475" s="81">
        <v>45949</v>
      </c>
      <c r="F475" s="81">
        <v>45953</v>
      </c>
      <c r="G475" s="81">
        <v>45956</v>
      </c>
      <c r="H475" s="80" t="s">
        <v>17</v>
      </c>
      <c r="J475" s="81">
        <v>45973</v>
      </c>
      <c r="K475" s="80">
        <v>3</v>
      </c>
      <c r="L475" s="80">
        <v>4</v>
      </c>
      <c r="M475" s="80">
        <v>3</v>
      </c>
      <c r="N475" s="80">
        <v>8</v>
      </c>
    </row>
    <row r="476" spans="1:14" x14ac:dyDescent="0.3">
      <c r="A476" s="2" t="s">
        <v>502</v>
      </c>
      <c r="B476" s="2" t="s">
        <v>21</v>
      </c>
      <c r="C476" s="80" t="s">
        <v>22</v>
      </c>
      <c r="D476" s="81">
        <v>45942</v>
      </c>
      <c r="H476" s="80" t="s">
        <v>23</v>
      </c>
      <c r="I476" s="80" t="s">
        <v>101</v>
      </c>
    </row>
    <row r="477" spans="1:14" x14ac:dyDescent="0.3">
      <c r="A477" s="2" t="s">
        <v>503</v>
      </c>
      <c r="B477" s="2" t="s">
        <v>21</v>
      </c>
      <c r="C477" s="80" t="s">
        <v>16</v>
      </c>
      <c r="D477" s="81">
        <v>45941</v>
      </c>
      <c r="E477" s="81">
        <v>45943</v>
      </c>
      <c r="F477" s="81">
        <v>45947</v>
      </c>
      <c r="G477" s="81">
        <v>45952</v>
      </c>
      <c r="H477" s="80" t="s">
        <v>23</v>
      </c>
      <c r="I477" s="80" t="s">
        <v>24</v>
      </c>
      <c r="K477" s="80">
        <v>2</v>
      </c>
      <c r="L477" s="80">
        <v>4</v>
      </c>
      <c r="M477" s="80">
        <v>5</v>
      </c>
    </row>
    <row r="478" spans="1:14" x14ac:dyDescent="0.3">
      <c r="A478" s="2" t="s">
        <v>504</v>
      </c>
      <c r="B478" s="2" t="s">
        <v>15</v>
      </c>
      <c r="C478" s="80" t="s">
        <v>30</v>
      </c>
      <c r="D478" s="81">
        <v>45948</v>
      </c>
      <c r="E478" s="81">
        <v>45949</v>
      </c>
      <c r="F478" s="81">
        <v>45954</v>
      </c>
      <c r="G478" s="81">
        <v>45959</v>
      </c>
      <c r="H478" s="80" t="s">
        <v>17</v>
      </c>
      <c r="J478" s="81">
        <v>45970</v>
      </c>
      <c r="K478" s="80">
        <v>1</v>
      </c>
      <c r="L478" s="80">
        <v>5</v>
      </c>
      <c r="M478" s="80">
        <v>5</v>
      </c>
      <c r="N478" s="80">
        <v>2</v>
      </c>
    </row>
    <row r="479" spans="1:14" x14ac:dyDescent="0.3">
      <c r="A479" s="2" t="s">
        <v>505</v>
      </c>
      <c r="B479" s="2" t="s">
        <v>15</v>
      </c>
      <c r="C479" s="80" t="s">
        <v>16</v>
      </c>
      <c r="D479" s="81">
        <v>45955</v>
      </c>
      <c r="E479" s="81">
        <v>45958</v>
      </c>
      <c r="F479" s="81">
        <v>45963</v>
      </c>
      <c r="G479" s="81">
        <v>45965</v>
      </c>
      <c r="H479" s="80" t="s">
        <v>23</v>
      </c>
      <c r="I479" s="80" t="s">
        <v>24</v>
      </c>
      <c r="K479" s="80">
        <v>3</v>
      </c>
      <c r="L479" s="80">
        <v>5</v>
      </c>
      <c r="M479" s="80">
        <v>2</v>
      </c>
    </row>
    <row r="480" spans="1:14" x14ac:dyDescent="0.3">
      <c r="A480" s="2" t="s">
        <v>506</v>
      </c>
      <c r="B480" s="2" t="s">
        <v>15</v>
      </c>
      <c r="C480" s="80" t="s">
        <v>16</v>
      </c>
      <c r="D480" s="81">
        <v>45948</v>
      </c>
      <c r="E480" s="81">
        <v>45949</v>
      </c>
      <c r="F480" s="81">
        <v>45951</v>
      </c>
      <c r="G480" s="81">
        <v>45954</v>
      </c>
      <c r="H480" s="80" t="s">
        <v>17</v>
      </c>
      <c r="J480" s="81">
        <v>45978</v>
      </c>
      <c r="K480" s="80">
        <v>1</v>
      </c>
      <c r="L480" s="80">
        <v>2</v>
      </c>
      <c r="M480" s="80">
        <v>3</v>
      </c>
      <c r="N480" s="80">
        <v>7</v>
      </c>
    </row>
    <row r="481" spans="1:14" x14ac:dyDescent="0.3">
      <c r="A481" s="2" t="s">
        <v>507</v>
      </c>
      <c r="B481" s="2" t="s">
        <v>15</v>
      </c>
      <c r="C481" s="80" t="s">
        <v>16</v>
      </c>
      <c r="D481" s="81">
        <v>45943</v>
      </c>
      <c r="E481" s="81">
        <v>45946</v>
      </c>
      <c r="F481" s="81">
        <v>45950</v>
      </c>
      <c r="G481" s="81">
        <v>45955</v>
      </c>
      <c r="H481" s="80" t="s">
        <v>23</v>
      </c>
      <c r="I481" s="80" t="s">
        <v>26</v>
      </c>
      <c r="K481" s="80">
        <v>3</v>
      </c>
      <c r="L481" s="80">
        <v>4</v>
      </c>
      <c r="M481" s="80">
        <v>5</v>
      </c>
    </row>
    <row r="482" spans="1:14" x14ac:dyDescent="0.3">
      <c r="A482" s="2" t="s">
        <v>508</v>
      </c>
      <c r="B482" s="2" t="s">
        <v>21</v>
      </c>
      <c r="C482" s="80" t="s">
        <v>16</v>
      </c>
      <c r="D482" s="81">
        <v>45945</v>
      </c>
      <c r="E482" s="81">
        <v>45947</v>
      </c>
      <c r="F482" s="81">
        <v>45949</v>
      </c>
      <c r="G482" s="81">
        <v>45956</v>
      </c>
      <c r="H482" s="80" t="s">
        <v>17</v>
      </c>
      <c r="J482" s="81">
        <v>45967</v>
      </c>
      <c r="K482" s="80">
        <v>2</v>
      </c>
      <c r="L482" s="80">
        <v>2</v>
      </c>
      <c r="M482" s="80">
        <v>7</v>
      </c>
      <c r="N482" s="80">
        <v>2</v>
      </c>
    </row>
    <row r="483" spans="1:14" x14ac:dyDescent="0.3">
      <c r="A483" s="2" t="s">
        <v>509</v>
      </c>
      <c r="B483" s="2" t="s">
        <v>21</v>
      </c>
      <c r="C483" s="80" t="s">
        <v>16</v>
      </c>
      <c r="D483" s="81">
        <v>45960</v>
      </c>
      <c r="E483" s="81">
        <v>45962</v>
      </c>
      <c r="F483" s="81">
        <v>45965</v>
      </c>
      <c r="G483" s="81">
        <v>45971</v>
      </c>
      <c r="H483" s="80" t="s">
        <v>17</v>
      </c>
      <c r="J483" s="81">
        <v>45992</v>
      </c>
      <c r="K483" s="80">
        <v>2</v>
      </c>
      <c r="L483" s="80">
        <v>3</v>
      </c>
      <c r="M483" s="80">
        <v>6</v>
      </c>
      <c r="N483" s="80">
        <v>8</v>
      </c>
    </row>
    <row r="484" spans="1:14" x14ac:dyDescent="0.3">
      <c r="A484" s="2" t="s">
        <v>510</v>
      </c>
      <c r="B484" s="2" t="s">
        <v>19</v>
      </c>
      <c r="C484" s="80" t="s">
        <v>16</v>
      </c>
      <c r="D484" s="81">
        <v>45941</v>
      </c>
      <c r="E484" s="81">
        <v>45942</v>
      </c>
      <c r="F484" s="81">
        <v>45944</v>
      </c>
      <c r="G484" s="81">
        <v>45946</v>
      </c>
      <c r="H484" s="80" t="s">
        <v>17</v>
      </c>
      <c r="J484" s="81">
        <v>45962</v>
      </c>
      <c r="K484" s="80">
        <v>1</v>
      </c>
      <c r="L484" s="80">
        <v>2</v>
      </c>
      <c r="M484" s="80">
        <v>2</v>
      </c>
      <c r="N484" s="80">
        <v>5</v>
      </c>
    </row>
    <row r="485" spans="1:14" x14ac:dyDescent="0.3">
      <c r="A485" s="2" t="s">
        <v>511</v>
      </c>
      <c r="B485" s="2" t="s">
        <v>19</v>
      </c>
      <c r="C485" s="80" t="s">
        <v>16</v>
      </c>
      <c r="D485" s="81">
        <v>45958</v>
      </c>
      <c r="E485" s="81">
        <v>45961</v>
      </c>
      <c r="F485" s="81">
        <v>45964</v>
      </c>
      <c r="G485" s="81">
        <v>45970</v>
      </c>
      <c r="H485" s="80" t="s">
        <v>17</v>
      </c>
      <c r="J485" s="81">
        <v>45988</v>
      </c>
      <c r="K485" s="80">
        <v>3</v>
      </c>
      <c r="L485" s="80">
        <v>3</v>
      </c>
      <c r="M485" s="80">
        <v>6</v>
      </c>
      <c r="N485" s="80">
        <v>5</v>
      </c>
    </row>
    <row r="486" spans="1:14" x14ac:dyDescent="0.3">
      <c r="A486" s="2" t="s">
        <v>512</v>
      </c>
      <c r="B486" s="2" t="s">
        <v>15</v>
      </c>
      <c r="C486" s="80" t="s">
        <v>16</v>
      </c>
      <c r="D486" s="81">
        <v>45937</v>
      </c>
      <c r="E486" s="81">
        <v>45941</v>
      </c>
      <c r="F486" s="81">
        <v>45942</v>
      </c>
      <c r="G486" s="81">
        <v>45944</v>
      </c>
      <c r="H486" s="80" t="s">
        <v>17</v>
      </c>
      <c r="J486" s="81">
        <v>45965</v>
      </c>
      <c r="K486" s="80">
        <v>4</v>
      </c>
      <c r="L486" s="80">
        <v>1</v>
      </c>
      <c r="M486" s="80">
        <v>2</v>
      </c>
      <c r="N486" s="80">
        <v>6</v>
      </c>
    </row>
    <row r="487" spans="1:14" x14ac:dyDescent="0.3">
      <c r="A487" s="2" t="s">
        <v>513</v>
      </c>
      <c r="B487" s="2" t="s">
        <v>32</v>
      </c>
      <c r="C487" s="80" t="s">
        <v>16</v>
      </c>
      <c r="D487" s="81">
        <v>45953</v>
      </c>
      <c r="E487" s="81">
        <v>45955</v>
      </c>
      <c r="F487" s="81">
        <v>45959</v>
      </c>
      <c r="G487" s="81">
        <v>45963</v>
      </c>
      <c r="H487" s="80" t="s">
        <v>23</v>
      </c>
      <c r="I487" s="80" t="s">
        <v>26</v>
      </c>
      <c r="K487" s="80">
        <v>2</v>
      </c>
      <c r="L487" s="80">
        <v>4</v>
      </c>
      <c r="M487" s="80">
        <v>4</v>
      </c>
    </row>
    <row r="488" spans="1:14" x14ac:dyDescent="0.3">
      <c r="A488" s="2" t="s">
        <v>514</v>
      </c>
      <c r="B488" s="2" t="s">
        <v>32</v>
      </c>
      <c r="C488" s="80" t="s">
        <v>16</v>
      </c>
      <c r="D488" s="81">
        <v>45938</v>
      </c>
      <c r="E488" s="81">
        <v>45942</v>
      </c>
      <c r="F488" s="81">
        <v>45945</v>
      </c>
      <c r="G488" s="81">
        <v>45949</v>
      </c>
      <c r="H488" s="80" t="s">
        <v>17</v>
      </c>
      <c r="J488" s="81">
        <v>45973</v>
      </c>
      <c r="K488" s="80">
        <v>4</v>
      </c>
      <c r="L488" s="80">
        <v>3</v>
      </c>
      <c r="M488" s="80">
        <v>4</v>
      </c>
      <c r="N488" s="80">
        <v>9</v>
      </c>
    </row>
    <row r="489" spans="1:14" x14ac:dyDescent="0.3">
      <c r="A489" s="2" t="s">
        <v>515</v>
      </c>
      <c r="B489" s="2" t="s">
        <v>21</v>
      </c>
      <c r="C489" s="80" t="s">
        <v>30</v>
      </c>
      <c r="D489" s="81">
        <v>45949</v>
      </c>
      <c r="E489" s="81">
        <v>45953</v>
      </c>
      <c r="F489" s="81">
        <v>45954</v>
      </c>
      <c r="G489" s="81">
        <v>45957</v>
      </c>
      <c r="H489" s="80" t="s">
        <v>17</v>
      </c>
      <c r="J489" s="81">
        <v>45983</v>
      </c>
      <c r="K489" s="80">
        <v>4</v>
      </c>
      <c r="L489" s="80">
        <v>1</v>
      </c>
      <c r="M489" s="80">
        <v>3</v>
      </c>
      <c r="N489" s="80">
        <v>4</v>
      </c>
    </row>
    <row r="490" spans="1:14" x14ac:dyDescent="0.3">
      <c r="A490" s="2" t="s">
        <v>516</v>
      </c>
      <c r="B490" s="2" t="s">
        <v>21</v>
      </c>
      <c r="C490" s="80" t="s">
        <v>16</v>
      </c>
      <c r="D490" s="81">
        <v>45943</v>
      </c>
      <c r="E490" s="81">
        <v>45948</v>
      </c>
      <c r="F490" s="81">
        <v>45953</v>
      </c>
      <c r="G490" s="81">
        <v>45958</v>
      </c>
      <c r="H490" s="80" t="s">
        <v>17</v>
      </c>
      <c r="J490" s="81">
        <v>45980</v>
      </c>
      <c r="K490" s="80">
        <v>5</v>
      </c>
      <c r="L490" s="80">
        <v>5</v>
      </c>
      <c r="M490" s="80">
        <v>5</v>
      </c>
      <c r="N490" s="80">
        <v>5</v>
      </c>
    </row>
    <row r="491" spans="1:14" x14ac:dyDescent="0.3">
      <c r="A491" s="2" t="s">
        <v>517</v>
      </c>
      <c r="B491" s="2" t="s">
        <v>21</v>
      </c>
      <c r="C491" s="80" t="s">
        <v>30</v>
      </c>
      <c r="D491" s="81">
        <v>45938</v>
      </c>
      <c r="E491" s="81">
        <v>45939</v>
      </c>
      <c r="F491" s="81">
        <v>45941</v>
      </c>
      <c r="G491" s="81">
        <v>45947</v>
      </c>
      <c r="H491" s="80" t="s">
        <v>17</v>
      </c>
      <c r="J491" s="81">
        <v>45977</v>
      </c>
      <c r="K491" s="80">
        <v>1</v>
      </c>
      <c r="L491" s="80">
        <v>2</v>
      </c>
      <c r="M491" s="80">
        <v>6</v>
      </c>
      <c r="N491" s="80">
        <v>2</v>
      </c>
    </row>
    <row r="492" spans="1:14" x14ac:dyDescent="0.3">
      <c r="A492" s="2" t="s">
        <v>518</v>
      </c>
      <c r="B492" s="2" t="s">
        <v>19</v>
      </c>
      <c r="C492" s="80" t="s">
        <v>16</v>
      </c>
      <c r="D492" s="81">
        <v>45958</v>
      </c>
      <c r="E492" s="81">
        <v>45959</v>
      </c>
      <c r="F492" s="81">
        <v>45960</v>
      </c>
      <c r="G492" s="81">
        <v>45965</v>
      </c>
      <c r="H492" s="80" t="s">
        <v>17</v>
      </c>
      <c r="J492" s="81">
        <v>45978</v>
      </c>
      <c r="K492" s="80">
        <v>1</v>
      </c>
      <c r="L492" s="80">
        <v>1</v>
      </c>
      <c r="M492" s="80">
        <v>5</v>
      </c>
      <c r="N492" s="80">
        <v>9</v>
      </c>
    </row>
    <row r="493" spans="1:14" x14ac:dyDescent="0.3">
      <c r="A493" s="2" t="s">
        <v>519</v>
      </c>
      <c r="B493" s="2" t="s">
        <v>19</v>
      </c>
      <c r="C493" s="80" t="s">
        <v>16</v>
      </c>
      <c r="D493" s="81">
        <v>45955</v>
      </c>
      <c r="E493" s="81">
        <v>45956</v>
      </c>
      <c r="F493" s="81">
        <v>45959</v>
      </c>
      <c r="G493" s="81">
        <v>45963</v>
      </c>
      <c r="H493" s="80" t="s">
        <v>23</v>
      </c>
      <c r="I493" s="80" t="s">
        <v>24</v>
      </c>
      <c r="K493" s="80">
        <v>1</v>
      </c>
      <c r="L493" s="80">
        <v>3</v>
      </c>
      <c r="M493" s="80">
        <v>4</v>
      </c>
    </row>
    <row r="494" spans="1:14" x14ac:dyDescent="0.3">
      <c r="A494" s="2" t="s">
        <v>520</v>
      </c>
      <c r="B494" s="2" t="s">
        <v>21</v>
      </c>
      <c r="C494" s="80" t="s">
        <v>16</v>
      </c>
      <c r="D494" s="81">
        <v>45944</v>
      </c>
      <c r="E494" s="81">
        <v>45947</v>
      </c>
      <c r="F494" s="81">
        <v>45951</v>
      </c>
      <c r="G494" s="81">
        <v>45957</v>
      </c>
      <c r="H494" s="80" t="s">
        <v>17</v>
      </c>
      <c r="J494" s="81">
        <v>45967</v>
      </c>
      <c r="K494" s="80">
        <v>3</v>
      </c>
      <c r="L494" s="80">
        <v>4</v>
      </c>
      <c r="M494" s="80">
        <v>6</v>
      </c>
      <c r="N494" s="80">
        <v>3</v>
      </c>
    </row>
    <row r="495" spans="1:14" x14ac:dyDescent="0.3">
      <c r="A495" s="2" t="s">
        <v>521</v>
      </c>
      <c r="B495" s="2" t="s">
        <v>21</v>
      </c>
      <c r="C495" s="80" t="s">
        <v>16</v>
      </c>
      <c r="D495" s="81">
        <v>45932</v>
      </c>
      <c r="E495" s="81">
        <v>45934</v>
      </c>
      <c r="F495" s="81">
        <v>45939</v>
      </c>
      <c r="G495" s="81">
        <v>45946</v>
      </c>
      <c r="H495" s="80" t="s">
        <v>17</v>
      </c>
      <c r="J495" s="81">
        <v>45963</v>
      </c>
      <c r="K495" s="80">
        <v>2</v>
      </c>
      <c r="L495" s="80">
        <v>5</v>
      </c>
      <c r="M495" s="80">
        <v>7</v>
      </c>
      <c r="N495" s="80">
        <v>1</v>
      </c>
    </row>
    <row r="496" spans="1:14" x14ac:dyDescent="0.3">
      <c r="A496" s="2" t="s">
        <v>522</v>
      </c>
      <c r="B496" s="2" t="s">
        <v>21</v>
      </c>
      <c r="C496" s="80" t="s">
        <v>22</v>
      </c>
      <c r="D496" s="81">
        <v>45941</v>
      </c>
      <c r="H496" s="80" t="s">
        <v>23</v>
      </c>
      <c r="I496" s="80" t="s">
        <v>101</v>
      </c>
    </row>
    <row r="497" spans="1:14" x14ac:dyDescent="0.3">
      <c r="A497" s="2" t="s">
        <v>523</v>
      </c>
      <c r="B497" s="2" t="s">
        <v>32</v>
      </c>
      <c r="C497" s="80" t="s">
        <v>22</v>
      </c>
      <c r="D497" s="81">
        <v>45954</v>
      </c>
      <c r="H497" s="80" t="s">
        <v>23</v>
      </c>
      <c r="I497" s="80" t="s">
        <v>63</v>
      </c>
    </row>
    <row r="498" spans="1:14" x14ac:dyDescent="0.3">
      <c r="A498" s="2" t="s">
        <v>524</v>
      </c>
      <c r="B498" s="2" t="s">
        <v>19</v>
      </c>
      <c r="C498" s="80" t="s">
        <v>22</v>
      </c>
      <c r="D498" s="81">
        <v>45946</v>
      </c>
      <c r="H498" s="80" t="s">
        <v>23</v>
      </c>
      <c r="I498" s="80" t="s">
        <v>63</v>
      </c>
    </row>
    <row r="499" spans="1:14" x14ac:dyDescent="0.3">
      <c r="A499" s="2" t="s">
        <v>525</v>
      </c>
      <c r="B499" s="2" t="s">
        <v>32</v>
      </c>
      <c r="C499" s="80" t="s">
        <v>22</v>
      </c>
      <c r="D499" s="81">
        <v>45953</v>
      </c>
      <c r="H499" s="80" t="s">
        <v>23</v>
      </c>
      <c r="I499" s="80" t="s">
        <v>101</v>
      </c>
    </row>
    <row r="500" spans="1:14" x14ac:dyDescent="0.3">
      <c r="A500" s="2" t="s">
        <v>526</v>
      </c>
      <c r="B500" s="2" t="s">
        <v>32</v>
      </c>
      <c r="C500" s="80" t="s">
        <v>30</v>
      </c>
      <c r="D500" s="81">
        <v>45960</v>
      </c>
      <c r="E500" s="81">
        <v>45962</v>
      </c>
      <c r="F500" s="81">
        <v>45967</v>
      </c>
      <c r="G500" s="81">
        <v>45970</v>
      </c>
      <c r="H500" s="80" t="s">
        <v>17</v>
      </c>
      <c r="J500" s="81">
        <v>45991</v>
      </c>
      <c r="K500" s="80">
        <v>2</v>
      </c>
      <c r="L500" s="80">
        <v>5</v>
      </c>
      <c r="M500" s="80">
        <v>3</v>
      </c>
      <c r="N500" s="80">
        <v>8</v>
      </c>
    </row>
    <row r="501" spans="1:14" x14ac:dyDescent="0.3">
      <c r="A501" s="2" t="s">
        <v>527</v>
      </c>
      <c r="B501" s="2" t="s">
        <v>21</v>
      </c>
      <c r="C501" s="80" t="s">
        <v>30</v>
      </c>
      <c r="D501" s="81">
        <v>45956</v>
      </c>
      <c r="E501" s="81">
        <v>45961</v>
      </c>
      <c r="F501" s="81">
        <v>45962</v>
      </c>
      <c r="G501" s="81">
        <v>45967</v>
      </c>
      <c r="H501" s="80" t="s">
        <v>17</v>
      </c>
      <c r="J501" s="81">
        <v>45992</v>
      </c>
      <c r="K501" s="80">
        <v>5</v>
      </c>
      <c r="L501" s="80">
        <v>1</v>
      </c>
      <c r="M501" s="80">
        <v>5</v>
      </c>
      <c r="N501" s="80">
        <v>7</v>
      </c>
    </row>
    <row r="502" spans="1:14" x14ac:dyDescent="0.3">
      <c r="A502" s="2" t="s">
        <v>528</v>
      </c>
      <c r="B502" s="2" t="s">
        <v>21</v>
      </c>
      <c r="C502" s="80" t="s">
        <v>16</v>
      </c>
      <c r="D502" s="81">
        <v>45943</v>
      </c>
      <c r="E502" s="81">
        <v>45948</v>
      </c>
      <c r="F502" s="81">
        <v>45949</v>
      </c>
      <c r="G502" s="81">
        <v>45951</v>
      </c>
      <c r="H502" s="80" t="s">
        <v>17</v>
      </c>
      <c r="J502" s="81">
        <v>45980</v>
      </c>
      <c r="K502" s="80">
        <v>5</v>
      </c>
      <c r="L502" s="80">
        <v>1</v>
      </c>
      <c r="M502" s="80">
        <v>2</v>
      </c>
      <c r="N502" s="80">
        <v>9</v>
      </c>
    </row>
    <row r="503" spans="1:14" x14ac:dyDescent="0.3">
      <c r="A503" s="2" t="s">
        <v>529</v>
      </c>
      <c r="B503" s="2" t="s">
        <v>15</v>
      </c>
      <c r="C503" s="80" t="s">
        <v>30</v>
      </c>
      <c r="D503" s="81">
        <v>45943</v>
      </c>
      <c r="E503" s="81">
        <v>45948</v>
      </c>
      <c r="F503" s="81">
        <v>45950</v>
      </c>
      <c r="G503" s="81">
        <v>45952</v>
      </c>
      <c r="H503" s="80" t="s">
        <v>17</v>
      </c>
      <c r="J503" s="81">
        <v>45976</v>
      </c>
      <c r="K503" s="80">
        <v>5</v>
      </c>
      <c r="L503" s="80">
        <v>2</v>
      </c>
      <c r="M503" s="80">
        <v>2</v>
      </c>
      <c r="N503" s="80">
        <v>4</v>
      </c>
    </row>
    <row r="504" spans="1:14" x14ac:dyDescent="0.3">
      <c r="A504" s="2" t="s">
        <v>530</v>
      </c>
      <c r="B504" s="2" t="s">
        <v>15</v>
      </c>
      <c r="C504" s="80" t="s">
        <v>16</v>
      </c>
      <c r="D504" s="81">
        <v>45952</v>
      </c>
      <c r="E504" s="81">
        <v>45956</v>
      </c>
      <c r="F504" s="81">
        <v>45961</v>
      </c>
      <c r="G504" s="81">
        <v>45967</v>
      </c>
      <c r="H504" s="80" t="s">
        <v>17</v>
      </c>
      <c r="J504" s="81">
        <v>45982</v>
      </c>
      <c r="K504" s="80">
        <v>4</v>
      </c>
      <c r="L504" s="80">
        <v>5</v>
      </c>
      <c r="M504" s="80">
        <v>6</v>
      </c>
      <c r="N504" s="80">
        <v>5</v>
      </c>
    </row>
    <row r="505" spans="1:14" x14ac:dyDescent="0.3">
      <c r="A505" s="2" t="s">
        <v>531</v>
      </c>
      <c r="B505" s="2" t="s">
        <v>32</v>
      </c>
      <c r="C505" s="80" t="s">
        <v>16</v>
      </c>
      <c r="D505" s="81">
        <v>45956</v>
      </c>
      <c r="E505" s="81">
        <v>45957</v>
      </c>
      <c r="F505" s="81">
        <v>45962</v>
      </c>
      <c r="G505" s="81">
        <v>45964</v>
      </c>
      <c r="H505" s="80" t="s">
        <v>17</v>
      </c>
      <c r="J505" s="81">
        <v>45989</v>
      </c>
      <c r="K505" s="80">
        <v>1</v>
      </c>
      <c r="L505" s="80">
        <v>5</v>
      </c>
      <c r="M505" s="80">
        <v>2</v>
      </c>
      <c r="N505" s="80">
        <v>10</v>
      </c>
    </row>
    <row r="506" spans="1:14" x14ac:dyDescent="0.3">
      <c r="A506" s="2" t="s">
        <v>532</v>
      </c>
      <c r="B506" s="2" t="s">
        <v>19</v>
      </c>
      <c r="C506" s="80" t="s">
        <v>16</v>
      </c>
      <c r="D506" s="81">
        <v>45957</v>
      </c>
      <c r="E506" s="81">
        <v>45960</v>
      </c>
      <c r="F506" s="81">
        <v>45962</v>
      </c>
      <c r="G506" s="81">
        <v>45964</v>
      </c>
      <c r="H506" s="80" t="s">
        <v>17</v>
      </c>
      <c r="J506" s="81">
        <v>45992</v>
      </c>
      <c r="K506" s="80">
        <v>3</v>
      </c>
      <c r="L506" s="80">
        <v>2</v>
      </c>
      <c r="M506" s="80">
        <v>2</v>
      </c>
      <c r="N506" s="80">
        <v>1</v>
      </c>
    </row>
    <row r="507" spans="1:14" x14ac:dyDescent="0.3">
      <c r="A507" s="2" t="s">
        <v>533</v>
      </c>
      <c r="B507" s="2" t="s">
        <v>21</v>
      </c>
      <c r="C507" s="80" t="s">
        <v>16</v>
      </c>
      <c r="D507" s="81">
        <v>45951</v>
      </c>
      <c r="E507" s="81">
        <v>45953</v>
      </c>
      <c r="F507" s="81">
        <v>45957</v>
      </c>
      <c r="G507" s="81">
        <v>45961</v>
      </c>
      <c r="H507" s="80" t="s">
        <v>17</v>
      </c>
      <c r="J507" s="81">
        <v>45988</v>
      </c>
      <c r="K507" s="80">
        <v>2</v>
      </c>
      <c r="L507" s="80">
        <v>4</v>
      </c>
      <c r="M507" s="80">
        <v>4</v>
      </c>
      <c r="N507" s="80">
        <v>10</v>
      </c>
    </row>
    <row r="508" spans="1:14" x14ac:dyDescent="0.3">
      <c r="A508" s="2" t="s">
        <v>534</v>
      </c>
      <c r="B508" s="2" t="s">
        <v>21</v>
      </c>
      <c r="C508" s="80" t="s">
        <v>16</v>
      </c>
      <c r="D508" s="81">
        <v>45935</v>
      </c>
      <c r="E508" s="81">
        <v>45938</v>
      </c>
      <c r="F508" s="81">
        <v>45940</v>
      </c>
      <c r="G508" s="81">
        <v>45943</v>
      </c>
      <c r="H508" s="80" t="s">
        <v>17</v>
      </c>
      <c r="J508" s="81">
        <v>45964</v>
      </c>
      <c r="K508" s="80">
        <v>3</v>
      </c>
      <c r="L508" s="80">
        <v>2</v>
      </c>
      <c r="M508" s="80">
        <v>3</v>
      </c>
      <c r="N508" s="80">
        <v>5</v>
      </c>
    </row>
    <row r="509" spans="1:14" x14ac:dyDescent="0.3">
      <c r="A509" s="2" t="s">
        <v>535</v>
      </c>
      <c r="B509" s="2" t="s">
        <v>32</v>
      </c>
      <c r="C509" s="80" t="s">
        <v>16</v>
      </c>
      <c r="D509" s="81">
        <v>45946</v>
      </c>
      <c r="E509" s="81">
        <v>45947</v>
      </c>
      <c r="F509" s="81">
        <v>45950</v>
      </c>
      <c r="G509" s="81">
        <v>45952</v>
      </c>
      <c r="H509" s="80" t="s">
        <v>17</v>
      </c>
      <c r="J509" s="81">
        <v>45973</v>
      </c>
      <c r="K509" s="80">
        <v>1</v>
      </c>
      <c r="L509" s="80">
        <v>3</v>
      </c>
      <c r="M509" s="80">
        <v>2</v>
      </c>
      <c r="N509" s="80">
        <v>5</v>
      </c>
    </row>
    <row r="510" spans="1:14" x14ac:dyDescent="0.3">
      <c r="A510" s="2" t="s">
        <v>536</v>
      </c>
      <c r="B510" s="2" t="s">
        <v>15</v>
      </c>
      <c r="C510" s="80" t="s">
        <v>22</v>
      </c>
      <c r="D510" s="81">
        <v>45961</v>
      </c>
      <c r="H510" s="80" t="s">
        <v>23</v>
      </c>
      <c r="I510" s="80" t="s">
        <v>63</v>
      </c>
    </row>
    <row r="511" spans="1:14" x14ac:dyDescent="0.3">
      <c r="A511" s="2" t="s">
        <v>537</v>
      </c>
      <c r="B511" s="2" t="s">
        <v>19</v>
      </c>
      <c r="C511" s="80" t="s">
        <v>16</v>
      </c>
      <c r="D511" s="81">
        <v>45932</v>
      </c>
      <c r="E511" s="81">
        <v>45933</v>
      </c>
      <c r="F511" s="81">
        <v>45936</v>
      </c>
      <c r="G511" s="81">
        <v>45938</v>
      </c>
      <c r="H511" s="80" t="s">
        <v>17</v>
      </c>
      <c r="J511" s="81">
        <v>45953</v>
      </c>
      <c r="K511" s="80">
        <v>1</v>
      </c>
      <c r="L511" s="80">
        <v>3</v>
      </c>
      <c r="M511" s="80">
        <v>2</v>
      </c>
      <c r="N511" s="80">
        <v>7</v>
      </c>
    </row>
    <row r="512" spans="1:14" x14ac:dyDescent="0.3">
      <c r="A512" s="2" t="s">
        <v>538</v>
      </c>
      <c r="B512" s="2" t="s">
        <v>15</v>
      </c>
      <c r="C512" s="80" t="s">
        <v>22</v>
      </c>
      <c r="D512" s="81">
        <v>45935</v>
      </c>
      <c r="H512" s="80" t="s">
        <v>23</v>
      </c>
      <c r="I512" s="80" t="s">
        <v>33</v>
      </c>
    </row>
    <row r="513" spans="1:14" x14ac:dyDescent="0.3">
      <c r="A513" s="2" t="s">
        <v>539</v>
      </c>
      <c r="B513" s="2" t="s">
        <v>15</v>
      </c>
      <c r="C513" s="80" t="s">
        <v>30</v>
      </c>
      <c r="D513" s="81">
        <v>45947</v>
      </c>
      <c r="E513" s="81">
        <v>45949</v>
      </c>
      <c r="F513" s="81">
        <v>45950</v>
      </c>
      <c r="G513" s="81">
        <v>45955</v>
      </c>
      <c r="H513" s="80" t="s">
        <v>17</v>
      </c>
      <c r="J513" s="81">
        <v>45973</v>
      </c>
      <c r="K513" s="80">
        <v>2</v>
      </c>
      <c r="L513" s="80">
        <v>1</v>
      </c>
      <c r="M513" s="80">
        <v>5</v>
      </c>
      <c r="N513" s="80">
        <v>7</v>
      </c>
    </row>
    <row r="514" spans="1:14" x14ac:dyDescent="0.3">
      <c r="A514" s="2" t="s">
        <v>540</v>
      </c>
      <c r="B514" s="2" t="s">
        <v>15</v>
      </c>
      <c r="C514" s="80" t="s">
        <v>22</v>
      </c>
      <c r="D514" s="81">
        <v>45961</v>
      </c>
      <c r="H514" s="80" t="s">
        <v>23</v>
      </c>
      <c r="I514" s="80" t="s">
        <v>24</v>
      </c>
    </row>
    <row r="515" spans="1:14" x14ac:dyDescent="0.3">
      <c r="A515" s="2" t="s">
        <v>541</v>
      </c>
      <c r="B515" s="2" t="s">
        <v>15</v>
      </c>
      <c r="C515" s="80" t="s">
        <v>16</v>
      </c>
      <c r="D515" s="81">
        <v>45949</v>
      </c>
      <c r="E515" s="81">
        <v>45953</v>
      </c>
      <c r="F515" s="81">
        <v>45955</v>
      </c>
      <c r="G515" s="81">
        <v>45961</v>
      </c>
      <c r="H515" s="80" t="s">
        <v>17</v>
      </c>
      <c r="J515" s="81">
        <v>45973</v>
      </c>
      <c r="K515" s="80">
        <v>4</v>
      </c>
      <c r="L515" s="80">
        <v>2</v>
      </c>
      <c r="M515" s="80">
        <v>6</v>
      </c>
      <c r="N515" s="80">
        <v>3</v>
      </c>
    </row>
    <row r="516" spans="1:14" x14ac:dyDescent="0.3">
      <c r="A516" s="2" t="s">
        <v>542</v>
      </c>
      <c r="B516" s="2" t="s">
        <v>21</v>
      </c>
      <c r="C516" s="80" t="s">
        <v>16</v>
      </c>
      <c r="D516" s="81">
        <v>45941</v>
      </c>
      <c r="E516" s="81">
        <v>45946</v>
      </c>
      <c r="F516" s="81">
        <v>45948</v>
      </c>
      <c r="G516" s="81">
        <v>45952</v>
      </c>
      <c r="H516" s="80" t="s">
        <v>17</v>
      </c>
      <c r="J516" s="81">
        <v>45971</v>
      </c>
      <c r="K516" s="80">
        <v>5</v>
      </c>
      <c r="L516" s="80">
        <v>2</v>
      </c>
      <c r="M516" s="80">
        <v>4</v>
      </c>
      <c r="N516" s="80">
        <v>5</v>
      </c>
    </row>
    <row r="517" spans="1:14" x14ac:dyDescent="0.3">
      <c r="A517" s="2" t="s">
        <v>543</v>
      </c>
      <c r="B517" s="2" t="s">
        <v>21</v>
      </c>
      <c r="C517" s="80" t="s">
        <v>30</v>
      </c>
      <c r="D517" s="81">
        <v>45958</v>
      </c>
      <c r="E517" s="81">
        <v>45962</v>
      </c>
      <c r="F517" s="81">
        <v>45963</v>
      </c>
      <c r="G517" s="81">
        <v>45970</v>
      </c>
      <c r="H517" s="80" t="s">
        <v>23</v>
      </c>
      <c r="I517" s="80" t="s">
        <v>24</v>
      </c>
      <c r="K517" s="80">
        <v>4</v>
      </c>
      <c r="L517" s="80">
        <v>1</v>
      </c>
      <c r="M517" s="80">
        <v>7</v>
      </c>
    </row>
    <row r="518" spans="1:14" x14ac:dyDescent="0.3">
      <c r="A518" s="2" t="s">
        <v>544</v>
      </c>
      <c r="B518" s="2" t="s">
        <v>15</v>
      </c>
      <c r="C518" s="80" t="s">
        <v>16</v>
      </c>
      <c r="D518" s="81">
        <v>45934</v>
      </c>
      <c r="E518" s="81">
        <v>45935</v>
      </c>
      <c r="F518" s="81">
        <v>45939</v>
      </c>
      <c r="G518" s="81">
        <v>45946</v>
      </c>
      <c r="H518" s="80" t="s">
        <v>17</v>
      </c>
      <c r="J518" s="81">
        <v>45956</v>
      </c>
      <c r="K518" s="80">
        <v>1</v>
      </c>
      <c r="L518" s="80">
        <v>4</v>
      </c>
      <c r="M518" s="80">
        <v>7</v>
      </c>
      <c r="N518" s="80">
        <v>2</v>
      </c>
    </row>
    <row r="519" spans="1:14" x14ac:dyDescent="0.3">
      <c r="A519" s="2" t="s">
        <v>545</v>
      </c>
      <c r="B519" s="2" t="s">
        <v>19</v>
      </c>
      <c r="C519" s="80" t="s">
        <v>30</v>
      </c>
      <c r="D519" s="81">
        <v>45958</v>
      </c>
      <c r="E519" s="81">
        <v>45959</v>
      </c>
      <c r="F519" s="81">
        <v>45961</v>
      </c>
      <c r="G519" s="81">
        <v>45967</v>
      </c>
      <c r="H519" s="80" t="s">
        <v>17</v>
      </c>
      <c r="J519" s="81">
        <v>45989</v>
      </c>
      <c r="K519" s="80">
        <v>1</v>
      </c>
      <c r="L519" s="80">
        <v>2</v>
      </c>
      <c r="M519" s="80">
        <v>6</v>
      </c>
      <c r="N519" s="80">
        <v>1</v>
      </c>
    </row>
    <row r="520" spans="1:14" x14ac:dyDescent="0.3">
      <c r="A520" s="2" t="s">
        <v>546</v>
      </c>
      <c r="B520" s="2" t="s">
        <v>32</v>
      </c>
      <c r="C520" s="80" t="s">
        <v>30</v>
      </c>
      <c r="D520" s="81">
        <v>45958</v>
      </c>
      <c r="E520" s="81">
        <v>45962</v>
      </c>
      <c r="F520" s="81">
        <v>45967</v>
      </c>
      <c r="G520" s="81">
        <v>45972</v>
      </c>
      <c r="H520" s="80" t="s">
        <v>17</v>
      </c>
      <c r="J520" s="81">
        <v>45983</v>
      </c>
      <c r="K520" s="80">
        <v>4</v>
      </c>
      <c r="L520" s="80">
        <v>5</v>
      </c>
      <c r="M520" s="80">
        <v>5</v>
      </c>
      <c r="N520" s="80">
        <v>10</v>
      </c>
    </row>
    <row r="521" spans="1:14" x14ac:dyDescent="0.3">
      <c r="A521" s="2" t="s">
        <v>547</v>
      </c>
      <c r="B521" s="2" t="s">
        <v>19</v>
      </c>
      <c r="C521" s="80" t="s">
        <v>16</v>
      </c>
      <c r="D521" s="81">
        <v>45945</v>
      </c>
      <c r="E521" s="81">
        <v>45950</v>
      </c>
      <c r="F521" s="81">
        <v>45952</v>
      </c>
      <c r="G521" s="81">
        <v>45957</v>
      </c>
      <c r="H521" s="80" t="s">
        <v>17</v>
      </c>
      <c r="J521" s="81">
        <v>45972</v>
      </c>
      <c r="K521" s="80">
        <v>5</v>
      </c>
      <c r="L521" s="80">
        <v>2</v>
      </c>
      <c r="M521" s="80">
        <v>5</v>
      </c>
      <c r="N521" s="80">
        <v>6</v>
      </c>
    </row>
    <row r="522" spans="1:14" x14ac:dyDescent="0.3">
      <c r="A522" s="2" t="s">
        <v>548</v>
      </c>
      <c r="B522" s="2" t="s">
        <v>19</v>
      </c>
      <c r="C522" s="80" t="s">
        <v>16</v>
      </c>
      <c r="D522" s="81">
        <v>45934</v>
      </c>
      <c r="E522" s="81">
        <v>45939</v>
      </c>
      <c r="F522" s="81">
        <v>45943</v>
      </c>
      <c r="G522" s="81">
        <v>45950</v>
      </c>
      <c r="H522" s="80" t="s">
        <v>17</v>
      </c>
      <c r="J522" s="81">
        <v>45978</v>
      </c>
      <c r="K522" s="80">
        <v>5</v>
      </c>
      <c r="L522" s="80">
        <v>4</v>
      </c>
      <c r="M522" s="80">
        <v>7</v>
      </c>
      <c r="N522" s="80">
        <v>7</v>
      </c>
    </row>
    <row r="523" spans="1:14" x14ac:dyDescent="0.3">
      <c r="A523" s="2" t="s">
        <v>549</v>
      </c>
      <c r="B523" s="2" t="s">
        <v>19</v>
      </c>
      <c r="C523" s="80" t="s">
        <v>16</v>
      </c>
      <c r="D523" s="81">
        <v>45947</v>
      </c>
      <c r="E523" s="81">
        <v>45948</v>
      </c>
      <c r="F523" s="81">
        <v>45950</v>
      </c>
      <c r="G523" s="81">
        <v>45955</v>
      </c>
      <c r="H523" s="80" t="s">
        <v>17</v>
      </c>
      <c r="J523" s="81">
        <v>45971</v>
      </c>
      <c r="K523" s="80">
        <v>1</v>
      </c>
      <c r="L523" s="80">
        <v>2</v>
      </c>
      <c r="M523" s="80">
        <v>5</v>
      </c>
      <c r="N523" s="80">
        <v>4</v>
      </c>
    </row>
    <row r="524" spans="1:14" x14ac:dyDescent="0.3">
      <c r="A524" s="2" t="s">
        <v>550</v>
      </c>
      <c r="B524" s="2" t="s">
        <v>15</v>
      </c>
      <c r="C524" s="80" t="s">
        <v>22</v>
      </c>
      <c r="D524" s="81">
        <v>45960</v>
      </c>
      <c r="H524" s="80" t="s">
        <v>23</v>
      </c>
      <c r="I524" s="80" t="s">
        <v>101</v>
      </c>
    </row>
    <row r="525" spans="1:14" x14ac:dyDescent="0.3">
      <c r="A525" s="2" t="s">
        <v>551</v>
      </c>
      <c r="B525" s="2" t="s">
        <v>21</v>
      </c>
      <c r="C525" s="80" t="s">
        <v>16</v>
      </c>
      <c r="D525" s="81">
        <v>45945</v>
      </c>
      <c r="E525" s="81">
        <v>45950</v>
      </c>
      <c r="F525" s="81">
        <v>45955</v>
      </c>
      <c r="G525" s="81">
        <v>45957</v>
      </c>
      <c r="H525" s="80" t="s">
        <v>17</v>
      </c>
      <c r="J525" s="81">
        <v>45974</v>
      </c>
      <c r="K525" s="80">
        <v>5</v>
      </c>
      <c r="L525" s="80">
        <v>5</v>
      </c>
      <c r="M525" s="80">
        <v>2</v>
      </c>
      <c r="N525" s="80">
        <v>4</v>
      </c>
    </row>
    <row r="526" spans="1:14" x14ac:dyDescent="0.3">
      <c r="A526" s="2" t="s">
        <v>552</v>
      </c>
      <c r="B526" s="2" t="s">
        <v>19</v>
      </c>
      <c r="C526" s="80" t="s">
        <v>16</v>
      </c>
      <c r="D526" s="81">
        <v>45931</v>
      </c>
      <c r="E526" s="81">
        <v>45936</v>
      </c>
      <c r="F526" s="81">
        <v>45939</v>
      </c>
      <c r="G526" s="81">
        <v>45946</v>
      </c>
      <c r="H526" s="80" t="s">
        <v>17</v>
      </c>
      <c r="J526" s="81">
        <v>45976</v>
      </c>
      <c r="K526" s="80">
        <v>5</v>
      </c>
      <c r="L526" s="80">
        <v>3</v>
      </c>
      <c r="M526" s="80">
        <v>7</v>
      </c>
      <c r="N526" s="80">
        <v>8</v>
      </c>
    </row>
    <row r="527" spans="1:14" x14ac:dyDescent="0.3">
      <c r="A527" s="2" t="s">
        <v>553</v>
      </c>
      <c r="B527" s="2" t="s">
        <v>15</v>
      </c>
      <c r="C527" s="80" t="s">
        <v>30</v>
      </c>
      <c r="D527" s="81">
        <v>45954</v>
      </c>
      <c r="E527" s="81">
        <v>45956</v>
      </c>
      <c r="F527" s="81">
        <v>45959</v>
      </c>
      <c r="G527" s="81">
        <v>45965</v>
      </c>
      <c r="H527" s="80" t="s">
        <v>17</v>
      </c>
      <c r="J527" s="81">
        <v>45982</v>
      </c>
      <c r="K527" s="80">
        <v>2</v>
      </c>
      <c r="L527" s="80">
        <v>3</v>
      </c>
      <c r="M527" s="80">
        <v>6</v>
      </c>
      <c r="N527" s="80">
        <v>8</v>
      </c>
    </row>
    <row r="528" spans="1:14" x14ac:dyDescent="0.3">
      <c r="A528" s="2" t="s">
        <v>554</v>
      </c>
      <c r="B528" s="2" t="s">
        <v>19</v>
      </c>
      <c r="C528" s="80" t="s">
        <v>16</v>
      </c>
      <c r="D528" s="81">
        <v>45935</v>
      </c>
      <c r="E528" s="81">
        <v>45937</v>
      </c>
      <c r="F528" s="81">
        <v>45941</v>
      </c>
      <c r="G528" s="81">
        <v>45947</v>
      </c>
      <c r="H528" s="80" t="s">
        <v>17</v>
      </c>
      <c r="J528" s="81">
        <v>45963</v>
      </c>
      <c r="K528" s="80">
        <v>2</v>
      </c>
      <c r="L528" s="80">
        <v>4</v>
      </c>
      <c r="M528" s="80">
        <v>6</v>
      </c>
      <c r="N528" s="80">
        <v>6</v>
      </c>
    </row>
    <row r="529" spans="1:14" x14ac:dyDescent="0.3">
      <c r="A529" s="2" t="s">
        <v>555</v>
      </c>
      <c r="B529" s="2" t="s">
        <v>19</v>
      </c>
      <c r="C529" s="80" t="s">
        <v>16</v>
      </c>
      <c r="D529" s="81">
        <v>45944</v>
      </c>
      <c r="E529" s="81">
        <v>45947</v>
      </c>
      <c r="F529" s="81">
        <v>45951</v>
      </c>
      <c r="G529" s="81">
        <v>45957</v>
      </c>
      <c r="H529" s="80" t="s">
        <v>17</v>
      </c>
      <c r="J529" s="81">
        <v>45975</v>
      </c>
      <c r="K529" s="80">
        <v>3</v>
      </c>
      <c r="L529" s="80">
        <v>4</v>
      </c>
      <c r="M529" s="80">
        <v>6</v>
      </c>
      <c r="N529" s="80">
        <v>4</v>
      </c>
    </row>
    <row r="530" spans="1:14" x14ac:dyDescent="0.3">
      <c r="A530" s="2" t="s">
        <v>556</v>
      </c>
      <c r="B530" s="2" t="s">
        <v>15</v>
      </c>
      <c r="C530" s="80" t="s">
        <v>22</v>
      </c>
      <c r="D530" s="81">
        <v>45958</v>
      </c>
      <c r="H530" s="80" t="s">
        <v>23</v>
      </c>
      <c r="I530" s="80" t="s">
        <v>63</v>
      </c>
    </row>
    <row r="531" spans="1:14" x14ac:dyDescent="0.3">
      <c r="A531" s="2" t="s">
        <v>557</v>
      </c>
      <c r="B531" s="2" t="s">
        <v>21</v>
      </c>
      <c r="C531" s="80" t="s">
        <v>22</v>
      </c>
      <c r="D531" s="81">
        <v>45951</v>
      </c>
      <c r="H531" s="80" t="s">
        <v>23</v>
      </c>
      <c r="I531" s="80" t="s">
        <v>26</v>
      </c>
    </row>
    <row r="532" spans="1:14" x14ac:dyDescent="0.3">
      <c r="A532" s="2" t="s">
        <v>558</v>
      </c>
      <c r="B532" s="2" t="s">
        <v>21</v>
      </c>
      <c r="C532" s="80" t="s">
        <v>16</v>
      </c>
      <c r="D532" s="81">
        <v>45935</v>
      </c>
      <c r="E532" s="81">
        <v>45939</v>
      </c>
      <c r="F532" s="81">
        <v>45944</v>
      </c>
      <c r="G532" s="81">
        <v>45947</v>
      </c>
      <c r="H532" s="80" t="s">
        <v>17</v>
      </c>
      <c r="J532" s="81">
        <v>45977</v>
      </c>
      <c r="K532" s="80">
        <v>4</v>
      </c>
      <c r="L532" s="80">
        <v>5</v>
      </c>
      <c r="M532" s="80">
        <v>3</v>
      </c>
      <c r="N532" s="80">
        <v>2</v>
      </c>
    </row>
    <row r="533" spans="1:14" x14ac:dyDescent="0.3">
      <c r="A533" s="2" t="s">
        <v>559</v>
      </c>
      <c r="B533" s="2" t="s">
        <v>32</v>
      </c>
      <c r="C533" s="80" t="s">
        <v>30</v>
      </c>
      <c r="D533" s="81">
        <v>45933</v>
      </c>
      <c r="E533" s="81">
        <v>45934</v>
      </c>
      <c r="F533" s="81">
        <v>45937</v>
      </c>
      <c r="G533" s="81">
        <v>45941</v>
      </c>
      <c r="H533" s="80" t="s">
        <v>17</v>
      </c>
      <c r="J533" s="81">
        <v>45964</v>
      </c>
      <c r="K533" s="80">
        <v>1</v>
      </c>
      <c r="L533" s="80">
        <v>3</v>
      </c>
      <c r="M533" s="80">
        <v>4</v>
      </c>
      <c r="N533" s="80">
        <v>2</v>
      </c>
    </row>
    <row r="534" spans="1:14" x14ac:dyDescent="0.3">
      <c r="A534" s="2" t="s">
        <v>560</v>
      </c>
      <c r="B534" s="2" t="s">
        <v>15</v>
      </c>
      <c r="C534" s="80" t="s">
        <v>22</v>
      </c>
      <c r="D534" s="81">
        <v>45946</v>
      </c>
      <c r="H534" s="80" t="s">
        <v>23</v>
      </c>
      <c r="I534" s="80" t="s">
        <v>26</v>
      </c>
    </row>
    <row r="535" spans="1:14" x14ac:dyDescent="0.3">
      <c r="A535" s="2" t="s">
        <v>561</v>
      </c>
      <c r="B535" s="2" t="s">
        <v>32</v>
      </c>
      <c r="C535" s="80" t="s">
        <v>16</v>
      </c>
      <c r="D535" s="81">
        <v>45956</v>
      </c>
      <c r="E535" s="81">
        <v>45961</v>
      </c>
      <c r="F535" s="81">
        <v>45964</v>
      </c>
      <c r="G535" s="81">
        <v>45966</v>
      </c>
      <c r="H535" s="80" t="s">
        <v>17</v>
      </c>
      <c r="J535" s="81">
        <v>45992</v>
      </c>
      <c r="K535" s="80">
        <v>5</v>
      </c>
      <c r="L535" s="80">
        <v>3</v>
      </c>
      <c r="M535" s="80">
        <v>2</v>
      </c>
      <c r="N535" s="80">
        <v>1</v>
      </c>
    </row>
    <row r="536" spans="1:14" x14ac:dyDescent="0.3">
      <c r="A536" s="2" t="s">
        <v>562</v>
      </c>
      <c r="B536" s="2" t="s">
        <v>32</v>
      </c>
      <c r="C536" s="80" t="s">
        <v>30</v>
      </c>
      <c r="D536" s="81">
        <v>45939</v>
      </c>
      <c r="E536" s="81">
        <v>45942</v>
      </c>
      <c r="F536" s="81">
        <v>45945</v>
      </c>
      <c r="G536" s="81">
        <v>45949</v>
      </c>
      <c r="H536" s="80" t="s">
        <v>17</v>
      </c>
      <c r="J536" s="81">
        <v>45959</v>
      </c>
      <c r="K536" s="80">
        <v>3</v>
      </c>
      <c r="L536" s="80">
        <v>3</v>
      </c>
      <c r="M536" s="80">
        <v>4</v>
      </c>
      <c r="N536" s="80">
        <v>0</v>
      </c>
    </row>
    <row r="537" spans="1:14" x14ac:dyDescent="0.3">
      <c r="A537" s="2" t="s">
        <v>563</v>
      </c>
      <c r="B537" s="2" t="s">
        <v>32</v>
      </c>
      <c r="C537" s="80" t="s">
        <v>30</v>
      </c>
      <c r="D537" s="81">
        <v>45941</v>
      </c>
      <c r="E537" s="81">
        <v>45943</v>
      </c>
      <c r="F537" s="81">
        <v>45946</v>
      </c>
      <c r="G537" s="81">
        <v>45948</v>
      </c>
      <c r="H537" s="80" t="s">
        <v>23</v>
      </c>
      <c r="I537" s="80" t="s">
        <v>63</v>
      </c>
      <c r="K537" s="80">
        <v>2</v>
      </c>
      <c r="L537" s="80">
        <v>3</v>
      </c>
      <c r="M537" s="80">
        <v>2</v>
      </c>
    </row>
    <row r="538" spans="1:14" x14ac:dyDescent="0.3">
      <c r="A538" s="2" t="s">
        <v>564</v>
      </c>
      <c r="B538" s="2" t="s">
        <v>21</v>
      </c>
      <c r="C538" s="80" t="s">
        <v>16</v>
      </c>
      <c r="D538" s="81">
        <v>45950</v>
      </c>
      <c r="E538" s="81">
        <v>45955</v>
      </c>
      <c r="F538" s="81">
        <v>45960</v>
      </c>
      <c r="G538" s="81">
        <v>45966</v>
      </c>
      <c r="H538" s="80" t="s">
        <v>17</v>
      </c>
      <c r="J538" s="81">
        <v>45976</v>
      </c>
      <c r="K538" s="80">
        <v>5</v>
      </c>
      <c r="L538" s="80">
        <v>5</v>
      </c>
      <c r="M538" s="80">
        <v>6</v>
      </c>
      <c r="N538" s="80">
        <v>0</v>
      </c>
    </row>
    <row r="539" spans="1:14" x14ac:dyDescent="0.3">
      <c r="A539" s="2" t="s">
        <v>565</v>
      </c>
      <c r="B539" s="2" t="s">
        <v>15</v>
      </c>
      <c r="C539" s="80" t="s">
        <v>30</v>
      </c>
      <c r="D539" s="81">
        <v>45953</v>
      </c>
      <c r="E539" s="81">
        <v>45957</v>
      </c>
      <c r="F539" s="81">
        <v>45961</v>
      </c>
      <c r="G539" s="81">
        <v>45964</v>
      </c>
      <c r="H539" s="80" t="s">
        <v>17</v>
      </c>
      <c r="J539" s="81">
        <v>45989</v>
      </c>
      <c r="K539" s="80">
        <v>4</v>
      </c>
      <c r="L539" s="80">
        <v>4</v>
      </c>
      <c r="M539" s="80">
        <v>3</v>
      </c>
      <c r="N539" s="80">
        <v>3</v>
      </c>
    </row>
    <row r="540" spans="1:14" x14ac:dyDescent="0.3">
      <c r="A540" s="2" t="s">
        <v>566</v>
      </c>
      <c r="B540" s="2" t="s">
        <v>32</v>
      </c>
      <c r="C540" s="80" t="s">
        <v>22</v>
      </c>
      <c r="D540" s="81">
        <v>45943</v>
      </c>
      <c r="H540" s="80" t="s">
        <v>23</v>
      </c>
      <c r="I540" s="80" t="s">
        <v>26</v>
      </c>
    </row>
    <row r="541" spans="1:14" x14ac:dyDescent="0.3">
      <c r="A541" s="2" t="s">
        <v>567</v>
      </c>
      <c r="B541" s="2" t="s">
        <v>15</v>
      </c>
      <c r="C541" s="80" t="s">
        <v>16</v>
      </c>
      <c r="D541" s="81">
        <v>45951</v>
      </c>
      <c r="E541" s="81">
        <v>45953</v>
      </c>
      <c r="F541" s="81">
        <v>45957</v>
      </c>
      <c r="G541" s="81">
        <v>45960</v>
      </c>
      <c r="H541" s="80" t="s">
        <v>23</v>
      </c>
      <c r="I541" s="80" t="s">
        <v>101</v>
      </c>
      <c r="K541" s="80">
        <v>2</v>
      </c>
      <c r="L541" s="80">
        <v>4</v>
      </c>
      <c r="M541" s="80">
        <v>3</v>
      </c>
    </row>
    <row r="542" spans="1:14" x14ac:dyDescent="0.3">
      <c r="A542" s="2" t="s">
        <v>568</v>
      </c>
      <c r="B542" s="2" t="s">
        <v>15</v>
      </c>
      <c r="C542" s="80" t="s">
        <v>30</v>
      </c>
      <c r="D542" s="81">
        <v>45933</v>
      </c>
      <c r="E542" s="81">
        <v>45934</v>
      </c>
      <c r="F542" s="81">
        <v>45935</v>
      </c>
      <c r="G542" s="81">
        <v>45941</v>
      </c>
      <c r="H542" s="80" t="s">
        <v>17</v>
      </c>
      <c r="J542" s="81">
        <v>45955</v>
      </c>
      <c r="K542" s="80">
        <v>1</v>
      </c>
      <c r="L542" s="80">
        <v>1</v>
      </c>
      <c r="M542" s="80">
        <v>6</v>
      </c>
      <c r="N542" s="80">
        <v>9</v>
      </c>
    </row>
    <row r="543" spans="1:14" x14ac:dyDescent="0.3">
      <c r="A543" s="2" t="s">
        <v>569</v>
      </c>
      <c r="B543" s="2" t="s">
        <v>21</v>
      </c>
      <c r="C543" s="80" t="s">
        <v>22</v>
      </c>
      <c r="D543" s="81">
        <v>45958</v>
      </c>
      <c r="H543" s="80" t="s">
        <v>23</v>
      </c>
      <c r="I543" s="80" t="s">
        <v>101</v>
      </c>
    </row>
    <row r="544" spans="1:14" x14ac:dyDescent="0.3">
      <c r="A544" s="2" t="s">
        <v>570</v>
      </c>
      <c r="B544" s="2" t="s">
        <v>32</v>
      </c>
      <c r="C544" s="80" t="s">
        <v>16</v>
      </c>
      <c r="D544" s="81">
        <v>45941</v>
      </c>
      <c r="E544" s="81">
        <v>45946</v>
      </c>
      <c r="F544" s="81">
        <v>45950</v>
      </c>
      <c r="G544" s="81">
        <v>45954</v>
      </c>
      <c r="H544" s="80" t="s">
        <v>17</v>
      </c>
      <c r="J544" s="81">
        <v>45984</v>
      </c>
      <c r="K544" s="80">
        <v>5</v>
      </c>
      <c r="L544" s="80">
        <v>4</v>
      </c>
      <c r="M544" s="80">
        <v>4</v>
      </c>
      <c r="N544" s="80">
        <v>9</v>
      </c>
    </row>
    <row r="545" spans="1:14" x14ac:dyDescent="0.3">
      <c r="A545" s="2" t="s">
        <v>571</v>
      </c>
      <c r="B545" s="2" t="s">
        <v>32</v>
      </c>
      <c r="C545" s="80" t="s">
        <v>16</v>
      </c>
      <c r="D545" s="81">
        <v>45958</v>
      </c>
      <c r="E545" s="81">
        <v>45961</v>
      </c>
      <c r="F545" s="81">
        <v>45964</v>
      </c>
      <c r="G545" s="81">
        <v>45969</v>
      </c>
      <c r="H545" s="80" t="s">
        <v>17</v>
      </c>
      <c r="J545" s="81">
        <v>45984</v>
      </c>
      <c r="K545" s="80">
        <v>3</v>
      </c>
      <c r="L545" s="80">
        <v>3</v>
      </c>
      <c r="M545" s="80">
        <v>5</v>
      </c>
      <c r="N545" s="80">
        <v>4</v>
      </c>
    </row>
    <row r="546" spans="1:14" x14ac:dyDescent="0.3">
      <c r="A546" s="2" t="s">
        <v>572</v>
      </c>
      <c r="B546" s="2" t="s">
        <v>15</v>
      </c>
      <c r="C546" s="80" t="s">
        <v>30</v>
      </c>
      <c r="D546" s="81">
        <v>45952</v>
      </c>
      <c r="E546" s="81">
        <v>45953</v>
      </c>
      <c r="F546" s="81">
        <v>45955</v>
      </c>
      <c r="G546" s="81">
        <v>45961</v>
      </c>
      <c r="H546" s="80" t="s">
        <v>17</v>
      </c>
      <c r="J546" s="81">
        <v>45990</v>
      </c>
      <c r="K546" s="80">
        <v>1</v>
      </c>
      <c r="L546" s="80">
        <v>2</v>
      </c>
      <c r="M546" s="80">
        <v>6</v>
      </c>
      <c r="N546" s="80">
        <v>1</v>
      </c>
    </row>
    <row r="547" spans="1:14" x14ac:dyDescent="0.3">
      <c r="A547" s="2" t="s">
        <v>573</v>
      </c>
      <c r="B547" s="2" t="s">
        <v>19</v>
      </c>
      <c r="C547" s="80" t="s">
        <v>30</v>
      </c>
      <c r="D547" s="81">
        <v>45958</v>
      </c>
      <c r="E547" s="81">
        <v>45963</v>
      </c>
      <c r="F547" s="81">
        <v>45966</v>
      </c>
      <c r="G547" s="81">
        <v>45973</v>
      </c>
      <c r="H547" s="80" t="s">
        <v>17</v>
      </c>
      <c r="J547" s="81">
        <v>45983</v>
      </c>
      <c r="K547" s="80">
        <v>5</v>
      </c>
      <c r="L547" s="80">
        <v>3</v>
      </c>
      <c r="M547" s="80">
        <v>7</v>
      </c>
      <c r="N547" s="80">
        <v>6</v>
      </c>
    </row>
    <row r="548" spans="1:14" x14ac:dyDescent="0.3">
      <c r="A548" s="2" t="s">
        <v>574</v>
      </c>
      <c r="B548" s="2" t="s">
        <v>21</v>
      </c>
      <c r="C548" s="80" t="s">
        <v>16</v>
      </c>
      <c r="D548" s="81">
        <v>45948</v>
      </c>
      <c r="E548" s="81">
        <v>45953</v>
      </c>
      <c r="F548" s="81">
        <v>45956</v>
      </c>
      <c r="G548" s="81">
        <v>45963</v>
      </c>
      <c r="H548" s="80" t="s">
        <v>17</v>
      </c>
      <c r="J548" s="81">
        <v>45980</v>
      </c>
      <c r="K548" s="80">
        <v>5</v>
      </c>
      <c r="L548" s="80">
        <v>3</v>
      </c>
      <c r="M548" s="80">
        <v>7</v>
      </c>
      <c r="N548" s="80">
        <v>3</v>
      </c>
    </row>
    <row r="549" spans="1:14" x14ac:dyDescent="0.3">
      <c r="A549" s="2" t="s">
        <v>575</v>
      </c>
      <c r="B549" s="2" t="s">
        <v>21</v>
      </c>
      <c r="C549" s="80" t="s">
        <v>16</v>
      </c>
      <c r="D549" s="81">
        <v>45943</v>
      </c>
      <c r="E549" s="81">
        <v>45948</v>
      </c>
      <c r="F549" s="81">
        <v>45952</v>
      </c>
      <c r="G549" s="81">
        <v>45959</v>
      </c>
      <c r="H549" s="80" t="s">
        <v>17</v>
      </c>
      <c r="J549" s="81">
        <v>45977</v>
      </c>
      <c r="K549" s="80">
        <v>5</v>
      </c>
      <c r="L549" s="80">
        <v>4</v>
      </c>
      <c r="M549" s="80">
        <v>7</v>
      </c>
      <c r="N549" s="80">
        <v>4</v>
      </c>
    </row>
    <row r="550" spans="1:14" x14ac:dyDescent="0.3">
      <c r="A550" s="2" t="s">
        <v>576</v>
      </c>
      <c r="B550" s="2" t="s">
        <v>21</v>
      </c>
      <c r="C550" s="80" t="s">
        <v>16</v>
      </c>
      <c r="D550" s="81">
        <v>45961</v>
      </c>
      <c r="E550" s="81">
        <v>45966</v>
      </c>
      <c r="F550" s="81">
        <v>45967</v>
      </c>
      <c r="G550" s="81">
        <v>45974</v>
      </c>
      <c r="H550" s="80" t="s">
        <v>17</v>
      </c>
      <c r="J550" s="81">
        <v>46003</v>
      </c>
      <c r="K550" s="80">
        <v>5</v>
      </c>
      <c r="L550" s="80">
        <v>1</v>
      </c>
      <c r="M550" s="80">
        <v>7</v>
      </c>
      <c r="N550" s="80">
        <v>6</v>
      </c>
    </row>
    <row r="551" spans="1:14" x14ac:dyDescent="0.3">
      <c r="A551" s="2" t="s">
        <v>577</v>
      </c>
      <c r="B551" s="2" t="s">
        <v>21</v>
      </c>
      <c r="C551" s="80" t="s">
        <v>16</v>
      </c>
      <c r="D551" s="81">
        <v>45941</v>
      </c>
      <c r="E551" s="81">
        <v>45946</v>
      </c>
      <c r="F551" s="81">
        <v>45951</v>
      </c>
      <c r="G551" s="81">
        <v>45953</v>
      </c>
      <c r="H551" s="80" t="s">
        <v>17</v>
      </c>
      <c r="J551" s="81">
        <v>45972</v>
      </c>
      <c r="K551" s="80">
        <v>5</v>
      </c>
      <c r="L551" s="80">
        <v>5</v>
      </c>
      <c r="M551" s="80">
        <v>2</v>
      </c>
      <c r="N551" s="80">
        <v>5</v>
      </c>
    </row>
    <row r="552" spans="1:14" x14ac:dyDescent="0.3">
      <c r="A552" s="2" t="s">
        <v>578</v>
      </c>
      <c r="B552" s="2" t="s">
        <v>32</v>
      </c>
      <c r="C552" s="80" t="s">
        <v>16</v>
      </c>
      <c r="D552" s="81">
        <v>45951</v>
      </c>
      <c r="E552" s="81">
        <v>45952</v>
      </c>
      <c r="F552" s="81">
        <v>45954</v>
      </c>
      <c r="G552" s="81">
        <v>45958</v>
      </c>
      <c r="H552" s="80" t="s">
        <v>17</v>
      </c>
      <c r="J552" s="81">
        <v>45988</v>
      </c>
      <c r="K552" s="80">
        <v>1</v>
      </c>
      <c r="L552" s="80">
        <v>2</v>
      </c>
      <c r="M552" s="80">
        <v>4</v>
      </c>
      <c r="N552" s="80">
        <v>3</v>
      </c>
    </row>
    <row r="553" spans="1:14" x14ac:dyDescent="0.3">
      <c r="A553" s="2" t="s">
        <v>579</v>
      </c>
      <c r="B553" s="2" t="s">
        <v>32</v>
      </c>
      <c r="C553" s="80" t="s">
        <v>30</v>
      </c>
      <c r="D553" s="81">
        <v>45953</v>
      </c>
      <c r="E553" s="81">
        <v>45957</v>
      </c>
      <c r="F553" s="81">
        <v>45959</v>
      </c>
      <c r="G553" s="81">
        <v>45966</v>
      </c>
      <c r="H553" s="80" t="s">
        <v>17</v>
      </c>
      <c r="J553" s="81">
        <v>45984</v>
      </c>
      <c r="K553" s="80">
        <v>4</v>
      </c>
      <c r="L553" s="80">
        <v>2</v>
      </c>
      <c r="M553" s="80">
        <v>7</v>
      </c>
      <c r="N553" s="80">
        <v>3</v>
      </c>
    </row>
    <row r="554" spans="1:14" x14ac:dyDescent="0.3">
      <c r="A554" s="2" t="s">
        <v>580</v>
      </c>
      <c r="B554" s="2" t="s">
        <v>19</v>
      </c>
      <c r="C554" s="80" t="s">
        <v>16</v>
      </c>
      <c r="D554" s="81">
        <v>45959</v>
      </c>
      <c r="E554" s="81">
        <v>45963</v>
      </c>
      <c r="F554" s="81">
        <v>45964</v>
      </c>
      <c r="G554" s="81">
        <v>45969</v>
      </c>
      <c r="H554" s="80" t="s">
        <v>17</v>
      </c>
      <c r="J554" s="81">
        <v>45992</v>
      </c>
      <c r="K554" s="80">
        <v>4</v>
      </c>
      <c r="L554" s="80">
        <v>1</v>
      </c>
      <c r="M554" s="80">
        <v>5</v>
      </c>
      <c r="N554" s="80">
        <v>9</v>
      </c>
    </row>
    <row r="555" spans="1:14" x14ac:dyDescent="0.3">
      <c r="A555" s="2" t="s">
        <v>581</v>
      </c>
      <c r="B555" s="2" t="s">
        <v>21</v>
      </c>
      <c r="C555" s="80" t="s">
        <v>22</v>
      </c>
      <c r="D555" s="81">
        <v>45955</v>
      </c>
      <c r="H555" s="80" t="s">
        <v>23</v>
      </c>
      <c r="I555" s="80" t="s">
        <v>63</v>
      </c>
    </row>
    <row r="556" spans="1:14" x14ac:dyDescent="0.3">
      <c r="A556" s="2" t="s">
        <v>582</v>
      </c>
      <c r="B556" s="2" t="s">
        <v>21</v>
      </c>
      <c r="C556" s="80" t="s">
        <v>16</v>
      </c>
      <c r="D556" s="81">
        <v>45946</v>
      </c>
      <c r="E556" s="81">
        <v>45947</v>
      </c>
      <c r="F556" s="81">
        <v>45950</v>
      </c>
      <c r="G556" s="81">
        <v>45957</v>
      </c>
      <c r="H556" s="80" t="s">
        <v>17</v>
      </c>
      <c r="J556" s="81">
        <v>45979</v>
      </c>
      <c r="K556" s="80">
        <v>1</v>
      </c>
      <c r="L556" s="80">
        <v>3</v>
      </c>
      <c r="M556" s="80">
        <v>7</v>
      </c>
      <c r="N556" s="80">
        <v>2</v>
      </c>
    </row>
    <row r="557" spans="1:14" x14ac:dyDescent="0.3">
      <c r="A557" s="2" t="s">
        <v>583</v>
      </c>
      <c r="B557" s="2" t="s">
        <v>15</v>
      </c>
      <c r="C557" s="80" t="s">
        <v>16</v>
      </c>
      <c r="D557" s="81">
        <v>45958</v>
      </c>
      <c r="E557" s="81">
        <v>45962</v>
      </c>
      <c r="F557" s="81">
        <v>45967</v>
      </c>
      <c r="G557" s="81">
        <v>45970</v>
      </c>
      <c r="H557" s="80" t="s">
        <v>17</v>
      </c>
      <c r="J557" s="81">
        <v>45991</v>
      </c>
      <c r="K557" s="80">
        <v>4</v>
      </c>
      <c r="L557" s="80">
        <v>5</v>
      </c>
      <c r="M557" s="80">
        <v>3</v>
      </c>
      <c r="N557" s="80">
        <v>8</v>
      </c>
    </row>
    <row r="558" spans="1:14" x14ac:dyDescent="0.3">
      <c r="A558" s="2" t="s">
        <v>584</v>
      </c>
      <c r="B558" s="2" t="s">
        <v>32</v>
      </c>
      <c r="C558" s="80" t="s">
        <v>30</v>
      </c>
      <c r="D558" s="81">
        <v>45948</v>
      </c>
      <c r="E558" s="81">
        <v>45951</v>
      </c>
      <c r="F558" s="81">
        <v>45956</v>
      </c>
      <c r="G558" s="81">
        <v>45958</v>
      </c>
      <c r="H558" s="80" t="s">
        <v>17</v>
      </c>
      <c r="J558" s="81">
        <v>45982</v>
      </c>
      <c r="K558" s="80">
        <v>3</v>
      </c>
      <c r="L558" s="80">
        <v>5</v>
      </c>
      <c r="M558" s="80">
        <v>2</v>
      </c>
      <c r="N558" s="80">
        <v>1</v>
      </c>
    </row>
    <row r="559" spans="1:14" x14ac:dyDescent="0.3">
      <c r="A559" s="2" t="s">
        <v>585</v>
      </c>
      <c r="B559" s="2" t="s">
        <v>21</v>
      </c>
      <c r="C559" s="80" t="s">
        <v>16</v>
      </c>
      <c r="D559" s="81">
        <v>45932</v>
      </c>
      <c r="E559" s="81">
        <v>45935</v>
      </c>
      <c r="F559" s="81">
        <v>45940</v>
      </c>
      <c r="G559" s="81">
        <v>45943</v>
      </c>
      <c r="H559" s="80" t="s">
        <v>17</v>
      </c>
      <c r="J559" s="81">
        <v>45961</v>
      </c>
      <c r="K559" s="80">
        <v>3</v>
      </c>
      <c r="L559" s="80">
        <v>5</v>
      </c>
      <c r="M559" s="80">
        <v>3</v>
      </c>
      <c r="N559" s="80">
        <v>2</v>
      </c>
    </row>
    <row r="560" spans="1:14" x14ac:dyDescent="0.3">
      <c r="A560" s="2" t="s">
        <v>586</v>
      </c>
      <c r="B560" s="2" t="s">
        <v>19</v>
      </c>
      <c r="C560" s="80" t="s">
        <v>16</v>
      </c>
      <c r="D560" s="81">
        <v>45950</v>
      </c>
      <c r="E560" s="81">
        <v>45951</v>
      </c>
      <c r="F560" s="81">
        <v>45955</v>
      </c>
      <c r="G560" s="81">
        <v>45957</v>
      </c>
      <c r="H560" s="80" t="s">
        <v>17</v>
      </c>
      <c r="J560" s="81">
        <v>45973</v>
      </c>
      <c r="K560" s="80">
        <v>1</v>
      </c>
      <c r="L560" s="80">
        <v>4</v>
      </c>
      <c r="M560" s="80">
        <v>2</v>
      </c>
      <c r="N560" s="80">
        <v>6</v>
      </c>
    </row>
    <row r="561" spans="1:14" x14ac:dyDescent="0.3">
      <c r="A561" s="2" t="s">
        <v>587</v>
      </c>
      <c r="B561" s="2" t="s">
        <v>19</v>
      </c>
      <c r="C561" s="80" t="s">
        <v>22</v>
      </c>
      <c r="D561" s="81">
        <v>45933</v>
      </c>
      <c r="H561" s="80" t="s">
        <v>23</v>
      </c>
      <c r="I561" s="80" t="s">
        <v>26</v>
      </c>
    </row>
    <row r="562" spans="1:14" x14ac:dyDescent="0.3">
      <c r="A562" s="2" t="s">
        <v>588</v>
      </c>
      <c r="B562" s="2" t="s">
        <v>32</v>
      </c>
      <c r="C562" s="80" t="s">
        <v>16</v>
      </c>
      <c r="D562" s="81">
        <v>45938</v>
      </c>
      <c r="E562" s="81">
        <v>45941</v>
      </c>
      <c r="F562" s="81">
        <v>45944</v>
      </c>
      <c r="G562" s="81">
        <v>45949</v>
      </c>
      <c r="H562" s="80" t="s">
        <v>17</v>
      </c>
      <c r="J562" s="81">
        <v>45973</v>
      </c>
      <c r="K562" s="80">
        <v>3</v>
      </c>
      <c r="L562" s="80">
        <v>3</v>
      </c>
      <c r="M562" s="80">
        <v>5</v>
      </c>
      <c r="N562" s="80">
        <v>6</v>
      </c>
    </row>
    <row r="563" spans="1:14" x14ac:dyDescent="0.3">
      <c r="A563" s="2" t="s">
        <v>589</v>
      </c>
      <c r="B563" s="2" t="s">
        <v>19</v>
      </c>
      <c r="C563" s="80" t="s">
        <v>22</v>
      </c>
      <c r="D563" s="81">
        <v>45951</v>
      </c>
      <c r="H563" s="80" t="s">
        <v>23</v>
      </c>
      <c r="I563" s="80" t="s">
        <v>101</v>
      </c>
    </row>
    <row r="564" spans="1:14" x14ac:dyDescent="0.3">
      <c r="A564" s="2" t="s">
        <v>590</v>
      </c>
      <c r="B564" s="2" t="s">
        <v>19</v>
      </c>
      <c r="C564" s="80" t="s">
        <v>16</v>
      </c>
      <c r="D564" s="81">
        <v>45952</v>
      </c>
      <c r="E564" s="81">
        <v>45953</v>
      </c>
      <c r="F564" s="81">
        <v>45955</v>
      </c>
      <c r="G564" s="81">
        <v>45957</v>
      </c>
      <c r="H564" s="80" t="s">
        <v>17</v>
      </c>
      <c r="J564" s="81">
        <v>45976</v>
      </c>
      <c r="K564" s="80">
        <v>1</v>
      </c>
      <c r="L564" s="80">
        <v>2</v>
      </c>
      <c r="M564" s="80">
        <v>2</v>
      </c>
      <c r="N564" s="80">
        <v>1</v>
      </c>
    </row>
    <row r="565" spans="1:14" x14ac:dyDescent="0.3">
      <c r="A565" s="2" t="s">
        <v>591</v>
      </c>
      <c r="B565" s="2" t="s">
        <v>32</v>
      </c>
      <c r="C565" s="80" t="s">
        <v>30</v>
      </c>
      <c r="D565" s="81">
        <v>45960</v>
      </c>
      <c r="E565" s="81">
        <v>45963</v>
      </c>
      <c r="F565" s="81">
        <v>45965</v>
      </c>
      <c r="G565" s="81">
        <v>45970</v>
      </c>
      <c r="H565" s="80" t="s">
        <v>17</v>
      </c>
      <c r="J565" s="81">
        <v>45996</v>
      </c>
      <c r="K565" s="80">
        <v>3</v>
      </c>
      <c r="L565" s="80">
        <v>2</v>
      </c>
      <c r="M565" s="80">
        <v>5</v>
      </c>
      <c r="N565" s="80">
        <v>3</v>
      </c>
    </row>
    <row r="566" spans="1:14" x14ac:dyDescent="0.3">
      <c r="A566" s="2" t="s">
        <v>592</v>
      </c>
      <c r="B566" s="2" t="s">
        <v>21</v>
      </c>
      <c r="C566" s="80" t="s">
        <v>16</v>
      </c>
      <c r="D566" s="81">
        <v>45940</v>
      </c>
      <c r="E566" s="81">
        <v>45942</v>
      </c>
      <c r="F566" s="81">
        <v>45945</v>
      </c>
      <c r="G566" s="81">
        <v>45951</v>
      </c>
      <c r="H566" s="80" t="s">
        <v>17</v>
      </c>
      <c r="J566" s="81">
        <v>45980</v>
      </c>
      <c r="K566" s="80">
        <v>2</v>
      </c>
      <c r="L566" s="80">
        <v>3</v>
      </c>
      <c r="M566" s="80">
        <v>6</v>
      </c>
      <c r="N566" s="80">
        <v>4</v>
      </c>
    </row>
    <row r="567" spans="1:14" x14ac:dyDescent="0.3">
      <c r="A567" s="2" t="s">
        <v>593</v>
      </c>
      <c r="B567" s="2" t="s">
        <v>21</v>
      </c>
      <c r="C567" s="80" t="s">
        <v>30</v>
      </c>
      <c r="D567" s="81">
        <v>45938</v>
      </c>
      <c r="E567" s="81">
        <v>45939</v>
      </c>
      <c r="F567" s="81">
        <v>45941</v>
      </c>
      <c r="G567" s="81">
        <v>45947</v>
      </c>
      <c r="H567" s="80" t="s">
        <v>17</v>
      </c>
      <c r="J567" s="81">
        <v>45969</v>
      </c>
      <c r="K567" s="80">
        <v>1</v>
      </c>
      <c r="L567" s="80">
        <v>2</v>
      </c>
      <c r="M567" s="80">
        <v>6</v>
      </c>
      <c r="N567" s="80">
        <v>5</v>
      </c>
    </row>
    <row r="568" spans="1:14" x14ac:dyDescent="0.3">
      <c r="A568" s="2" t="s">
        <v>594</v>
      </c>
      <c r="B568" s="2" t="s">
        <v>19</v>
      </c>
      <c r="C568" s="80" t="s">
        <v>30</v>
      </c>
      <c r="D568" s="81">
        <v>45954</v>
      </c>
      <c r="E568" s="81">
        <v>45959</v>
      </c>
      <c r="F568" s="81">
        <v>45963</v>
      </c>
      <c r="G568" s="81">
        <v>45965</v>
      </c>
      <c r="H568" s="80" t="s">
        <v>17</v>
      </c>
      <c r="J568" s="81">
        <v>45993</v>
      </c>
      <c r="K568" s="80">
        <v>5</v>
      </c>
      <c r="L568" s="80">
        <v>4</v>
      </c>
      <c r="M568" s="80">
        <v>2</v>
      </c>
      <c r="N568" s="80">
        <v>3</v>
      </c>
    </row>
    <row r="569" spans="1:14" x14ac:dyDescent="0.3">
      <c r="A569" s="2" t="s">
        <v>595</v>
      </c>
      <c r="B569" s="2" t="s">
        <v>19</v>
      </c>
      <c r="C569" s="80" t="s">
        <v>22</v>
      </c>
      <c r="D569" s="81">
        <v>45933</v>
      </c>
      <c r="H569" s="80" t="s">
        <v>23</v>
      </c>
      <c r="I569" s="80" t="s">
        <v>101</v>
      </c>
    </row>
    <row r="570" spans="1:14" x14ac:dyDescent="0.3">
      <c r="A570" s="2" t="s">
        <v>596</v>
      </c>
      <c r="B570" s="2" t="s">
        <v>21</v>
      </c>
      <c r="C570" s="80" t="s">
        <v>16</v>
      </c>
      <c r="D570" s="81">
        <v>45944</v>
      </c>
      <c r="E570" s="81">
        <v>45947</v>
      </c>
      <c r="F570" s="81">
        <v>45952</v>
      </c>
      <c r="G570" s="81">
        <v>45956</v>
      </c>
      <c r="H570" s="80" t="s">
        <v>17</v>
      </c>
      <c r="J570" s="81">
        <v>45969</v>
      </c>
      <c r="K570" s="80">
        <v>3</v>
      </c>
      <c r="L570" s="80">
        <v>5</v>
      </c>
      <c r="M570" s="80">
        <v>4</v>
      </c>
      <c r="N570" s="80">
        <v>9</v>
      </c>
    </row>
    <row r="571" spans="1:14" x14ac:dyDescent="0.3">
      <c r="A571" s="2" t="s">
        <v>597</v>
      </c>
      <c r="B571" s="2" t="s">
        <v>32</v>
      </c>
      <c r="C571" s="80" t="s">
        <v>16</v>
      </c>
      <c r="D571" s="81">
        <v>45934</v>
      </c>
      <c r="E571" s="81">
        <v>45936</v>
      </c>
      <c r="F571" s="81">
        <v>45938</v>
      </c>
      <c r="G571" s="81">
        <v>45945</v>
      </c>
      <c r="H571" s="80" t="s">
        <v>17</v>
      </c>
      <c r="J571" s="81">
        <v>45955</v>
      </c>
      <c r="K571" s="80">
        <v>2</v>
      </c>
      <c r="L571" s="80">
        <v>2</v>
      </c>
      <c r="M571" s="80">
        <v>7</v>
      </c>
      <c r="N571" s="80">
        <v>4</v>
      </c>
    </row>
    <row r="572" spans="1:14" x14ac:dyDescent="0.3">
      <c r="A572" s="2" t="s">
        <v>598</v>
      </c>
      <c r="B572" s="2" t="s">
        <v>19</v>
      </c>
      <c r="C572" s="80" t="s">
        <v>30</v>
      </c>
      <c r="D572" s="81">
        <v>45955</v>
      </c>
      <c r="E572" s="81">
        <v>45956</v>
      </c>
      <c r="F572" s="81">
        <v>45960</v>
      </c>
      <c r="G572" s="81">
        <v>45967</v>
      </c>
      <c r="H572" s="80" t="s">
        <v>17</v>
      </c>
      <c r="J572" s="81">
        <v>45993</v>
      </c>
      <c r="K572" s="80">
        <v>1</v>
      </c>
      <c r="L572" s="80">
        <v>4</v>
      </c>
      <c r="M572" s="80">
        <v>7</v>
      </c>
      <c r="N572" s="80">
        <v>9</v>
      </c>
    </row>
    <row r="573" spans="1:14" x14ac:dyDescent="0.3">
      <c r="A573" s="2" t="s">
        <v>599</v>
      </c>
      <c r="B573" s="2" t="s">
        <v>15</v>
      </c>
      <c r="C573" s="80" t="s">
        <v>16</v>
      </c>
      <c r="D573" s="81">
        <v>45951</v>
      </c>
      <c r="E573" s="81">
        <v>45954</v>
      </c>
      <c r="F573" s="81">
        <v>45959</v>
      </c>
      <c r="G573" s="81">
        <v>45966</v>
      </c>
      <c r="H573" s="80" t="s">
        <v>17</v>
      </c>
      <c r="J573" s="81">
        <v>45987</v>
      </c>
      <c r="K573" s="80">
        <v>3</v>
      </c>
      <c r="L573" s="80">
        <v>5</v>
      </c>
      <c r="M573" s="80">
        <v>7</v>
      </c>
      <c r="N573" s="80">
        <v>2</v>
      </c>
    </row>
    <row r="574" spans="1:14" x14ac:dyDescent="0.3">
      <c r="A574" s="2" t="s">
        <v>600</v>
      </c>
      <c r="B574" s="2" t="s">
        <v>32</v>
      </c>
      <c r="C574" s="80" t="s">
        <v>30</v>
      </c>
      <c r="D574" s="81">
        <v>45953</v>
      </c>
      <c r="E574" s="81">
        <v>45958</v>
      </c>
      <c r="F574" s="81">
        <v>45961</v>
      </c>
      <c r="G574" s="81">
        <v>45968</v>
      </c>
      <c r="H574" s="80" t="s">
        <v>17</v>
      </c>
      <c r="J574" s="81">
        <v>45995</v>
      </c>
      <c r="K574" s="80">
        <v>5</v>
      </c>
      <c r="L574" s="80">
        <v>3</v>
      </c>
      <c r="M574" s="80">
        <v>7</v>
      </c>
      <c r="N574" s="80">
        <v>1</v>
      </c>
    </row>
    <row r="575" spans="1:14" x14ac:dyDescent="0.3">
      <c r="A575" s="2" t="s">
        <v>601</v>
      </c>
      <c r="B575" s="2" t="s">
        <v>19</v>
      </c>
      <c r="C575" s="80" t="s">
        <v>30</v>
      </c>
      <c r="D575" s="81">
        <v>45958</v>
      </c>
      <c r="E575" s="81">
        <v>45961</v>
      </c>
      <c r="F575" s="81">
        <v>45964</v>
      </c>
      <c r="G575" s="81">
        <v>45967</v>
      </c>
      <c r="H575" s="80" t="s">
        <v>17</v>
      </c>
      <c r="J575" s="81">
        <v>45997</v>
      </c>
      <c r="K575" s="80">
        <v>3</v>
      </c>
      <c r="L575" s="80">
        <v>3</v>
      </c>
      <c r="M575" s="80">
        <v>3</v>
      </c>
      <c r="N575" s="80">
        <v>7</v>
      </c>
    </row>
    <row r="576" spans="1:14" x14ac:dyDescent="0.3">
      <c r="A576" s="2" t="s">
        <v>602</v>
      </c>
      <c r="B576" s="2" t="s">
        <v>19</v>
      </c>
      <c r="C576" s="80" t="s">
        <v>16</v>
      </c>
      <c r="D576" s="81">
        <v>45934</v>
      </c>
      <c r="E576" s="81">
        <v>45936</v>
      </c>
      <c r="F576" s="81">
        <v>45940</v>
      </c>
      <c r="G576" s="81">
        <v>45942</v>
      </c>
      <c r="H576" s="80" t="s">
        <v>17</v>
      </c>
      <c r="J576" s="81">
        <v>45971</v>
      </c>
      <c r="K576" s="80">
        <v>2</v>
      </c>
      <c r="L576" s="80">
        <v>4</v>
      </c>
      <c r="M576" s="80">
        <v>2</v>
      </c>
      <c r="N576" s="80">
        <v>0</v>
      </c>
    </row>
    <row r="577" spans="1:14" x14ac:dyDescent="0.3">
      <c r="A577" s="2" t="s">
        <v>603</v>
      </c>
      <c r="B577" s="2" t="s">
        <v>15</v>
      </c>
      <c r="C577" s="80" t="s">
        <v>30</v>
      </c>
      <c r="D577" s="81">
        <v>45945</v>
      </c>
      <c r="E577" s="81">
        <v>45949</v>
      </c>
      <c r="F577" s="81">
        <v>45953</v>
      </c>
      <c r="G577" s="81">
        <v>45955</v>
      </c>
      <c r="H577" s="80" t="s">
        <v>17</v>
      </c>
      <c r="J577" s="81">
        <v>45984</v>
      </c>
      <c r="K577" s="80">
        <v>4</v>
      </c>
      <c r="L577" s="80">
        <v>4</v>
      </c>
      <c r="M577" s="80">
        <v>2</v>
      </c>
      <c r="N577" s="80">
        <v>10</v>
      </c>
    </row>
    <row r="578" spans="1:14" x14ac:dyDescent="0.3">
      <c r="A578" s="2" t="s">
        <v>604</v>
      </c>
      <c r="B578" s="2" t="s">
        <v>15</v>
      </c>
      <c r="C578" s="80" t="s">
        <v>16</v>
      </c>
      <c r="D578" s="81">
        <v>45936</v>
      </c>
      <c r="E578" s="81">
        <v>45940</v>
      </c>
      <c r="F578" s="81">
        <v>45944</v>
      </c>
      <c r="G578" s="81">
        <v>45951</v>
      </c>
      <c r="H578" s="80" t="s">
        <v>17</v>
      </c>
      <c r="J578" s="81">
        <v>45970</v>
      </c>
      <c r="K578" s="80">
        <v>4</v>
      </c>
      <c r="L578" s="80">
        <v>4</v>
      </c>
      <c r="M578" s="80">
        <v>7</v>
      </c>
      <c r="N578" s="80">
        <v>7</v>
      </c>
    </row>
    <row r="579" spans="1:14" x14ac:dyDescent="0.3">
      <c r="A579" s="2" t="s">
        <v>605</v>
      </c>
      <c r="B579" s="2" t="s">
        <v>21</v>
      </c>
      <c r="C579" s="80" t="s">
        <v>30</v>
      </c>
      <c r="D579" s="81">
        <v>45953</v>
      </c>
      <c r="E579" s="81">
        <v>45955</v>
      </c>
      <c r="F579" s="81">
        <v>45957</v>
      </c>
      <c r="G579" s="81">
        <v>45960</v>
      </c>
      <c r="H579" s="80" t="s">
        <v>17</v>
      </c>
      <c r="J579" s="81">
        <v>45979</v>
      </c>
      <c r="K579" s="80">
        <v>2</v>
      </c>
      <c r="L579" s="80">
        <v>2</v>
      </c>
      <c r="M579" s="80">
        <v>3</v>
      </c>
      <c r="N579" s="80">
        <v>3</v>
      </c>
    </row>
    <row r="580" spans="1:14" x14ac:dyDescent="0.3">
      <c r="A580" s="2" t="s">
        <v>606</v>
      </c>
      <c r="B580" s="2" t="s">
        <v>32</v>
      </c>
      <c r="C580" s="80" t="s">
        <v>30</v>
      </c>
      <c r="D580" s="81">
        <v>45940</v>
      </c>
      <c r="E580" s="81">
        <v>45942</v>
      </c>
      <c r="F580" s="81">
        <v>45945</v>
      </c>
      <c r="G580" s="81">
        <v>45952</v>
      </c>
      <c r="H580" s="80" t="s">
        <v>17</v>
      </c>
      <c r="J580" s="81">
        <v>45965</v>
      </c>
      <c r="K580" s="80">
        <v>2</v>
      </c>
      <c r="L580" s="80">
        <v>3</v>
      </c>
      <c r="M580" s="80">
        <v>7</v>
      </c>
      <c r="N580" s="80">
        <v>6</v>
      </c>
    </row>
    <row r="581" spans="1:14" x14ac:dyDescent="0.3">
      <c r="A581" s="2" t="s">
        <v>607</v>
      </c>
      <c r="B581" s="2" t="s">
        <v>32</v>
      </c>
      <c r="C581" s="80" t="s">
        <v>30</v>
      </c>
      <c r="D581" s="81">
        <v>45959</v>
      </c>
      <c r="E581" s="81">
        <v>45960</v>
      </c>
      <c r="F581" s="81">
        <v>45962</v>
      </c>
      <c r="G581" s="81">
        <v>45964</v>
      </c>
      <c r="H581" s="80" t="s">
        <v>17</v>
      </c>
      <c r="J581" s="81">
        <v>45989</v>
      </c>
      <c r="K581" s="80">
        <v>1</v>
      </c>
      <c r="L581" s="80">
        <v>2</v>
      </c>
      <c r="M581" s="80">
        <v>2</v>
      </c>
      <c r="N581" s="80">
        <v>9</v>
      </c>
    </row>
    <row r="582" spans="1:14" x14ac:dyDescent="0.3">
      <c r="A582" s="2" t="s">
        <v>608</v>
      </c>
      <c r="B582" s="2" t="s">
        <v>21</v>
      </c>
      <c r="C582" s="80" t="s">
        <v>16</v>
      </c>
      <c r="D582" s="81">
        <v>45931</v>
      </c>
      <c r="E582" s="81">
        <v>45935</v>
      </c>
      <c r="F582" s="81">
        <v>45937</v>
      </c>
      <c r="G582" s="81">
        <v>45940</v>
      </c>
      <c r="H582" s="80" t="s">
        <v>17</v>
      </c>
      <c r="J582" s="81">
        <v>45952</v>
      </c>
      <c r="K582" s="80">
        <v>4</v>
      </c>
      <c r="L582" s="80">
        <v>2</v>
      </c>
      <c r="M582" s="80">
        <v>3</v>
      </c>
      <c r="N582" s="80">
        <v>6</v>
      </c>
    </row>
    <row r="583" spans="1:14" x14ac:dyDescent="0.3">
      <c r="A583" s="2" t="s">
        <v>609</v>
      </c>
      <c r="B583" s="2" t="s">
        <v>32</v>
      </c>
      <c r="C583" s="80" t="s">
        <v>16</v>
      </c>
      <c r="D583" s="81">
        <v>45932</v>
      </c>
      <c r="E583" s="81">
        <v>45933</v>
      </c>
      <c r="F583" s="81">
        <v>45938</v>
      </c>
      <c r="G583" s="81">
        <v>45943</v>
      </c>
      <c r="H583" s="80" t="s">
        <v>17</v>
      </c>
      <c r="J583" s="81">
        <v>45963</v>
      </c>
      <c r="K583" s="80">
        <v>1</v>
      </c>
      <c r="L583" s="80">
        <v>5</v>
      </c>
      <c r="M583" s="80">
        <v>5</v>
      </c>
      <c r="N583" s="80">
        <v>3</v>
      </c>
    </row>
    <row r="584" spans="1:14" x14ac:dyDescent="0.3">
      <c r="A584" s="2" t="s">
        <v>610</v>
      </c>
      <c r="B584" s="2" t="s">
        <v>32</v>
      </c>
      <c r="C584" s="80" t="s">
        <v>16</v>
      </c>
      <c r="D584" s="81">
        <v>45941</v>
      </c>
      <c r="E584" s="81">
        <v>45944</v>
      </c>
      <c r="F584" s="81">
        <v>45948</v>
      </c>
      <c r="G584" s="81">
        <v>45952</v>
      </c>
      <c r="H584" s="80" t="s">
        <v>17</v>
      </c>
      <c r="J584" s="81">
        <v>45970</v>
      </c>
      <c r="K584" s="80">
        <v>3</v>
      </c>
      <c r="L584" s="80">
        <v>4</v>
      </c>
      <c r="M584" s="80">
        <v>4</v>
      </c>
      <c r="N584" s="80">
        <v>1</v>
      </c>
    </row>
    <row r="585" spans="1:14" x14ac:dyDescent="0.3">
      <c r="A585" s="2" t="s">
        <v>611</v>
      </c>
      <c r="B585" s="2" t="s">
        <v>32</v>
      </c>
      <c r="C585" s="80" t="s">
        <v>16</v>
      </c>
      <c r="D585" s="81">
        <v>45956</v>
      </c>
      <c r="E585" s="81">
        <v>45958</v>
      </c>
      <c r="F585" s="81">
        <v>45960</v>
      </c>
      <c r="G585" s="81">
        <v>45966</v>
      </c>
      <c r="H585" s="80" t="s">
        <v>17</v>
      </c>
      <c r="J585" s="81">
        <v>45996</v>
      </c>
      <c r="K585" s="80">
        <v>2</v>
      </c>
      <c r="L585" s="80">
        <v>2</v>
      </c>
      <c r="M585" s="80">
        <v>6</v>
      </c>
      <c r="N585" s="80">
        <v>5</v>
      </c>
    </row>
    <row r="586" spans="1:14" x14ac:dyDescent="0.3">
      <c r="A586" s="2" t="s">
        <v>612</v>
      </c>
      <c r="B586" s="2" t="s">
        <v>32</v>
      </c>
      <c r="C586" s="80" t="s">
        <v>16</v>
      </c>
      <c r="D586" s="81">
        <v>45932</v>
      </c>
      <c r="E586" s="81">
        <v>45933</v>
      </c>
      <c r="F586" s="81">
        <v>45938</v>
      </c>
      <c r="G586" s="81">
        <v>45944</v>
      </c>
      <c r="H586" s="80" t="s">
        <v>23</v>
      </c>
      <c r="I586" s="80" t="s">
        <v>33</v>
      </c>
      <c r="K586" s="80">
        <v>1</v>
      </c>
      <c r="L586" s="80">
        <v>5</v>
      </c>
      <c r="M586" s="80">
        <v>6</v>
      </c>
    </row>
    <row r="587" spans="1:14" x14ac:dyDescent="0.3">
      <c r="A587" s="2" t="s">
        <v>613</v>
      </c>
      <c r="B587" s="2" t="s">
        <v>32</v>
      </c>
      <c r="C587" s="80" t="s">
        <v>30</v>
      </c>
      <c r="D587" s="81">
        <v>45940</v>
      </c>
      <c r="E587" s="81">
        <v>45942</v>
      </c>
      <c r="F587" s="81">
        <v>45943</v>
      </c>
      <c r="G587" s="81">
        <v>45950</v>
      </c>
      <c r="H587" s="80" t="s">
        <v>17</v>
      </c>
      <c r="J587" s="81">
        <v>45970</v>
      </c>
      <c r="K587" s="80">
        <v>2</v>
      </c>
      <c r="L587" s="80">
        <v>1</v>
      </c>
      <c r="M587" s="80">
        <v>7</v>
      </c>
      <c r="N587" s="80">
        <v>5</v>
      </c>
    </row>
    <row r="588" spans="1:14" x14ac:dyDescent="0.3">
      <c r="A588" s="2" t="s">
        <v>614</v>
      </c>
      <c r="B588" s="2" t="s">
        <v>15</v>
      </c>
      <c r="C588" s="80" t="s">
        <v>16</v>
      </c>
      <c r="D588" s="81">
        <v>45942</v>
      </c>
      <c r="E588" s="81">
        <v>45943</v>
      </c>
      <c r="F588" s="81">
        <v>45948</v>
      </c>
      <c r="G588" s="81">
        <v>45952</v>
      </c>
      <c r="H588" s="80" t="s">
        <v>17</v>
      </c>
      <c r="J588" s="81">
        <v>45970</v>
      </c>
      <c r="K588" s="80">
        <v>1</v>
      </c>
      <c r="L588" s="80">
        <v>5</v>
      </c>
      <c r="M588" s="80">
        <v>4</v>
      </c>
      <c r="N588" s="80">
        <v>8</v>
      </c>
    </row>
    <row r="589" spans="1:14" x14ac:dyDescent="0.3">
      <c r="A589" s="2" t="s">
        <v>615</v>
      </c>
      <c r="B589" s="2" t="s">
        <v>32</v>
      </c>
      <c r="C589" s="80" t="s">
        <v>22</v>
      </c>
      <c r="D589" s="81">
        <v>45942</v>
      </c>
      <c r="H589" s="80" t="s">
        <v>23</v>
      </c>
      <c r="I589" s="80" t="s">
        <v>33</v>
      </c>
    </row>
    <row r="590" spans="1:14" x14ac:dyDescent="0.3">
      <c r="A590" s="2" t="s">
        <v>616</v>
      </c>
      <c r="B590" s="2" t="s">
        <v>15</v>
      </c>
      <c r="C590" s="80" t="s">
        <v>16</v>
      </c>
      <c r="D590" s="81">
        <v>45944</v>
      </c>
      <c r="E590" s="81">
        <v>45947</v>
      </c>
      <c r="F590" s="81">
        <v>45948</v>
      </c>
      <c r="G590" s="81">
        <v>45951</v>
      </c>
      <c r="H590" s="80" t="s">
        <v>23</v>
      </c>
      <c r="I590" s="80" t="s">
        <v>101</v>
      </c>
      <c r="K590" s="80">
        <v>3</v>
      </c>
      <c r="L590" s="80">
        <v>1</v>
      </c>
      <c r="M590" s="80">
        <v>3</v>
      </c>
    </row>
    <row r="591" spans="1:14" x14ac:dyDescent="0.3">
      <c r="A591" s="2" t="s">
        <v>617</v>
      </c>
      <c r="B591" s="2" t="s">
        <v>32</v>
      </c>
      <c r="C591" s="80" t="s">
        <v>16</v>
      </c>
      <c r="D591" s="81">
        <v>45935</v>
      </c>
      <c r="E591" s="81">
        <v>45938</v>
      </c>
      <c r="F591" s="81">
        <v>45939</v>
      </c>
      <c r="G591" s="81">
        <v>45943</v>
      </c>
      <c r="H591" s="80" t="s">
        <v>17</v>
      </c>
      <c r="J591" s="81">
        <v>45961</v>
      </c>
      <c r="K591" s="80">
        <v>3</v>
      </c>
      <c r="L591" s="80">
        <v>1</v>
      </c>
      <c r="M591" s="80">
        <v>4</v>
      </c>
      <c r="N591" s="80">
        <v>9</v>
      </c>
    </row>
    <row r="592" spans="1:14" x14ac:dyDescent="0.3">
      <c r="A592" s="2" t="s">
        <v>618</v>
      </c>
      <c r="B592" s="2" t="s">
        <v>21</v>
      </c>
      <c r="C592" s="80" t="s">
        <v>22</v>
      </c>
      <c r="D592" s="81">
        <v>45938</v>
      </c>
      <c r="H592" s="80" t="s">
        <v>23</v>
      </c>
      <c r="I592" s="80" t="s">
        <v>63</v>
      </c>
    </row>
    <row r="593" spans="1:14" x14ac:dyDescent="0.3">
      <c r="A593" s="2" t="s">
        <v>619</v>
      </c>
      <c r="B593" s="2" t="s">
        <v>19</v>
      </c>
      <c r="C593" s="80" t="s">
        <v>16</v>
      </c>
      <c r="D593" s="81">
        <v>45947</v>
      </c>
      <c r="E593" s="81">
        <v>45952</v>
      </c>
      <c r="F593" s="81">
        <v>45953</v>
      </c>
      <c r="G593" s="81">
        <v>45956</v>
      </c>
      <c r="H593" s="80" t="s">
        <v>17</v>
      </c>
      <c r="J593" s="81">
        <v>45986</v>
      </c>
      <c r="K593" s="80">
        <v>5</v>
      </c>
      <c r="L593" s="80">
        <v>1</v>
      </c>
      <c r="M593" s="80">
        <v>3</v>
      </c>
      <c r="N593" s="80">
        <v>0</v>
      </c>
    </row>
    <row r="594" spans="1:14" x14ac:dyDescent="0.3">
      <c r="A594" s="2" t="s">
        <v>620</v>
      </c>
      <c r="B594" s="2" t="s">
        <v>15</v>
      </c>
      <c r="C594" s="80" t="s">
        <v>30</v>
      </c>
      <c r="D594" s="81">
        <v>45944</v>
      </c>
      <c r="E594" s="81">
        <v>45948</v>
      </c>
      <c r="F594" s="81">
        <v>45949</v>
      </c>
      <c r="G594" s="81">
        <v>45956</v>
      </c>
      <c r="H594" s="80" t="s">
        <v>23</v>
      </c>
      <c r="I594" s="80" t="s">
        <v>24</v>
      </c>
      <c r="K594" s="80">
        <v>4</v>
      </c>
      <c r="L594" s="80">
        <v>1</v>
      </c>
      <c r="M594" s="80">
        <v>7</v>
      </c>
    </row>
    <row r="595" spans="1:14" x14ac:dyDescent="0.3">
      <c r="A595" s="2" t="s">
        <v>621</v>
      </c>
      <c r="B595" s="2" t="s">
        <v>32</v>
      </c>
      <c r="C595" s="80" t="s">
        <v>16</v>
      </c>
      <c r="D595" s="81">
        <v>45949</v>
      </c>
      <c r="E595" s="81">
        <v>45954</v>
      </c>
      <c r="F595" s="81">
        <v>45958</v>
      </c>
      <c r="G595" s="81">
        <v>45962</v>
      </c>
      <c r="H595" s="80" t="s">
        <v>17</v>
      </c>
      <c r="J595" s="81">
        <v>45992</v>
      </c>
      <c r="K595" s="80">
        <v>5</v>
      </c>
      <c r="L595" s="80">
        <v>4</v>
      </c>
      <c r="M595" s="80">
        <v>4</v>
      </c>
      <c r="N595" s="80">
        <v>7</v>
      </c>
    </row>
    <row r="596" spans="1:14" x14ac:dyDescent="0.3">
      <c r="A596" s="2" t="s">
        <v>622</v>
      </c>
      <c r="B596" s="2" t="s">
        <v>21</v>
      </c>
      <c r="C596" s="80" t="s">
        <v>16</v>
      </c>
      <c r="D596" s="81">
        <v>45952</v>
      </c>
      <c r="E596" s="81">
        <v>45956</v>
      </c>
      <c r="F596" s="81">
        <v>45958</v>
      </c>
      <c r="G596" s="81">
        <v>45965</v>
      </c>
      <c r="H596" s="80" t="s">
        <v>17</v>
      </c>
      <c r="J596" s="81">
        <v>45984</v>
      </c>
      <c r="K596" s="80">
        <v>4</v>
      </c>
      <c r="L596" s="80">
        <v>2</v>
      </c>
      <c r="M596" s="80">
        <v>7</v>
      </c>
      <c r="N596" s="80">
        <v>2</v>
      </c>
    </row>
    <row r="597" spans="1:14" x14ac:dyDescent="0.3">
      <c r="A597" s="2" t="s">
        <v>623</v>
      </c>
      <c r="B597" s="2" t="s">
        <v>19</v>
      </c>
      <c r="C597" s="80" t="s">
        <v>16</v>
      </c>
      <c r="D597" s="81">
        <v>45956</v>
      </c>
      <c r="E597" s="81">
        <v>45959</v>
      </c>
      <c r="F597" s="81">
        <v>45961</v>
      </c>
      <c r="G597" s="81">
        <v>45963</v>
      </c>
      <c r="H597" s="80" t="s">
        <v>17</v>
      </c>
      <c r="J597" s="81">
        <v>45979</v>
      </c>
      <c r="K597" s="80">
        <v>3</v>
      </c>
      <c r="L597" s="80">
        <v>2</v>
      </c>
      <c r="M597" s="80">
        <v>2</v>
      </c>
      <c r="N597" s="80">
        <v>8</v>
      </c>
    </row>
    <row r="598" spans="1:14" x14ac:dyDescent="0.3">
      <c r="A598" s="2" t="s">
        <v>624</v>
      </c>
      <c r="B598" s="2" t="s">
        <v>15</v>
      </c>
      <c r="C598" s="80" t="s">
        <v>16</v>
      </c>
      <c r="D598" s="81">
        <v>45936</v>
      </c>
      <c r="E598" s="81">
        <v>45937</v>
      </c>
      <c r="F598" s="81">
        <v>45938</v>
      </c>
      <c r="G598" s="81">
        <v>45940</v>
      </c>
      <c r="H598" s="80" t="s">
        <v>23</v>
      </c>
      <c r="I598" s="80" t="s">
        <v>24</v>
      </c>
      <c r="K598" s="80">
        <v>1</v>
      </c>
      <c r="L598" s="80">
        <v>1</v>
      </c>
      <c r="M598" s="80">
        <v>2</v>
      </c>
    </row>
    <row r="599" spans="1:14" x14ac:dyDescent="0.3">
      <c r="A599" s="2" t="s">
        <v>625</v>
      </c>
      <c r="B599" s="2" t="s">
        <v>19</v>
      </c>
      <c r="C599" s="80" t="s">
        <v>16</v>
      </c>
      <c r="D599" s="81">
        <v>45936</v>
      </c>
      <c r="E599" s="81">
        <v>45938</v>
      </c>
      <c r="F599" s="81">
        <v>45940</v>
      </c>
      <c r="G599" s="81">
        <v>45944</v>
      </c>
      <c r="H599" s="80" t="s">
        <v>17</v>
      </c>
      <c r="J599" s="81">
        <v>45958</v>
      </c>
      <c r="K599" s="80">
        <v>2</v>
      </c>
      <c r="L599" s="80">
        <v>2</v>
      </c>
      <c r="M599" s="80">
        <v>4</v>
      </c>
      <c r="N599" s="80">
        <v>3</v>
      </c>
    </row>
    <row r="600" spans="1:14" x14ac:dyDescent="0.3">
      <c r="A600" s="2" t="s">
        <v>626</v>
      </c>
      <c r="B600" s="2" t="s">
        <v>21</v>
      </c>
      <c r="C600" s="80" t="s">
        <v>16</v>
      </c>
      <c r="D600" s="81">
        <v>45936</v>
      </c>
      <c r="E600" s="81">
        <v>45939</v>
      </c>
      <c r="F600" s="81">
        <v>45940</v>
      </c>
      <c r="G600" s="81">
        <v>45945</v>
      </c>
      <c r="H600" s="80" t="s">
        <v>17</v>
      </c>
      <c r="J600" s="81">
        <v>45971</v>
      </c>
      <c r="K600" s="80">
        <v>3</v>
      </c>
      <c r="L600" s="80">
        <v>1</v>
      </c>
      <c r="M600" s="80">
        <v>5</v>
      </c>
      <c r="N600" s="80">
        <v>1</v>
      </c>
    </row>
    <row r="601" spans="1:14" x14ac:dyDescent="0.3">
      <c r="A601" s="2" t="s">
        <v>627</v>
      </c>
      <c r="B601" s="2" t="s">
        <v>15</v>
      </c>
      <c r="C601" s="80" t="s">
        <v>16</v>
      </c>
      <c r="D601" s="81">
        <v>45933</v>
      </c>
      <c r="E601" s="81">
        <v>45936</v>
      </c>
      <c r="F601" s="81">
        <v>45938</v>
      </c>
      <c r="G601" s="81">
        <v>45942</v>
      </c>
      <c r="H601" s="80" t="s">
        <v>17</v>
      </c>
      <c r="J601" s="81">
        <v>45959</v>
      </c>
      <c r="K601" s="80">
        <v>3</v>
      </c>
      <c r="L601" s="80">
        <v>2</v>
      </c>
      <c r="M601" s="80">
        <v>4</v>
      </c>
      <c r="N601" s="80">
        <v>4</v>
      </c>
    </row>
    <row r="602" spans="1:14" x14ac:dyDescent="0.3">
      <c r="A602" s="2" t="s">
        <v>628</v>
      </c>
      <c r="B602" s="2" t="s">
        <v>19</v>
      </c>
      <c r="C602" s="80" t="s">
        <v>22</v>
      </c>
      <c r="D602" s="81">
        <v>45950</v>
      </c>
      <c r="H602" s="80" t="s">
        <v>23</v>
      </c>
      <c r="I602" s="80" t="s">
        <v>101</v>
      </c>
    </row>
    <row r="603" spans="1:14" x14ac:dyDescent="0.3">
      <c r="A603" s="2" t="s">
        <v>629</v>
      </c>
      <c r="B603" s="2" t="s">
        <v>32</v>
      </c>
      <c r="C603" s="80" t="s">
        <v>16</v>
      </c>
      <c r="D603" s="81">
        <v>45958</v>
      </c>
      <c r="E603" s="81">
        <v>45959</v>
      </c>
      <c r="F603" s="81">
        <v>45964</v>
      </c>
      <c r="G603" s="81">
        <v>45970</v>
      </c>
      <c r="H603" s="80" t="s">
        <v>17</v>
      </c>
      <c r="J603" s="81">
        <v>45981</v>
      </c>
      <c r="K603" s="80">
        <v>1</v>
      </c>
      <c r="L603" s="80">
        <v>5</v>
      </c>
      <c r="M603" s="80">
        <v>6</v>
      </c>
      <c r="N603" s="80">
        <v>3</v>
      </c>
    </row>
    <row r="604" spans="1:14" x14ac:dyDescent="0.3">
      <c r="A604" s="2" t="s">
        <v>630</v>
      </c>
      <c r="B604" s="2" t="s">
        <v>15</v>
      </c>
      <c r="C604" s="80" t="s">
        <v>30</v>
      </c>
      <c r="D604" s="81">
        <v>45943</v>
      </c>
      <c r="E604" s="81">
        <v>45946</v>
      </c>
      <c r="F604" s="81">
        <v>45950</v>
      </c>
      <c r="G604" s="81">
        <v>45952</v>
      </c>
      <c r="H604" s="80" t="s">
        <v>17</v>
      </c>
      <c r="J604" s="81">
        <v>45981</v>
      </c>
      <c r="K604" s="80">
        <v>3</v>
      </c>
      <c r="L604" s="80">
        <v>4</v>
      </c>
      <c r="M604" s="80">
        <v>2</v>
      </c>
      <c r="N604" s="80">
        <v>8</v>
      </c>
    </row>
    <row r="605" spans="1:14" x14ac:dyDescent="0.3">
      <c r="A605" s="2" t="s">
        <v>631</v>
      </c>
      <c r="B605" s="2" t="s">
        <v>19</v>
      </c>
      <c r="C605" s="80" t="s">
        <v>16</v>
      </c>
      <c r="D605" s="81">
        <v>45950</v>
      </c>
      <c r="E605" s="81">
        <v>45953</v>
      </c>
      <c r="F605" s="81">
        <v>45956</v>
      </c>
      <c r="G605" s="81">
        <v>45960</v>
      </c>
      <c r="H605" s="80" t="s">
        <v>17</v>
      </c>
      <c r="J605" s="81">
        <v>45982</v>
      </c>
      <c r="K605" s="80">
        <v>3</v>
      </c>
      <c r="L605" s="80">
        <v>3</v>
      </c>
      <c r="M605" s="80">
        <v>4</v>
      </c>
      <c r="N605" s="80">
        <v>6</v>
      </c>
    </row>
    <row r="606" spans="1:14" x14ac:dyDescent="0.3">
      <c r="A606" s="2" t="s">
        <v>632</v>
      </c>
      <c r="B606" s="2" t="s">
        <v>21</v>
      </c>
      <c r="C606" s="80" t="s">
        <v>30</v>
      </c>
      <c r="D606" s="81">
        <v>45952</v>
      </c>
      <c r="E606" s="81">
        <v>45953</v>
      </c>
      <c r="F606" s="81">
        <v>45954</v>
      </c>
      <c r="G606" s="81">
        <v>45961</v>
      </c>
      <c r="H606" s="80" t="s">
        <v>17</v>
      </c>
      <c r="J606" s="81">
        <v>45981</v>
      </c>
      <c r="K606" s="80">
        <v>1</v>
      </c>
      <c r="L606" s="80">
        <v>1</v>
      </c>
      <c r="M606" s="80">
        <v>7</v>
      </c>
      <c r="N606" s="80">
        <v>9</v>
      </c>
    </row>
    <row r="607" spans="1:14" x14ac:dyDescent="0.3">
      <c r="A607" s="2" t="s">
        <v>633</v>
      </c>
      <c r="B607" s="2" t="s">
        <v>21</v>
      </c>
      <c r="C607" s="80" t="s">
        <v>16</v>
      </c>
      <c r="D607" s="81">
        <v>45938</v>
      </c>
      <c r="E607" s="81">
        <v>45941</v>
      </c>
      <c r="F607" s="81">
        <v>45946</v>
      </c>
      <c r="G607" s="81">
        <v>45952</v>
      </c>
      <c r="H607" s="80" t="s">
        <v>17</v>
      </c>
      <c r="J607" s="81">
        <v>45966</v>
      </c>
      <c r="K607" s="80">
        <v>3</v>
      </c>
      <c r="L607" s="80">
        <v>5</v>
      </c>
      <c r="M607" s="80">
        <v>6</v>
      </c>
      <c r="N607" s="80">
        <v>3</v>
      </c>
    </row>
    <row r="608" spans="1:14" x14ac:dyDescent="0.3">
      <c r="A608" s="2" t="s">
        <v>634</v>
      </c>
      <c r="B608" s="2" t="s">
        <v>15</v>
      </c>
      <c r="C608" s="80" t="s">
        <v>16</v>
      </c>
      <c r="D608" s="81">
        <v>45946</v>
      </c>
      <c r="E608" s="81">
        <v>45950</v>
      </c>
      <c r="F608" s="81">
        <v>45955</v>
      </c>
      <c r="G608" s="81">
        <v>45962</v>
      </c>
      <c r="H608" s="80" t="s">
        <v>17</v>
      </c>
      <c r="J608" s="81">
        <v>45972</v>
      </c>
      <c r="K608" s="80">
        <v>4</v>
      </c>
      <c r="L608" s="80">
        <v>5</v>
      </c>
      <c r="M608" s="80">
        <v>7</v>
      </c>
      <c r="N608" s="80">
        <v>2</v>
      </c>
    </row>
    <row r="609" spans="1:14" x14ac:dyDescent="0.3">
      <c r="A609" s="2" t="s">
        <v>635</v>
      </c>
      <c r="B609" s="2" t="s">
        <v>19</v>
      </c>
      <c r="C609" s="80" t="s">
        <v>30</v>
      </c>
      <c r="D609" s="81">
        <v>45960</v>
      </c>
      <c r="E609" s="81">
        <v>45964</v>
      </c>
      <c r="F609" s="81">
        <v>45968</v>
      </c>
      <c r="G609" s="81">
        <v>45970</v>
      </c>
      <c r="H609" s="80" t="s">
        <v>17</v>
      </c>
      <c r="J609" s="81">
        <v>46000</v>
      </c>
      <c r="K609" s="80">
        <v>4</v>
      </c>
      <c r="L609" s="80">
        <v>4</v>
      </c>
      <c r="M609" s="80">
        <v>2</v>
      </c>
      <c r="N609" s="80">
        <v>4</v>
      </c>
    </row>
    <row r="610" spans="1:14" x14ac:dyDescent="0.3">
      <c r="A610" s="2" t="s">
        <v>636</v>
      </c>
      <c r="B610" s="2" t="s">
        <v>15</v>
      </c>
      <c r="C610" s="80" t="s">
        <v>16</v>
      </c>
      <c r="D610" s="81">
        <v>45949</v>
      </c>
      <c r="E610" s="81">
        <v>45953</v>
      </c>
      <c r="F610" s="81">
        <v>45957</v>
      </c>
      <c r="G610" s="81">
        <v>45962</v>
      </c>
      <c r="H610" s="80" t="s">
        <v>17</v>
      </c>
      <c r="J610" s="81">
        <v>45987</v>
      </c>
      <c r="K610" s="80">
        <v>4</v>
      </c>
      <c r="L610" s="80">
        <v>4</v>
      </c>
      <c r="M610" s="80">
        <v>5</v>
      </c>
      <c r="N610" s="80">
        <v>0</v>
      </c>
    </row>
    <row r="611" spans="1:14" x14ac:dyDescent="0.3">
      <c r="A611" s="2" t="s">
        <v>637</v>
      </c>
      <c r="B611" s="2" t="s">
        <v>15</v>
      </c>
      <c r="C611" s="80" t="s">
        <v>30</v>
      </c>
      <c r="D611" s="81">
        <v>45935</v>
      </c>
      <c r="E611" s="81">
        <v>45939</v>
      </c>
      <c r="F611" s="81">
        <v>45940</v>
      </c>
      <c r="G611" s="81">
        <v>45945</v>
      </c>
      <c r="H611" s="80" t="s">
        <v>17</v>
      </c>
      <c r="J611" s="81">
        <v>45964</v>
      </c>
      <c r="K611" s="80">
        <v>4</v>
      </c>
      <c r="L611" s="80">
        <v>1</v>
      </c>
      <c r="M611" s="80">
        <v>5</v>
      </c>
      <c r="N611" s="80">
        <v>1</v>
      </c>
    </row>
    <row r="612" spans="1:14" x14ac:dyDescent="0.3">
      <c r="A612" s="2" t="s">
        <v>638</v>
      </c>
      <c r="B612" s="2" t="s">
        <v>19</v>
      </c>
      <c r="C612" s="80" t="s">
        <v>30</v>
      </c>
      <c r="D612" s="81">
        <v>45938</v>
      </c>
      <c r="E612" s="81">
        <v>45941</v>
      </c>
      <c r="F612" s="81">
        <v>45942</v>
      </c>
      <c r="G612" s="81">
        <v>45948</v>
      </c>
      <c r="H612" s="80" t="s">
        <v>17</v>
      </c>
      <c r="J612" s="81">
        <v>45966</v>
      </c>
      <c r="K612" s="80">
        <v>3</v>
      </c>
      <c r="L612" s="80">
        <v>1</v>
      </c>
      <c r="M612" s="80">
        <v>6</v>
      </c>
      <c r="N612" s="80">
        <v>1</v>
      </c>
    </row>
    <row r="613" spans="1:14" x14ac:dyDescent="0.3">
      <c r="A613" s="2" t="s">
        <v>639</v>
      </c>
      <c r="B613" s="2" t="s">
        <v>19</v>
      </c>
      <c r="C613" s="80" t="s">
        <v>16</v>
      </c>
      <c r="D613" s="81">
        <v>45945</v>
      </c>
      <c r="E613" s="81">
        <v>45947</v>
      </c>
      <c r="F613" s="81">
        <v>45952</v>
      </c>
      <c r="G613" s="81">
        <v>45956</v>
      </c>
      <c r="H613" s="80" t="s">
        <v>17</v>
      </c>
      <c r="J613" s="81">
        <v>45979</v>
      </c>
      <c r="K613" s="80">
        <v>2</v>
      </c>
      <c r="L613" s="80">
        <v>5</v>
      </c>
      <c r="M613" s="80">
        <v>4</v>
      </c>
      <c r="N613" s="80">
        <v>2</v>
      </c>
    </row>
    <row r="614" spans="1:14" x14ac:dyDescent="0.3">
      <c r="A614" s="2" t="s">
        <v>640</v>
      </c>
      <c r="B614" s="2" t="s">
        <v>32</v>
      </c>
      <c r="C614" s="80" t="s">
        <v>16</v>
      </c>
      <c r="D614" s="81">
        <v>45951</v>
      </c>
      <c r="E614" s="81">
        <v>45955</v>
      </c>
      <c r="F614" s="81">
        <v>45960</v>
      </c>
      <c r="G614" s="81">
        <v>45962</v>
      </c>
      <c r="H614" s="80" t="s">
        <v>17</v>
      </c>
      <c r="J614" s="81">
        <v>45984</v>
      </c>
      <c r="K614" s="80">
        <v>4</v>
      </c>
      <c r="L614" s="80">
        <v>5</v>
      </c>
      <c r="M614" s="80">
        <v>2</v>
      </c>
      <c r="N614" s="80">
        <v>8</v>
      </c>
    </row>
    <row r="615" spans="1:14" x14ac:dyDescent="0.3">
      <c r="A615" s="2" t="s">
        <v>641</v>
      </c>
      <c r="B615" s="2" t="s">
        <v>19</v>
      </c>
      <c r="C615" s="80" t="s">
        <v>22</v>
      </c>
      <c r="D615" s="81">
        <v>45939</v>
      </c>
      <c r="H615" s="80" t="s">
        <v>23</v>
      </c>
      <c r="I615" s="80" t="s">
        <v>101</v>
      </c>
    </row>
    <row r="616" spans="1:14" x14ac:dyDescent="0.3">
      <c r="A616" s="2" t="s">
        <v>642</v>
      </c>
      <c r="B616" s="2" t="s">
        <v>21</v>
      </c>
      <c r="C616" s="80" t="s">
        <v>16</v>
      </c>
      <c r="D616" s="81">
        <v>45945</v>
      </c>
      <c r="E616" s="81">
        <v>45949</v>
      </c>
      <c r="F616" s="81">
        <v>45953</v>
      </c>
      <c r="G616" s="81">
        <v>45958</v>
      </c>
      <c r="H616" s="80" t="s">
        <v>17</v>
      </c>
      <c r="J616" s="81">
        <v>45980</v>
      </c>
      <c r="K616" s="80">
        <v>4</v>
      </c>
      <c r="L616" s="80">
        <v>4</v>
      </c>
      <c r="M616" s="80">
        <v>5</v>
      </c>
      <c r="N616" s="80">
        <v>6</v>
      </c>
    </row>
    <row r="617" spans="1:14" x14ac:dyDescent="0.3">
      <c r="A617" s="2" t="s">
        <v>643</v>
      </c>
      <c r="B617" s="2" t="s">
        <v>15</v>
      </c>
      <c r="C617" s="80" t="s">
        <v>16</v>
      </c>
      <c r="D617" s="81">
        <v>45939</v>
      </c>
      <c r="E617" s="81">
        <v>45942</v>
      </c>
      <c r="F617" s="81">
        <v>45943</v>
      </c>
      <c r="G617" s="81">
        <v>45949</v>
      </c>
      <c r="H617" s="80" t="s">
        <v>17</v>
      </c>
      <c r="J617" s="81">
        <v>45960</v>
      </c>
      <c r="K617" s="80">
        <v>3</v>
      </c>
      <c r="L617" s="80">
        <v>1</v>
      </c>
      <c r="M617" s="80">
        <v>6</v>
      </c>
      <c r="N617" s="80">
        <v>6</v>
      </c>
    </row>
    <row r="618" spans="1:14" x14ac:dyDescent="0.3">
      <c r="A618" s="2" t="s">
        <v>644</v>
      </c>
      <c r="B618" s="2" t="s">
        <v>15</v>
      </c>
      <c r="C618" s="80" t="s">
        <v>16</v>
      </c>
      <c r="D618" s="81">
        <v>45952</v>
      </c>
      <c r="E618" s="81">
        <v>45957</v>
      </c>
      <c r="F618" s="81">
        <v>45958</v>
      </c>
      <c r="G618" s="81">
        <v>45961</v>
      </c>
      <c r="H618" s="80" t="s">
        <v>17</v>
      </c>
      <c r="J618" s="81">
        <v>45989</v>
      </c>
      <c r="K618" s="80">
        <v>5</v>
      </c>
      <c r="L618" s="80">
        <v>1</v>
      </c>
      <c r="M618" s="80">
        <v>3</v>
      </c>
      <c r="N618" s="80">
        <v>3</v>
      </c>
    </row>
    <row r="619" spans="1:14" x14ac:dyDescent="0.3">
      <c r="A619" s="2" t="s">
        <v>645</v>
      </c>
      <c r="B619" s="2" t="s">
        <v>21</v>
      </c>
      <c r="C619" s="80" t="s">
        <v>30</v>
      </c>
      <c r="D619" s="81">
        <v>45931</v>
      </c>
      <c r="E619" s="81">
        <v>45934</v>
      </c>
      <c r="F619" s="81">
        <v>45939</v>
      </c>
      <c r="G619" s="81">
        <v>45943</v>
      </c>
      <c r="H619" s="80" t="s">
        <v>17</v>
      </c>
      <c r="J619" s="81">
        <v>45971</v>
      </c>
      <c r="K619" s="80">
        <v>3</v>
      </c>
      <c r="L619" s="80">
        <v>5</v>
      </c>
      <c r="M619" s="80">
        <v>4</v>
      </c>
      <c r="N619" s="80">
        <v>4</v>
      </c>
    </row>
    <row r="620" spans="1:14" x14ac:dyDescent="0.3">
      <c r="A620" s="2" t="s">
        <v>646</v>
      </c>
      <c r="B620" s="2" t="s">
        <v>19</v>
      </c>
      <c r="C620" s="80" t="s">
        <v>22</v>
      </c>
      <c r="D620" s="81">
        <v>45959</v>
      </c>
      <c r="H620" s="80" t="s">
        <v>23</v>
      </c>
      <c r="I620" s="80" t="s">
        <v>101</v>
      </c>
    </row>
    <row r="621" spans="1:14" x14ac:dyDescent="0.3">
      <c r="A621" s="2" t="s">
        <v>647</v>
      </c>
      <c r="B621" s="2" t="s">
        <v>21</v>
      </c>
      <c r="C621" s="80" t="s">
        <v>16</v>
      </c>
      <c r="D621" s="81">
        <v>45956</v>
      </c>
      <c r="E621" s="81">
        <v>45957</v>
      </c>
      <c r="F621" s="81">
        <v>45960</v>
      </c>
      <c r="G621" s="81">
        <v>45963</v>
      </c>
      <c r="H621" s="80" t="s">
        <v>23</v>
      </c>
      <c r="I621" s="80" t="s">
        <v>63</v>
      </c>
      <c r="K621" s="80">
        <v>1</v>
      </c>
      <c r="L621" s="80">
        <v>3</v>
      </c>
      <c r="M621" s="80">
        <v>3</v>
      </c>
    </row>
    <row r="622" spans="1:14" x14ac:dyDescent="0.3">
      <c r="A622" s="2" t="s">
        <v>648</v>
      </c>
      <c r="B622" s="2" t="s">
        <v>21</v>
      </c>
      <c r="C622" s="80" t="s">
        <v>16</v>
      </c>
      <c r="D622" s="81">
        <v>45945</v>
      </c>
      <c r="E622" s="81">
        <v>45949</v>
      </c>
      <c r="F622" s="81">
        <v>45954</v>
      </c>
      <c r="G622" s="81">
        <v>45958</v>
      </c>
      <c r="H622" s="80" t="s">
        <v>23</v>
      </c>
      <c r="I622" s="80" t="s">
        <v>33</v>
      </c>
      <c r="K622" s="80">
        <v>4</v>
      </c>
      <c r="L622" s="80">
        <v>5</v>
      </c>
      <c r="M622" s="80">
        <v>4</v>
      </c>
    </row>
    <row r="623" spans="1:14" x14ac:dyDescent="0.3">
      <c r="A623" s="2" t="s">
        <v>649</v>
      </c>
      <c r="B623" s="2" t="s">
        <v>32</v>
      </c>
      <c r="C623" s="80" t="s">
        <v>30</v>
      </c>
      <c r="D623" s="81">
        <v>45959</v>
      </c>
      <c r="E623" s="81">
        <v>45960</v>
      </c>
      <c r="F623" s="81">
        <v>45963</v>
      </c>
      <c r="G623" s="81">
        <v>45965</v>
      </c>
      <c r="H623" s="80" t="s">
        <v>17</v>
      </c>
      <c r="J623" s="81">
        <v>45981</v>
      </c>
      <c r="K623" s="80">
        <v>1</v>
      </c>
      <c r="L623" s="80">
        <v>3</v>
      </c>
      <c r="M623" s="80">
        <v>2</v>
      </c>
      <c r="N623" s="80">
        <v>6</v>
      </c>
    </row>
    <row r="624" spans="1:14" x14ac:dyDescent="0.3">
      <c r="A624" s="2" t="s">
        <v>650</v>
      </c>
      <c r="B624" s="2" t="s">
        <v>21</v>
      </c>
      <c r="C624" s="80" t="s">
        <v>16</v>
      </c>
      <c r="D624" s="81">
        <v>45940</v>
      </c>
      <c r="E624" s="81">
        <v>45944</v>
      </c>
      <c r="F624" s="81">
        <v>45945</v>
      </c>
      <c r="G624" s="81">
        <v>45951</v>
      </c>
      <c r="H624" s="80" t="s">
        <v>17</v>
      </c>
      <c r="J624" s="81">
        <v>45971</v>
      </c>
      <c r="K624" s="80">
        <v>4</v>
      </c>
      <c r="L624" s="80">
        <v>1</v>
      </c>
      <c r="M624" s="80">
        <v>6</v>
      </c>
      <c r="N624" s="80">
        <v>9</v>
      </c>
    </row>
    <row r="625" spans="1:14" x14ac:dyDescent="0.3">
      <c r="A625" s="2" t="s">
        <v>651</v>
      </c>
      <c r="B625" s="2" t="s">
        <v>15</v>
      </c>
      <c r="C625" s="80" t="s">
        <v>16</v>
      </c>
      <c r="D625" s="81">
        <v>45952</v>
      </c>
      <c r="E625" s="81">
        <v>45957</v>
      </c>
      <c r="F625" s="81">
        <v>45962</v>
      </c>
      <c r="G625" s="81">
        <v>45969</v>
      </c>
      <c r="H625" s="80" t="s">
        <v>17</v>
      </c>
      <c r="J625" s="81">
        <v>45986</v>
      </c>
      <c r="K625" s="80">
        <v>5</v>
      </c>
      <c r="L625" s="80">
        <v>5</v>
      </c>
      <c r="M625" s="80">
        <v>7</v>
      </c>
      <c r="N625" s="80">
        <v>8</v>
      </c>
    </row>
    <row r="626" spans="1:14" x14ac:dyDescent="0.3">
      <c r="A626" s="2" t="s">
        <v>652</v>
      </c>
      <c r="B626" s="2" t="s">
        <v>21</v>
      </c>
      <c r="C626" s="80" t="s">
        <v>22</v>
      </c>
      <c r="D626" s="81">
        <v>45948</v>
      </c>
      <c r="H626" s="80" t="s">
        <v>23</v>
      </c>
      <c r="I626" s="80" t="s">
        <v>101</v>
      </c>
    </row>
    <row r="627" spans="1:14" x14ac:dyDescent="0.3">
      <c r="A627" s="2" t="s">
        <v>653</v>
      </c>
      <c r="B627" s="2" t="s">
        <v>15</v>
      </c>
      <c r="C627" s="80" t="s">
        <v>30</v>
      </c>
      <c r="D627" s="81">
        <v>45936</v>
      </c>
      <c r="E627" s="81">
        <v>45938</v>
      </c>
      <c r="F627" s="81">
        <v>45942</v>
      </c>
      <c r="G627" s="81">
        <v>45949</v>
      </c>
      <c r="H627" s="80" t="s">
        <v>17</v>
      </c>
      <c r="J627" s="81">
        <v>45976</v>
      </c>
      <c r="K627" s="80">
        <v>2</v>
      </c>
      <c r="L627" s="80">
        <v>4</v>
      </c>
      <c r="M627" s="80">
        <v>7</v>
      </c>
      <c r="N627" s="80">
        <v>0</v>
      </c>
    </row>
    <row r="628" spans="1:14" x14ac:dyDescent="0.3">
      <c r="A628" s="2" t="s">
        <v>654</v>
      </c>
      <c r="B628" s="2" t="s">
        <v>15</v>
      </c>
      <c r="C628" s="80" t="s">
        <v>16</v>
      </c>
      <c r="D628" s="81">
        <v>45933</v>
      </c>
      <c r="E628" s="81">
        <v>45938</v>
      </c>
      <c r="F628" s="81">
        <v>45940</v>
      </c>
      <c r="G628" s="81">
        <v>45942</v>
      </c>
      <c r="H628" s="80" t="s">
        <v>17</v>
      </c>
      <c r="J628" s="81">
        <v>45972</v>
      </c>
      <c r="K628" s="80">
        <v>5</v>
      </c>
      <c r="L628" s="80">
        <v>2</v>
      </c>
      <c r="M628" s="80">
        <v>2</v>
      </c>
      <c r="N628" s="80">
        <v>1</v>
      </c>
    </row>
    <row r="629" spans="1:14" x14ac:dyDescent="0.3">
      <c r="A629" s="2" t="s">
        <v>655</v>
      </c>
      <c r="B629" s="2" t="s">
        <v>15</v>
      </c>
      <c r="C629" s="80" t="s">
        <v>22</v>
      </c>
      <c r="D629" s="81">
        <v>45945</v>
      </c>
      <c r="H629" s="80" t="s">
        <v>23</v>
      </c>
      <c r="I629" s="80" t="s">
        <v>101</v>
      </c>
    </row>
    <row r="630" spans="1:14" x14ac:dyDescent="0.3">
      <c r="A630" s="2" t="s">
        <v>656</v>
      </c>
      <c r="B630" s="2" t="s">
        <v>19</v>
      </c>
      <c r="C630" s="80" t="s">
        <v>16</v>
      </c>
      <c r="D630" s="81">
        <v>45961</v>
      </c>
      <c r="E630" s="81">
        <v>45964</v>
      </c>
      <c r="F630" s="81">
        <v>45965</v>
      </c>
      <c r="G630" s="81">
        <v>45968</v>
      </c>
      <c r="H630" s="80" t="s">
        <v>23</v>
      </c>
      <c r="I630" s="80" t="s">
        <v>26</v>
      </c>
      <c r="K630" s="80">
        <v>3</v>
      </c>
      <c r="L630" s="80">
        <v>1</v>
      </c>
      <c r="M630" s="80">
        <v>3</v>
      </c>
    </row>
    <row r="631" spans="1:14" x14ac:dyDescent="0.3">
      <c r="A631" s="2" t="s">
        <v>657</v>
      </c>
      <c r="B631" s="2" t="s">
        <v>32</v>
      </c>
      <c r="C631" s="80" t="s">
        <v>16</v>
      </c>
      <c r="D631" s="81">
        <v>45942</v>
      </c>
      <c r="E631" s="81">
        <v>45945</v>
      </c>
      <c r="F631" s="81">
        <v>45946</v>
      </c>
      <c r="G631" s="81">
        <v>45953</v>
      </c>
      <c r="H631" s="80" t="s">
        <v>17</v>
      </c>
      <c r="J631" s="81">
        <v>45978</v>
      </c>
      <c r="K631" s="80">
        <v>3</v>
      </c>
      <c r="L631" s="80">
        <v>1</v>
      </c>
      <c r="M631" s="80">
        <v>7</v>
      </c>
      <c r="N631" s="80">
        <v>3</v>
      </c>
    </row>
    <row r="632" spans="1:14" x14ac:dyDescent="0.3">
      <c r="A632" s="2" t="s">
        <v>658</v>
      </c>
      <c r="B632" s="2" t="s">
        <v>15</v>
      </c>
      <c r="C632" s="80" t="s">
        <v>30</v>
      </c>
      <c r="D632" s="81">
        <v>45949</v>
      </c>
      <c r="E632" s="81">
        <v>45950</v>
      </c>
      <c r="F632" s="81">
        <v>45955</v>
      </c>
      <c r="G632" s="81">
        <v>45961</v>
      </c>
      <c r="H632" s="80" t="s">
        <v>17</v>
      </c>
      <c r="J632" s="81">
        <v>45982</v>
      </c>
      <c r="K632" s="80">
        <v>1</v>
      </c>
      <c r="L632" s="80">
        <v>5</v>
      </c>
      <c r="M632" s="80">
        <v>6</v>
      </c>
      <c r="N632" s="80">
        <v>1</v>
      </c>
    </row>
    <row r="633" spans="1:14" x14ac:dyDescent="0.3">
      <c r="A633" s="2" t="s">
        <v>659</v>
      </c>
      <c r="B633" s="2" t="s">
        <v>15</v>
      </c>
      <c r="C633" s="80" t="s">
        <v>22</v>
      </c>
      <c r="D633" s="81">
        <v>45940</v>
      </c>
      <c r="H633" s="80" t="s">
        <v>23</v>
      </c>
      <c r="I633" s="80" t="s">
        <v>63</v>
      </c>
    </row>
    <row r="634" spans="1:14" x14ac:dyDescent="0.3">
      <c r="A634" s="2" t="s">
        <v>660</v>
      </c>
      <c r="B634" s="2" t="s">
        <v>19</v>
      </c>
      <c r="C634" s="80" t="s">
        <v>30</v>
      </c>
      <c r="D634" s="81">
        <v>45951</v>
      </c>
      <c r="E634" s="81">
        <v>45952</v>
      </c>
      <c r="F634" s="81">
        <v>45954</v>
      </c>
      <c r="G634" s="81">
        <v>45956</v>
      </c>
      <c r="H634" s="80" t="s">
        <v>17</v>
      </c>
      <c r="J634" s="81">
        <v>45982</v>
      </c>
      <c r="K634" s="80">
        <v>1</v>
      </c>
      <c r="L634" s="80">
        <v>2</v>
      </c>
      <c r="M634" s="80">
        <v>2</v>
      </c>
      <c r="N634" s="80">
        <v>9</v>
      </c>
    </row>
    <row r="635" spans="1:14" x14ac:dyDescent="0.3">
      <c r="A635" s="2" t="s">
        <v>661</v>
      </c>
      <c r="B635" s="2" t="s">
        <v>15</v>
      </c>
      <c r="C635" s="80" t="s">
        <v>16</v>
      </c>
      <c r="D635" s="81">
        <v>45961</v>
      </c>
      <c r="E635" s="81">
        <v>45964</v>
      </c>
      <c r="F635" s="81">
        <v>45966</v>
      </c>
      <c r="G635" s="81">
        <v>45968</v>
      </c>
      <c r="H635" s="80" t="s">
        <v>17</v>
      </c>
      <c r="J635" s="81">
        <v>45987</v>
      </c>
      <c r="K635" s="80">
        <v>3</v>
      </c>
      <c r="L635" s="80">
        <v>2</v>
      </c>
      <c r="M635" s="80">
        <v>2</v>
      </c>
      <c r="N635" s="80">
        <v>3</v>
      </c>
    </row>
    <row r="636" spans="1:14" x14ac:dyDescent="0.3">
      <c r="A636" s="2" t="s">
        <v>662</v>
      </c>
      <c r="B636" s="2" t="s">
        <v>21</v>
      </c>
      <c r="C636" s="80" t="s">
        <v>16</v>
      </c>
      <c r="D636" s="81">
        <v>45944</v>
      </c>
      <c r="E636" s="81">
        <v>45947</v>
      </c>
      <c r="F636" s="81">
        <v>45949</v>
      </c>
      <c r="G636" s="81">
        <v>45951</v>
      </c>
      <c r="H636" s="80" t="s">
        <v>17</v>
      </c>
      <c r="J636" s="81">
        <v>45966</v>
      </c>
      <c r="K636" s="80">
        <v>3</v>
      </c>
      <c r="L636" s="80">
        <v>2</v>
      </c>
      <c r="M636" s="80">
        <v>2</v>
      </c>
      <c r="N636" s="80">
        <v>5</v>
      </c>
    </row>
    <row r="637" spans="1:14" x14ac:dyDescent="0.3">
      <c r="A637" s="2" t="s">
        <v>663</v>
      </c>
      <c r="B637" s="2" t="s">
        <v>21</v>
      </c>
      <c r="C637" s="80" t="s">
        <v>30</v>
      </c>
      <c r="D637" s="81">
        <v>45953</v>
      </c>
      <c r="E637" s="81">
        <v>45956</v>
      </c>
      <c r="F637" s="81">
        <v>45961</v>
      </c>
      <c r="G637" s="81">
        <v>45964</v>
      </c>
      <c r="H637" s="80" t="s">
        <v>23</v>
      </c>
      <c r="I637" s="80" t="s">
        <v>101</v>
      </c>
      <c r="K637" s="80">
        <v>3</v>
      </c>
      <c r="L637" s="80">
        <v>5</v>
      </c>
      <c r="M637" s="80">
        <v>3</v>
      </c>
    </row>
    <row r="638" spans="1:14" x14ac:dyDescent="0.3">
      <c r="A638" s="2" t="s">
        <v>664</v>
      </c>
      <c r="B638" s="2" t="s">
        <v>32</v>
      </c>
      <c r="C638" s="80" t="s">
        <v>16</v>
      </c>
      <c r="D638" s="81">
        <v>45939</v>
      </c>
      <c r="E638" s="81">
        <v>45943</v>
      </c>
      <c r="F638" s="81">
        <v>45948</v>
      </c>
      <c r="G638" s="81">
        <v>45950</v>
      </c>
      <c r="H638" s="80" t="s">
        <v>17</v>
      </c>
      <c r="J638" s="81">
        <v>45977</v>
      </c>
      <c r="K638" s="80">
        <v>4</v>
      </c>
      <c r="L638" s="80">
        <v>5</v>
      </c>
      <c r="M638" s="80">
        <v>2</v>
      </c>
      <c r="N638" s="80">
        <v>3</v>
      </c>
    </row>
    <row r="639" spans="1:14" x14ac:dyDescent="0.3">
      <c r="A639" s="2" t="s">
        <v>665</v>
      </c>
      <c r="B639" s="2" t="s">
        <v>15</v>
      </c>
      <c r="C639" s="80" t="s">
        <v>30</v>
      </c>
      <c r="D639" s="81">
        <v>45945</v>
      </c>
      <c r="E639" s="81">
        <v>45950</v>
      </c>
      <c r="F639" s="81">
        <v>45953</v>
      </c>
      <c r="G639" s="81">
        <v>45958</v>
      </c>
      <c r="H639" s="80" t="s">
        <v>17</v>
      </c>
      <c r="J639" s="81">
        <v>45973</v>
      </c>
      <c r="K639" s="80">
        <v>5</v>
      </c>
      <c r="L639" s="80">
        <v>3</v>
      </c>
      <c r="M639" s="80">
        <v>5</v>
      </c>
      <c r="N639" s="80">
        <v>2</v>
      </c>
    </row>
    <row r="640" spans="1:14" x14ac:dyDescent="0.3">
      <c r="A640" s="2" t="s">
        <v>666</v>
      </c>
      <c r="B640" s="2" t="s">
        <v>19</v>
      </c>
      <c r="C640" s="80" t="s">
        <v>30</v>
      </c>
      <c r="D640" s="81">
        <v>45958</v>
      </c>
      <c r="E640" s="81">
        <v>45962</v>
      </c>
      <c r="F640" s="81">
        <v>45965</v>
      </c>
      <c r="G640" s="81">
        <v>45969</v>
      </c>
      <c r="H640" s="80" t="s">
        <v>17</v>
      </c>
      <c r="J640" s="81">
        <v>45988</v>
      </c>
      <c r="K640" s="80">
        <v>4</v>
      </c>
      <c r="L640" s="80">
        <v>3</v>
      </c>
      <c r="M640" s="80">
        <v>4</v>
      </c>
      <c r="N640" s="80">
        <v>1</v>
      </c>
    </row>
    <row r="641" spans="1:14" x14ac:dyDescent="0.3">
      <c r="A641" s="2" t="s">
        <v>667</v>
      </c>
      <c r="B641" s="2" t="s">
        <v>21</v>
      </c>
      <c r="C641" s="80" t="s">
        <v>16</v>
      </c>
      <c r="D641" s="81">
        <v>45940</v>
      </c>
      <c r="E641" s="81">
        <v>45942</v>
      </c>
      <c r="F641" s="81">
        <v>45945</v>
      </c>
      <c r="G641" s="81">
        <v>45950</v>
      </c>
      <c r="H641" s="80" t="s">
        <v>17</v>
      </c>
      <c r="J641" s="81">
        <v>45963</v>
      </c>
      <c r="K641" s="80">
        <v>2</v>
      </c>
      <c r="L641" s="80">
        <v>3</v>
      </c>
      <c r="M641" s="80">
        <v>5</v>
      </c>
      <c r="N641" s="80">
        <v>8</v>
      </c>
    </row>
    <row r="642" spans="1:14" x14ac:dyDescent="0.3">
      <c r="A642" s="2" t="s">
        <v>668</v>
      </c>
      <c r="B642" s="2" t="s">
        <v>19</v>
      </c>
      <c r="C642" s="80" t="s">
        <v>22</v>
      </c>
      <c r="D642" s="81">
        <v>45937</v>
      </c>
      <c r="H642" s="80" t="s">
        <v>23</v>
      </c>
      <c r="I642" s="80" t="s">
        <v>26</v>
      </c>
    </row>
    <row r="643" spans="1:14" x14ac:dyDescent="0.3">
      <c r="A643" s="2" t="s">
        <v>669</v>
      </c>
      <c r="B643" s="2" t="s">
        <v>19</v>
      </c>
      <c r="C643" s="80" t="s">
        <v>16</v>
      </c>
      <c r="D643" s="81">
        <v>45943</v>
      </c>
      <c r="E643" s="81">
        <v>45947</v>
      </c>
      <c r="F643" s="81">
        <v>45951</v>
      </c>
      <c r="G643" s="81">
        <v>45954</v>
      </c>
      <c r="H643" s="80" t="s">
        <v>17</v>
      </c>
      <c r="J643" s="81">
        <v>45979</v>
      </c>
      <c r="K643" s="80">
        <v>4</v>
      </c>
      <c r="L643" s="80">
        <v>4</v>
      </c>
      <c r="M643" s="80">
        <v>3</v>
      </c>
      <c r="N643" s="80">
        <v>9</v>
      </c>
    </row>
    <row r="644" spans="1:14" x14ac:dyDescent="0.3">
      <c r="A644" s="2" t="s">
        <v>670</v>
      </c>
      <c r="B644" s="2" t="s">
        <v>21</v>
      </c>
      <c r="C644" s="80" t="s">
        <v>16</v>
      </c>
      <c r="D644" s="81">
        <v>45958</v>
      </c>
      <c r="E644" s="81">
        <v>45961</v>
      </c>
      <c r="F644" s="81">
        <v>45962</v>
      </c>
      <c r="G644" s="81">
        <v>45965</v>
      </c>
      <c r="H644" s="80" t="s">
        <v>17</v>
      </c>
      <c r="J644" s="81">
        <v>45979</v>
      </c>
      <c r="K644" s="80">
        <v>3</v>
      </c>
      <c r="L644" s="80">
        <v>1</v>
      </c>
      <c r="M644" s="80">
        <v>3</v>
      </c>
      <c r="N644" s="80">
        <v>4</v>
      </c>
    </row>
    <row r="645" spans="1:14" x14ac:dyDescent="0.3">
      <c r="A645" s="2" t="s">
        <v>671</v>
      </c>
      <c r="B645" s="2" t="s">
        <v>19</v>
      </c>
      <c r="C645" s="80" t="s">
        <v>30</v>
      </c>
      <c r="D645" s="81">
        <v>45946</v>
      </c>
      <c r="E645" s="81">
        <v>45950</v>
      </c>
      <c r="F645" s="81">
        <v>45953</v>
      </c>
      <c r="G645" s="81">
        <v>45955</v>
      </c>
      <c r="H645" s="80" t="s">
        <v>17</v>
      </c>
      <c r="J645" s="81">
        <v>45973</v>
      </c>
      <c r="K645" s="80">
        <v>4</v>
      </c>
      <c r="L645" s="80">
        <v>3</v>
      </c>
      <c r="M645" s="80">
        <v>2</v>
      </c>
      <c r="N645" s="80">
        <v>4</v>
      </c>
    </row>
    <row r="646" spans="1:14" x14ac:dyDescent="0.3">
      <c r="A646" s="2" t="s">
        <v>672</v>
      </c>
      <c r="B646" s="2" t="s">
        <v>21</v>
      </c>
      <c r="C646" s="80" t="s">
        <v>30</v>
      </c>
      <c r="D646" s="81">
        <v>45934</v>
      </c>
      <c r="E646" s="81">
        <v>45935</v>
      </c>
      <c r="F646" s="81">
        <v>45939</v>
      </c>
      <c r="G646" s="81">
        <v>45945</v>
      </c>
      <c r="H646" s="80" t="s">
        <v>17</v>
      </c>
      <c r="J646" s="81">
        <v>45972</v>
      </c>
      <c r="K646" s="80">
        <v>1</v>
      </c>
      <c r="L646" s="80">
        <v>4</v>
      </c>
      <c r="M646" s="80">
        <v>6</v>
      </c>
      <c r="N646" s="80">
        <v>1</v>
      </c>
    </row>
    <row r="647" spans="1:14" x14ac:dyDescent="0.3">
      <c r="A647" s="2" t="s">
        <v>673</v>
      </c>
      <c r="B647" s="2" t="s">
        <v>19</v>
      </c>
      <c r="C647" s="80" t="s">
        <v>30</v>
      </c>
      <c r="D647" s="81">
        <v>45938</v>
      </c>
      <c r="E647" s="81">
        <v>45941</v>
      </c>
      <c r="F647" s="81">
        <v>45945</v>
      </c>
      <c r="G647" s="81">
        <v>45952</v>
      </c>
      <c r="H647" s="80" t="s">
        <v>17</v>
      </c>
      <c r="J647" s="81">
        <v>45967</v>
      </c>
      <c r="K647" s="80">
        <v>3</v>
      </c>
      <c r="L647" s="80">
        <v>4</v>
      </c>
      <c r="M647" s="80">
        <v>7</v>
      </c>
      <c r="N647" s="80">
        <v>0</v>
      </c>
    </row>
    <row r="648" spans="1:14" x14ac:dyDescent="0.3">
      <c r="A648" s="2" t="s">
        <v>674</v>
      </c>
      <c r="B648" s="2" t="s">
        <v>21</v>
      </c>
      <c r="C648" s="80" t="s">
        <v>30</v>
      </c>
      <c r="D648" s="81">
        <v>45943</v>
      </c>
      <c r="E648" s="81">
        <v>45948</v>
      </c>
      <c r="F648" s="81">
        <v>45953</v>
      </c>
      <c r="G648" s="81">
        <v>45960</v>
      </c>
      <c r="H648" s="80" t="s">
        <v>17</v>
      </c>
      <c r="J648" s="81">
        <v>45980</v>
      </c>
      <c r="K648" s="80">
        <v>5</v>
      </c>
      <c r="L648" s="80">
        <v>5</v>
      </c>
      <c r="M648" s="80">
        <v>7</v>
      </c>
      <c r="N648" s="80">
        <v>6</v>
      </c>
    </row>
    <row r="649" spans="1:14" x14ac:dyDescent="0.3">
      <c r="A649" s="2" t="s">
        <v>675</v>
      </c>
      <c r="B649" s="2" t="s">
        <v>15</v>
      </c>
      <c r="C649" s="80" t="s">
        <v>16</v>
      </c>
      <c r="D649" s="81">
        <v>45949</v>
      </c>
      <c r="E649" s="81">
        <v>45953</v>
      </c>
      <c r="F649" s="81">
        <v>45955</v>
      </c>
      <c r="G649" s="81">
        <v>45962</v>
      </c>
      <c r="H649" s="80" t="s">
        <v>17</v>
      </c>
      <c r="J649" s="81">
        <v>45992</v>
      </c>
      <c r="K649" s="80">
        <v>4</v>
      </c>
      <c r="L649" s="80">
        <v>2</v>
      </c>
      <c r="M649" s="80">
        <v>7</v>
      </c>
      <c r="N649" s="80">
        <v>5</v>
      </c>
    </row>
    <row r="650" spans="1:14" x14ac:dyDescent="0.3">
      <c r="A650" s="2" t="s">
        <v>676</v>
      </c>
      <c r="B650" s="2" t="s">
        <v>32</v>
      </c>
      <c r="C650" s="80" t="s">
        <v>16</v>
      </c>
      <c r="D650" s="81">
        <v>45942</v>
      </c>
      <c r="E650" s="81">
        <v>45945</v>
      </c>
      <c r="F650" s="81">
        <v>45947</v>
      </c>
      <c r="G650" s="81">
        <v>45952</v>
      </c>
      <c r="H650" s="80" t="s">
        <v>17</v>
      </c>
      <c r="J650" s="81">
        <v>45964</v>
      </c>
      <c r="K650" s="80">
        <v>3</v>
      </c>
      <c r="L650" s="80">
        <v>2</v>
      </c>
      <c r="M650" s="80">
        <v>5</v>
      </c>
      <c r="N650" s="80">
        <v>0</v>
      </c>
    </row>
    <row r="651" spans="1:14" x14ac:dyDescent="0.3">
      <c r="A651" s="2" t="s">
        <v>677</v>
      </c>
      <c r="B651" s="2" t="s">
        <v>21</v>
      </c>
      <c r="C651" s="80" t="s">
        <v>16</v>
      </c>
      <c r="D651" s="81">
        <v>45949</v>
      </c>
      <c r="E651" s="81">
        <v>45950</v>
      </c>
      <c r="F651" s="81">
        <v>45953</v>
      </c>
      <c r="G651" s="81">
        <v>45956</v>
      </c>
      <c r="H651" s="80" t="s">
        <v>23</v>
      </c>
      <c r="I651" s="80" t="s">
        <v>24</v>
      </c>
      <c r="K651" s="80">
        <v>1</v>
      </c>
      <c r="L651" s="80">
        <v>3</v>
      </c>
      <c r="M651" s="80">
        <v>3</v>
      </c>
    </row>
    <row r="652" spans="1:14" x14ac:dyDescent="0.3">
      <c r="A652" s="2" t="s">
        <v>678</v>
      </c>
      <c r="B652" s="2" t="s">
        <v>21</v>
      </c>
      <c r="C652" s="80" t="s">
        <v>30</v>
      </c>
      <c r="D652" s="81">
        <v>45940</v>
      </c>
      <c r="E652" s="81">
        <v>45941</v>
      </c>
      <c r="F652" s="81">
        <v>45942</v>
      </c>
      <c r="G652" s="81">
        <v>45946</v>
      </c>
      <c r="H652" s="80" t="s">
        <v>23</v>
      </c>
      <c r="I652" s="80" t="s">
        <v>101</v>
      </c>
      <c r="K652" s="80">
        <v>1</v>
      </c>
      <c r="L652" s="80">
        <v>1</v>
      </c>
      <c r="M652" s="80">
        <v>4</v>
      </c>
    </row>
    <row r="653" spans="1:14" x14ac:dyDescent="0.3">
      <c r="A653" s="2" t="s">
        <v>679</v>
      </c>
      <c r="B653" s="2" t="s">
        <v>32</v>
      </c>
      <c r="C653" s="80" t="s">
        <v>16</v>
      </c>
      <c r="D653" s="81">
        <v>45953</v>
      </c>
      <c r="E653" s="81">
        <v>45957</v>
      </c>
      <c r="F653" s="81">
        <v>45958</v>
      </c>
      <c r="G653" s="81">
        <v>45961</v>
      </c>
      <c r="H653" s="80" t="s">
        <v>23</v>
      </c>
      <c r="I653" s="80" t="s">
        <v>101</v>
      </c>
      <c r="K653" s="80">
        <v>4</v>
      </c>
      <c r="L653" s="80">
        <v>1</v>
      </c>
      <c r="M653" s="80">
        <v>3</v>
      </c>
    </row>
    <row r="654" spans="1:14" x14ac:dyDescent="0.3">
      <c r="A654" s="2" t="s">
        <v>680</v>
      </c>
      <c r="B654" s="2" t="s">
        <v>21</v>
      </c>
      <c r="C654" s="80" t="s">
        <v>22</v>
      </c>
      <c r="D654" s="81">
        <v>45940</v>
      </c>
      <c r="H654" s="80" t="s">
        <v>23</v>
      </c>
      <c r="I654" s="80" t="s">
        <v>26</v>
      </c>
    </row>
    <row r="655" spans="1:14" x14ac:dyDescent="0.3">
      <c r="A655" s="2" t="s">
        <v>681</v>
      </c>
      <c r="B655" s="2" t="s">
        <v>21</v>
      </c>
      <c r="C655" s="80" t="s">
        <v>30</v>
      </c>
      <c r="D655" s="81">
        <v>45931</v>
      </c>
      <c r="E655" s="81">
        <v>45934</v>
      </c>
      <c r="F655" s="81">
        <v>45935</v>
      </c>
      <c r="G655" s="81">
        <v>45940</v>
      </c>
      <c r="H655" s="80" t="s">
        <v>17</v>
      </c>
      <c r="J655" s="81">
        <v>45957</v>
      </c>
      <c r="K655" s="80">
        <v>3</v>
      </c>
      <c r="L655" s="80">
        <v>1</v>
      </c>
      <c r="M655" s="80">
        <v>5</v>
      </c>
      <c r="N655" s="80">
        <v>3</v>
      </c>
    </row>
    <row r="656" spans="1:14" x14ac:dyDescent="0.3">
      <c r="A656" s="2" t="s">
        <v>682</v>
      </c>
      <c r="B656" s="2" t="s">
        <v>19</v>
      </c>
      <c r="C656" s="80" t="s">
        <v>22</v>
      </c>
      <c r="D656" s="81">
        <v>45957</v>
      </c>
      <c r="H656" s="80" t="s">
        <v>23</v>
      </c>
      <c r="I656" s="80" t="s">
        <v>63</v>
      </c>
    </row>
    <row r="657" spans="1:14" x14ac:dyDescent="0.3">
      <c r="A657" s="2" t="s">
        <v>683</v>
      </c>
      <c r="B657" s="2" t="s">
        <v>32</v>
      </c>
      <c r="C657" s="80" t="s">
        <v>22</v>
      </c>
      <c r="D657" s="81">
        <v>45952</v>
      </c>
      <c r="H657" s="80" t="s">
        <v>23</v>
      </c>
      <c r="I657" s="80" t="s">
        <v>101</v>
      </c>
    </row>
    <row r="658" spans="1:14" x14ac:dyDescent="0.3">
      <c r="A658" s="2" t="s">
        <v>684</v>
      </c>
      <c r="B658" s="2" t="s">
        <v>15</v>
      </c>
      <c r="C658" s="80" t="s">
        <v>30</v>
      </c>
      <c r="D658" s="81">
        <v>45943</v>
      </c>
      <c r="E658" s="81">
        <v>45948</v>
      </c>
      <c r="F658" s="81">
        <v>45952</v>
      </c>
      <c r="G658" s="81">
        <v>45959</v>
      </c>
      <c r="H658" s="80" t="s">
        <v>17</v>
      </c>
      <c r="J658" s="81">
        <v>45980</v>
      </c>
      <c r="K658" s="80">
        <v>5</v>
      </c>
      <c r="L658" s="80">
        <v>4</v>
      </c>
      <c r="M658" s="80">
        <v>7</v>
      </c>
      <c r="N658" s="80">
        <v>2</v>
      </c>
    </row>
    <row r="659" spans="1:14" x14ac:dyDescent="0.3">
      <c r="A659" s="2" t="s">
        <v>685</v>
      </c>
      <c r="B659" s="2" t="s">
        <v>21</v>
      </c>
      <c r="C659" s="80" t="s">
        <v>16</v>
      </c>
      <c r="D659" s="81">
        <v>45939</v>
      </c>
      <c r="E659" s="81">
        <v>45941</v>
      </c>
      <c r="F659" s="81">
        <v>45945</v>
      </c>
      <c r="G659" s="81">
        <v>45949</v>
      </c>
      <c r="H659" s="80" t="s">
        <v>23</v>
      </c>
      <c r="I659" s="80" t="s">
        <v>24</v>
      </c>
      <c r="K659" s="80">
        <v>2</v>
      </c>
      <c r="L659" s="80">
        <v>4</v>
      </c>
      <c r="M659" s="80">
        <v>4</v>
      </c>
    </row>
    <row r="660" spans="1:14" x14ac:dyDescent="0.3">
      <c r="A660" s="2" t="s">
        <v>686</v>
      </c>
      <c r="B660" s="2" t="s">
        <v>32</v>
      </c>
      <c r="C660" s="80" t="s">
        <v>16</v>
      </c>
      <c r="D660" s="81">
        <v>45931</v>
      </c>
      <c r="E660" s="81">
        <v>45932</v>
      </c>
      <c r="F660" s="81">
        <v>45936</v>
      </c>
      <c r="G660" s="81">
        <v>45940</v>
      </c>
      <c r="H660" s="80" t="s">
        <v>23</v>
      </c>
      <c r="I660" s="80" t="s">
        <v>101</v>
      </c>
      <c r="K660" s="80">
        <v>1</v>
      </c>
      <c r="L660" s="80">
        <v>4</v>
      </c>
      <c r="M660" s="80">
        <v>4</v>
      </c>
    </row>
    <row r="661" spans="1:14" x14ac:dyDescent="0.3">
      <c r="A661" s="2" t="s">
        <v>687</v>
      </c>
      <c r="B661" s="2" t="s">
        <v>19</v>
      </c>
      <c r="C661" s="80" t="s">
        <v>16</v>
      </c>
      <c r="D661" s="81">
        <v>45949</v>
      </c>
      <c r="E661" s="81">
        <v>45951</v>
      </c>
      <c r="F661" s="81">
        <v>45956</v>
      </c>
      <c r="G661" s="81">
        <v>45958</v>
      </c>
      <c r="H661" s="80" t="s">
        <v>17</v>
      </c>
      <c r="J661" s="81">
        <v>45975</v>
      </c>
      <c r="K661" s="80">
        <v>2</v>
      </c>
      <c r="L661" s="80">
        <v>5</v>
      </c>
      <c r="M661" s="80">
        <v>2</v>
      </c>
      <c r="N661" s="80">
        <v>2</v>
      </c>
    </row>
    <row r="662" spans="1:14" x14ac:dyDescent="0.3">
      <c r="A662" s="2" t="s">
        <v>688</v>
      </c>
      <c r="B662" s="2" t="s">
        <v>15</v>
      </c>
      <c r="C662" s="80" t="s">
        <v>16</v>
      </c>
      <c r="D662" s="81">
        <v>45958</v>
      </c>
      <c r="E662" s="81">
        <v>45963</v>
      </c>
      <c r="F662" s="81">
        <v>45967</v>
      </c>
      <c r="G662" s="81">
        <v>45973</v>
      </c>
      <c r="H662" s="80" t="s">
        <v>17</v>
      </c>
      <c r="J662" s="81">
        <v>45992</v>
      </c>
      <c r="K662" s="80">
        <v>5</v>
      </c>
      <c r="L662" s="80">
        <v>4</v>
      </c>
      <c r="M662" s="80">
        <v>6</v>
      </c>
      <c r="N662" s="80">
        <v>1</v>
      </c>
    </row>
    <row r="663" spans="1:14" x14ac:dyDescent="0.3">
      <c r="A663" s="2" t="s">
        <v>689</v>
      </c>
      <c r="B663" s="2" t="s">
        <v>32</v>
      </c>
      <c r="C663" s="80" t="s">
        <v>16</v>
      </c>
      <c r="D663" s="81">
        <v>45952</v>
      </c>
      <c r="E663" s="81">
        <v>45956</v>
      </c>
      <c r="F663" s="81">
        <v>45957</v>
      </c>
      <c r="G663" s="81">
        <v>45961</v>
      </c>
      <c r="H663" s="80" t="s">
        <v>17</v>
      </c>
      <c r="J663" s="81">
        <v>45984</v>
      </c>
      <c r="K663" s="80">
        <v>4</v>
      </c>
      <c r="L663" s="80">
        <v>1</v>
      </c>
      <c r="M663" s="80">
        <v>4</v>
      </c>
      <c r="N663" s="80">
        <v>9</v>
      </c>
    </row>
    <row r="664" spans="1:14" x14ac:dyDescent="0.3">
      <c r="A664" s="2" t="s">
        <v>690</v>
      </c>
      <c r="B664" s="2" t="s">
        <v>15</v>
      </c>
      <c r="C664" s="80" t="s">
        <v>16</v>
      </c>
      <c r="D664" s="81">
        <v>45955</v>
      </c>
      <c r="E664" s="81">
        <v>45956</v>
      </c>
      <c r="F664" s="81">
        <v>45957</v>
      </c>
      <c r="G664" s="81">
        <v>45959</v>
      </c>
      <c r="H664" s="80" t="s">
        <v>17</v>
      </c>
      <c r="J664" s="81">
        <v>45979</v>
      </c>
      <c r="K664" s="80">
        <v>1</v>
      </c>
      <c r="L664" s="80">
        <v>1</v>
      </c>
      <c r="M664" s="80">
        <v>2</v>
      </c>
      <c r="N664" s="80">
        <v>5</v>
      </c>
    </row>
    <row r="665" spans="1:14" x14ac:dyDescent="0.3">
      <c r="A665" s="2" t="s">
        <v>691</v>
      </c>
      <c r="B665" s="2" t="s">
        <v>15</v>
      </c>
      <c r="C665" s="80" t="s">
        <v>16</v>
      </c>
      <c r="D665" s="81">
        <v>45954</v>
      </c>
      <c r="E665" s="81">
        <v>45956</v>
      </c>
      <c r="F665" s="81">
        <v>45958</v>
      </c>
      <c r="G665" s="81">
        <v>45964</v>
      </c>
      <c r="H665" s="80" t="s">
        <v>17</v>
      </c>
      <c r="J665" s="81">
        <v>45985</v>
      </c>
      <c r="K665" s="80">
        <v>2</v>
      </c>
      <c r="L665" s="80">
        <v>2</v>
      </c>
      <c r="M665" s="80">
        <v>6</v>
      </c>
      <c r="N665" s="80">
        <v>4</v>
      </c>
    </row>
    <row r="666" spans="1:14" x14ac:dyDescent="0.3">
      <c r="A666" s="2" t="s">
        <v>692</v>
      </c>
      <c r="B666" s="2" t="s">
        <v>15</v>
      </c>
      <c r="C666" s="80" t="s">
        <v>16</v>
      </c>
      <c r="D666" s="81">
        <v>45932</v>
      </c>
      <c r="E666" s="81">
        <v>45933</v>
      </c>
      <c r="F666" s="81">
        <v>45934</v>
      </c>
      <c r="G666" s="81">
        <v>45941</v>
      </c>
      <c r="H666" s="80" t="s">
        <v>17</v>
      </c>
      <c r="J666" s="81">
        <v>45959</v>
      </c>
      <c r="K666" s="80">
        <v>1</v>
      </c>
      <c r="L666" s="80">
        <v>1</v>
      </c>
      <c r="M666" s="80">
        <v>7</v>
      </c>
      <c r="N666" s="80">
        <v>9</v>
      </c>
    </row>
    <row r="667" spans="1:14" x14ac:dyDescent="0.3">
      <c r="A667" s="2" t="s">
        <v>693</v>
      </c>
      <c r="B667" s="2" t="s">
        <v>21</v>
      </c>
      <c r="C667" s="80" t="s">
        <v>16</v>
      </c>
      <c r="D667" s="81">
        <v>45960</v>
      </c>
      <c r="E667" s="81">
        <v>45962</v>
      </c>
      <c r="F667" s="81">
        <v>45966</v>
      </c>
      <c r="G667" s="81">
        <v>45968</v>
      </c>
      <c r="H667" s="80" t="s">
        <v>17</v>
      </c>
      <c r="J667" s="81">
        <v>45996</v>
      </c>
      <c r="K667" s="80">
        <v>2</v>
      </c>
      <c r="L667" s="80">
        <v>4</v>
      </c>
      <c r="M667" s="80">
        <v>2</v>
      </c>
      <c r="N667" s="80">
        <v>2</v>
      </c>
    </row>
    <row r="668" spans="1:14" x14ac:dyDescent="0.3">
      <c r="A668" s="2" t="s">
        <v>694</v>
      </c>
      <c r="B668" s="2" t="s">
        <v>21</v>
      </c>
      <c r="C668" s="80" t="s">
        <v>16</v>
      </c>
      <c r="D668" s="81">
        <v>45950</v>
      </c>
      <c r="E668" s="81">
        <v>45953</v>
      </c>
      <c r="F668" s="81">
        <v>45957</v>
      </c>
      <c r="G668" s="81">
        <v>45960</v>
      </c>
      <c r="H668" s="80" t="s">
        <v>17</v>
      </c>
      <c r="J668" s="81">
        <v>45979</v>
      </c>
      <c r="K668" s="80">
        <v>3</v>
      </c>
      <c r="L668" s="80">
        <v>4</v>
      </c>
      <c r="M668" s="80">
        <v>3</v>
      </c>
      <c r="N668" s="80">
        <v>7</v>
      </c>
    </row>
    <row r="669" spans="1:14" x14ac:dyDescent="0.3">
      <c r="A669" s="2" t="s">
        <v>695</v>
      </c>
      <c r="B669" s="2" t="s">
        <v>19</v>
      </c>
      <c r="C669" s="80" t="s">
        <v>16</v>
      </c>
      <c r="D669" s="81">
        <v>45954</v>
      </c>
      <c r="E669" s="81">
        <v>45957</v>
      </c>
      <c r="F669" s="81">
        <v>45960</v>
      </c>
      <c r="G669" s="81">
        <v>45963</v>
      </c>
      <c r="H669" s="80" t="s">
        <v>17</v>
      </c>
      <c r="J669" s="81">
        <v>45987</v>
      </c>
      <c r="K669" s="80">
        <v>3</v>
      </c>
      <c r="L669" s="80">
        <v>3</v>
      </c>
      <c r="M669" s="80">
        <v>3</v>
      </c>
      <c r="N669" s="80">
        <v>0</v>
      </c>
    </row>
    <row r="670" spans="1:14" x14ac:dyDescent="0.3">
      <c r="A670" s="2" t="s">
        <v>696</v>
      </c>
      <c r="B670" s="2" t="s">
        <v>19</v>
      </c>
      <c r="C670" s="80" t="s">
        <v>30</v>
      </c>
      <c r="D670" s="81">
        <v>45946</v>
      </c>
      <c r="E670" s="81">
        <v>45950</v>
      </c>
      <c r="F670" s="81">
        <v>45955</v>
      </c>
      <c r="G670" s="81">
        <v>45961</v>
      </c>
      <c r="H670" s="80" t="s">
        <v>17</v>
      </c>
      <c r="J670" s="81">
        <v>45974</v>
      </c>
      <c r="K670" s="80">
        <v>4</v>
      </c>
      <c r="L670" s="80">
        <v>5</v>
      </c>
      <c r="M670" s="80">
        <v>6</v>
      </c>
      <c r="N670" s="80">
        <v>2</v>
      </c>
    </row>
    <row r="671" spans="1:14" x14ac:dyDescent="0.3">
      <c r="A671" s="2" t="s">
        <v>697</v>
      </c>
      <c r="B671" s="2" t="s">
        <v>32</v>
      </c>
      <c r="C671" s="80" t="s">
        <v>30</v>
      </c>
      <c r="D671" s="81">
        <v>45957</v>
      </c>
      <c r="E671" s="81">
        <v>45962</v>
      </c>
      <c r="F671" s="81">
        <v>45963</v>
      </c>
      <c r="G671" s="81">
        <v>45965</v>
      </c>
      <c r="H671" s="80" t="s">
        <v>23</v>
      </c>
      <c r="I671" s="80" t="s">
        <v>24</v>
      </c>
      <c r="K671" s="80">
        <v>5</v>
      </c>
      <c r="L671" s="80">
        <v>1</v>
      </c>
      <c r="M671" s="80">
        <v>2</v>
      </c>
    </row>
    <row r="672" spans="1:14" x14ac:dyDescent="0.3">
      <c r="A672" s="2" t="s">
        <v>698</v>
      </c>
      <c r="B672" s="2" t="s">
        <v>19</v>
      </c>
      <c r="C672" s="80" t="s">
        <v>22</v>
      </c>
      <c r="D672" s="81">
        <v>45959</v>
      </c>
      <c r="H672" s="80" t="s">
        <v>23</v>
      </c>
      <c r="I672" s="80" t="s">
        <v>33</v>
      </c>
    </row>
    <row r="673" spans="1:14" x14ac:dyDescent="0.3">
      <c r="A673" s="2" t="s">
        <v>699</v>
      </c>
      <c r="B673" s="2" t="s">
        <v>15</v>
      </c>
      <c r="C673" s="80" t="s">
        <v>16</v>
      </c>
      <c r="D673" s="81">
        <v>45959</v>
      </c>
      <c r="E673" s="81">
        <v>45960</v>
      </c>
      <c r="F673" s="81">
        <v>45965</v>
      </c>
      <c r="G673" s="81">
        <v>45970</v>
      </c>
      <c r="H673" s="80" t="s">
        <v>17</v>
      </c>
      <c r="J673" s="81">
        <v>45995</v>
      </c>
      <c r="K673" s="80">
        <v>1</v>
      </c>
      <c r="L673" s="80">
        <v>5</v>
      </c>
      <c r="M673" s="80">
        <v>5</v>
      </c>
      <c r="N673" s="80">
        <v>0</v>
      </c>
    </row>
    <row r="674" spans="1:14" x14ac:dyDescent="0.3">
      <c r="A674" s="2" t="s">
        <v>700</v>
      </c>
      <c r="B674" s="2" t="s">
        <v>15</v>
      </c>
      <c r="C674" s="80" t="s">
        <v>30</v>
      </c>
      <c r="D674" s="81">
        <v>45940</v>
      </c>
      <c r="E674" s="81">
        <v>45945</v>
      </c>
      <c r="F674" s="81">
        <v>45946</v>
      </c>
      <c r="G674" s="81">
        <v>45948</v>
      </c>
      <c r="H674" s="80" t="s">
        <v>17</v>
      </c>
      <c r="J674" s="81">
        <v>45959</v>
      </c>
      <c r="K674" s="80">
        <v>5</v>
      </c>
      <c r="L674" s="80">
        <v>1</v>
      </c>
      <c r="M674" s="80">
        <v>2</v>
      </c>
      <c r="N674" s="80">
        <v>6</v>
      </c>
    </row>
    <row r="675" spans="1:14" x14ac:dyDescent="0.3">
      <c r="A675" s="2" t="s">
        <v>701</v>
      </c>
      <c r="B675" s="2" t="s">
        <v>21</v>
      </c>
      <c r="C675" s="80" t="s">
        <v>30</v>
      </c>
      <c r="D675" s="81">
        <v>45955</v>
      </c>
      <c r="E675" s="81">
        <v>45957</v>
      </c>
      <c r="F675" s="81">
        <v>45959</v>
      </c>
      <c r="G675" s="81">
        <v>45964</v>
      </c>
      <c r="H675" s="80" t="s">
        <v>17</v>
      </c>
      <c r="J675" s="81">
        <v>45994</v>
      </c>
      <c r="K675" s="80">
        <v>2</v>
      </c>
      <c r="L675" s="80">
        <v>2</v>
      </c>
      <c r="M675" s="80">
        <v>5</v>
      </c>
      <c r="N675" s="80">
        <v>10</v>
      </c>
    </row>
    <row r="676" spans="1:14" x14ac:dyDescent="0.3">
      <c r="A676" s="2" t="s">
        <v>702</v>
      </c>
      <c r="B676" s="2" t="s">
        <v>15</v>
      </c>
      <c r="C676" s="80" t="s">
        <v>30</v>
      </c>
      <c r="D676" s="81">
        <v>45956</v>
      </c>
      <c r="E676" s="81">
        <v>45960</v>
      </c>
      <c r="F676" s="81">
        <v>45962</v>
      </c>
      <c r="G676" s="81">
        <v>45966</v>
      </c>
      <c r="H676" s="80" t="s">
        <v>17</v>
      </c>
      <c r="J676" s="81">
        <v>45994</v>
      </c>
      <c r="K676" s="80">
        <v>4</v>
      </c>
      <c r="L676" s="80">
        <v>2</v>
      </c>
      <c r="M676" s="80">
        <v>4</v>
      </c>
      <c r="N676" s="80">
        <v>8</v>
      </c>
    </row>
    <row r="677" spans="1:14" x14ac:dyDescent="0.3">
      <c r="A677" s="2" t="s">
        <v>703</v>
      </c>
      <c r="B677" s="2" t="s">
        <v>32</v>
      </c>
      <c r="C677" s="80" t="s">
        <v>22</v>
      </c>
      <c r="D677" s="81">
        <v>45938</v>
      </c>
      <c r="H677" s="80" t="s">
        <v>23</v>
      </c>
      <c r="I677" s="80" t="s">
        <v>33</v>
      </c>
    </row>
    <row r="678" spans="1:14" x14ac:dyDescent="0.3">
      <c r="A678" s="2" t="s">
        <v>704</v>
      </c>
      <c r="B678" s="2" t="s">
        <v>15</v>
      </c>
      <c r="C678" s="80" t="s">
        <v>16</v>
      </c>
      <c r="D678" s="81">
        <v>45950</v>
      </c>
      <c r="E678" s="81">
        <v>45953</v>
      </c>
      <c r="F678" s="81">
        <v>45958</v>
      </c>
      <c r="G678" s="81">
        <v>45962</v>
      </c>
      <c r="H678" s="80" t="s">
        <v>17</v>
      </c>
      <c r="J678" s="81">
        <v>45990</v>
      </c>
      <c r="K678" s="80">
        <v>3</v>
      </c>
      <c r="L678" s="80">
        <v>5</v>
      </c>
      <c r="M678" s="80">
        <v>4</v>
      </c>
      <c r="N678" s="80">
        <v>10</v>
      </c>
    </row>
    <row r="679" spans="1:14" x14ac:dyDescent="0.3">
      <c r="A679" s="2" t="s">
        <v>705</v>
      </c>
      <c r="B679" s="2" t="s">
        <v>15</v>
      </c>
      <c r="C679" s="80" t="s">
        <v>22</v>
      </c>
      <c r="D679" s="81">
        <v>45956</v>
      </c>
      <c r="H679" s="80" t="s">
        <v>23</v>
      </c>
      <c r="I679" s="80" t="s">
        <v>24</v>
      </c>
    </row>
    <row r="680" spans="1:14" x14ac:dyDescent="0.3">
      <c r="A680" s="2" t="s">
        <v>706</v>
      </c>
      <c r="B680" s="2" t="s">
        <v>32</v>
      </c>
      <c r="C680" s="80" t="s">
        <v>16</v>
      </c>
      <c r="D680" s="81">
        <v>45942</v>
      </c>
      <c r="E680" s="81">
        <v>45945</v>
      </c>
      <c r="F680" s="81">
        <v>45949</v>
      </c>
      <c r="G680" s="81">
        <v>45953</v>
      </c>
      <c r="H680" s="80" t="s">
        <v>23</v>
      </c>
      <c r="I680" s="80" t="s">
        <v>63</v>
      </c>
      <c r="K680" s="80">
        <v>3</v>
      </c>
      <c r="L680" s="80">
        <v>4</v>
      </c>
      <c r="M680" s="80">
        <v>4</v>
      </c>
    </row>
    <row r="681" spans="1:14" x14ac:dyDescent="0.3">
      <c r="A681" s="2" t="s">
        <v>707</v>
      </c>
      <c r="B681" s="2" t="s">
        <v>19</v>
      </c>
      <c r="C681" s="80" t="s">
        <v>16</v>
      </c>
      <c r="D681" s="81">
        <v>45938</v>
      </c>
      <c r="E681" s="81">
        <v>45942</v>
      </c>
      <c r="F681" s="81">
        <v>45945</v>
      </c>
      <c r="G681" s="81">
        <v>45947</v>
      </c>
      <c r="H681" s="80" t="s">
        <v>17</v>
      </c>
      <c r="J681" s="81">
        <v>45976</v>
      </c>
      <c r="K681" s="80">
        <v>4</v>
      </c>
      <c r="L681" s="80">
        <v>3</v>
      </c>
      <c r="M681" s="80">
        <v>2</v>
      </c>
      <c r="N681" s="80">
        <v>10</v>
      </c>
    </row>
    <row r="682" spans="1:14" x14ac:dyDescent="0.3">
      <c r="A682" s="2" t="s">
        <v>708</v>
      </c>
      <c r="B682" s="2" t="s">
        <v>19</v>
      </c>
      <c r="C682" s="80" t="s">
        <v>16</v>
      </c>
      <c r="D682" s="81">
        <v>45951</v>
      </c>
      <c r="E682" s="81">
        <v>45952</v>
      </c>
      <c r="F682" s="81">
        <v>45953</v>
      </c>
      <c r="G682" s="81">
        <v>45959</v>
      </c>
      <c r="H682" s="80" t="s">
        <v>17</v>
      </c>
      <c r="J682" s="81">
        <v>45971</v>
      </c>
      <c r="K682" s="80">
        <v>1</v>
      </c>
      <c r="L682" s="80">
        <v>1</v>
      </c>
      <c r="M682" s="80">
        <v>6</v>
      </c>
      <c r="N682" s="80">
        <v>2</v>
      </c>
    </row>
    <row r="683" spans="1:14" x14ac:dyDescent="0.3">
      <c r="A683" s="2" t="s">
        <v>709</v>
      </c>
      <c r="B683" s="2" t="s">
        <v>32</v>
      </c>
      <c r="C683" s="80" t="s">
        <v>16</v>
      </c>
      <c r="D683" s="81">
        <v>45937</v>
      </c>
      <c r="E683" s="81">
        <v>45942</v>
      </c>
      <c r="F683" s="81">
        <v>45943</v>
      </c>
      <c r="G683" s="81">
        <v>45948</v>
      </c>
      <c r="H683" s="80" t="s">
        <v>17</v>
      </c>
      <c r="J683" s="81">
        <v>45973</v>
      </c>
      <c r="K683" s="80">
        <v>5</v>
      </c>
      <c r="L683" s="80">
        <v>1</v>
      </c>
      <c r="M683" s="80">
        <v>5</v>
      </c>
      <c r="N683" s="80">
        <v>9</v>
      </c>
    </row>
    <row r="684" spans="1:14" x14ac:dyDescent="0.3">
      <c r="A684" s="2" t="s">
        <v>710</v>
      </c>
      <c r="B684" s="2" t="s">
        <v>21</v>
      </c>
      <c r="C684" s="80" t="s">
        <v>30</v>
      </c>
      <c r="D684" s="81">
        <v>45950</v>
      </c>
      <c r="E684" s="81">
        <v>45952</v>
      </c>
      <c r="F684" s="81">
        <v>45955</v>
      </c>
      <c r="G684" s="81">
        <v>45957</v>
      </c>
      <c r="H684" s="80" t="s">
        <v>17</v>
      </c>
      <c r="J684" s="81">
        <v>45973</v>
      </c>
      <c r="K684" s="80">
        <v>2</v>
      </c>
      <c r="L684" s="80">
        <v>3</v>
      </c>
      <c r="M684" s="80">
        <v>2</v>
      </c>
      <c r="N684" s="80">
        <v>8</v>
      </c>
    </row>
    <row r="685" spans="1:14" x14ac:dyDescent="0.3">
      <c r="A685" s="2" t="s">
        <v>711</v>
      </c>
      <c r="B685" s="2" t="s">
        <v>15</v>
      </c>
      <c r="C685" s="80" t="s">
        <v>22</v>
      </c>
      <c r="D685" s="81">
        <v>45939</v>
      </c>
      <c r="H685" s="80" t="s">
        <v>23</v>
      </c>
      <c r="I685" s="80" t="s">
        <v>101</v>
      </c>
    </row>
    <row r="686" spans="1:14" x14ac:dyDescent="0.3">
      <c r="A686" s="2" t="s">
        <v>712</v>
      </c>
      <c r="B686" s="2" t="s">
        <v>32</v>
      </c>
      <c r="C686" s="80" t="s">
        <v>22</v>
      </c>
      <c r="D686" s="81">
        <v>45952</v>
      </c>
      <c r="H686" s="80" t="s">
        <v>23</v>
      </c>
      <c r="I686" s="80" t="s">
        <v>101</v>
      </c>
    </row>
    <row r="687" spans="1:14" x14ac:dyDescent="0.3">
      <c r="A687" s="2" t="s">
        <v>713</v>
      </c>
      <c r="B687" s="2" t="s">
        <v>15</v>
      </c>
      <c r="C687" s="80" t="s">
        <v>16</v>
      </c>
      <c r="D687" s="81">
        <v>45955</v>
      </c>
      <c r="E687" s="81">
        <v>45960</v>
      </c>
      <c r="F687" s="81">
        <v>45965</v>
      </c>
      <c r="G687" s="81">
        <v>45969</v>
      </c>
      <c r="H687" s="80" t="s">
        <v>17</v>
      </c>
      <c r="J687" s="81">
        <v>45995</v>
      </c>
      <c r="K687" s="80">
        <v>5</v>
      </c>
      <c r="L687" s="80">
        <v>5</v>
      </c>
      <c r="M687" s="80">
        <v>4</v>
      </c>
      <c r="N687" s="80">
        <v>5</v>
      </c>
    </row>
    <row r="688" spans="1:14" x14ac:dyDescent="0.3">
      <c r="A688" s="2" t="s">
        <v>714</v>
      </c>
      <c r="B688" s="2" t="s">
        <v>21</v>
      </c>
      <c r="C688" s="80" t="s">
        <v>22</v>
      </c>
      <c r="D688" s="81">
        <v>45954</v>
      </c>
      <c r="H688" s="80" t="s">
        <v>23</v>
      </c>
      <c r="I688" s="80" t="s">
        <v>33</v>
      </c>
    </row>
    <row r="689" spans="1:14" x14ac:dyDescent="0.3">
      <c r="A689" s="2" t="s">
        <v>715</v>
      </c>
      <c r="B689" s="2" t="s">
        <v>15</v>
      </c>
      <c r="C689" s="80" t="s">
        <v>22</v>
      </c>
      <c r="D689" s="81">
        <v>45955</v>
      </c>
      <c r="H689" s="80" t="s">
        <v>23</v>
      </c>
      <c r="I689" s="80" t="s">
        <v>24</v>
      </c>
    </row>
    <row r="690" spans="1:14" x14ac:dyDescent="0.3">
      <c r="A690" s="2" t="s">
        <v>716</v>
      </c>
      <c r="B690" s="2" t="s">
        <v>32</v>
      </c>
      <c r="C690" s="80" t="s">
        <v>16</v>
      </c>
      <c r="D690" s="81">
        <v>45952</v>
      </c>
      <c r="E690" s="81">
        <v>45955</v>
      </c>
      <c r="F690" s="81">
        <v>45960</v>
      </c>
      <c r="G690" s="81">
        <v>45963</v>
      </c>
      <c r="H690" s="80" t="s">
        <v>17</v>
      </c>
      <c r="J690" s="81">
        <v>45976</v>
      </c>
      <c r="K690" s="80">
        <v>3</v>
      </c>
      <c r="L690" s="80">
        <v>5</v>
      </c>
      <c r="M690" s="80">
        <v>3</v>
      </c>
      <c r="N690" s="80">
        <v>5</v>
      </c>
    </row>
    <row r="691" spans="1:14" x14ac:dyDescent="0.3">
      <c r="A691" s="2" t="s">
        <v>717</v>
      </c>
      <c r="B691" s="2" t="s">
        <v>15</v>
      </c>
      <c r="C691" s="80" t="s">
        <v>30</v>
      </c>
      <c r="D691" s="81">
        <v>45952</v>
      </c>
      <c r="E691" s="81">
        <v>45956</v>
      </c>
      <c r="F691" s="81">
        <v>45957</v>
      </c>
      <c r="G691" s="81">
        <v>45961</v>
      </c>
      <c r="H691" s="80" t="s">
        <v>17</v>
      </c>
      <c r="J691" s="81">
        <v>45983</v>
      </c>
      <c r="K691" s="80">
        <v>4</v>
      </c>
      <c r="L691" s="80">
        <v>1</v>
      </c>
      <c r="M691" s="80">
        <v>4</v>
      </c>
      <c r="N691" s="80">
        <v>2</v>
      </c>
    </row>
    <row r="692" spans="1:14" x14ac:dyDescent="0.3">
      <c r="A692" s="2" t="s">
        <v>718</v>
      </c>
      <c r="B692" s="2" t="s">
        <v>19</v>
      </c>
      <c r="C692" s="80" t="s">
        <v>16</v>
      </c>
      <c r="D692" s="81">
        <v>45957</v>
      </c>
      <c r="E692" s="81">
        <v>45960</v>
      </c>
      <c r="F692" s="81">
        <v>45962</v>
      </c>
      <c r="G692" s="81">
        <v>45968</v>
      </c>
      <c r="H692" s="80" t="s">
        <v>17</v>
      </c>
      <c r="J692" s="81">
        <v>45994</v>
      </c>
      <c r="K692" s="80">
        <v>3</v>
      </c>
      <c r="L692" s="80">
        <v>2</v>
      </c>
      <c r="M692" s="80">
        <v>6</v>
      </c>
      <c r="N692" s="80">
        <v>7</v>
      </c>
    </row>
    <row r="693" spans="1:14" x14ac:dyDescent="0.3">
      <c r="A693" s="2" t="s">
        <v>719</v>
      </c>
      <c r="B693" s="2" t="s">
        <v>21</v>
      </c>
      <c r="C693" s="80" t="s">
        <v>16</v>
      </c>
      <c r="D693" s="81">
        <v>45935</v>
      </c>
      <c r="E693" s="81">
        <v>45938</v>
      </c>
      <c r="F693" s="81">
        <v>45941</v>
      </c>
      <c r="G693" s="81">
        <v>45945</v>
      </c>
      <c r="H693" s="80" t="s">
        <v>17</v>
      </c>
      <c r="J693" s="81">
        <v>45964</v>
      </c>
      <c r="K693" s="80">
        <v>3</v>
      </c>
      <c r="L693" s="80">
        <v>3</v>
      </c>
      <c r="M693" s="80">
        <v>4</v>
      </c>
      <c r="N693" s="80">
        <v>3</v>
      </c>
    </row>
    <row r="694" spans="1:14" x14ac:dyDescent="0.3">
      <c r="A694" s="2" t="s">
        <v>720</v>
      </c>
      <c r="B694" s="2" t="s">
        <v>21</v>
      </c>
      <c r="C694" s="80" t="s">
        <v>30</v>
      </c>
      <c r="D694" s="81">
        <v>45951</v>
      </c>
      <c r="E694" s="81">
        <v>45953</v>
      </c>
      <c r="F694" s="81">
        <v>45954</v>
      </c>
      <c r="G694" s="81">
        <v>45961</v>
      </c>
      <c r="H694" s="80" t="s">
        <v>17</v>
      </c>
      <c r="J694" s="81">
        <v>45984</v>
      </c>
      <c r="K694" s="80">
        <v>2</v>
      </c>
      <c r="L694" s="80">
        <v>1</v>
      </c>
      <c r="M694" s="80">
        <v>7</v>
      </c>
      <c r="N694" s="80">
        <v>8</v>
      </c>
    </row>
    <row r="695" spans="1:14" x14ac:dyDescent="0.3">
      <c r="A695" s="2" t="s">
        <v>721</v>
      </c>
      <c r="B695" s="2" t="s">
        <v>21</v>
      </c>
      <c r="C695" s="80" t="s">
        <v>30</v>
      </c>
      <c r="D695" s="81">
        <v>45934</v>
      </c>
      <c r="E695" s="81">
        <v>45935</v>
      </c>
      <c r="F695" s="81">
        <v>45937</v>
      </c>
      <c r="G695" s="81">
        <v>45943</v>
      </c>
      <c r="H695" s="80" t="s">
        <v>17</v>
      </c>
      <c r="J695" s="81">
        <v>45954</v>
      </c>
      <c r="K695" s="80">
        <v>1</v>
      </c>
      <c r="L695" s="80">
        <v>2</v>
      </c>
      <c r="M695" s="80">
        <v>6</v>
      </c>
      <c r="N695" s="80">
        <v>7</v>
      </c>
    </row>
    <row r="696" spans="1:14" x14ac:dyDescent="0.3">
      <c r="A696" s="2" t="s">
        <v>722</v>
      </c>
      <c r="B696" s="2" t="s">
        <v>32</v>
      </c>
      <c r="C696" s="80" t="s">
        <v>16</v>
      </c>
      <c r="D696" s="81">
        <v>45959</v>
      </c>
      <c r="E696" s="81">
        <v>45960</v>
      </c>
      <c r="F696" s="81">
        <v>45965</v>
      </c>
      <c r="G696" s="81">
        <v>45968</v>
      </c>
      <c r="H696" s="80" t="s">
        <v>17</v>
      </c>
      <c r="J696" s="81">
        <v>45982</v>
      </c>
      <c r="K696" s="80">
        <v>1</v>
      </c>
      <c r="L696" s="80">
        <v>5</v>
      </c>
      <c r="M696" s="80">
        <v>3</v>
      </c>
      <c r="N696" s="80">
        <v>2</v>
      </c>
    </row>
    <row r="697" spans="1:14" x14ac:dyDescent="0.3">
      <c r="A697" s="2" t="s">
        <v>723</v>
      </c>
      <c r="B697" s="2" t="s">
        <v>21</v>
      </c>
      <c r="C697" s="80" t="s">
        <v>30</v>
      </c>
      <c r="D697" s="81">
        <v>45951</v>
      </c>
      <c r="E697" s="81">
        <v>45953</v>
      </c>
      <c r="F697" s="81">
        <v>45955</v>
      </c>
      <c r="G697" s="81">
        <v>45960</v>
      </c>
      <c r="H697" s="80" t="s">
        <v>17</v>
      </c>
      <c r="J697" s="81">
        <v>45974</v>
      </c>
      <c r="K697" s="80">
        <v>2</v>
      </c>
      <c r="L697" s="80">
        <v>2</v>
      </c>
      <c r="M697" s="80">
        <v>5</v>
      </c>
      <c r="N697" s="80">
        <v>2</v>
      </c>
    </row>
    <row r="698" spans="1:14" x14ac:dyDescent="0.3">
      <c r="A698" s="2" t="s">
        <v>724</v>
      </c>
      <c r="B698" s="2" t="s">
        <v>19</v>
      </c>
      <c r="C698" s="80" t="s">
        <v>16</v>
      </c>
      <c r="D698" s="81">
        <v>45951</v>
      </c>
      <c r="E698" s="81">
        <v>45955</v>
      </c>
      <c r="F698" s="81">
        <v>45959</v>
      </c>
      <c r="G698" s="81">
        <v>45963</v>
      </c>
      <c r="H698" s="80" t="s">
        <v>17</v>
      </c>
      <c r="J698" s="81">
        <v>45979</v>
      </c>
      <c r="K698" s="80">
        <v>4</v>
      </c>
      <c r="L698" s="80">
        <v>4</v>
      </c>
      <c r="M698" s="80">
        <v>4</v>
      </c>
      <c r="N698" s="80">
        <v>9</v>
      </c>
    </row>
    <row r="699" spans="1:14" x14ac:dyDescent="0.3">
      <c r="A699" s="2" t="s">
        <v>725</v>
      </c>
      <c r="B699" s="2" t="s">
        <v>32</v>
      </c>
      <c r="C699" s="80" t="s">
        <v>22</v>
      </c>
      <c r="D699" s="81">
        <v>45932</v>
      </c>
      <c r="H699" s="80" t="s">
        <v>23</v>
      </c>
      <c r="I699" s="80" t="s">
        <v>101</v>
      </c>
    </row>
    <row r="700" spans="1:14" x14ac:dyDescent="0.3">
      <c r="A700" s="2" t="s">
        <v>726</v>
      </c>
      <c r="B700" s="2" t="s">
        <v>19</v>
      </c>
      <c r="C700" s="80" t="s">
        <v>22</v>
      </c>
      <c r="D700" s="81">
        <v>45940</v>
      </c>
      <c r="H700" s="80" t="s">
        <v>23</v>
      </c>
      <c r="I700" s="80" t="s">
        <v>101</v>
      </c>
    </row>
    <row r="701" spans="1:14" x14ac:dyDescent="0.3">
      <c r="A701" s="2" t="s">
        <v>727</v>
      </c>
      <c r="B701" s="2" t="s">
        <v>15</v>
      </c>
      <c r="C701" s="80" t="s">
        <v>30</v>
      </c>
      <c r="D701" s="81">
        <v>45956</v>
      </c>
      <c r="E701" s="81">
        <v>45961</v>
      </c>
      <c r="F701" s="81">
        <v>45962</v>
      </c>
      <c r="G701" s="81">
        <v>45968</v>
      </c>
      <c r="H701" s="80" t="s">
        <v>17</v>
      </c>
      <c r="J701" s="81">
        <v>45988</v>
      </c>
      <c r="K701" s="80">
        <v>5</v>
      </c>
      <c r="L701" s="80">
        <v>1</v>
      </c>
      <c r="M701" s="80">
        <v>6</v>
      </c>
      <c r="N701" s="80">
        <v>7</v>
      </c>
    </row>
    <row r="702" spans="1:14" x14ac:dyDescent="0.3">
      <c r="A702" s="2" t="s">
        <v>728</v>
      </c>
      <c r="B702" s="2" t="s">
        <v>15</v>
      </c>
      <c r="C702" s="80" t="s">
        <v>22</v>
      </c>
      <c r="D702" s="81">
        <v>45945</v>
      </c>
      <c r="H702" s="80" t="s">
        <v>23</v>
      </c>
      <c r="I702" s="80" t="s">
        <v>63</v>
      </c>
    </row>
    <row r="703" spans="1:14" x14ac:dyDescent="0.3">
      <c r="A703" s="2" t="s">
        <v>729</v>
      </c>
      <c r="B703" s="2" t="s">
        <v>15</v>
      </c>
      <c r="C703" s="80" t="s">
        <v>30</v>
      </c>
      <c r="D703" s="81">
        <v>45932</v>
      </c>
      <c r="E703" s="81">
        <v>45936</v>
      </c>
      <c r="F703" s="81">
        <v>45939</v>
      </c>
      <c r="G703" s="81">
        <v>45944</v>
      </c>
      <c r="H703" s="80" t="s">
        <v>17</v>
      </c>
      <c r="J703" s="81">
        <v>45967</v>
      </c>
      <c r="K703" s="80">
        <v>4</v>
      </c>
      <c r="L703" s="80">
        <v>3</v>
      </c>
      <c r="M703" s="80">
        <v>5</v>
      </c>
      <c r="N703" s="80">
        <v>9</v>
      </c>
    </row>
    <row r="704" spans="1:14" x14ac:dyDescent="0.3">
      <c r="A704" s="2" t="s">
        <v>730</v>
      </c>
      <c r="B704" s="2" t="s">
        <v>15</v>
      </c>
      <c r="C704" s="80" t="s">
        <v>30</v>
      </c>
      <c r="D704" s="81">
        <v>45949</v>
      </c>
      <c r="E704" s="81">
        <v>45954</v>
      </c>
      <c r="F704" s="81">
        <v>45956</v>
      </c>
      <c r="G704" s="81">
        <v>45959</v>
      </c>
      <c r="H704" s="80" t="s">
        <v>23</v>
      </c>
      <c r="I704" s="80" t="s">
        <v>26</v>
      </c>
      <c r="K704" s="80">
        <v>5</v>
      </c>
      <c r="L704" s="80">
        <v>2</v>
      </c>
      <c r="M704" s="80">
        <v>3</v>
      </c>
    </row>
    <row r="705" spans="1:14" x14ac:dyDescent="0.3">
      <c r="A705" s="2" t="s">
        <v>731</v>
      </c>
      <c r="B705" s="2" t="s">
        <v>19</v>
      </c>
      <c r="C705" s="80" t="s">
        <v>16</v>
      </c>
      <c r="D705" s="81">
        <v>45942</v>
      </c>
      <c r="E705" s="81">
        <v>45943</v>
      </c>
      <c r="F705" s="81">
        <v>45948</v>
      </c>
      <c r="G705" s="81">
        <v>45955</v>
      </c>
      <c r="H705" s="80" t="s">
        <v>17</v>
      </c>
      <c r="J705" s="81">
        <v>45983</v>
      </c>
      <c r="K705" s="80">
        <v>1</v>
      </c>
      <c r="L705" s="80">
        <v>5</v>
      </c>
      <c r="M705" s="80">
        <v>7</v>
      </c>
      <c r="N705" s="80">
        <v>2</v>
      </c>
    </row>
    <row r="706" spans="1:14" x14ac:dyDescent="0.3">
      <c r="A706" s="2" t="s">
        <v>732</v>
      </c>
      <c r="B706" s="2" t="s">
        <v>32</v>
      </c>
      <c r="C706" s="80" t="s">
        <v>16</v>
      </c>
      <c r="D706" s="81">
        <v>45954</v>
      </c>
      <c r="E706" s="81">
        <v>45957</v>
      </c>
      <c r="F706" s="81">
        <v>45959</v>
      </c>
      <c r="G706" s="81">
        <v>45965</v>
      </c>
      <c r="H706" s="80" t="s">
        <v>17</v>
      </c>
      <c r="J706" s="81">
        <v>45989</v>
      </c>
      <c r="K706" s="80">
        <v>3</v>
      </c>
      <c r="L706" s="80">
        <v>2</v>
      </c>
      <c r="M706" s="80">
        <v>6</v>
      </c>
      <c r="N706" s="80">
        <v>9</v>
      </c>
    </row>
    <row r="707" spans="1:14" x14ac:dyDescent="0.3">
      <c r="A707" s="2" t="s">
        <v>733</v>
      </c>
      <c r="B707" s="2" t="s">
        <v>32</v>
      </c>
      <c r="C707" s="80" t="s">
        <v>16</v>
      </c>
      <c r="D707" s="81">
        <v>45935</v>
      </c>
      <c r="E707" s="81">
        <v>45938</v>
      </c>
      <c r="F707" s="81">
        <v>45943</v>
      </c>
      <c r="G707" s="81">
        <v>45946</v>
      </c>
      <c r="H707" s="80" t="s">
        <v>17</v>
      </c>
      <c r="J707" s="81">
        <v>45960</v>
      </c>
      <c r="K707" s="80">
        <v>3</v>
      </c>
      <c r="L707" s="80">
        <v>5</v>
      </c>
      <c r="M707" s="80">
        <v>3</v>
      </c>
      <c r="N707" s="80">
        <v>2</v>
      </c>
    </row>
    <row r="708" spans="1:14" x14ac:dyDescent="0.3">
      <c r="A708" s="2" t="s">
        <v>734</v>
      </c>
      <c r="B708" s="2" t="s">
        <v>21</v>
      </c>
      <c r="C708" s="80" t="s">
        <v>16</v>
      </c>
      <c r="D708" s="81">
        <v>45933</v>
      </c>
      <c r="E708" s="81">
        <v>45937</v>
      </c>
      <c r="F708" s="81">
        <v>45941</v>
      </c>
      <c r="G708" s="81">
        <v>45944</v>
      </c>
      <c r="H708" s="80" t="s">
        <v>17</v>
      </c>
      <c r="J708" s="81">
        <v>45964</v>
      </c>
      <c r="K708" s="80">
        <v>4</v>
      </c>
      <c r="L708" s="80">
        <v>4</v>
      </c>
      <c r="M708" s="80">
        <v>3</v>
      </c>
      <c r="N708" s="80">
        <v>6</v>
      </c>
    </row>
    <row r="709" spans="1:14" x14ac:dyDescent="0.3">
      <c r="A709" s="2" t="s">
        <v>735</v>
      </c>
      <c r="B709" s="2" t="s">
        <v>19</v>
      </c>
      <c r="C709" s="80" t="s">
        <v>30</v>
      </c>
      <c r="D709" s="81">
        <v>45960</v>
      </c>
      <c r="E709" s="81">
        <v>45962</v>
      </c>
      <c r="F709" s="81">
        <v>45967</v>
      </c>
      <c r="G709" s="81">
        <v>45969</v>
      </c>
      <c r="H709" s="80" t="s">
        <v>23</v>
      </c>
      <c r="I709" s="80" t="s">
        <v>33</v>
      </c>
      <c r="K709" s="80">
        <v>2</v>
      </c>
      <c r="L709" s="80">
        <v>5</v>
      </c>
      <c r="M709" s="80">
        <v>2</v>
      </c>
    </row>
    <row r="710" spans="1:14" x14ac:dyDescent="0.3">
      <c r="A710" s="2" t="s">
        <v>736</v>
      </c>
      <c r="B710" s="2" t="s">
        <v>15</v>
      </c>
      <c r="C710" s="80" t="s">
        <v>30</v>
      </c>
      <c r="D710" s="81">
        <v>45940</v>
      </c>
      <c r="E710" s="81">
        <v>45945</v>
      </c>
      <c r="F710" s="81">
        <v>45948</v>
      </c>
      <c r="G710" s="81">
        <v>45953</v>
      </c>
      <c r="H710" s="80" t="s">
        <v>17</v>
      </c>
      <c r="J710" s="81">
        <v>45968</v>
      </c>
      <c r="K710" s="80">
        <v>5</v>
      </c>
      <c r="L710" s="80">
        <v>3</v>
      </c>
      <c r="M710" s="80">
        <v>5</v>
      </c>
      <c r="N710" s="80">
        <v>2</v>
      </c>
    </row>
    <row r="711" spans="1:14" x14ac:dyDescent="0.3">
      <c r="A711" s="2" t="s">
        <v>737</v>
      </c>
      <c r="B711" s="2" t="s">
        <v>19</v>
      </c>
      <c r="C711" s="80" t="s">
        <v>16</v>
      </c>
      <c r="D711" s="81">
        <v>45941</v>
      </c>
      <c r="E711" s="81">
        <v>45944</v>
      </c>
      <c r="F711" s="81">
        <v>45948</v>
      </c>
      <c r="G711" s="81">
        <v>45950</v>
      </c>
      <c r="H711" s="80" t="s">
        <v>17</v>
      </c>
      <c r="J711" s="81">
        <v>45962</v>
      </c>
      <c r="K711" s="80">
        <v>3</v>
      </c>
      <c r="L711" s="80">
        <v>4</v>
      </c>
      <c r="M711" s="80">
        <v>2</v>
      </c>
      <c r="N711" s="80">
        <v>6</v>
      </c>
    </row>
    <row r="712" spans="1:14" x14ac:dyDescent="0.3">
      <c r="A712" s="2" t="s">
        <v>738</v>
      </c>
      <c r="B712" s="2" t="s">
        <v>21</v>
      </c>
      <c r="C712" s="80" t="s">
        <v>16</v>
      </c>
      <c r="D712" s="81">
        <v>45954</v>
      </c>
      <c r="E712" s="81">
        <v>45958</v>
      </c>
      <c r="F712" s="81">
        <v>45960</v>
      </c>
      <c r="G712" s="81">
        <v>45963</v>
      </c>
      <c r="H712" s="80" t="s">
        <v>17</v>
      </c>
      <c r="J712" s="81">
        <v>45988</v>
      </c>
      <c r="K712" s="80">
        <v>4</v>
      </c>
      <c r="L712" s="80">
        <v>2</v>
      </c>
      <c r="M712" s="80">
        <v>3</v>
      </c>
      <c r="N712" s="80">
        <v>8</v>
      </c>
    </row>
    <row r="713" spans="1:14" x14ac:dyDescent="0.3">
      <c r="A713" s="2" t="s">
        <v>739</v>
      </c>
      <c r="B713" s="2" t="s">
        <v>21</v>
      </c>
      <c r="C713" s="80" t="s">
        <v>16</v>
      </c>
      <c r="D713" s="81">
        <v>45944</v>
      </c>
      <c r="E713" s="81">
        <v>45946</v>
      </c>
      <c r="F713" s="81">
        <v>45947</v>
      </c>
      <c r="G713" s="81">
        <v>45953</v>
      </c>
      <c r="H713" s="80" t="s">
        <v>17</v>
      </c>
      <c r="J713" s="81">
        <v>45973</v>
      </c>
      <c r="K713" s="80">
        <v>2</v>
      </c>
      <c r="L713" s="80">
        <v>1</v>
      </c>
      <c r="M713" s="80">
        <v>6</v>
      </c>
      <c r="N713" s="80">
        <v>2</v>
      </c>
    </row>
    <row r="714" spans="1:14" x14ac:dyDescent="0.3">
      <c r="A714" s="2" t="s">
        <v>740</v>
      </c>
      <c r="B714" s="2" t="s">
        <v>19</v>
      </c>
      <c r="C714" s="80" t="s">
        <v>30</v>
      </c>
      <c r="D714" s="81">
        <v>45936</v>
      </c>
      <c r="E714" s="81">
        <v>45937</v>
      </c>
      <c r="F714" s="81">
        <v>45942</v>
      </c>
      <c r="G714" s="81">
        <v>45946</v>
      </c>
      <c r="H714" s="80" t="s">
        <v>17</v>
      </c>
      <c r="J714" s="81">
        <v>45976</v>
      </c>
      <c r="K714" s="80">
        <v>1</v>
      </c>
      <c r="L714" s="80">
        <v>5</v>
      </c>
      <c r="M714" s="80">
        <v>4</v>
      </c>
      <c r="N714" s="80">
        <v>5</v>
      </c>
    </row>
    <row r="715" spans="1:14" x14ac:dyDescent="0.3">
      <c r="A715" s="2" t="s">
        <v>741</v>
      </c>
      <c r="B715" s="2" t="s">
        <v>19</v>
      </c>
      <c r="C715" s="80" t="s">
        <v>16</v>
      </c>
      <c r="D715" s="81">
        <v>45937</v>
      </c>
      <c r="E715" s="81">
        <v>45939</v>
      </c>
      <c r="F715" s="81">
        <v>45942</v>
      </c>
      <c r="G715" s="81">
        <v>45949</v>
      </c>
      <c r="H715" s="80" t="s">
        <v>17</v>
      </c>
      <c r="J715" s="81">
        <v>45964</v>
      </c>
      <c r="K715" s="80">
        <v>2</v>
      </c>
      <c r="L715" s="80">
        <v>3</v>
      </c>
      <c r="M715" s="80">
        <v>7</v>
      </c>
      <c r="N715" s="80">
        <v>8</v>
      </c>
    </row>
    <row r="716" spans="1:14" x14ac:dyDescent="0.3">
      <c r="A716" s="2" t="s">
        <v>742</v>
      </c>
      <c r="B716" s="2" t="s">
        <v>19</v>
      </c>
      <c r="C716" s="80" t="s">
        <v>30</v>
      </c>
      <c r="D716" s="81">
        <v>45935</v>
      </c>
      <c r="E716" s="81">
        <v>45936</v>
      </c>
      <c r="F716" s="81">
        <v>45937</v>
      </c>
      <c r="G716" s="81">
        <v>45944</v>
      </c>
      <c r="H716" s="80" t="s">
        <v>17</v>
      </c>
      <c r="J716" s="81">
        <v>45964</v>
      </c>
      <c r="K716" s="80">
        <v>1</v>
      </c>
      <c r="L716" s="80">
        <v>1</v>
      </c>
      <c r="M716" s="80">
        <v>7</v>
      </c>
      <c r="N716" s="80">
        <v>7</v>
      </c>
    </row>
    <row r="717" spans="1:14" x14ac:dyDescent="0.3">
      <c r="A717" s="2" t="s">
        <v>743</v>
      </c>
      <c r="B717" s="2" t="s">
        <v>32</v>
      </c>
      <c r="C717" s="80" t="s">
        <v>30</v>
      </c>
      <c r="D717" s="81">
        <v>45956</v>
      </c>
      <c r="E717" s="81">
        <v>45960</v>
      </c>
      <c r="F717" s="81">
        <v>45961</v>
      </c>
      <c r="G717" s="81">
        <v>45963</v>
      </c>
      <c r="H717" s="80" t="s">
        <v>17</v>
      </c>
      <c r="J717" s="81">
        <v>45993</v>
      </c>
      <c r="K717" s="80">
        <v>4</v>
      </c>
      <c r="L717" s="80">
        <v>1</v>
      </c>
      <c r="M717" s="80">
        <v>2</v>
      </c>
      <c r="N717" s="80">
        <v>7</v>
      </c>
    </row>
    <row r="718" spans="1:14" x14ac:dyDescent="0.3">
      <c r="A718" s="2" t="s">
        <v>744</v>
      </c>
      <c r="B718" s="2" t="s">
        <v>15</v>
      </c>
      <c r="C718" s="80" t="s">
        <v>16</v>
      </c>
      <c r="D718" s="81">
        <v>45948</v>
      </c>
      <c r="E718" s="81">
        <v>45950</v>
      </c>
      <c r="F718" s="81">
        <v>45954</v>
      </c>
      <c r="G718" s="81">
        <v>45958</v>
      </c>
      <c r="H718" s="80" t="s">
        <v>17</v>
      </c>
      <c r="J718" s="81">
        <v>45969</v>
      </c>
      <c r="K718" s="80">
        <v>2</v>
      </c>
      <c r="L718" s="80">
        <v>4</v>
      </c>
      <c r="M718" s="80">
        <v>4</v>
      </c>
      <c r="N718" s="80">
        <v>9</v>
      </c>
    </row>
    <row r="719" spans="1:14" x14ac:dyDescent="0.3">
      <c r="A719" s="2" t="s">
        <v>745</v>
      </c>
      <c r="B719" s="2" t="s">
        <v>19</v>
      </c>
      <c r="C719" s="80" t="s">
        <v>30</v>
      </c>
      <c r="D719" s="81">
        <v>45959</v>
      </c>
      <c r="E719" s="81">
        <v>45963</v>
      </c>
      <c r="F719" s="81">
        <v>45965</v>
      </c>
      <c r="G719" s="81">
        <v>45967</v>
      </c>
      <c r="H719" s="80" t="s">
        <v>17</v>
      </c>
      <c r="J719" s="81">
        <v>45977</v>
      </c>
      <c r="K719" s="80">
        <v>4</v>
      </c>
      <c r="L719" s="80">
        <v>2</v>
      </c>
      <c r="M719" s="80">
        <v>2</v>
      </c>
      <c r="N719" s="80">
        <v>7</v>
      </c>
    </row>
    <row r="720" spans="1:14" x14ac:dyDescent="0.3">
      <c r="A720" s="2" t="s">
        <v>746</v>
      </c>
      <c r="B720" s="2" t="s">
        <v>19</v>
      </c>
      <c r="C720" s="80" t="s">
        <v>30</v>
      </c>
      <c r="D720" s="81">
        <v>45942</v>
      </c>
      <c r="E720" s="81">
        <v>45943</v>
      </c>
      <c r="F720" s="81">
        <v>45944</v>
      </c>
      <c r="G720" s="81">
        <v>45951</v>
      </c>
      <c r="H720" s="80" t="s">
        <v>17</v>
      </c>
      <c r="J720" s="81">
        <v>45975</v>
      </c>
      <c r="K720" s="80">
        <v>1</v>
      </c>
      <c r="L720" s="80">
        <v>1</v>
      </c>
      <c r="M720" s="80">
        <v>7</v>
      </c>
      <c r="N720" s="80">
        <v>2</v>
      </c>
    </row>
    <row r="721" spans="1:14" x14ac:dyDescent="0.3">
      <c r="A721" s="2" t="s">
        <v>747</v>
      </c>
      <c r="B721" s="2" t="s">
        <v>19</v>
      </c>
      <c r="C721" s="80" t="s">
        <v>16</v>
      </c>
      <c r="D721" s="81">
        <v>45947</v>
      </c>
      <c r="E721" s="81">
        <v>45950</v>
      </c>
      <c r="F721" s="81">
        <v>45953</v>
      </c>
      <c r="G721" s="81">
        <v>45958</v>
      </c>
      <c r="H721" s="80" t="s">
        <v>17</v>
      </c>
      <c r="J721" s="81">
        <v>45976</v>
      </c>
      <c r="K721" s="80">
        <v>3</v>
      </c>
      <c r="L721" s="80">
        <v>3</v>
      </c>
      <c r="M721" s="80">
        <v>5</v>
      </c>
      <c r="N721" s="80">
        <v>7</v>
      </c>
    </row>
    <row r="722" spans="1:14" x14ac:dyDescent="0.3">
      <c r="A722" s="2" t="s">
        <v>748</v>
      </c>
      <c r="B722" s="2" t="s">
        <v>21</v>
      </c>
      <c r="C722" s="80" t="s">
        <v>16</v>
      </c>
      <c r="D722" s="81">
        <v>45947</v>
      </c>
      <c r="E722" s="81">
        <v>45950</v>
      </c>
      <c r="F722" s="81">
        <v>45955</v>
      </c>
      <c r="G722" s="81">
        <v>45962</v>
      </c>
      <c r="H722" s="80" t="s">
        <v>17</v>
      </c>
      <c r="J722" s="81">
        <v>45978</v>
      </c>
      <c r="K722" s="80">
        <v>3</v>
      </c>
      <c r="L722" s="80">
        <v>5</v>
      </c>
      <c r="M722" s="80">
        <v>7</v>
      </c>
      <c r="N722" s="80">
        <v>4</v>
      </c>
    </row>
    <row r="723" spans="1:14" x14ac:dyDescent="0.3">
      <c r="A723" s="2" t="s">
        <v>749</v>
      </c>
      <c r="B723" s="2" t="s">
        <v>21</v>
      </c>
      <c r="C723" s="80" t="s">
        <v>16</v>
      </c>
      <c r="D723" s="81">
        <v>45960</v>
      </c>
      <c r="E723" s="81">
        <v>45961</v>
      </c>
      <c r="F723" s="81">
        <v>45966</v>
      </c>
      <c r="G723" s="81">
        <v>45973</v>
      </c>
      <c r="H723" s="80" t="s">
        <v>17</v>
      </c>
      <c r="J723" s="81">
        <v>45988</v>
      </c>
      <c r="K723" s="80">
        <v>1</v>
      </c>
      <c r="L723" s="80">
        <v>5</v>
      </c>
      <c r="M723" s="80">
        <v>7</v>
      </c>
      <c r="N723" s="80">
        <v>6</v>
      </c>
    </row>
    <row r="724" spans="1:14" x14ac:dyDescent="0.3">
      <c r="A724" s="2" t="s">
        <v>750</v>
      </c>
      <c r="B724" s="2" t="s">
        <v>32</v>
      </c>
      <c r="C724" s="80" t="s">
        <v>30</v>
      </c>
      <c r="D724" s="81">
        <v>45939</v>
      </c>
      <c r="E724" s="81">
        <v>45944</v>
      </c>
      <c r="F724" s="81">
        <v>45949</v>
      </c>
      <c r="G724" s="81">
        <v>45953</v>
      </c>
      <c r="H724" s="80" t="s">
        <v>17</v>
      </c>
      <c r="J724" s="81">
        <v>45981</v>
      </c>
      <c r="K724" s="80">
        <v>5</v>
      </c>
      <c r="L724" s="80">
        <v>5</v>
      </c>
      <c r="M724" s="80">
        <v>4</v>
      </c>
      <c r="N724" s="80">
        <v>3</v>
      </c>
    </row>
    <row r="725" spans="1:14" x14ac:dyDescent="0.3">
      <c r="A725" s="2" t="s">
        <v>751</v>
      </c>
      <c r="B725" s="2" t="s">
        <v>15</v>
      </c>
      <c r="C725" s="80" t="s">
        <v>30</v>
      </c>
      <c r="D725" s="81">
        <v>45957</v>
      </c>
      <c r="E725" s="81">
        <v>45962</v>
      </c>
      <c r="F725" s="81">
        <v>45966</v>
      </c>
      <c r="G725" s="81">
        <v>45968</v>
      </c>
      <c r="H725" s="80" t="s">
        <v>17</v>
      </c>
      <c r="J725" s="81">
        <v>45983</v>
      </c>
      <c r="K725" s="80">
        <v>5</v>
      </c>
      <c r="L725" s="80">
        <v>4</v>
      </c>
      <c r="M725" s="80">
        <v>2</v>
      </c>
      <c r="N725" s="80">
        <v>4</v>
      </c>
    </row>
    <row r="726" spans="1:14" x14ac:dyDescent="0.3">
      <c r="A726" s="2" t="s">
        <v>752</v>
      </c>
      <c r="B726" s="2" t="s">
        <v>32</v>
      </c>
      <c r="C726" s="80" t="s">
        <v>30</v>
      </c>
      <c r="D726" s="81">
        <v>45936</v>
      </c>
      <c r="E726" s="81">
        <v>45939</v>
      </c>
      <c r="F726" s="81">
        <v>45942</v>
      </c>
      <c r="G726" s="81">
        <v>45945</v>
      </c>
      <c r="H726" s="80" t="s">
        <v>17</v>
      </c>
      <c r="J726" s="81">
        <v>45970</v>
      </c>
      <c r="K726" s="80">
        <v>3</v>
      </c>
      <c r="L726" s="80">
        <v>3</v>
      </c>
      <c r="M726" s="80">
        <v>3</v>
      </c>
      <c r="N726" s="80">
        <v>10</v>
      </c>
    </row>
    <row r="727" spans="1:14" x14ac:dyDescent="0.3">
      <c r="A727" s="2" t="s">
        <v>753</v>
      </c>
      <c r="B727" s="2" t="s">
        <v>15</v>
      </c>
      <c r="C727" s="80" t="s">
        <v>30</v>
      </c>
      <c r="D727" s="81">
        <v>45939</v>
      </c>
      <c r="E727" s="81">
        <v>45942</v>
      </c>
      <c r="F727" s="81">
        <v>45943</v>
      </c>
      <c r="G727" s="81">
        <v>45949</v>
      </c>
      <c r="H727" s="80" t="s">
        <v>17</v>
      </c>
      <c r="J727" s="81">
        <v>45961</v>
      </c>
      <c r="K727" s="80">
        <v>3</v>
      </c>
      <c r="L727" s="80">
        <v>1</v>
      </c>
      <c r="M727" s="80">
        <v>6</v>
      </c>
      <c r="N727" s="80">
        <v>8</v>
      </c>
    </row>
    <row r="728" spans="1:14" x14ac:dyDescent="0.3">
      <c r="A728" s="2" t="s">
        <v>754</v>
      </c>
      <c r="B728" s="2" t="s">
        <v>21</v>
      </c>
      <c r="C728" s="80" t="s">
        <v>16</v>
      </c>
      <c r="D728" s="81">
        <v>45960</v>
      </c>
      <c r="E728" s="81">
        <v>45962</v>
      </c>
      <c r="F728" s="81">
        <v>45965</v>
      </c>
      <c r="G728" s="81">
        <v>45968</v>
      </c>
      <c r="H728" s="80" t="s">
        <v>17</v>
      </c>
      <c r="J728" s="81">
        <v>45982</v>
      </c>
      <c r="K728" s="80">
        <v>2</v>
      </c>
      <c r="L728" s="80">
        <v>3</v>
      </c>
      <c r="M728" s="80">
        <v>3</v>
      </c>
      <c r="N728" s="80">
        <v>10</v>
      </c>
    </row>
    <row r="729" spans="1:14" x14ac:dyDescent="0.3">
      <c r="A729" s="2" t="s">
        <v>755</v>
      </c>
      <c r="B729" s="2" t="s">
        <v>21</v>
      </c>
      <c r="C729" s="80" t="s">
        <v>22</v>
      </c>
      <c r="D729" s="81">
        <v>45957</v>
      </c>
      <c r="H729" s="80" t="s">
        <v>23</v>
      </c>
      <c r="I729" s="80" t="s">
        <v>33</v>
      </c>
    </row>
    <row r="730" spans="1:14" x14ac:dyDescent="0.3">
      <c r="A730" s="2" t="s">
        <v>756</v>
      </c>
      <c r="B730" s="2" t="s">
        <v>21</v>
      </c>
      <c r="C730" s="80" t="s">
        <v>16</v>
      </c>
      <c r="D730" s="81">
        <v>45961</v>
      </c>
      <c r="E730" s="81">
        <v>45963</v>
      </c>
      <c r="F730" s="81">
        <v>45967</v>
      </c>
      <c r="G730" s="81">
        <v>45972</v>
      </c>
      <c r="H730" s="80" t="s">
        <v>17</v>
      </c>
      <c r="J730" s="81">
        <v>46001</v>
      </c>
      <c r="K730" s="80">
        <v>2</v>
      </c>
      <c r="L730" s="80">
        <v>4</v>
      </c>
      <c r="M730" s="80">
        <v>5</v>
      </c>
      <c r="N730" s="80">
        <v>3</v>
      </c>
    </row>
    <row r="731" spans="1:14" x14ac:dyDescent="0.3">
      <c r="A731" s="2" t="s">
        <v>757</v>
      </c>
      <c r="B731" s="2" t="s">
        <v>32</v>
      </c>
      <c r="C731" s="80" t="s">
        <v>16</v>
      </c>
      <c r="D731" s="81">
        <v>45946</v>
      </c>
      <c r="E731" s="81">
        <v>45949</v>
      </c>
      <c r="F731" s="81">
        <v>45953</v>
      </c>
      <c r="G731" s="81">
        <v>45958</v>
      </c>
      <c r="H731" s="80" t="s">
        <v>17</v>
      </c>
      <c r="J731" s="81">
        <v>45981</v>
      </c>
      <c r="K731" s="80">
        <v>3</v>
      </c>
      <c r="L731" s="80">
        <v>4</v>
      </c>
      <c r="M731" s="80">
        <v>5</v>
      </c>
      <c r="N731" s="80">
        <v>9</v>
      </c>
    </row>
    <row r="732" spans="1:14" x14ac:dyDescent="0.3">
      <c r="A732" s="2" t="s">
        <v>758</v>
      </c>
      <c r="B732" s="2" t="s">
        <v>19</v>
      </c>
      <c r="C732" s="80" t="s">
        <v>16</v>
      </c>
      <c r="D732" s="81">
        <v>45961</v>
      </c>
      <c r="E732" s="81">
        <v>45966</v>
      </c>
      <c r="F732" s="81">
        <v>45968</v>
      </c>
      <c r="G732" s="81">
        <v>45970</v>
      </c>
      <c r="H732" s="80" t="s">
        <v>17</v>
      </c>
      <c r="J732" s="81">
        <v>46000</v>
      </c>
      <c r="K732" s="80">
        <v>5</v>
      </c>
      <c r="L732" s="80">
        <v>2</v>
      </c>
      <c r="M732" s="80">
        <v>2</v>
      </c>
      <c r="N732" s="80">
        <v>1</v>
      </c>
    </row>
    <row r="733" spans="1:14" x14ac:dyDescent="0.3">
      <c r="A733" s="2" t="s">
        <v>759</v>
      </c>
      <c r="B733" s="2" t="s">
        <v>19</v>
      </c>
      <c r="C733" s="80" t="s">
        <v>16</v>
      </c>
      <c r="D733" s="81">
        <v>45956</v>
      </c>
      <c r="E733" s="81">
        <v>45958</v>
      </c>
      <c r="F733" s="81">
        <v>45961</v>
      </c>
      <c r="G733" s="81">
        <v>45964</v>
      </c>
      <c r="H733" s="80" t="s">
        <v>17</v>
      </c>
      <c r="J733" s="81">
        <v>45987</v>
      </c>
      <c r="K733" s="80">
        <v>2</v>
      </c>
      <c r="L733" s="80">
        <v>3</v>
      </c>
      <c r="M733" s="80">
        <v>3</v>
      </c>
      <c r="N733" s="80">
        <v>8</v>
      </c>
    </row>
    <row r="734" spans="1:14" x14ac:dyDescent="0.3">
      <c r="A734" s="2" t="s">
        <v>760</v>
      </c>
      <c r="B734" s="2" t="s">
        <v>21</v>
      </c>
      <c r="C734" s="80" t="s">
        <v>16</v>
      </c>
      <c r="D734" s="81">
        <v>45940</v>
      </c>
      <c r="E734" s="81">
        <v>45941</v>
      </c>
      <c r="F734" s="81">
        <v>45946</v>
      </c>
      <c r="G734" s="81">
        <v>45953</v>
      </c>
      <c r="H734" s="80" t="s">
        <v>17</v>
      </c>
      <c r="J734" s="81">
        <v>45975</v>
      </c>
      <c r="K734" s="80">
        <v>1</v>
      </c>
      <c r="L734" s="80">
        <v>5</v>
      </c>
      <c r="M734" s="80">
        <v>7</v>
      </c>
      <c r="N734" s="80">
        <v>6</v>
      </c>
    </row>
    <row r="735" spans="1:14" x14ac:dyDescent="0.3">
      <c r="A735" s="2" t="s">
        <v>761</v>
      </c>
      <c r="B735" s="2" t="s">
        <v>19</v>
      </c>
      <c r="C735" s="80" t="s">
        <v>16</v>
      </c>
      <c r="D735" s="81">
        <v>45954</v>
      </c>
      <c r="E735" s="81">
        <v>45956</v>
      </c>
      <c r="F735" s="81">
        <v>45960</v>
      </c>
      <c r="G735" s="81">
        <v>45964</v>
      </c>
      <c r="H735" s="80" t="s">
        <v>17</v>
      </c>
      <c r="J735" s="81">
        <v>45987</v>
      </c>
      <c r="K735" s="80">
        <v>2</v>
      </c>
      <c r="L735" s="80">
        <v>4</v>
      </c>
      <c r="M735" s="80">
        <v>4</v>
      </c>
      <c r="N735" s="80">
        <v>4</v>
      </c>
    </row>
    <row r="736" spans="1:14" x14ac:dyDescent="0.3">
      <c r="A736" s="2" t="s">
        <v>762</v>
      </c>
      <c r="B736" s="2" t="s">
        <v>19</v>
      </c>
      <c r="C736" s="80" t="s">
        <v>16</v>
      </c>
      <c r="D736" s="81">
        <v>45958</v>
      </c>
      <c r="E736" s="81">
        <v>45960</v>
      </c>
      <c r="F736" s="81">
        <v>45964</v>
      </c>
      <c r="G736" s="81">
        <v>45966</v>
      </c>
      <c r="H736" s="80" t="s">
        <v>17</v>
      </c>
      <c r="J736" s="81">
        <v>45991</v>
      </c>
      <c r="K736" s="80">
        <v>2</v>
      </c>
      <c r="L736" s="80">
        <v>4</v>
      </c>
      <c r="M736" s="80">
        <v>2</v>
      </c>
      <c r="N736" s="80">
        <v>4</v>
      </c>
    </row>
    <row r="737" spans="1:14" x14ac:dyDescent="0.3">
      <c r="A737" s="2" t="s">
        <v>763</v>
      </c>
      <c r="B737" s="2" t="s">
        <v>32</v>
      </c>
      <c r="C737" s="80" t="s">
        <v>30</v>
      </c>
      <c r="D737" s="81">
        <v>45941</v>
      </c>
      <c r="E737" s="81">
        <v>45943</v>
      </c>
      <c r="F737" s="81">
        <v>45945</v>
      </c>
      <c r="G737" s="81">
        <v>45947</v>
      </c>
      <c r="H737" s="80" t="s">
        <v>17</v>
      </c>
      <c r="J737" s="81">
        <v>45969</v>
      </c>
      <c r="K737" s="80">
        <v>2</v>
      </c>
      <c r="L737" s="80">
        <v>2</v>
      </c>
      <c r="M737" s="80">
        <v>2</v>
      </c>
      <c r="N737" s="80">
        <v>9</v>
      </c>
    </row>
    <row r="738" spans="1:14" x14ac:dyDescent="0.3">
      <c r="A738" s="2" t="s">
        <v>764</v>
      </c>
      <c r="B738" s="2" t="s">
        <v>15</v>
      </c>
      <c r="C738" s="80" t="s">
        <v>16</v>
      </c>
      <c r="D738" s="81">
        <v>45956</v>
      </c>
      <c r="E738" s="81">
        <v>45960</v>
      </c>
      <c r="F738" s="81">
        <v>45965</v>
      </c>
      <c r="G738" s="81">
        <v>45968</v>
      </c>
      <c r="H738" s="80" t="s">
        <v>17</v>
      </c>
      <c r="J738" s="81">
        <v>45978</v>
      </c>
      <c r="K738" s="80">
        <v>4</v>
      </c>
      <c r="L738" s="80">
        <v>5</v>
      </c>
      <c r="M738" s="80">
        <v>3</v>
      </c>
      <c r="N738" s="80">
        <v>0</v>
      </c>
    </row>
    <row r="739" spans="1:14" x14ac:dyDescent="0.3">
      <c r="A739" s="2" t="s">
        <v>765</v>
      </c>
      <c r="B739" s="2" t="s">
        <v>21</v>
      </c>
      <c r="C739" s="80" t="s">
        <v>22</v>
      </c>
      <c r="D739" s="81">
        <v>45934</v>
      </c>
      <c r="H739" s="80" t="s">
        <v>23</v>
      </c>
      <c r="I739" s="80" t="s">
        <v>26</v>
      </c>
    </row>
    <row r="740" spans="1:14" x14ac:dyDescent="0.3">
      <c r="A740" s="2" t="s">
        <v>766</v>
      </c>
      <c r="B740" s="2" t="s">
        <v>21</v>
      </c>
      <c r="C740" s="80" t="s">
        <v>30</v>
      </c>
      <c r="D740" s="81">
        <v>45945</v>
      </c>
      <c r="E740" s="81">
        <v>45946</v>
      </c>
      <c r="F740" s="81">
        <v>45950</v>
      </c>
      <c r="G740" s="81">
        <v>45956</v>
      </c>
      <c r="H740" s="80" t="s">
        <v>17</v>
      </c>
      <c r="J740" s="81">
        <v>45967</v>
      </c>
      <c r="K740" s="80">
        <v>1</v>
      </c>
      <c r="L740" s="80">
        <v>4</v>
      </c>
      <c r="M740" s="80">
        <v>6</v>
      </c>
      <c r="N740" s="80">
        <v>7</v>
      </c>
    </row>
    <row r="741" spans="1:14" x14ac:dyDescent="0.3">
      <c r="A741" s="2" t="s">
        <v>767</v>
      </c>
      <c r="B741" s="2" t="s">
        <v>32</v>
      </c>
      <c r="C741" s="80" t="s">
        <v>30</v>
      </c>
      <c r="D741" s="81">
        <v>45961</v>
      </c>
      <c r="E741" s="81">
        <v>45964</v>
      </c>
      <c r="F741" s="81">
        <v>45965</v>
      </c>
      <c r="G741" s="81">
        <v>45970</v>
      </c>
      <c r="H741" s="80" t="s">
        <v>17</v>
      </c>
      <c r="J741" s="81">
        <v>45997</v>
      </c>
      <c r="K741" s="80">
        <v>3</v>
      </c>
      <c r="L741" s="80">
        <v>1</v>
      </c>
      <c r="M741" s="80">
        <v>5</v>
      </c>
      <c r="N741" s="80">
        <v>7</v>
      </c>
    </row>
    <row r="742" spans="1:14" x14ac:dyDescent="0.3">
      <c r="A742" s="2" t="s">
        <v>768</v>
      </c>
      <c r="B742" s="2" t="s">
        <v>32</v>
      </c>
      <c r="C742" s="80" t="s">
        <v>16</v>
      </c>
      <c r="D742" s="81">
        <v>45933</v>
      </c>
      <c r="E742" s="81">
        <v>45938</v>
      </c>
      <c r="F742" s="81">
        <v>45943</v>
      </c>
      <c r="G742" s="81">
        <v>45950</v>
      </c>
      <c r="H742" s="80" t="s">
        <v>17</v>
      </c>
      <c r="J742" s="81">
        <v>45966</v>
      </c>
      <c r="K742" s="80">
        <v>5</v>
      </c>
      <c r="L742" s="80">
        <v>5</v>
      </c>
      <c r="M742" s="80">
        <v>7</v>
      </c>
      <c r="N742" s="80">
        <v>1</v>
      </c>
    </row>
    <row r="743" spans="1:14" x14ac:dyDescent="0.3">
      <c r="A743" s="2" t="s">
        <v>769</v>
      </c>
      <c r="B743" s="2" t="s">
        <v>19</v>
      </c>
      <c r="C743" s="80" t="s">
        <v>16</v>
      </c>
      <c r="D743" s="81">
        <v>45935</v>
      </c>
      <c r="E743" s="81">
        <v>45940</v>
      </c>
      <c r="F743" s="81">
        <v>45943</v>
      </c>
      <c r="G743" s="81">
        <v>45947</v>
      </c>
      <c r="H743" s="80" t="s">
        <v>17</v>
      </c>
      <c r="J743" s="81">
        <v>45968</v>
      </c>
      <c r="K743" s="80">
        <v>5</v>
      </c>
      <c r="L743" s="80">
        <v>3</v>
      </c>
      <c r="M743" s="80">
        <v>4</v>
      </c>
      <c r="N743" s="80">
        <v>2</v>
      </c>
    </row>
    <row r="744" spans="1:14" x14ac:dyDescent="0.3">
      <c r="A744" s="2" t="s">
        <v>770</v>
      </c>
      <c r="B744" s="2" t="s">
        <v>21</v>
      </c>
      <c r="C744" s="80" t="s">
        <v>16</v>
      </c>
      <c r="D744" s="81">
        <v>45955</v>
      </c>
      <c r="E744" s="81">
        <v>45958</v>
      </c>
      <c r="F744" s="81">
        <v>45960</v>
      </c>
      <c r="G744" s="81">
        <v>45965</v>
      </c>
      <c r="H744" s="80" t="s">
        <v>17</v>
      </c>
      <c r="J744" s="81">
        <v>45975</v>
      </c>
      <c r="K744" s="80">
        <v>3</v>
      </c>
      <c r="L744" s="80">
        <v>2</v>
      </c>
      <c r="M744" s="80">
        <v>5</v>
      </c>
      <c r="N744" s="80">
        <v>2</v>
      </c>
    </row>
    <row r="745" spans="1:14" x14ac:dyDescent="0.3">
      <c r="A745" s="2" t="s">
        <v>771</v>
      </c>
      <c r="B745" s="2" t="s">
        <v>15</v>
      </c>
      <c r="C745" s="80" t="s">
        <v>16</v>
      </c>
      <c r="D745" s="81">
        <v>45961</v>
      </c>
      <c r="E745" s="81">
        <v>45965</v>
      </c>
      <c r="F745" s="81">
        <v>45966</v>
      </c>
      <c r="G745" s="81">
        <v>45973</v>
      </c>
      <c r="H745" s="80" t="s">
        <v>17</v>
      </c>
      <c r="J745" s="81">
        <v>45993</v>
      </c>
      <c r="K745" s="80">
        <v>4</v>
      </c>
      <c r="L745" s="80">
        <v>1</v>
      </c>
      <c r="M745" s="80">
        <v>7</v>
      </c>
      <c r="N745" s="80">
        <v>1</v>
      </c>
    </row>
    <row r="746" spans="1:14" x14ac:dyDescent="0.3">
      <c r="A746" s="2" t="s">
        <v>772</v>
      </c>
      <c r="B746" s="2" t="s">
        <v>32</v>
      </c>
      <c r="C746" s="80" t="s">
        <v>30</v>
      </c>
      <c r="D746" s="81">
        <v>45938</v>
      </c>
      <c r="E746" s="81">
        <v>45943</v>
      </c>
      <c r="F746" s="81">
        <v>45944</v>
      </c>
      <c r="G746" s="81">
        <v>45946</v>
      </c>
      <c r="H746" s="80" t="s">
        <v>17</v>
      </c>
      <c r="J746" s="81">
        <v>45972</v>
      </c>
      <c r="K746" s="80">
        <v>5</v>
      </c>
      <c r="L746" s="80">
        <v>1</v>
      </c>
      <c r="M746" s="80">
        <v>2</v>
      </c>
      <c r="N746" s="80">
        <v>5</v>
      </c>
    </row>
    <row r="747" spans="1:14" x14ac:dyDescent="0.3">
      <c r="A747" s="2" t="s">
        <v>773</v>
      </c>
      <c r="B747" s="2" t="s">
        <v>15</v>
      </c>
      <c r="C747" s="80" t="s">
        <v>16</v>
      </c>
      <c r="D747" s="81">
        <v>45958</v>
      </c>
      <c r="E747" s="81">
        <v>45960</v>
      </c>
      <c r="F747" s="81">
        <v>45963</v>
      </c>
      <c r="G747" s="81">
        <v>45969</v>
      </c>
      <c r="H747" s="80" t="s">
        <v>17</v>
      </c>
      <c r="J747" s="81">
        <v>45985</v>
      </c>
      <c r="K747" s="80">
        <v>2</v>
      </c>
      <c r="L747" s="80">
        <v>3</v>
      </c>
      <c r="M747" s="80">
        <v>6</v>
      </c>
      <c r="N747" s="80">
        <v>9</v>
      </c>
    </row>
    <row r="748" spans="1:14" x14ac:dyDescent="0.3">
      <c r="A748" s="2" t="s">
        <v>774</v>
      </c>
      <c r="B748" s="2" t="s">
        <v>15</v>
      </c>
      <c r="C748" s="80" t="s">
        <v>16</v>
      </c>
      <c r="D748" s="81">
        <v>45952</v>
      </c>
      <c r="E748" s="81">
        <v>45957</v>
      </c>
      <c r="F748" s="81">
        <v>45959</v>
      </c>
      <c r="G748" s="81">
        <v>45961</v>
      </c>
      <c r="H748" s="80" t="s">
        <v>23</v>
      </c>
      <c r="I748" s="80" t="s">
        <v>101</v>
      </c>
      <c r="K748" s="80">
        <v>5</v>
      </c>
      <c r="L748" s="80">
        <v>2</v>
      </c>
      <c r="M748" s="80">
        <v>2</v>
      </c>
    </row>
    <row r="749" spans="1:14" x14ac:dyDescent="0.3">
      <c r="A749" s="2" t="s">
        <v>775</v>
      </c>
      <c r="B749" s="2" t="s">
        <v>21</v>
      </c>
      <c r="C749" s="80" t="s">
        <v>22</v>
      </c>
      <c r="D749" s="81">
        <v>45954</v>
      </c>
      <c r="H749" s="80" t="s">
        <v>23</v>
      </c>
      <c r="I749" s="80" t="s">
        <v>63</v>
      </c>
    </row>
    <row r="750" spans="1:14" x14ac:dyDescent="0.3">
      <c r="A750" s="2" t="s">
        <v>776</v>
      </c>
      <c r="B750" s="2" t="s">
        <v>21</v>
      </c>
      <c r="C750" s="80" t="s">
        <v>16</v>
      </c>
      <c r="D750" s="81">
        <v>45952</v>
      </c>
      <c r="E750" s="81">
        <v>45953</v>
      </c>
      <c r="F750" s="81">
        <v>45957</v>
      </c>
      <c r="G750" s="81">
        <v>45963</v>
      </c>
      <c r="H750" s="80" t="s">
        <v>17</v>
      </c>
      <c r="J750" s="81">
        <v>45973</v>
      </c>
      <c r="K750" s="80">
        <v>1</v>
      </c>
      <c r="L750" s="80">
        <v>4</v>
      </c>
      <c r="M750" s="80">
        <v>6</v>
      </c>
      <c r="N750" s="80">
        <v>7</v>
      </c>
    </row>
    <row r="751" spans="1:14" x14ac:dyDescent="0.3">
      <c r="A751" s="2" t="s">
        <v>777</v>
      </c>
      <c r="B751" s="2" t="s">
        <v>32</v>
      </c>
      <c r="C751" s="80" t="s">
        <v>30</v>
      </c>
      <c r="D751" s="81">
        <v>45943</v>
      </c>
      <c r="E751" s="81">
        <v>45944</v>
      </c>
      <c r="F751" s="81">
        <v>45946</v>
      </c>
      <c r="G751" s="81">
        <v>45949</v>
      </c>
      <c r="H751" s="80" t="s">
        <v>17</v>
      </c>
      <c r="J751" s="81">
        <v>45959</v>
      </c>
      <c r="K751" s="80">
        <v>1</v>
      </c>
      <c r="L751" s="80">
        <v>2</v>
      </c>
      <c r="M751" s="80">
        <v>3</v>
      </c>
      <c r="N751" s="80">
        <v>0</v>
      </c>
    </row>
    <row r="752" spans="1:14" x14ac:dyDescent="0.3">
      <c r="A752" s="2" t="s">
        <v>778</v>
      </c>
      <c r="B752" s="2" t="s">
        <v>21</v>
      </c>
      <c r="C752" s="80" t="s">
        <v>30</v>
      </c>
      <c r="D752" s="81">
        <v>45961</v>
      </c>
      <c r="E752" s="81">
        <v>45964</v>
      </c>
      <c r="F752" s="81">
        <v>45968</v>
      </c>
      <c r="G752" s="81">
        <v>45975</v>
      </c>
      <c r="H752" s="80" t="s">
        <v>17</v>
      </c>
      <c r="J752" s="81">
        <v>46005</v>
      </c>
      <c r="K752" s="80">
        <v>3</v>
      </c>
      <c r="L752" s="80">
        <v>4</v>
      </c>
      <c r="M752" s="80">
        <v>7</v>
      </c>
      <c r="N752" s="80">
        <v>7</v>
      </c>
    </row>
    <row r="753" spans="1:14" x14ac:dyDescent="0.3">
      <c r="A753" s="2" t="s">
        <v>779</v>
      </c>
      <c r="B753" s="2" t="s">
        <v>21</v>
      </c>
      <c r="C753" s="80" t="s">
        <v>30</v>
      </c>
      <c r="D753" s="81">
        <v>45958</v>
      </c>
      <c r="E753" s="81">
        <v>45962</v>
      </c>
      <c r="F753" s="81">
        <v>45965</v>
      </c>
      <c r="G753" s="81">
        <v>45970</v>
      </c>
      <c r="H753" s="80" t="s">
        <v>17</v>
      </c>
      <c r="J753" s="81">
        <v>45987</v>
      </c>
      <c r="K753" s="80">
        <v>4</v>
      </c>
      <c r="L753" s="80">
        <v>3</v>
      </c>
      <c r="M753" s="80">
        <v>5</v>
      </c>
      <c r="N753" s="80">
        <v>4</v>
      </c>
    </row>
    <row r="754" spans="1:14" x14ac:dyDescent="0.3">
      <c r="A754" s="2" t="s">
        <v>780</v>
      </c>
      <c r="B754" s="2" t="s">
        <v>21</v>
      </c>
      <c r="C754" s="80" t="s">
        <v>16</v>
      </c>
      <c r="D754" s="81">
        <v>45956</v>
      </c>
      <c r="E754" s="81">
        <v>45960</v>
      </c>
      <c r="F754" s="81">
        <v>45963</v>
      </c>
      <c r="G754" s="81">
        <v>45965</v>
      </c>
      <c r="H754" s="80" t="s">
        <v>17</v>
      </c>
      <c r="J754" s="81">
        <v>45982</v>
      </c>
      <c r="K754" s="80">
        <v>4</v>
      </c>
      <c r="L754" s="80">
        <v>3</v>
      </c>
      <c r="M754" s="80">
        <v>2</v>
      </c>
      <c r="N754" s="80">
        <v>4</v>
      </c>
    </row>
    <row r="755" spans="1:14" x14ac:dyDescent="0.3">
      <c r="A755" s="2" t="s">
        <v>781</v>
      </c>
      <c r="B755" s="2" t="s">
        <v>15</v>
      </c>
      <c r="C755" s="80" t="s">
        <v>30</v>
      </c>
      <c r="D755" s="81">
        <v>45948</v>
      </c>
      <c r="E755" s="81">
        <v>45953</v>
      </c>
      <c r="F755" s="81">
        <v>45954</v>
      </c>
      <c r="G755" s="81">
        <v>45960</v>
      </c>
      <c r="H755" s="80" t="s">
        <v>17</v>
      </c>
      <c r="J755" s="81">
        <v>45981</v>
      </c>
      <c r="K755" s="80">
        <v>5</v>
      </c>
      <c r="L755" s="80">
        <v>1</v>
      </c>
      <c r="M755" s="80">
        <v>6</v>
      </c>
      <c r="N755" s="80">
        <v>9</v>
      </c>
    </row>
    <row r="756" spans="1:14" x14ac:dyDescent="0.3">
      <c r="A756" s="2" t="s">
        <v>782</v>
      </c>
      <c r="B756" s="2" t="s">
        <v>32</v>
      </c>
      <c r="C756" s="80" t="s">
        <v>16</v>
      </c>
      <c r="D756" s="81">
        <v>45942</v>
      </c>
      <c r="E756" s="81">
        <v>45946</v>
      </c>
      <c r="F756" s="81">
        <v>45947</v>
      </c>
      <c r="G756" s="81">
        <v>45953</v>
      </c>
      <c r="H756" s="80" t="s">
        <v>17</v>
      </c>
      <c r="J756" s="81">
        <v>45972</v>
      </c>
      <c r="K756" s="80">
        <v>4</v>
      </c>
      <c r="L756" s="80">
        <v>1</v>
      </c>
      <c r="M756" s="80">
        <v>6</v>
      </c>
      <c r="N756" s="80">
        <v>6</v>
      </c>
    </row>
    <row r="757" spans="1:14" x14ac:dyDescent="0.3">
      <c r="A757" s="2" t="s">
        <v>783</v>
      </c>
      <c r="B757" s="2" t="s">
        <v>19</v>
      </c>
      <c r="C757" s="80" t="s">
        <v>16</v>
      </c>
      <c r="D757" s="81">
        <v>45933</v>
      </c>
      <c r="E757" s="81">
        <v>45937</v>
      </c>
      <c r="F757" s="81">
        <v>45938</v>
      </c>
      <c r="G757" s="81">
        <v>45940</v>
      </c>
      <c r="H757" s="80" t="s">
        <v>17</v>
      </c>
      <c r="J757" s="81">
        <v>45954</v>
      </c>
      <c r="K757" s="80">
        <v>4</v>
      </c>
      <c r="L757" s="80">
        <v>1</v>
      </c>
      <c r="M757" s="80">
        <v>2</v>
      </c>
      <c r="N757" s="80">
        <v>5</v>
      </c>
    </row>
    <row r="758" spans="1:14" x14ac:dyDescent="0.3">
      <c r="A758" s="2" t="s">
        <v>784</v>
      </c>
      <c r="B758" s="2" t="s">
        <v>15</v>
      </c>
      <c r="C758" s="80" t="s">
        <v>30</v>
      </c>
      <c r="D758" s="81">
        <v>45956</v>
      </c>
      <c r="E758" s="81">
        <v>45961</v>
      </c>
      <c r="F758" s="81">
        <v>45964</v>
      </c>
      <c r="G758" s="81">
        <v>45969</v>
      </c>
      <c r="H758" s="80" t="s">
        <v>17</v>
      </c>
      <c r="J758" s="81">
        <v>45982</v>
      </c>
      <c r="K758" s="80">
        <v>5</v>
      </c>
      <c r="L758" s="80">
        <v>3</v>
      </c>
      <c r="M758" s="80">
        <v>5</v>
      </c>
      <c r="N758" s="80">
        <v>7</v>
      </c>
    </row>
    <row r="759" spans="1:14" x14ac:dyDescent="0.3">
      <c r="A759" s="2" t="s">
        <v>785</v>
      </c>
      <c r="B759" s="2" t="s">
        <v>21</v>
      </c>
      <c r="C759" s="80" t="s">
        <v>30</v>
      </c>
      <c r="D759" s="81">
        <v>45943</v>
      </c>
      <c r="E759" s="81">
        <v>45944</v>
      </c>
      <c r="F759" s="81">
        <v>45948</v>
      </c>
      <c r="G759" s="81">
        <v>45955</v>
      </c>
      <c r="H759" s="80" t="s">
        <v>17</v>
      </c>
      <c r="J759" s="81">
        <v>45977</v>
      </c>
      <c r="K759" s="80">
        <v>1</v>
      </c>
      <c r="L759" s="80">
        <v>4</v>
      </c>
      <c r="M759" s="80">
        <v>7</v>
      </c>
      <c r="N759" s="80">
        <v>6</v>
      </c>
    </row>
    <row r="760" spans="1:14" x14ac:dyDescent="0.3">
      <c r="A760" s="2" t="s">
        <v>786</v>
      </c>
      <c r="B760" s="2" t="s">
        <v>15</v>
      </c>
      <c r="C760" s="80" t="s">
        <v>30</v>
      </c>
      <c r="D760" s="81">
        <v>45931</v>
      </c>
      <c r="E760" s="81">
        <v>45933</v>
      </c>
      <c r="F760" s="81">
        <v>45936</v>
      </c>
      <c r="G760" s="81">
        <v>45939</v>
      </c>
      <c r="H760" s="80" t="s">
        <v>17</v>
      </c>
      <c r="J760" s="81">
        <v>45965</v>
      </c>
      <c r="K760" s="80">
        <v>2</v>
      </c>
      <c r="L760" s="80">
        <v>3</v>
      </c>
      <c r="M760" s="80">
        <v>3</v>
      </c>
      <c r="N760" s="80">
        <v>6</v>
      </c>
    </row>
    <row r="761" spans="1:14" x14ac:dyDescent="0.3">
      <c r="A761" s="2" t="s">
        <v>787</v>
      </c>
      <c r="B761" s="2" t="s">
        <v>21</v>
      </c>
      <c r="C761" s="80" t="s">
        <v>22</v>
      </c>
      <c r="D761" s="81">
        <v>45939</v>
      </c>
      <c r="H761" s="80" t="s">
        <v>23</v>
      </c>
      <c r="I761" s="80" t="s">
        <v>63</v>
      </c>
    </row>
    <row r="762" spans="1:14" x14ac:dyDescent="0.3">
      <c r="A762" s="2" t="s">
        <v>788</v>
      </c>
      <c r="B762" s="2" t="s">
        <v>21</v>
      </c>
      <c r="C762" s="80" t="s">
        <v>30</v>
      </c>
      <c r="D762" s="81">
        <v>45948</v>
      </c>
      <c r="E762" s="81">
        <v>45951</v>
      </c>
      <c r="F762" s="81">
        <v>45954</v>
      </c>
      <c r="G762" s="81">
        <v>45957</v>
      </c>
      <c r="H762" s="80" t="s">
        <v>17</v>
      </c>
      <c r="J762" s="81">
        <v>45985</v>
      </c>
      <c r="K762" s="80">
        <v>3</v>
      </c>
      <c r="L762" s="80">
        <v>3</v>
      </c>
      <c r="M762" s="80">
        <v>3</v>
      </c>
      <c r="N762" s="80">
        <v>2</v>
      </c>
    </row>
    <row r="763" spans="1:14" x14ac:dyDescent="0.3">
      <c r="A763" s="2" t="s">
        <v>789</v>
      </c>
      <c r="B763" s="2" t="s">
        <v>15</v>
      </c>
      <c r="C763" s="80" t="s">
        <v>16</v>
      </c>
      <c r="D763" s="81">
        <v>45934</v>
      </c>
      <c r="E763" s="81">
        <v>45935</v>
      </c>
      <c r="F763" s="81">
        <v>45936</v>
      </c>
      <c r="G763" s="81">
        <v>45940</v>
      </c>
      <c r="H763" s="80" t="s">
        <v>17</v>
      </c>
      <c r="J763" s="81">
        <v>45959</v>
      </c>
      <c r="K763" s="80">
        <v>1</v>
      </c>
      <c r="L763" s="80">
        <v>1</v>
      </c>
      <c r="M763" s="80">
        <v>4</v>
      </c>
      <c r="N763" s="80">
        <v>8</v>
      </c>
    </row>
    <row r="764" spans="1:14" x14ac:dyDescent="0.3">
      <c r="A764" s="2" t="s">
        <v>790</v>
      </c>
      <c r="B764" s="2" t="s">
        <v>32</v>
      </c>
      <c r="C764" s="80" t="s">
        <v>22</v>
      </c>
      <c r="D764" s="81">
        <v>45945</v>
      </c>
      <c r="H764" s="80" t="s">
        <v>23</v>
      </c>
      <c r="I764" s="80" t="s">
        <v>33</v>
      </c>
    </row>
    <row r="765" spans="1:14" x14ac:dyDescent="0.3">
      <c r="A765" s="2" t="s">
        <v>791</v>
      </c>
      <c r="B765" s="2" t="s">
        <v>21</v>
      </c>
      <c r="C765" s="80" t="s">
        <v>16</v>
      </c>
      <c r="D765" s="81">
        <v>45942</v>
      </c>
      <c r="E765" s="81">
        <v>45946</v>
      </c>
      <c r="F765" s="81">
        <v>45948</v>
      </c>
      <c r="G765" s="81">
        <v>45952</v>
      </c>
      <c r="H765" s="80" t="s">
        <v>23</v>
      </c>
      <c r="I765" s="80" t="s">
        <v>63</v>
      </c>
      <c r="K765" s="80">
        <v>4</v>
      </c>
      <c r="L765" s="80">
        <v>2</v>
      </c>
      <c r="M765" s="80">
        <v>4</v>
      </c>
    </row>
    <row r="766" spans="1:14" x14ac:dyDescent="0.3">
      <c r="A766" s="2" t="s">
        <v>792</v>
      </c>
      <c r="B766" s="2" t="s">
        <v>32</v>
      </c>
      <c r="C766" s="80" t="s">
        <v>22</v>
      </c>
      <c r="D766" s="81">
        <v>45952</v>
      </c>
      <c r="H766" s="80" t="s">
        <v>23</v>
      </c>
      <c r="I766" s="80" t="s">
        <v>26</v>
      </c>
    </row>
    <row r="767" spans="1:14" x14ac:dyDescent="0.3">
      <c r="A767" s="2" t="s">
        <v>793</v>
      </c>
      <c r="B767" s="2" t="s">
        <v>19</v>
      </c>
      <c r="C767" s="80" t="s">
        <v>16</v>
      </c>
      <c r="D767" s="81">
        <v>45954</v>
      </c>
      <c r="E767" s="81">
        <v>45958</v>
      </c>
      <c r="F767" s="81">
        <v>45959</v>
      </c>
      <c r="G767" s="81">
        <v>45963</v>
      </c>
      <c r="H767" s="80" t="s">
        <v>17</v>
      </c>
      <c r="J767" s="81">
        <v>45978</v>
      </c>
      <c r="K767" s="80">
        <v>4</v>
      </c>
      <c r="L767" s="80">
        <v>1</v>
      </c>
      <c r="M767" s="80">
        <v>4</v>
      </c>
      <c r="N767" s="80">
        <v>1</v>
      </c>
    </row>
    <row r="768" spans="1:14" x14ac:dyDescent="0.3">
      <c r="A768" s="2" t="s">
        <v>794</v>
      </c>
      <c r="B768" s="2" t="s">
        <v>21</v>
      </c>
      <c r="C768" s="80" t="s">
        <v>22</v>
      </c>
      <c r="D768" s="81">
        <v>45952</v>
      </c>
      <c r="H768" s="80" t="s">
        <v>23</v>
      </c>
      <c r="I768" s="80" t="s">
        <v>101</v>
      </c>
    </row>
    <row r="769" spans="1:14" x14ac:dyDescent="0.3">
      <c r="A769" s="2" t="s">
        <v>795</v>
      </c>
      <c r="B769" s="2" t="s">
        <v>32</v>
      </c>
      <c r="C769" s="80" t="s">
        <v>30</v>
      </c>
      <c r="D769" s="81">
        <v>45939</v>
      </c>
      <c r="E769" s="81">
        <v>45944</v>
      </c>
      <c r="F769" s="81">
        <v>45946</v>
      </c>
      <c r="G769" s="81">
        <v>45951</v>
      </c>
      <c r="H769" s="80" t="s">
        <v>17</v>
      </c>
      <c r="J769" s="81">
        <v>45963</v>
      </c>
      <c r="K769" s="80">
        <v>5</v>
      </c>
      <c r="L769" s="80">
        <v>2</v>
      </c>
      <c r="M769" s="80">
        <v>5</v>
      </c>
      <c r="N769" s="80">
        <v>0</v>
      </c>
    </row>
    <row r="770" spans="1:14" x14ac:dyDescent="0.3">
      <c r="A770" s="2" t="s">
        <v>796</v>
      </c>
      <c r="B770" s="2" t="s">
        <v>32</v>
      </c>
      <c r="C770" s="80" t="s">
        <v>30</v>
      </c>
      <c r="D770" s="81">
        <v>45949</v>
      </c>
      <c r="E770" s="81">
        <v>45952</v>
      </c>
      <c r="F770" s="81">
        <v>45956</v>
      </c>
      <c r="G770" s="81">
        <v>45963</v>
      </c>
      <c r="H770" s="80" t="s">
        <v>17</v>
      </c>
      <c r="J770" s="81">
        <v>45974</v>
      </c>
      <c r="K770" s="80">
        <v>3</v>
      </c>
      <c r="L770" s="80">
        <v>4</v>
      </c>
      <c r="M770" s="80">
        <v>7</v>
      </c>
      <c r="N770" s="80">
        <v>4</v>
      </c>
    </row>
    <row r="771" spans="1:14" x14ac:dyDescent="0.3">
      <c r="A771" s="2" t="s">
        <v>797</v>
      </c>
      <c r="B771" s="2" t="s">
        <v>19</v>
      </c>
      <c r="C771" s="80" t="s">
        <v>16</v>
      </c>
      <c r="D771" s="81">
        <v>45943</v>
      </c>
      <c r="E771" s="81">
        <v>45945</v>
      </c>
      <c r="F771" s="81">
        <v>45949</v>
      </c>
      <c r="G771" s="81">
        <v>45956</v>
      </c>
      <c r="H771" s="80" t="s">
        <v>17</v>
      </c>
      <c r="J771" s="81">
        <v>45975</v>
      </c>
      <c r="K771" s="80">
        <v>2</v>
      </c>
      <c r="L771" s="80">
        <v>4</v>
      </c>
      <c r="M771" s="80">
        <v>7</v>
      </c>
      <c r="N771" s="80">
        <v>0</v>
      </c>
    </row>
    <row r="772" spans="1:14" x14ac:dyDescent="0.3">
      <c r="A772" s="2" t="s">
        <v>798</v>
      </c>
      <c r="B772" s="2" t="s">
        <v>32</v>
      </c>
      <c r="C772" s="80" t="s">
        <v>22</v>
      </c>
      <c r="D772" s="81">
        <v>45957</v>
      </c>
      <c r="H772" s="80" t="s">
        <v>23</v>
      </c>
      <c r="I772" s="80" t="s">
        <v>26</v>
      </c>
    </row>
    <row r="773" spans="1:14" x14ac:dyDescent="0.3">
      <c r="A773" s="2" t="s">
        <v>799</v>
      </c>
      <c r="B773" s="2" t="s">
        <v>32</v>
      </c>
      <c r="C773" s="80" t="s">
        <v>22</v>
      </c>
      <c r="D773" s="81">
        <v>45951</v>
      </c>
      <c r="H773" s="80" t="s">
        <v>23</v>
      </c>
      <c r="I773" s="80" t="s">
        <v>24</v>
      </c>
    </row>
    <row r="774" spans="1:14" x14ac:dyDescent="0.3">
      <c r="A774" s="2" t="s">
        <v>800</v>
      </c>
      <c r="B774" s="2" t="s">
        <v>19</v>
      </c>
      <c r="C774" s="80" t="s">
        <v>30</v>
      </c>
      <c r="D774" s="81">
        <v>45961</v>
      </c>
      <c r="E774" s="81">
        <v>45966</v>
      </c>
      <c r="F774" s="81">
        <v>45971</v>
      </c>
      <c r="G774" s="81">
        <v>45975</v>
      </c>
      <c r="H774" s="80" t="s">
        <v>17</v>
      </c>
      <c r="J774" s="81">
        <v>45994</v>
      </c>
      <c r="K774" s="80">
        <v>5</v>
      </c>
      <c r="L774" s="80">
        <v>5</v>
      </c>
      <c r="M774" s="80">
        <v>4</v>
      </c>
      <c r="N774" s="80">
        <v>4</v>
      </c>
    </row>
    <row r="775" spans="1:14" x14ac:dyDescent="0.3">
      <c r="A775" s="2" t="s">
        <v>801</v>
      </c>
      <c r="B775" s="2" t="s">
        <v>21</v>
      </c>
      <c r="C775" s="80" t="s">
        <v>30</v>
      </c>
      <c r="D775" s="81">
        <v>45942</v>
      </c>
      <c r="E775" s="81">
        <v>45947</v>
      </c>
      <c r="F775" s="81">
        <v>45952</v>
      </c>
      <c r="G775" s="81">
        <v>45956</v>
      </c>
      <c r="H775" s="80" t="s">
        <v>17</v>
      </c>
      <c r="J775" s="81">
        <v>45980</v>
      </c>
      <c r="K775" s="80">
        <v>5</v>
      </c>
      <c r="L775" s="80">
        <v>5</v>
      </c>
      <c r="M775" s="80">
        <v>4</v>
      </c>
      <c r="N775" s="80">
        <v>1</v>
      </c>
    </row>
    <row r="776" spans="1:14" x14ac:dyDescent="0.3">
      <c r="A776" s="2" t="s">
        <v>802</v>
      </c>
      <c r="B776" s="2" t="s">
        <v>32</v>
      </c>
      <c r="C776" s="80" t="s">
        <v>22</v>
      </c>
      <c r="D776" s="81">
        <v>45934</v>
      </c>
      <c r="H776" s="80" t="s">
        <v>23</v>
      </c>
      <c r="I776" s="80" t="s">
        <v>33</v>
      </c>
    </row>
    <row r="777" spans="1:14" x14ac:dyDescent="0.3">
      <c r="A777" s="2" t="s">
        <v>803</v>
      </c>
      <c r="B777" s="2" t="s">
        <v>32</v>
      </c>
      <c r="C777" s="80" t="s">
        <v>30</v>
      </c>
      <c r="D777" s="81">
        <v>45952</v>
      </c>
      <c r="E777" s="81">
        <v>45954</v>
      </c>
      <c r="F777" s="81">
        <v>45959</v>
      </c>
      <c r="G777" s="81">
        <v>45964</v>
      </c>
      <c r="H777" s="80" t="s">
        <v>17</v>
      </c>
      <c r="J777" s="81">
        <v>45990</v>
      </c>
      <c r="K777" s="80">
        <v>2</v>
      </c>
      <c r="L777" s="80">
        <v>5</v>
      </c>
      <c r="M777" s="80">
        <v>5</v>
      </c>
      <c r="N777" s="80">
        <v>10</v>
      </c>
    </row>
    <row r="778" spans="1:14" x14ac:dyDescent="0.3">
      <c r="A778" s="2" t="s">
        <v>804</v>
      </c>
      <c r="B778" s="2" t="s">
        <v>32</v>
      </c>
      <c r="C778" s="80" t="s">
        <v>16</v>
      </c>
      <c r="D778" s="81">
        <v>45938</v>
      </c>
      <c r="E778" s="81">
        <v>45940</v>
      </c>
      <c r="F778" s="81">
        <v>45944</v>
      </c>
      <c r="G778" s="81">
        <v>45948</v>
      </c>
      <c r="H778" s="80" t="s">
        <v>17</v>
      </c>
      <c r="J778" s="81">
        <v>45977</v>
      </c>
      <c r="K778" s="80">
        <v>2</v>
      </c>
      <c r="L778" s="80">
        <v>4</v>
      </c>
      <c r="M778" s="80">
        <v>4</v>
      </c>
      <c r="N778" s="80">
        <v>1</v>
      </c>
    </row>
    <row r="779" spans="1:14" x14ac:dyDescent="0.3">
      <c r="A779" s="2" t="s">
        <v>805</v>
      </c>
      <c r="B779" s="2" t="s">
        <v>15</v>
      </c>
      <c r="C779" s="80" t="s">
        <v>22</v>
      </c>
      <c r="D779" s="81">
        <v>45946</v>
      </c>
      <c r="H779" s="80" t="s">
        <v>23</v>
      </c>
      <c r="I779" s="80" t="s">
        <v>63</v>
      </c>
    </row>
    <row r="780" spans="1:14" x14ac:dyDescent="0.3">
      <c r="A780" s="2" t="s">
        <v>806</v>
      </c>
      <c r="B780" s="2" t="s">
        <v>19</v>
      </c>
      <c r="C780" s="80" t="s">
        <v>16</v>
      </c>
      <c r="D780" s="81">
        <v>45931</v>
      </c>
      <c r="E780" s="81">
        <v>45935</v>
      </c>
      <c r="F780" s="81">
        <v>45936</v>
      </c>
      <c r="G780" s="81">
        <v>45939</v>
      </c>
      <c r="H780" s="80" t="s">
        <v>17</v>
      </c>
      <c r="J780" s="81">
        <v>45965</v>
      </c>
      <c r="K780" s="80">
        <v>4</v>
      </c>
      <c r="L780" s="80">
        <v>1</v>
      </c>
      <c r="M780" s="80">
        <v>3</v>
      </c>
      <c r="N780" s="80">
        <v>3</v>
      </c>
    </row>
    <row r="781" spans="1:14" x14ac:dyDescent="0.3">
      <c r="A781" s="2" t="s">
        <v>807</v>
      </c>
      <c r="B781" s="2" t="s">
        <v>15</v>
      </c>
      <c r="C781" s="80" t="s">
        <v>16</v>
      </c>
      <c r="D781" s="81">
        <v>45950</v>
      </c>
      <c r="E781" s="81">
        <v>45955</v>
      </c>
      <c r="F781" s="81">
        <v>45956</v>
      </c>
      <c r="G781" s="81">
        <v>45958</v>
      </c>
      <c r="H781" s="80" t="s">
        <v>17</v>
      </c>
      <c r="J781" s="81">
        <v>45978</v>
      </c>
      <c r="K781" s="80">
        <v>5</v>
      </c>
      <c r="L781" s="80">
        <v>1</v>
      </c>
      <c r="M781" s="80">
        <v>2</v>
      </c>
      <c r="N781" s="80">
        <v>2</v>
      </c>
    </row>
    <row r="782" spans="1:14" x14ac:dyDescent="0.3">
      <c r="A782" s="2" t="s">
        <v>808</v>
      </c>
      <c r="B782" s="2" t="s">
        <v>19</v>
      </c>
      <c r="C782" s="80" t="s">
        <v>16</v>
      </c>
      <c r="D782" s="81">
        <v>45959</v>
      </c>
      <c r="E782" s="81">
        <v>45960</v>
      </c>
      <c r="F782" s="81">
        <v>45961</v>
      </c>
      <c r="G782" s="81">
        <v>45964</v>
      </c>
      <c r="H782" s="80" t="s">
        <v>17</v>
      </c>
      <c r="J782" s="81">
        <v>45987</v>
      </c>
      <c r="K782" s="80">
        <v>1</v>
      </c>
      <c r="L782" s="80">
        <v>1</v>
      </c>
      <c r="M782" s="80">
        <v>3</v>
      </c>
      <c r="N782" s="80">
        <v>2</v>
      </c>
    </row>
    <row r="783" spans="1:14" x14ac:dyDescent="0.3">
      <c r="A783" s="2" t="s">
        <v>809</v>
      </c>
      <c r="B783" s="2" t="s">
        <v>21</v>
      </c>
      <c r="C783" s="80" t="s">
        <v>30</v>
      </c>
      <c r="D783" s="81">
        <v>45961</v>
      </c>
      <c r="E783" s="81">
        <v>45962</v>
      </c>
      <c r="F783" s="81">
        <v>45965</v>
      </c>
      <c r="G783" s="81">
        <v>45968</v>
      </c>
      <c r="H783" s="80" t="s">
        <v>17</v>
      </c>
      <c r="J783" s="81">
        <v>45982</v>
      </c>
      <c r="K783" s="80">
        <v>1</v>
      </c>
      <c r="L783" s="80">
        <v>3</v>
      </c>
      <c r="M783" s="80">
        <v>3</v>
      </c>
      <c r="N783" s="80">
        <v>4</v>
      </c>
    </row>
    <row r="784" spans="1:14" x14ac:dyDescent="0.3">
      <c r="A784" s="2" t="s">
        <v>810</v>
      </c>
      <c r="B784" s="2" t="s">
        <v>21</v>
      </c>
      <c r="C784" s="80" t="s">
        <v>22</v>
      </c>
      <c r="D784" s="81">
        <v>45948</v>
      </c>
      <c r="H784" s="80" t="s">
        <v>23</v>
      </c>
      <c r="I784" s="80" t="s">
        <v>24</v>
      </c>
    </row>
    <row r="785" spans="1:14" x14ac:dyDescent="0.3">
      <c r="A785" s="2" t="s">
        <v>811</v>
      </c>
      <c r="B785" s="2" t="s">
        <v>32</v>
      </c>
      <c r="C785" s="80" t="s">
        <v>16</v>
      </c>
      <c r="D785" s="81">
        <v>45941</v>
      </c>
      <c r="E785" s="81">
        <v>45946</v>
      </c>
      <c r="F785" s="81">
        <v>45951</v>
      </c>
      <c r="G785" s="81">
        <v>45957</v>
      </c>
      <c r="H785" s="80" t="s">
        <v>17</v>
      </c>
      <c r="J785" s="81">
        <v>45977</v>
      </c>
      <c r="K785" s="80">
        <v>5</v>
      </c>
      <c r="L785" s="80">
        <v>5</v>
      </c>
      <c r="M785" s="80">
        <v>6</v>
      </c>
      <c r="N785" s="80">
        <v>9</v>
      </c>
    </row>
    <row r="786" spans="1:14" x14ac:dyDescent="0.3">
      <c r="A786" s="2" t="s">
        <v>812</v>
      </c>
      <c r="B786" s="2" t="s">
        <v>19</v>
      </c>
      <c r="C786" s="80" t="s">
        <v>22</v>
      </c>
      <c r="D786" s="81">
        <v>45960</v>
      </c>
      <c r="H786" s="80" t="s">
        <v>23</v>
      </c>
      <c r="I786" s="80" t="s">
        <v>63</v>
      </c>
    </row>
    <row r="787" spans="1:14" x14ac:dyDescent="0.3">
      <c r="A787" s="2" t="s">
        <v>813</v>
      </c>
      <c r="B787" s="2" t="s">
        <v>21</v>
      </c>
      <c r="C787" s="80" t="s">
        <v>30</v>
      </c>
      <c r="D787" s="81">
        <v>45950</v>
      </c>
      <c r="E787" s="81">
        <v>45952</v>
      </c>
      <c r="F787" s="81">
        <v>45953</v>
      </c>
      <c r="G787" s="81">
        <v>45955</v>
      </c>
      <c r="H787" s="80" t="s">
        <v>17</v>
      </c>
      <c r="J787" s="81">
        <v>45980</v>
      </c>
      <c r="K787" s="80">
        <v>2</v>
      </c>
      <c r="L787" s="80">
        <v>1</v>
      </c>
      <c r="M787" s="80">
        <v>2</v>
      </c>
      <c r="N787" s="80">
        <v>7</v>
      </c>
    </row>
    <row r="788" spans="1:14" x14ac:dyDescent="0.3">
      <c r="A788" s="2" t="s">
        <v>814</v>
      </c>
      <c r="B788" s="2" t="s">
        <v>19</v>
      </c>
      <c r="C788" s="80" t="s">
        <v>22</v>
      </c>
      <c r="D788" s="81">
        <v>45938</v>
      </c>
      <c r="H788" s="80" t="s">
        <v>23</v>
      </c>
      <c r="I788" s="80" t="s">
        <v>101</v>
      </c>
    </row>
    <row r="789" spans="1:14" x14ac:dyDescent="0.3">
      <c r="A789" s="2" t="s">
        <v>815</v>
      </c>
      <c r="B789" s="2" t="s">
        <v>21</v>
      </c>
      <c r="C789" s="80" t="s">
        <v>16</v>
      </c>
      <c r="D789" s="81">
        <v>45951</v>
      </c>
      <c r="E789" s="81">
        <v>45954</v>
      </c>
      <c r="F789" s="81">
        <v>45959</v>
      </c>
      <c r="G789" s="81">
        <v>45962</v>
      </c>
      <c r="H789" s="80" t="s">
        <v>17</v>
      </c>
      <c r="J789" s="81">
        <v>45983</v>
      </c>
      <c r="K789" s="80">
        <v>3</v>
      </c>
      <c r="L789" s="80">
        <v>5</v>
      </c>
      <c r="M789" s="80">
        <v>3</v>
      </c>
      <c r="N789" s="80">
        <v>3</v>
      </c>
    </row>
    <row r="790" spans="1:14" x14ac:dyDescent="0.3">
      <c r="A790" s="2" t="s">
        <v>816</v>
      </c>
      <c r="B790" s="2" t="s">
        <v>15</v>
      </c>
      <c r="C790" s="80" t="s">
        <v>30</v>
      </c>
      <c r="D790" s="81">
        <v>45933</v>
      </c>
      <c r="E790" s="81">
        <v>45935</v>
      </c>
      <c r="F790" s="81">
        <v>45940</v>
      </c>
      <c r="G790" s="81">
        <v>45942</v>
      </c>
      <c r="H790" s="80" t="s">
        <v>17</v>
      </c>
      <c r="J790" s="81">
        <v>45958</v>
      </c>
      <c r="K790" s="80">
        <v>2</v>
      </c>
      <c r="L790" s="80">
        <v>5</v>
      </c>
      <c r="M790" s="80">
        <v>2</v>
      </c>
      <c r="N790" s="80">
        <v>3</v>
      </c>
    </row>
    <row r="791" spans="1:14" x14ac:dyDescent="0.3">
      <c r="A791" s="2" t="s">
        <v>817</v>
      </c>
      <c r="B791" s="2" t="s">
        <v>21</v>
      </c>
      <c r="C791" s="80" t="s">
        <v>30</v>
      </c>
      <c r="D791" s="81">
        <v>45951</v>
      </c>
      <c r="E791" s="81">
        <v>45953</v>
      </c>
      <c r="F791" s="81">
        <v>45956</v>
      </c>
      <c r="G791" s="81">
        <v>45959</v>
      </c>
      <c r="H791" s="80" t="s">
        <v>17</v>
      </c>
      <c r="J791" s="81">
        <v>45974</v>
      </c>
      <c r="K791" s="80">
        <v>2</v>
      </c>
      <c r="L791" s="80">
        <v>3</v>
      </c>
      <c r="M791" s="80">
        <v>3</v>
      </c>
      <c r="N791" s="80">
        <v>3</v>
      </c>
    </row>
    <row r="792" spans="1:14" x14ac:dyDescent="0.3">
      <c r="A792" s="2" t="s">
        <v>818</v>
      </c>
      <c r="B792" s="2" t="s">
        <v>15</v>
      </c>
      <c r="C792" s="80" t="s">
        <v>16</v>
      </c>
      <c r="D792" s="81">
        <v>45957</v>
      </c>
      <c r="E792" s="81">
        <v>45960</v>
      </c>
      <c r="F792" s="81">
        <v>45964</v>
      </c>
      <c r="G792" s="81">
        <v>45969</v>
      </c>
      <c r="H792" s="80" t="s">
        <v>17</v>
      </c>
      <c r="J792" s="81">
        <v>45991</v>
      </c>
      <c r="K792" s="80">
        <v>3</v>
      </c>
      <c r="L792" s="80">
        <v>4</v>
      </c>
      <c r="M792" s="80">
        <v>5</v>
      </c>
      <c r="N792" s="80">
        <v>5</v>
      </c>
    </row>
    <row r="793" spans="1:14" x14ac:dyDescent="0.3">
      <c r="A793" s="2" t="s">
        <v>819</v>
      </c>
      <c r="B793" s="2" t="s">
        <v>21</v>
      </c>
      <c r="C793" s="80" t="s">
        <v>16</v>
      </c>
      <c r="D793" s="81">
        <v>45945</v>
      </c>
      <c r="E793" s="81">
        <v>45947</v>
      </c>
      <c r="F793" s="81">
        <v>45948</v>
      </c>
      <c r="G793" s="81">
        <v>45953</v>
      </c>
      <c r="H793" s="80" t="s">
        <v>17</v>
      </c>
      <c r="J793" s="81">
        <v>45963</v>
      </c>
      <c r="K793" s="80">
        <v>2</v>
      </c>
      <c r="L793" s="80">
        <v>1</v>
      </c>
      <c r="M793" s="80">
        <v>5</v>
      </c>
      <c r="N793" s="80">
        <v>8</v>
      </c>
    </row>
    <row r="794" spans="1:14" x14ac:dyDescent="0.3">
      <c r="A794" s="2" t="s">
        <v>820</v>
      </c>
      <c r="B794" s="2" t="s">
        <v>32</v>
      </c>
      <c r="C794" s="80" t="s">
        <v>22</v>
      </c>
      <c r="D794" s="81">
        <v>45960</v>
      </c>
      <c r="H794" s="80" t="s">
        <v>23</v>
      </c>
      <c r="I794" s="80" t="s">
        <v>101</v>
      </c>
    </row>
    <row r="795" spans="1:14" x14ac:dyDescent="0.3">
      <c r="A795" s="2" t="s">
        <v>821</v>
      </c>
      <c r="B795" s="2" t="s">
        <v>15</v>
      </c>
      <c r="C795" s="80" t="s">
        <v>30</v>
      </c>
      <c r="D795" s="81">
        <v>45953</v>
      </c>
      <c r="E795" s="81">
        <v>45956</v>
      </c>
      <c r="F795" s="81">
        <v>45959</v>
      </c>
      <c r="G795" s="81">
        <v>45963</v>
      </c>
      <c r="H795" s="80" t="s">
        <v>17</v>
      </c>
      <c r="J795" s="81">
        <v>45980</v>
      </c>
      <c r="K795" s="80">
        <v>3</v>
      </c>
      <c r="L795" s="80">
        <v>3</v>
      </c>
      <c r="M795" s="80">
        <v>4</v>
      </c>
      <c r="N795" s="80">
        <v>1</v>
      </c>
    </row>
    <row r="796" spans="1:14" x14ac:dyDescent="0.3">
      <c r="A796" s="2" t="s">
        <v>822</v>
      </c>
      <c r="B796" s="2" t="s">
        <v>21</v>
      </c>
      <c r="C796" s="80" t="s">
        <v>30</v>
      </c>
      <c r="D796" s="81">
        <v>45940</v>
      </c>
      <c r="E796" s="81">
        <v>45945</v>
      </c>
      <c r="F796" s="81">
        <v>45949</v>
      </c>
      <c r="G796" s="81">
        <v>45954</v>
      </c>
      <c r="H796" s="80" t="s">
        <v>17</v>
      </c>
      <c r="J796" s="81">
        <v>45971</v>
      </c>
      <c r="K796" s="80">
        <v>5</v>
      </c>
      <c r="L796" s="80">
        <v>4</v>
      </c>
      <c r="M796" s="80">
        <v>5</v>
      </c>
      <c r="N796" s="80">
        <v>10</v>
      </c>
    </row>
    <row r="797" spans="1:14" x14ac:dyDescent="0.3">
      <c r="A797" s="2" t="s">
        <v>823</v>
      </c>
      <c r="B797" s="2" t="s">
        <v>32</v>
      </c>
      <c r="C797" s="80" t="s">
        <v>16</v>
      </c>
      <c r="D797" s="81">
        <v>45951</v>
      </c>
      <c r="E797" s="81">
        <v>45954</v>
      </c>
      <c r="F797" s="81">
        <v>45958</v>
      </c>
      <c r="G797" s="81">
        <v>45960</v>
      </c>
      <c r="H797" s="80" t="s">
        <v>17</v>
      </c>
      <c r="J797" s="81">
        <v>45974</v>
      </c>
      <c r="K797" s="80">
        <v>3</v>
      </c>
      <c r="L797" s="80">
        <v>4</v>
      </c>
      <c r="M797" s="80">
        <v>2</v>
      </c>
      <c r="N797" s="80">
        <v>4</v>
      </c>
    </row>
    <row r="798" spans="1:14" x14ac:dyDescent="0.3">
      <c r="A798" s="2" t="s">
        <v>824</v>
      </c>
      <c r="B798" s="2" t="s">
        <v>15</v>
      </c>
      <c r="C798" s="80" t="s">
        <v>16</v>
      </c>
      <c r="D798" s="81">
        <v>45944</v>
      </c>
      <c r="E798" s="81">
        <v>45945</v>
      </c>
      <c r="F798" s="81">
        <v>45946</v>
      </c>
      <c r="G798" s="81">
        <v>45952</v>
      </c>
      <c r="H798" s="80" t="s">
        <v>17</v>
      </c>
      <c r="J798" s="81">
        <v>45968</v>
      </c>
      <c r="K798" s="80">
        <v>1</v>
      </c>
      <c r="L798" s="80">
        <v>1</v>
      </c>
      <c r="M798" s="80">
        <v>6</v>
      </c>
      <c r="N798" s="80">
        <v>8</v>
      </c>
    </row>
    <row r="799" spans="1:14" x14ac:dyDescent="0.3">
      <c r="A799" s="2" t="s">
        <v>825</v>
      </c>
      <c r="B799" s="2" t="s">
        <v>32</v>
      </c>
      <c r="C799" s="80" t="s">
        <v>16</v>
      </c>
      <c r="D799" s="81">
        <v>45934</v>
      </c>
      <c r="E799" s="81">
        <v>45937</v>
      </c>
      <c r="F799" s="81">
        <v>45942</v>
      </c>
      <c r="G799" s="81">
        <v>45946</v>
      </c>
      <c r="H799" s="80" t="s">
        <v>17</v>
      </c>
      <c r="J799" s="81">
        <v>45956</v>
      </c>
      <c r="K799" s="80">
        <v>3</v>
      </c>
      <c r="L799" s="80">
        <v>5</v>
      </c>
      <c r="M799" s="80">
        <v>4</v>
      </c>
      <c r="N799" s="80">
        <v>7</v>
      </c>
    </row>
    <row r="800" spans="1:14" x14ac:dyDescent="0.3">
      <c r="A800" s="2" t="s">
        <v>826</v>
      </c>
      <c r="B800" s="2" t="s">
        <v>19</v>
      </c>
      <c r="C800" s="80" t="s">
        <v>22</v>
      </c>
      <c r="D800" s="81">
        <v>45935</v>
      </c>
      <c r="H800" s="80" t="s">
        <v>23</v>
      </c>
      <c r="I800" s="80" t="s">
        <v>101</v>
      </c>
    </row>
    <row r="801" spans="1:14" x14ac:dyDescent="0.3">
      <c r="A801" s="2" t="s">
        <v>827</v>
      </c>
      <c r="B801" s="2" t="s">
        <v>19</v>
      </c>
      <c r="C801" s="80" t="s">
        <v>22</v>
      </c>
      <c r="D801" s="81">
        <v>45932</v>
      </c>
      <c r="H801" s="80" t="s">
        <v>23</v>
      </c>
      <c r="I801" s="80" t="s">
        <v>63</v>
      </c>
    </row>
    <row r="802" spans="1:14" x14ac:dyDescent="0.3">
      <c r="A802" s="2" t="s">
        <v>828</v>
      </c>
      <c r="B802" s="2" t="s">
        <v>15</v>
      </c>
      <c r="C802" s="80" t="s">
        <v>22</v>
      </c>
      <c r="D802" s="81">
        <v>45961</v>
      </c>
      <c r="H802" s="80" t="s">
        <v>23</v>
      </c>
      <c r="I802" s="80" t="s">
        <v>24</v>
      </c>
    </row>
    <row r="803" spans="1:14" x14ac:dyDescent="0.3">
      <c r="A803" s="2" t="s">
        <v>829</v>
      </c>
      <c r="B803" s="2" t="s">
        <v>21</v>
      </c>
      <c r="C803" s="80" t="s">
        <v>16</v>
      </c>
      <c r="D803" s="81">
        <v>45932</v>
      </c>
      <c r="E803" s="81">
        <v>45934</v>
      </c>
      <c r="F803" s="81">
        <v>45936</v>
      </c>
      <c r="G803" s="81">
        <v>45939</v>
      </c>
      <c r="H803" s="80" t="s">
        <v>23</v>
      </c>
      <c r="I803" s="80" t="s">
        <v>101</v>
      </c>
      <c r="K803" s="80">
        <v>2</v>
      </c>
      <c r="L803" s="80">
        <v>2</v>
      </c>
      <c r="M803" s="80">
        <v>3</v>
      </c>
    </row>
    <row r="804" spans="1:14" x14ac:dyDescent="0.3">
      <c r="A804" s="2" t="s">
        <v>830</v>
      </c>
      <c r="B804" s="2" t="s">
        <v>15</v>
      </c>
      <c r="C804" s="80" t="s">
        <v>16</v>
      </c>
      <c r="D804" s="81">
        <v>45940</v>
      </c>
      <c r="E804" s="81">
        <v>45945</v>
      </c>
      <c r="F804" s="81">
        <v>45950</v>
      </c>
      <c r="G804" s="81">
        <v>45955</v>
      </c>
      <c r="H804" s="80" t="s">
        <v>17</v>
      </c>
      <c r="J804" s="81">
        <v>45983</v>
      </c>
      <c r="K804" s="80">
        <v>5</v>
      </c>
      <c r="L804" s="80">
        <v>5</v>
      </c>
      <c r="M804" s="80">
        <v>5</v>
      </c>
      <c r="N804" s="80">
        <v>10</v>
      </c>
    </row>
    <row r="805" spans="1:14" x14ac:dyDescent="0.3">
      <c r="A805" s="2" t="s">
        <v>831</v>
      </c>
      <c r="B805" s="2" t="s">
        <v>32</v>
      </c>
      <c r="C805" s="80" t="s">
        <v>16</v>
      </c>
      <c r="D805" s="81">
        <v>45946</v>
      </c>
      <c r="E805" s="81">
        <v>45949</v>
      </c>
      <c r="F805" s="81">
        <v>45954</v>
      </c>
      <c r="G805" s="81">
        <v>45958</v>
      </c>
      <c r="H805" s="80" t="s">
        <v>17</v>
      </c>
      <c r="J805" s="81">
        <v>45984</v>
      </c>
      <c r="K805" s="80">
        <v>3</v>
      </c>
      <c r="L805" s="80">
        <v>5</v>
      </c>
      <c r="M805" s="80">
        <v>4</v>
      </c>
      <c r="N805" s="80">
        <v>1</v>
      </c>
    </row>
    <row r="806" spans="1:14" x14ac:dyDescent="0.3">
      <c r="A806" s="2" t="s">
        <v>832</v>
      </c>
      <c r="B806" s="2" t="s">
        <v>21</v>
      </c>
      <c r="C806" s="80" t="s">
        <v>16</v>
      </c>
      <c r="D806" s="81">
        <v>45934</v>
      </c>
      <c r="E806" s="81">
        <v>45936</v>
      </c>
      <c r="F806" s="81">
        <v>45938</v>
      </c>
      <c r="G806" s="81">
        <v>45943</v>
      </c>
      <c r="H806" s="80" t="s">
        <v>17</v>
      </c>
      <c r="J806" s="81">
        <v>45958</v>
      </c>
      <c r="K806" s="80">
        <v>2</v>
      </c>
      <c r="L806" s="80">
        <v>2</v>
      </c>
      <c r="M806" s="80">
        <v>5</v>
      </c>
      <c r="N806" s="80">
        <v>9</v>
      </c>
    </row>
    <row r="807" spans="1:14" x14ac:dyDescent="0.3">
      <c r="A807" s="2" t="s">
        <v>833</v>
      </c>
      <c r="B807" s="2" t="s">
        <v>19</v>
      </c>
      <c r="C807" s="80" t="s">
        <v>22</v>
      </c>
      <c r="D807" s="81">
        <v>45934</v>
      </c>
      <c r="H807" s="80" t="s">
        <v>23</v>
      </c>
      <c r="I807" s="80" t="s">
        <v>24</v>
      </c>
    </row>
    <row r="808" spans="1:14" x14ac:dyDescent="0.3">
      <c r="A808" s="2" t="s">
        <v>834</v>
      </c>
      <c r="B808" s="2" t="s">
        <v>21</v>
      </c>
      <c r="C808" s="80" t="s">
        <v>30</v>
      </c>
      <c r="D808" s="81">
        <v>45938</v>
      </c>
      <c r="E808" s="81">
        <v>45941</v>
      </c>
      <c r="F808" s="81">
        <v>45945</v>
      </c>
      <c r="G808" s="81">
        <v>45949</v>
      </c>
      <c r="H808" s="80" t="s">
        <v>17</v>
      </c>
      <c r="J808" s="81">
        <v>45962</v>
      </c>
      <c r="K808" s="80">
        <v>3</v>
      </c>
      <c r="L808" s="80">
        <v>4</v>
      </c>
      <c r="M808" s="80">
        <v>4</v>
      </c>
      <c r="N808" s="80">
        <v>3</v>
      </c>
    </row>
    <row r="809" spans="1:14" x14ac:dyDescent="0.3">
      <c r="A809" s="2" t="s">
        <v>835</v>
      </c>
      <c r="B809" s="2" t="s">
        <v>19</v>
      </c>
      <c r="C809" s="80" t="s">
        <v>16</v>
      </c>
      <c r="D809" s="81">
        <v>45959</v>
      </c>
      <c r="E809" s="81">
        <v>45964</v>
      </c>
      <c r="F809" s="81">
        <v>45966</v>
      </c>
      <c r="G809" s="81">
        <v>45968</v>
      </c>
      <c r="H809" s="80" t="s">
        <v>17</v>
      </c>
      <c r="J809" s="81">
        <v>45989</v>
      </c>
      <c r="K809" s="80">
        <v>5</v>
      </c>
      <c r="L809" s="80">
        <v>2</v>
      </c>
      <c r="M809" s="80">
        <v>2</v>
      </c>
      <c r="N809" s="80">
        <v>2</v>
      </c>
    </row>
    <row r="810" spans="1:14" x14ac:dyDescent="0.3">
      <c r="A810" s="2" t="s">
        <v>836</v>
      </c>
      <c r="B810" s="2" t="s">
        <v>21</v>
      </c>
      <c r="C810" s="80" t="s">
        <v>30</v>
      </c>
      <c r="D810" s="81">
        <v>45948</v>
      </c>
      <c r="E810" s="81">
        <v>45953</v>
      </c>
      <c r="F810" s="81">
        <v>45955</v>
      </c>
      <c r="G810" s="81">
        <v>45957</v>
      </c>
      <c r="H810" s="80" t="s">
        <v>17</v>
      </c>
      <c r="J810" s="81">
        <v>45987</v>
      </c>
      <c r="K810" s="80">
        <v>5</v>
      </c>
      <c r="L810" s="80">
        <v>2</v>
      </c>
      <c r="M810" s="80">
        <v>2</v>
      </c>
      <c r="N810" s="80">
        <v>5</v>
      </c>
    </row>
    <row r="811" spans="1:14" x14ac:dyDescent="0.3">
      <c r="A811" s="2" t="s">
        <v>837</v>
      </c>
      <c r="B811" s="2" t="s">
        <v>21</v>
      </c>
      <c r="C811" s="80" t="s">
        <v>16</v>
      </c>
      <c r="D811" s="81">
        <v>45935</v>
      </c>
      <c r="E811" s="81">
        <v>45936</v>
      </c>
      <c r="F811" s="81">
        <v>45939</v>
      </c>
      <c r="G811" s="81">
        <v>45942</v>
      </c>
      <c r="H811" s="80" t="s">
        <v>17</v>
      </c>
      <c r="J811" s="81">
        <v>45953</v>
      </c>
      <c r="K811" s="80">
        <v>1</v>
      </c>
      <c r="L811" s="80">
        <v>3</v>
      </c>
      <c r="M811" s="80">
        <v>3</v>
      </c>
      <c r="N811" s="80">
        <v>1</v>
      </c>
    </row>
    <row r="812" spans="1:14" x14ac:dyDescent="0.3">
      <c r="A812" s="2" t="s">
        <v>838</v>
      </c>
      <c r="B812" s="2" t="s">
        <v>21</v>
      </c>
      <c r="C812" s="80" t="s">
        <v>22</v>
      </c>
      <c r="D812" s="81">
        <v>45943</v>
      </c>
      <c r="H812" s="80" t="s">
        <v>23</v>
      </c>
      <c r="I812" s="80" t="s">
        <v>63</v>
      </c>
    </row>
    <row r="813" spans="1:14" x14ac:dyDescent="0.3">
      <c r="A813" s="2" t="s">
        <v>839</v>
      </c>
      <c r="B813" s="2" t="s">
        <v>32</v>
      </c>
      <c r="C813" s="80" t="s">
        <v>16</v>
      </c>
      <c r="D813" s="81">
        <v>45945</v>
      </c>
      <c r="E813" s="81">
        <v>45950</v>
      </c>
      <c r="F813" s="81">
        <v>45953</v>
      </c>
      <c r="G813" s="81">
        <v>45960</v>
      </c>
      <c r="H813" s="80" t="s">
        <v>17</v>
      </c>
      <c r="J813" s="81">
        <v>45982</v>
      </c>
      <c r="K813" s="80">
        <v>5</v>
      </c>
      <c r="L813" s="80">
        <v>3</v>
      </c>
      <c r="M813" s="80">
        <v>7</v>
      </c>
      <c r="N813" s="80">
        <v>7</v>
      </c>
    </row>
    <row r="814" spans="1:14" x14ac:dyDescent="0.3">
      <c r="A814" s="2" t="s">
        <v>840</v>
      </c>
      <c r="B814" s="2" t="s">
        <v>32</v>
      </c>
      <c r="C814" s="80" t="s">
        <v>30</v>
      </c>
      <c r="D814" s="81">
        <v>45942</v>
      </c>
      <c r="E814" s="81">
        <v>45944</v>
      </c>
      <c r="F814" s="81">
        <v>45947</v>
      </c>
      <c r="G814" s="81">
        <v>45951</v>
      </c>
      <c r="H814" s="80" t="s">
        <v>17</v>
      </c>
      <c r="J814" s="81">
        <v>45981</v>
      </c>
      <c r="K814" s="80">
        <v>2</v>
      </c>
      <c r="L814" s="80">
        <v>3</v>
      </c>
      <c r="M814" s="80">
        <v>4</v>
      </c>
      <c r="N814" s="80">
        <v>3</v>
      </c>
    </row>
    <row r="815" spans="1:14" x14ac:dyDescent="0.3">
      <c r="A815" s="2" t="s">
        <v>841</v>
      </c>
      <c r="B815" s="2" t="s">
        <v>15</v>
      </c>
      <c r="C815" s="80" t="s">
        <v>22</v>
      </c>
      <c r="D815" s="81">
        <v>45952</v>
      </c>
      <c r="H815" s="80" t="s">
        <v>23</v>
      </c>
      <c r="I815" s="80" t="s">
        <v>24</v>
      </c>
    </row>
    <row r="816" spans="1:14" x14ac:dyDescent="0.3">
      <c r="A816" s="2" t="s">
        <v>842</v>
      </c>
      <c r="B816" s="2" t="s">
        <v>15</v>
      </c>
      <c r="C816" s="80" t="s">
        <v>16</v>
      </c>
      <c r="D816" s="81">
        <v>45961</v>
      </c>
      <c r="E816" s="81">
        <v>45966</v>
      </c>
      <c r="F816" s="81">
        <v>45970</v>
      </c>
      <c r="G816" s="81">
        <v>45977</v>
      </c>
      <c r="H816" s="80" t="s">
        <v>17</v>
      </c>
      <c r="J816" s="81">
        <v>45995</v>
      </c>
      <c r="K816" s="80">
        <v>5</v>
      </c>
      <c r="L816" s="80">
        <v>4</v>
      </c>
      <c r="M816" s="80">
        <v>7</v>
      </c>
      <c r="N816" s="80">
        <v>2</v>
      </c>
    </row>
    <row r="817" spans="1:14" x14ac:dyDescent="0.3">
      <c r="A817" s="2" t="s">
        <v>843</v>
      </c>
      <c r="B817" s="2" t="s">
        <v>19</v>
      </c>
      <c r="C817" s="80" t="s">
        <v>30</v>
      </c>
      <c r="D817" s="81">
        <v>45954</v>
      </c>
      <c r="E817" s="81">
        <v>45959</v>
      </c>
      <c r="F817" s="81">
        <v>45961</v>
      </c>
      <c r="G817" s="81">
        <v>45968</v>
      </c>
      <c r="H817" s="80" t="s">
        <v>17</v>
      </c>
      <c r="J817" s="81">
        <v>45995</v>
      </c>
      <c r="K817" s="80">
        <v>5</v>
      </c>
      <c r="L817" s="80">
        <v>2</v>
      </c>
      <c r="M817" s="80">
        <v>7</v>
      </c>
      <c r="N817" s="80">
        <v>5</v>
      </c>
    </row>
    <row r="818" spans="1:14" x14ac:dyDescent="0.3">
      <c r="A818" s="2" t="s">
        <v>844</v>
      </c>
      <c r="B818" s="2" t="s">
        <v>32</v>
      </c>
      <c r="C818" s="80" t="s">
        <v>30</v>
      </c>
      <c r="D818" s="81">
        <v>45953</v>
      </c>
      <c r="E818" s="81">
        <v>45955</v>
      </c>
      <c r="F818" s="81">
        <v>45956</v>
      </c>
      <c r="G818" s="81">
        <v>45962</v>
      </c>
      <c r="H818" s="80" t="s">
        <v>23</v>
      </c>
      <c r="I818" s="80" t="s">
        <v>63</v>
      </c>
      <c r="K818" s="80">
        <v>2</v>
      </c>
      <c r="L818" s="80">
        <v>1</v>
      </c>
      <c r="M818" s="80">
        <v>6</v>
      </c>
    </row>
    <row r="819" spans="1:14" x14ac:dyDescent="0.3">
      <c r="A819" s="2" t="s">
        <v>845</v>
      </c>
      <c r="B819" s="2" t="s">
        <v>19</v>
      </c>
      <c r="C819" s="80" t="s">
        <v>30</v>
      </c>
      <c r="D819" s="81">
        <v>45961</v>
      </c>
      <c r="E819" s="81">
        <v>45963</v>
      </c>
      <c r="F819" s="81">
        <v>45965</v>
      </c>
      <c r="G819" s="81">
        <v>45967</v>
      </c>
      <c r="H819" s="80" t="s">
        <v>17</v>
      </c>
      <c r="J819" s="81">
        <v>45996</v>
      </c>
      <c r="K819" s="80">
        <v>2</v>
      </c>
      <c r="L819" s="80">
        <v>2</v>
      </c>
      <c r="M819" s="80">
        <v>2</v>
      </c>
      <c r="N819" s="80">
        <v>8</v>
      </c>
    </row>
    <row r="820" spans="1:14" x14ac:dyDescent="0.3">
      <c r="A820" s="2" t="s">
        <v>846</v>
      </c>
      <c r="B820" s="2" t="s">
        <v>15</v>
      </c>
      <c r="C820" s="80" t="s">
        <v>30</v>
      </c>
      <c r="D820" s="81">
        <v>45948</v>
      </c>
      <c r="E820" s="81">
        <v>45953</v>
      </c>
      <c r="F820" s="81">
        <v>45957</v>
      </c>
      <c r="G820" s="81">
        <v>45960</v>
      </c>
      <c r="H820" s="80" t="s">
        <v>17</v>
      </c>
      <c r="J820" s="81">
        <v>45971</v>
      </c>
      <c r="K820" s="80">
        <v>5</v>
      </c>
      <c r="L820" s="80">
        <v>4</v>
      </c>
      <c r="M820" s="80">
        <v>3</v>
      </c>
      <c r="N820" s="80">
        <v>8</v>
      </c>
    </row>
    <row r="821" spans="1:14" x14ac:dyDescent="0.3">
      <c r="A821" s="2" t="s">
        <v>847</v>
      </c>
      <c r="B821" s="2" t="s">
        <v>19</v>
      </c>
      <c r="C821" s="80" t="s">
        <v>22</v>
      </c>
      <c r="D821" s="81">
        <v>45944</v>
      </c>
      <c r="H821" s="80" t="s">
        <v>23</v>
      </c>
      <c r="I821" s="80" t="s">
        <v>63</v>
      </c>
    </row>
    <row r="822" spans="1:14" x14ac:dyDescent="0.3">
      <c r="A822" s="2" t="s">
        <v>848</v>
      </c>
      <c r="B822" s="2" t="s">
        <v>15</v>
      </c>
      <c r="C822" s="80" t="s">
        <v>16</v>
      </c>
      <c r="D822" s="81">
        <v>45949</v>
      </c>
      <c r="E822" s="81">
        <v>45954</v>
      </c>
      <c r="F822" s="81">
        <v>45957</v>
      </c>
      <c r="G822" s="81">
        <v>45961</v>
      </c>
      <c r="H822" s="80" t="s">
        <v>17</v>
      </c>
      <c r="J822" s="81">
        <v>45990</v>
      </c>
      <c r="K822" s="80">
        <v>5</v>
      </c>
      <c r="L822" s="80">
        <v>3</v>
      </c>
      <c r="M822" s="80">
        <v>4</v>
      </c>
      <c r="N822" s="80">
        <v>2</v>
      </c>
    </row>
    <row r="823" spans="1:14" x14ac:dyDescent="0.3">
      <c r="A823" s="2" t="s">
        <v>849</v>
      </c>
      <c r="B823" s="2" t="s">
        <v>32</v>
      </c>
      <c r="C823" s="80" t="s">
        <v>22</v>
      </c>
      <c r="D823" s="81">
        <v>45954</v>
      </c>
      <c r="H823" s="80" t="s">
        <v>23</v>
      </c>
      <c r="I823" s="80" t="s">
        <v>33</v>
      </c>
    </row>
    <row r="824" spans="1:14" x14ac:dyDescent="0.3">
      <c r="A824" s="2" t="s">
        <v>850</v>
      </c>
      <c r="B824" s="2" t="s">
        <v>21</v>
      </c>
      <c r="C824" s="80" t="s">
        <v>16</v>
      </c>
      <c r="D824" s="81">
        <v>45954</v>
      </c>
      <c r="E824" s="81">
        <v>45957</v>
      </c>
      <c r="F824" s="81">
        <v>45961</v>
      </c>
      <c r="G824" s="81">
        <v>45964</v>
      </c>
      <c r="H824" s="80" t="s">
        <v>17</v>
      </c>
      <c r="J824" s="81">
        <v>45975</v>
      </c>
      <c r="K824" s="80">
        <v>3</v>
      </c>
      <c r="L824" s="80">
        <v>4</v>
      </c>
      <c r="M824" s="80">
        <v>3</v>
      </c>
      <c r="N824" s="80">
        <v>3</v>
      </c>
    </row>
    <row r="825" spans="1:14" x14ac:dyDescent="0.3">
      <c r="A825" s="2" t="s">
        <v>851</v>
      </c>
      <c r="B825" s="2" t="s">
        <v>32</v>
      </c>
      <c r="C825" s="80" t="s">
        <v>30</v>
      </c>
      <c r="D825" s="81">
        <v>45935</v>
      </c>
      <c r="E825" s="81">
        <v>45940</v>
      </c>
      <c r="F825" s="81">
        <v>45943</v>
      </c>
      <c r="G825" s="81">
        <v>45945</v>
      </c>
      <c r="H825" s="80" t="s">
        <v>17</v>
      </c>
      <c r="J825" s="81">
        <v>45958</v>
      </c>
      <c r="K825" s="80">
        <v>5</v>
      </c>
      <c r="L825" s="80">
        <v>3</v>
      </c>
      <c r="M825" s="80">
        <v>2</v>
      </c>
      <c r="N825" s="80">
        <v>4</v>
      </c>
    </row>
    <row r="826" spans="1:14" x14ac:dyDescent="0.3">
      <c r="A826" s="2" t="s">
        <v>852</v>
      </c>
      <c r="B826" s="2" t="s">
        <v>19</v>
      </c>
      <c r="C826" s="80" t="s">
        <v>16</v>
      </c>
      <c r="D826" s="81">
        <v>45959</v>
      </c>
      <c r="E826" s="81">
        <v>45960</v>
      </c>
      <c r="F826" s="81">
        <v>45964</v>
      </c>
      <c r="G826" s="81">
        <v>45971</v>
      </c>
      <c r="H826" s="80" t="s">
        <v>23</v>
      </c>
      <c r="I826" s="80" t="s">
        <v>63</v>
      </c>
      <c r="K826" s="80">
        <v>1</v>
      </c>
      <c r="L826" s="80">
        <v>4</v>
      </c>
      <c r="M826" s="80">
        <v>7</v>
      </c>
    </row>
    <row r="827" spans="1:14" x14ac:dyDescent="0.3">
      <c r="A827" s="2" t="s">
        <v>853</v>
      </c>
      <c r="B827" s="2" t="s">
        <v>19</v>
      </c>
      <c r="C827" s="80" t="s">
        <v>30</v>
      </c>
      <c r="D827" s="81">
        <v>45944</v>
      </c>
      <c r="E827" s="81">
        <v>45945</v>
      </c>
      <c r="F827" s="81">
        <v>45946</v>
      </c>
      <c r="G827" s="81">
        <v>45949</v>
      </c>
      <c r="H827" s="80" t="s">
        <v>17</v>
      </c>
      <c r="J827" s="81">
        <v>45979</v>
      </c>
      <c r="K827" s="80">
        <v>1</v>
      </c>
      <c r="L827" s="80">
        <v>1</v>
      </c>
      <c r="M827" s="80">
        <v>3</v>
      </c>
      <c r="N827" s="80">
        <v>3</v>
      </c>
    </row>
    <row r="828" spans="1:14" x14ac:dyDescent="0.3">
      <c r="A828" s="2" t="s">
        <v>854</v>
      </c>
      <c r="B828" s="2" t="s">
        <v>32</v>
      </c>
      <c r="C828" s="80" t="s">
        <v>16</v>
      </c>
      <c r="D828" s="81">
        <v>45951</v>
      </c>
      <c r="E828" s="81">
        <v>45952</v>
      </c>
      <c r="F828" s="81">
        <v>45955</v>
      </c>
      <c r="G828" s="81">
        <v>45959</v>
      </c>
      <c r="H828" s="80" t="s">
        <v>17</v>
      </c>
      <c r="J828" s="81">
        <v>45969</v>
      </c>
      <c r="K828" s="80">
        <v>1</v>
      </c>
      <c r="L828" s="80">
        <v>3</v>
      </c>
      <c r="M828" s="80">
        <v>4</v>
      </c>
      <c r="N828" s="80">
        <v>6</v>
      </c>
    </row>
    <row r="829" spans="1:14" x14ac:dyDescent="0.3">
      <c r="A829" s="2" t="s">
        <v>855</v>
      </c>
      <c r="B829" s="2" t="s">
        <v>32</v>
      </c>
      <c r="C829" s="80" t="s">
        <v>22</v>
      </c>
      <c r="D829" s="81">
        <v>45934</v>
      </c>
      <c r="H829" s="80" t="s">
        <v>23</v>
      </c>
      <c r="I829" s="80" t="s">
        <v>63</v>
      </c>
    </row>
    <row r="830" spans="1:14" x14ac:dyDescent="0.3">
      <c r="A830" s="2" t="s">
        <v>856</v>
      </c>
      <c r="B830" s="2" t="s">
        <v>15</v>
      </c>
      <c r="C830" s="80" t="s">
        <v>16</v>
      </c>
      <c r="D830" s="81">
        <v>45957</v>
      </c>
      <c r="E830" s="81">
        <v>45958</v>
      </c>
      <c r="F830" s="81">
        <v>45961</v>
      </c>
      <c r="G830" s="81">
        <v>45966</v>
      </c>
      <c r="H830" s="80" t="s">
        <v>17</v>
      </c>
      <c r="J830" s="81">
        <v>45977</v>
      </c>
      <c r="K830" s="80">
        <v>1</v>
      </c>
      <c r="L830" s="80">
        <v>3</v>
      </c>
      <c r="M830" s="80">
        <v>5</v>
      </c>
      <c r="N830" s="80">
        <v>2</v>
      </c>
    </row>
    <row r="831" spans="1:14" x14ac:dyDescent="0.3">
      <c r="A831" s="2" t="s">
        <v>857</v>
      </c>
      <c r="B831" s="2" t="s">
        <v>19</v>
      </c>
      <c r="C831" s="80" t="s">
        <v>16</v>
      </c>
      <c r="D831" s="81">
        <v>45946</v>
      </c>
      <c r="E831" s="81">
        <v>45951</v>
      </c>
      <c r="F831" s="81">
        <v>45953</v>
      </c>
      <c r="G831" s="81">
        <v>45959</v>
      </c>
      <c r="H831" s="80" t="s">
        <v>23</v>
      </c>
      <c r="I831" s="80" t="s">
        <v>26</v>
      </c>
      <c r="K831" s="80">
        <v>5</v>
      </c>
      <c r="L831" s="80">
        <v>2</v>
      </c>
      <c r="M831" s="80">
        <v>6</v>
      </c>
    </row>
    <row r="832" spans="1:14" x14ac:dyDescent="0.3">
      <c r="A832" s="2" t="s">
        <v>858</v>
      </c>
      <c r="B832" s="2" t="s">
        <v>19</v>
      </c>
      <c r="C832" s="80" t="s">
        <v>30</v>
      </c>
      <c r="D832" s="81">
        <v>45950</v>
      </c>
      <c r="E832" s="81">
        <v>45953</v>
      </c>
      <c r="F832" s="81">
        <v>45957</v>
      </c>
      <c r="G832" s="81">
        <v>45959</v>
      </c>
      <c r="H832" s="80" t="s">
        <v>23</v>
      </c>
      <c r="I832" s="80" t="s">
        <v>101</v>
      </c>
      <c r="K832" s="80">
        <v>3</v>
      </c>
      <c r="L832" s="80">
        <v>4</v>
      </c>
      <c r="M832" s="80">
        <v>2</v>
      </c>
    </row>
    <row r="833" spans="1:14" x14ac:dyDescent="0.3">
      <c r="A833" s="2" t="s">
        <v>859</v>
      </c>
      <c r="B833" s="2" t="s">
        <v>32</v>
      </c>
      <c r="C833" s="80" t="s">
        <v>30</v>
      </c>
      <c r="D833" s="81">
        <v>45944</v>
      </c>
      <c r="E833" s="81">
        <v>45946</v>
      </c>
      <c r="F833" s="81">
        <v>45951</v>
      </c>
      <c r="G833" s="81">
        <v>45958</v>
      </c>
      <c r="H833" s="80" t="s">
        <v>17</v>
      </c>
      <c r="J833" s="81">
        <v>45971</v>
      </c>
      <c r="K833" s="80">
        <v>2</v>
      </c>
      <c r="L833" s="80">
        <v>5</v>
      </c>
      <c r="M833" s="80">
        <v>7</v>
      </c>
      <c r="N833" s="80">
        <v>9</v>
      </c>
    </row>
    <row r="834" spans="1:14" x14ac:dyDescent="0.3">
      <c r="A834" s="2" t="s">
        <v>860</v>
      </c>
      <c r="B834" s="2" t="s">
        <v>21</v>
      </c>
      <c r="C834" s="80" t="s">
        <v>30</v>
      </c>
      <c r="D834" s="81">
        <v>45961</v>
      </c>
      <c r="E834" s="81">
        <v>45966</v>
      </c>
      <c r="F834" s="81">
        <v>45971</v>
      </c>
      <c r="G834" s="81">
        <v>45975</v>
      </c>
      <c r="H834" s="80" t="s">
        <v>17</v>
      </c>
      <c r="J834" s="81">
        <v>45998</v>
      </c>
      <c r="K834" s="80">
        <v>5</v>
      </c>
      <c r="L834" s="80">
        <v>5</v>
      </c>
      <c r="M834" s="80">
        <v>4</v>
      </c>
      <c r="N834" s="80">
        <v>9</v>
      </c>
    </row>
    <row r="835" spans="1:14" x14ac:dyDescent="0.3">
      <c r="A835" s="2" t="s">
        <v>861</v>
      </c>
      <c r="B835" s="2" t="s">
        <v>19</v>
      </c>
      <c r="C835" s="80" t="s">
        <v>16</v>
      </c>
      <c r="D835" s="81">
        <v>45961</v>
      </c>
      <c r="E835" s="81">
        <v>45965</v>
      </c>
      <c r="F835" s="81">
        <v>45967</v>
      </c>
      <c r="G835" s="81">
        <v>45971</v>
      </c>
      <c r="H835" s="80" t="s">
        <v>17</v>
      </c>
      <c r="J835" s="81">
        <v>45995</v>
      </c>
      <c r="K835" s="80">
        <v>4</v>
      </c>
      <c r="L835" s="80">
        <v>2</v>
      </c>
      <c r="M835" s="80">
        <v>4</v>
      </c>
      <c r="N835" s="80">
        <v>6</v>
      </c>
    </row>
    <row r="836" spans="1:14" x14ac:dyDescent="0.3">
      <c r="A836" s="2" t="s">
        <v>862</v>
      </c>
      <c r="B836" s="2" t="s">
        <v>21</v>
      </c>
      <c r="C836" s="80" t="s">
        <v>30</v>
      </c>
      <c r="D836" s="81">
        <v>45939</v>
      </c>
      <c r="E836" s="81">
        <v>45944</v>
      </c>
      <c r="F836" s="81">
        <v>45948</v>
      </c>
      <c r="G836" s="81">
        <v>45951</v>
      </c>
      <c r="H836" s="80" t="s">
        <v>17</v>
      </c>
      <c r="J836" s="81">
        <v>45973</v>
      </c>
      <c r="K836" s="80">
        <v>5</v>
      </c>
      <c r="L836" s="80">
        <v>4</v>
      </c>
      <c r="M836" s="80">
        <v>3</v>
      </c>
      <c r="N836" s="80">
        <v>8</v>
      </c>
    </row>
    <row r="837" spans="1:14" x14ac:dyDescent="0.3">
      <c r="A837" s="2" t="s">
        <v>863</v>
      </c>
      <c r="B837" s="2" t="s">
        <v>32</v>
      </c>
      <c r="C837" s="80" t="s">
        <v>16</v>
      </c>
      <c r="D837" s="81">
        <v>45932</v>
      </c>
      <c r="E837" s="81">
        <v>45933</v>
      </c>
      <c r="F837" s="81">
        <v>45934</v>
      </c>
      <c r="G837" s="81">
        <v>45936</v>
      </c>
      <c r="H837" s="80" t="s">
        <v>23</v>
      </c>
      <c r="I837" s="80" t="s">
        <v>33</v>
      </c>
      <c r="K837" s="80">
        <v>1</v>
      </c>
      <c r="L837" s="80">
        <v>1</v>
      </c>
      <c r="M837" s="80">
        <v>2</v>
      </c>
    </row>
    <row r="838" spans="1:14" x14ac:dyDescent="0.3">
      <c r="A838" s="2" t="s">
        <v>864</v>
      </c>
      <c r="B838" s="2" t="s">
        <v>32</v>
      </c>
      <c r="C838" s="80" t="s">
        <v>16</v>
      </c>
      <c r="D838" s="81">
        <v>45953</v>
      </c>
      <c r="E838" s="81">
        <v>45957</v>
      </c>
      <c r="F838" s="81">
        <v>45959</v>
      </c>
      <c r="G838" s="81">
        <v>45964</v>
      </c>
      <c r="H838" s="80" t="s">
        <v>17</v>
      </c>
      <c r="J838" s="81">
        <v>45977</v>
      </c>
      <c r="K838" s="80">
        <v>4</v>
      </c>
      <c r="L838" s="80">
        <v>2</v>
      </c>
      <c r="M838" s="80">
        <v>5</v>
      </c>
      <c r="N838" s="80">
        <v>2</v>
      </c>
    </row>
    <row r="839" spans="1:14" x14ac:dyDescent="0.3">
      <c r="A839" s="2" t="s">
        <v>865</v>
      </c>
      <c r="B839" s="2" t="s">
        <v>15</v>
      </c>
      <c r="C839" s="80" t="s">
        <v>16</v>
      </c>
      <c r="D839" s="81">
        <v>45942</v>
      </c>
      <c r="E839" s="81">
        <v>45947</v>
      </c>
      <c r="F839" s="81">
        <v>45950</v>
      </c>
      <c r="G839" s="81">
        <v>45955</v>
      </c>
      <c r="H839" s="80" t="s">
        <v>17</v>
      </c>
      <c r="J839" s="81">
        <v>45982</v>
      </c>
      <c r="K839" s="80">
        <v>5</v>
      </c>
      <c r="L839" s="80">
        <v>3</v>
      </c>
      <c r="M839" s="80">
        <v>5</v>
      </c>
      <c r="N839" s="80">
        <v>6</v>
      </c>
    </row>
    <row r="840" spans="1:14" x14ac:dyDescent="0.3">
      <c r="A840" s="2" t="s">
        <v>866</v>
      </c>
      <c r="B840" s="2" t="s">
        <v>19</v>
      </c>
      <c r="C840" s="80" t="s">
        <v>30</v>
      </c>
      <c r="D840" s="81">
        <v>45937</v>
      </c>
      <c r="E840" s="81">
        <v>45940</v>
      </c>
      <c r="F840" s="81">
        <v>45941</v>
      </c>
      <c r="G840" s="81">
        <v>45947</v>
      </c>
      <c r="H840" s="80" t="s">
        <v>17</v>
      </c>
      <c r="J840" s="81">
        <v>45965</v>
      </c>
      <c r="K840" s="80">
        <v>3</v>
      </c>
      <c r="L840" s="80">
        <v>1</v>
      </c>
      <c r="M840" s="80">
        <v>6</v>
      </c>
      <c r="N840" s="80">
        <v>6</v>
      </c>
    </row>
    <row r="841" spans="1:14" x14ac:dyDescent="0.3">
      <c r="A841" s="2" t="s">
        <v>867</v>
      </c>
      <c r="B841" s="2" t="s">
        <v>21</v>
      </c>
      <c r="C841" s="80" t="s">
        <v>30</v>
      </c>
      <c r="D841" s="81">
        <v>45945</v>
      </c>
      <c r="E841" s="81">
        <v>45948</v>
      </c>
      <c r="F841" s="81">
        <v>45952</v>
      </c>
      <c r="G841" s="81">
        <v>45959</v>
      </c>
      <c r="H841" s="80" t="s">
        <v>17</v>
      </c>
      <c r="J841" s="81">
        <v>45984</v>
      </c>
      <c r="K841" s="80">
        <v>3</v>
      </c>
      <c r="L841" s="80">
        <v>4</v>
      </c>
      <c r="M841" s="80">
        <v>7</v>
      </c>
      <c r="N841" s="80">
        <v>9</v>
      </c>
    </row>
    <row r="842" spans="1:14" x14ac:dyDescent="0.3">
      <c r="A842" s="2" t="s">
        <v>868</v>
      </c>
      <c r="B842" s="2" t="s">
        <v>15</v>
      </c>
      <c r="C842" s="80" t="s">
        <v>22</v>
      </c>
      <c r="D842" s="81">
        <v>45945</v>
      </c>
      <c r="H842" s="80" t="s">
        <v>23</v>
      </c>
      <c r="I842" s="80" t="s">
        <v>33</v>
      </c>
    </row>
    <row r="843" spans="1:14" x14ac:dyDescent="0.3">
      <c r="A843" s="2" t="s">
        <v>869</v>
      </c>
      <c r="B843" s="2" t="s">
        <v>19</v>
      </c>
      <c r="C843" s="80" t="s">
        <v>16</v>
      </c>
      <c r="D843" s="81">
        <v>45961</v>
      </c>
      <c r="E843" s="81">
        <v>45965</v>
      </c>
      <c r="F843" s="81">
        <v>45968</v>
      </c>
      <c r="G843" s="81">
        <v>45974</v>
      </c>
      <c r="H843" s="80" t="s">
        <v>17</v>
      </c>
      <c r="J843" s="81">
        <v>45988</v>
      </c>
      <c r="K843" s="80">
        <v>4</v>
      </c>
      <c r="L843" s="80">
        <v>3</v>
      </c>
      <c r="M843" s="80">
        <v>6</v>
      </c>
      <c r="N843" s="80">
        <v>9</v>
      </c>
    </row>
    <row r="844" spans="1:14" x14ac:dyDescent="0.3">
      <c r="A844" s="2" t="s">
        <v>870</v>
      </c>
      <c r="B844" s="2" t="s">
        <v>15</v>
      </c>
      <c r="C844" s="80" t="s">
        <v>16</v>
      </c>
      <c r="D844" s="81">
        <v>45938</v>
      </c>
      <c r="E844" s="81">
        <v>45940</v>
      </c>
      <c r="F844" s="81">
        <v>45945</v>
      </c>
      <c r="G844" s="81">
        <v>45948</v>
      </c>
      <c r="H844" s="80" t="s">
        <v>17</v>
      </c>
      <c r="J844" s="81">
        <v>45964</v>
      </c>
      <c r="K844" s="80">
        <v>2</v>
      </c>
      <c r="L844" s="80">
        <v>5</v>
      </c>
      <c r="M844" s="80">
        <v>3</v>
      </c>
      <c r="N844" s="80">
        <v>0</v>
      </c>
    </row>
    <row r="845" spans="1:14" x14ac:dyDescent="0.3">
      <c r="A845" s="2" t="s">
        <v>871</v>
      </c>
      <c r="B845" s="2" t="s">
        <v>32</v>
      </c>
      <c r="C845" s="80" t="s">
        <v>30</v>
      </c>
      <c r="D845" s="81">
        <v>45958</v>
      </c>
      <c r="E845" s="81">
        <v>45962</v>
      </c>
      <c r="F845" s="81">
        <v>45966</v>
      </c>
      <c r="G845" s="81">
        <v>45968</v>
      </c>
      <c r="H845" s="80" t="s">
        <v>23</v>
      </c>
      <c r="I845" s="80" t="s">
        <v>33</v>
      </c>
      <c r="K845" s="80">
        <v>4</v>
      </c>
      <c r="L845" s="80">
        <v>4</v>
      </c>
      <c r="M845" s="80">
        <v>2</v>
      </c>
    </row>
    <row r="846" spans="1:14" x14ac:dyDescent="0.3">
      <c r="A846" s="2" t="s">
        <v>872</v>
      </c>
      <c r="B846" s="2" t="s">
        <v>19</v>
      </c>
      <c r="C846" s="80" t="s">
        <v>22</v>
      </c>
      <c r="D846" s="81">
        <v>45942</v>
      </c>
      <c r="H846" s="80" t="s">
        <v>23</v>
      </c>
      <c r="I846" s="80" t="s">
        <v>26</v>
      </c>
    </row>
    <row r="847" spans="1:14" x14ac:dyDescent="0.3">
      <c r="A847" s="2" t="s">
        <v>873</v>
      </c>
      <c r="B847" s="2" t="s">
        <v>15</v>
      </c>
      <c r="C847" s="80" t="s">
        <v>16</v>
      </c>
      <c r="D847" s="81">
        <v>45934</v>
      </c>
      <c r="E847" s="81">
        <v>45937</v>
      </c>
      <c r="F847" s="81">
        <v>45940</v>
      </c>
      <c r="G847" s="81">
        <v>45945</v>
      </c>
      <c r="H847" s="80" t="s">
        <v>17</v>
      </c>
      <c r="J847" s="81">
        <v>45975</v>
      </c>
      <c r="K847" s="80">
        <v>3</v>
      </c>
      <c r="L847" s="80">
        <v>3</v>
      </c>
      <c r="M847" s="80">
        <v>5</v>
      </c>
      <c r="N847" s="80">
        <v>7</v>
      </c>
    </row>
    <row r="848" spans="1:14" x14ac:dyDescent="0.3">
      <c r="A848" s="2" t="s">
        <v>874</v>
      </c>
      <c r="B848" s="2" t="s">
        <v>15</v>
      </c>
      <c r="C848" s="80" t="s">
        <v>16</v>
      </c>
      <c r="D848" s="81">
        <v>45952</v>
      </c>
      <c r="E848" s="81">
        <v>45956</v>
      </c>
      <c r="F848" s="81">
        <v>45960</v>
      </c>
      <c r="G848" s="81">
        <v>45962</v>
      </c>
      <c r="H848" s="80" t="s">
        <v>17</v>
      </c>
      <c r="J848" s="81">
        <v>45972</v>
      </c>
      <c r="K848" s="80">
        <v>4</v>
      </c>
      <c r="L848" s="80">
        <v>4</v>
      </c>
      <c r="M848" s="80">
        <v>2</v>
      </c>
      <c r="N848" s="80">
        <v>3</v>
      </c>
    </row>
    <row r="849" spans="1:14" x14ac:dyDescent="0.3">
      <c r="A849" s="2" t="s">
        <v>875</v>
      </c>
      <c r="B849" s="2" t="s">
        <v>21</v>
      </c>
      <c r="C849" s="80" t="s">
        <v>22</v>
      </c>
      <c r="D849" s="81">
        <v>45942</v>
      </c>
      <c r="H849" s="80" t="s">
        <v>23</v>
      </c>
      <c r="I849" s="80" t="s">
        <v>63</v>
      </c>
    </row>
    <row r="850" spans="1:14" x14ac:dyDescent="0.3">
      <c r="A850" s="2" t="s">
        <v>876</v>
      </c>
      <c r="B850" s="2" t="s">
        <v>15</v>
      </c>
      <c r="C850" s="80" t="s">
        <v>30</v>
      </c>
      <c r="D850" s="81">
        <v>45948</v>
      </c>
      <c r="E850" s="81">
        <v>45949</v>
      </c>
      <c r="F850" s="81">
        <v>45952</v>
      </c>
      <c r="G850" s="81">
        <v>45955</v>
      </c>
      <c r="H850" s="80" t="s">
        <v>17</v>
      </c>
      <c r="J850" s="81">
        <v>45974</v>
      </c>
      <c r="K850" s="80">
        <v>1</v>
      </c>
      <c r="L850" s="80">
        <v>3</v>
      </c>
      <c r="M850" s="80">
        <v>3</v>
      </c>
      <c r="N850" s="80">
        <v>5</v>
      </c>
    </row>
    <row r="851" spans="1:14" x14ac:dyDescent="0.3">
      <c r="A851" s="2" t="s">
        <v>877</v>
      </c>
      <c r="B851" s="2" t="s">
        <v>19</v>
      </c>
      <c r="C851" s="80" t="s">
        <v>16</v>
      </c>
      <c r="D851" s="81">
        <v>45959</v>
      </c>
      <c r="E851" s="81">
        <v>45960</v>
      </c>
      <c r="F851" s="81">
        <v>45964</v>
      </c>
      <c r="G851" s="81">
        <v>45966</v>
      </c>
      <c r="H851" s="80" t="s">
        <v>17</v>
      </c>
      <c r="J851" s="81">
        <v>45989</v>
      </c>
      <c r="K851" s="80">
        <v>1</v>
      </c>
      <c r="L851" s="80">
        <v>4</v>
      </c>
      <c r="M851" s="80">
        <v>2</v>
      </c>
      <c r="N851" s="80">
        <v>6</v>
      </c>
    </row>
    <row r="852" spans="1:14" x14ac:dyDescent="0.3">
      <c r="A852" s="2" t="s">
        <v>878</v>
      </c>
      <c r="B852" s="2" t="s">
        <v>19</v>
      </c>
      <c r="C852" s="80" t="s">
        <v>16</v>
      </c>
      <c r="D852" s="81">
        <v>45951</v>
      </c>
      <c r="E852" s="81">
        <v>45953</v>
      </c>
      <c r="F852" s="81">
        <v>45958</v>
      </c>
      <c r="G852" s="81">
        <v>45960</v>
      </c>
      <c r="H852" s="80" t="s">
        <v>17</v>
      </c>
      <c r="J852" s="81">
        <v>45973</v>
      </c>
      <c r="K852" s="80">
        <v>2</v>
      </c>
      <c r="L852" s="80">
        <v>5</v>
      </c>
      <c r="M852" s="80">
        <v>2</v>
      </c>
      <c r="N852" s="80">
        <v>4</v>
      </c>
    </row>
    <row r="853" spans="1:14" x14ac:dyDescent="0.3">
      <c r="A853" s="2" t="s">
        <v>879</v>
      </c>
      <c r="B853" s="2" t="s">
        <v>21</v>
      </c>
      <c r="C853" s="80" t="s">
        <v>30</v>
      </c>
      <c r="D853" s="81">
        <v>45942</v>
      </c>
      <c r="E853" s="81">
        <v>45946</v>
      </c>
      <c r="F853" s="81">
        <v>45948</v>
      </c>
      <c r="G853" s="81">
        <v>45950</v>
      </c>
      <c r="H853" s="80" t="s">
        <v>17</v>
      </c>
      <c r="J853" s="81">
        <v>45976</v>
      </c>
      <c r="K853" s="80">
        <v>4</v>
      </c>
      <c r="L853" s="80">
        <v>2</v>
      </c>
      <c r="M853" s="80">
        <v>2</v>
      </c>
      <c r="N853" s="80">
        <v>9</v>
      </c>
    </row>
    <row r="854" spans="1:14" x14ac:dyDescent="0.3">
      <c r="A854" s="2" t="s">
        <v>880</v>
      </c>
      <c r="B854" s="2" t="s">
        <v>19</v>
      </c>
      <c r="C854" s="80" t="s">
        <v>22</v>
      </c>
      <c r="D854" s="81">
        <v>45932</v>
      </c>
      <c r="H854" s="80" t="s">
        <v>23</v>
      </c>
      <c r="I854" s="80" t="s">
        <v>101</v>
      </c>
    </row>
    <row r="855" spans="1:14" x14ac:dyDescent="0.3">
      <c r="A855" s="2" t="s">
        <v>881</v>
      </c>
      <c r="B855" s="2" t="s">
        <v>32</v>
      </c>
      <c r="C855" s="80" t="s">
        <v>16</v>
      </c>
      <c r="D855" s="81">
        <v>45943</v>
      </c>
      <c r="E855" s="81">
        <v>45947</v>
      </c>
      <c r="F855" s="81">
        <v>45950</v>
      </c>
      <c r="G855" s="81">
        <v>45953</v>
      </c>
      <c r="H855" s="80" t="s">
        <v>23</v>
      </c>
      <c r="I855" s="80" t="s">
        <v>24</v>
      </c>
      <c r="K855" s="80">
        <v>4</v>
      </c>
      <c r="L855" s="80">
        <v>3</v>
      </c>
      <c r="M855" s="80">
        <v>3</v>
      </c>
    </row>
    <row r="856" spans="1:14" x14ac:dyDescent="0.3">
      <c r="A856" s="2" t="s">
        <v>882</v>
      </c>
      <c r="B856" s="2" t="s">
        <v>19</v>
      </c>
      <c r="C856" s="80" t="s">
        <v>16</v>
      </c>
      <c r="D856" s="81">
        <v>45939</v>
      </c>
      <c r="E856" s="81">
        <v>45943</v>
      </c>
      <c r="F856" s="81">
        <v>45946</v>
      </c>
      <c r="G856" s="81">
        <v>45949</v>
      </c>
      <c r="H856" s="80" t="s">
        <v>17</v>
      </c>
      <c r="J856" s="81">
        <v>45967</v>
      </c>
      <c r="K856" s="80">
        <v>4</v>
      </c>
      <c r="L856" s="80">
        <v>3</v>
      </c>
      <c r="M856" s="80">
        <v>3</v>
      </c>
      <c r="N856" s="80">
        <v>2</v>
      </c>
    </row>
    <row r="857" spans="1:14" x14ac:dyDescent="0.3">
      <c r="A857" s="2" t="s">
        <v>883</v>
      </c>
      <c r="B857" s="2" t="s">
        <v>19</v>
      </c>
      <c r="C857" s="80" t="s">
        <v>30</v>
      </c>
      <c r="D857" s="81">
        <v>45937</v>
      </c>
      <c r="E857" s="81">
        <v>45941</v>
      </c>
      <c r="F857" s="81">
        <v>45946</v>
      </c>
      <c r="G857" s="81">
        <v>45949</v>
      </c>
      <c r="H857" s="80" t="s">
        <v>17</v>
      </c>
      <c r="J857" s="81">
        <v>45978</v>
      </c>
      <c r="K857" s="80">
        <v>4</v>
      </c>
      <c r="L857" s="80">
        <v>5</v>
      </c>
      <c r="M857" s="80">
        <v>3</v>
      </c>
      <c r="N857" s="80">
        <v>7</v>
      </c>
    </row>
    <row r="858" spans="1:14" x14ac:dyDescent="0.3">
      <c r="A858" s="2" t="s">
        <v>884</v>
      </c>
      <c r="B858" s="2" t="s">
        <v>15</v>
      </c>
      <c r="C858" s="80" t="s">
        <v>30</v>
      </c>
      <c r="D858" s="81">
        <v>45961</v>
      </c>
      <c r="E858" s="81">
        <v>45963</v>
      </c>
      <c r="F858" s="81">
        <v>45965</v>
      </c>
      <c r="G858" s="81">
        <v>45970</v>
      </c>
      <c r="H858" s="80" t="s">
        <v>17</v>
      </c>
      <c r="J858" s="81">
        <v>45999</v>
      </c>
      <c r="K858" s="80">
        <v>2</v>
      </c>
      <c r="L858" s="80">
        <v>2</v>
      </c>
      <c r="M858" s="80">
        <v>5</v>
      </c>
      <c r="N858" s="80">
        <v>1</v>
      </c>
    </row>
    <row r="859" spans="1:14" x14ac:dyDescent="0.3">
      <c r="A859" s="2" t="s">
        <v>885</v>
      </c>
      <c r="B859" s="2" t="s">
        <v>15</v>
      </c>
      <c r="C859" s="80" t="s">
        <v>16</v>
      </c>
      <c r="D859" s="81">
        <v>45934</v>
      </c>
      <c r="E859" s="81">
        <v>45937</v>
      </c>
      <c r="F859" s="81">
        <v>45941</v>
      </c>
      <c r="G859" s="81">
        <v>45945</v>
      </c>
      <c r="H859" s="80" t="s">
        <v>17</v>
      </c>
      <c r="J859" s="81">
        <v>45959</v>
      </c>
      <c r="K859" s="80">
        <v>3</v>
      </c>
      <c r="L859" s="80">
        <v>4</v>
      </c>
      <c r="M859" s="80">
        <v>4</v>
      </c>
      <c r="N859" s="80">
        <v>3</v>
      </c>
    </row>
    <row r="860" spans="1:14" x14ac:dyDescent="0.3">
      <c r="A860" s="2" t="s">
        <v>886</v>
      </c>
      <c r="B860" s="2" t="s">
        <v>19</v>
      </c>
      <c r="C860" s="80" t="s">
        <v>16</v>
      </c>
      <c r="D860" s="81">
        <v>45961</v>
      </c>
      <c r="E860" s="81">
        <v>45966</v>
      </c>
      <c r="F860" s="81">
        <v>45969</v>
      </c>
      <c r="G860" s="81">
        <v>45976</v>
      </c>
      <c r="H860" s="80" t="s">
        <v>17</v>
      </c>
      <c r="J860" s="81">
        <v>45999</v>
      </c>
      <c r="K860" s="80">
        <v>5</v>
      </c>
      <c r="L860" s="80">
        <v>3</v>
      </c>
      <c r="M860" s="80">
        <v>7</v>
      </c>
      <c r="N860" s="80">
        <v>7</v>
      </c>
    </row>
    <row r="861" spans="1:14" x14ac:dyDescent="0.3">
      <c r="A861" s="2" t="s">
        <v>887</v>
      </c>
      <c r="B861" s="2" t="s">
        <v>21</v>
      </c>
      <c r="C861" s="80" t="s">
        <v>30</v>
      </c>
      <c r="D861" s="81">
        <v>45958</v>
      </c>
      <c r="E861" s="81">
        <v>45960</v>
      </c>
      <c r="F861" s="81">
        <v>45962</v>
      </c>
      <c r="G861" s="81">
        <v>45969</v>
      </c>
      <c r="H861" s="80" t="s">
        <v>17</v>
      </c>
      <c r="J861" s="81">
        <v>45982</v>
      </c>
      <c r="K861" s="80">
        <v>2</v>
      </c>
      <c r="L861" s="80">
        <v>2</v>
      </c>
      <c r="M861" s="80">
        <v>7</v>
      </c>
      <c r="N861" s="80">
        <v>4</v>
      </c>
    </row>
    <row r="862" spans="1:14" x14ac:dyDescent="0.3">
      <c r="A862" s="2" t="s">
        <v>888</v>
      </c>
      <c r="B862" s="2" t="s">
        <v>15</v>
      </c>
      <c r="C862" s="80" t="s">
        <v>16</v>
      </c>
      <c r="D862" s="81">
        <v>45957</v>
      </c>
      <c r="E862" s="81">
        <v>45960</v>
      </c>
      <c r="F862" s="81">
        <v>45964</v>
      </c>
      <c r="G862" s="81">
        <v>45971</v>
      </c>
      <c r="H862" s="80" t="s">
        <v>17</v>
      </c>
      <c r="J862" s="81">
        <v>45997</v>
      </c>
      <c r="K862" s="80">
        <v>3</v>
      </c>
      <c r="L862" s="80">
        <v>4</v>
      </c>
      <c r="M862" s="80">
        <v>7</v>
      </c>
      <c r="N862" s="80">
        <v>2</v>
      </c>
    </row>
    <row r="863" spans="1:14" x14ac:dyDescent="0.3">
      <c r="A863" s="2" t="s">
        <v>889</v>
      </c>
      <c r="B863" s="2" t="s">
        <v>21</v>
      </c>
      <c r="C863" s="80" t="s">
        <v>16</v>
      </c>
      <c r="D863" s="81">
        <v>45945</v>
      </c>
      <c r="E863" s="81">
        <v>45948</v>
      </c>
      <c r="F863" s="81">
        <v>45951</v>
      </c>
      <c r="G863" s="81">
        <v>45953</v>
      </c>
      <c r="H863" s="80" t="s">
        <v>17</v>
      </c>
      <c r="J863" s="81">
        <v>45982</v>
      </c>
      <c r="K863" s="80">
        <v>3</v>
      </c>
      <c r="L863" s="80">
        <v>3</v>
      </c>
      <c r="M863" s="80">
        <v>2</v>
      </c>
      <c r="N863" s="80">
        <v>5</v>
      </c>
    </row>
    <row r="864" spans="1:14" x14ac:dyDescent="0.3">
      <c r="A864" s="2" t="s">
        <v>890</v>
      </c>
      <c r="B864" s="2" t="s">
        <v>19</v>
      </c>
      <c r="C864" s="80" t="s">
        <v>30</v>
      </c>
      <c r="D864" s="81">
        <v>45933</v>
      </c>
      <c r="E864" s="81">
        <v>45936</v>
      </c>
      <c r="F864" s="81">
        <v>45939</v>
      </c>
      <c r="G864" s="81">
        <v>45945</v>
      </c>
      <c r="H864" s="80" t="s">
        <v>23</v>
      </c>
      <c r="I864" s="80" t="s">
        <v>63</v>
      </c>
      <c r="K864" s="80">
        <v>3</v>
      </c>
      <c r="L864" s="80">
        <v>3</v>
      </c>
      <c r="M864" s="80">
        <v>6</v>
      </c>
    </row>
    <row r="865" spans="1:14" x14ac:dyDescent="0.3">
      <c r="A865" s="2" t="s">
        <v>891</v>
      </c>
      <c r="B865" s="2" t="s">
        <v>19</v>
      </c>
      <c r="C865" s="80" t="s">
        <v>16</v>
      </c>
      <c r="D865" s="81">
        <v>45952</v>
      </c>
      <c r="E865" s="81">
        <v>45956</v>
      </c>
      <c r="F865" s="81">
        <v>45960</v>
      </c>
      <c r="G865" s="81">
        <v>45966</v>
      </c>
      <c r="H865" s="80" t="s">
        <v>17</v>
      </c>
      <c r="J865" s="81">
        <v>45979</v>
      </c>
      <c r="K865" s="80">
        <v>4</v>
      </c>
      <c r="L865" s="80">
        <v>4</v>
      </c>
      <c r="M865" s="80">
        <v>6</v>
      </c>
      <c r="N865" s="80">
        <v>9</v>
      </c>
    </row>
    <row r="866" spans="1:14" x14ac:dyDescent="0.3">
      <c r="A866" s="2" t="s">
        <v>892</v>
      </c>
      <c r="B866" s="2" t="s">
        <v>32</v>
      </c>
      <c r="C866" s="80" t="s">
        <v>30</v>
      </c>
      <c r="D866" s="81">
        <v>45937</v>
      </c>
      <c r="E866" s="81">
        <v>45939</v>
      </c>
      <c r="F866" s="81">
        <v>45944</v>
      </c>
      <c r="G866" s="81">
        <v>45948</v>
      </c>
      <c r="H866" s="80" t="s">
        <v>17</v>
      </c>
      <c r="J866" s="81">
        <v>45967</v>
      </c>
      <c r="K866" s="80">
        <v>2</v>
      </c>
      <c r="L866" s="80">
        <v>5</v>
      </c>
      <c r="M866" s="80">
        <v>4</v>
      </c>
      <c r="N866" s="80">
        <v>4</v>
      </c>
    </row>
    <row r="867" spans="1:14" x14ac:dyDescent="0.3">
      <c r="A867" s="2" t="s">
        <v>893</v>
      </c>
      <c r="B867" s="2" t="s">
        <v>15</v>
      </c>
      <c r="C867" s="80" t="s">
        <v>22</v>
      </c>
      <c r="D867" s="81">
        <v>45951</v>
      </c>
      <c r="H867" s="80" t="s">
        <v>23</v>
      </c>
      <c r="I867" s="80" t="s">
        <v>26</v>
      </c>
    </row>
    <row r="868" spans="1:14" x14ac:dyDescent="0.3">
      <c r="A868" s="2" t="s">
        <v>894</v>
      </c>
      <c r="B868" s="2" t="s">
        <v>19</v>
      </c>
      <c r="C868" s="80" t="s">
        <v>16</v>
      </c>
      <c r="D868" s="81">
        <v>45951</v>
      </c>
      <c r="E868" s="81">
        <v>45954</v>
      </c>
      <c r="F868" s="81">
        <v>45956</v>
      </c>
      <c r="G868" s="81">
        <v>45958</v>
      </c>
      <c r="H868" s="80" t="s">
        <v>17</v>
      </c>
      <c r="J868" s="81">
        <v>45971</v>
      </c>
      <c r="K868" s="80">
        <v>3</v>
      </c>
      <c r="L868" s="80">
        <v>2</v>
      </c>
      <c r="M868" s="80">
        <v>2</v>
      </c>
      <c r="N868" s="80">
        <v>9</v>
      </c>
    </row>
    <row r="869" spans="1:14" x14ac:dyDescent="0.3">
      <c r="A869" s="2" t="s">
        <v>895</v>
      </c>
      <c r="B869" s="2" t="s">
        <v>32</v>
      </c>
      <c r="C869" s="80" t="s">
        <v>30</v>
      </c>
      <c r="D869" s="81">
        <v>45950</v>
      </c>
      <c r="E869" s="81">
        <v>45955</v>
      </c>
      <c r="F869" s="81">
        <v>45958</v>
      </c>
      <c r="G869" s="81">
        <v>45960</v>
      </c>
      <c r="H869" s="80" t="s">
        <v>17</v>
      </c>
      <c r="J869" s="81">
        <v>45973</v>
      </c>
      <c r="K869" s="80">
        <v>5</v>
      </c>
      <c r="L869" s="80">
        <v>3</v>
      </c>
      <c r="M869" s="80">
        <v>2</v>
      </c>
      <c r="N869" s="80">
        <v>9</v>
      </c>
    </row>
    <row r="870" spans="1:14" x14ac:dyDescent="0.3">
      <c r="A870" s="2" t="s">
        <v>896</v>
      </c>
      <c r="B870" s="2" t="s">
        <v>15</v>
      </c>
      <c r="C870" s="80" t="s">
        <v>16</v>
      </c>
      <c r="D870" s="81">
        <v>45931</v>
      </c>
      <c r="E870" s="81">
        <v>45936</v>
      </c>
      <c r="F870" s="81">
        <v>45940</v>
      </c>
      <c r="G870" s="81">
        <v>45942</v>
      </c>
      <c r="H870" s="80" t="s">
        <v>17</v>
      </c>
      <c r="J870" s="81">
        <v>45967</v>
      </c>
      <c r="K870" s="80">
        <v>5</v>
      </c>
      <c r="L870" s="80">
        <v>4</v>
      </c>
      <c r="M870" s="80">
        <v>2</v>
      </c>
      <c r="N870" s="80">
        <v>5</v>
      </c>
    </row>
    <row r="871" spans="1:14" x14ac:dyDescent="0.3">
      <c r="A871" s="2" t="s">
        <v>897</v>
      </c>
      <c r="B871" s="2" t="s">
        <v>19</v>
      </c>
      <c r="C871" s="80" t="s">
        <v>16</v>
      </c>
      <c r="D871" s="81">
        <v>45932</v>
      </c>
      <c r="E871" s="81">
        <v>45933</v>
      </c>
      <c r="F871" s="81">
        <v>45936</v>
      </c>
      <c r="G871" s="81">
        <v>45939</v>
      </c>
      <c r="H871" s="80" t="s">
        <v>17</v>
      </c>
      <c r="J871" s="81">
        <v>45955</v>
      </c>
      <c r="K871" s="80">
        <v>1</v>
      </c>
      <c r="L871" s="80">
        <v>3</v>
      </c>
      <c r="M871" s="80">
        <v>3</v>
      </c>
      <c r="N871" s="80">
        <v>1</v>
      </c>
    </row>
    <row r="872" spans="1:14" x14ac:dyDescent="0.3">
      <c r="A872" s="2" t="s">
        <v>898</v>
      </c>
      <c r="B872" s="2" t="s">
        <v>19</v>
      </c>
      <c r="C872" s="80" t="s">
        <v>16</v>
      </c>
      <c r="D872" s="81">
        <v>45956</v>
      </c>
      <c r="E872" s="81">
        <v>45959</v>
      </c>
      <c r="F872" s="81">
        <v>45963</v>
      </c>
      <c r="G872" s="81">
        <v>45970</v>
      </c>
      <c r="H872" s="80" t="s">
        <v>17</v>
      </c>
      <c r="J872" s="81">
        <v>45999</v>
      </c>
      <c r="K872" s="80">
        <v>3</v>
      </c>
      <c r="L872" s="80">
        <v>4</v>
      </c>
      <c r="M872" s="80">
        <v>7</v>
      </c>
      <c r="N872" s="80">
        <v>8</v>
      </c>
    </row>
    <row r="873" spans="1:14" x14ac:dyDescent="0.3">
      <c r="A873" s="2" t="s">
        <v>899</v>
      </c>
      <c r="B873" s="2" t="s">
        <v>15</v>
      </c>
      <c r="C873" s="80" t="s">
        <v>16</v>
      </c>
      <c r="D873" s="81">
        <v>45941</v>
      </c>
      <c r="E873" s="81">
        <v>45943</v>
      </c>
      <c r="F873" s="81">
        <v>45946</v>
      </c>
      <c r="G873" s="81">
        <v>45951</v>
      </c>
      <c r="H873" s="80" t="s">
        <v>17</v>
      </c>
      <c r="J873" s="81">
        <v>45967</v>
      </c>
      <c r="K873" s="80">
        <v>2</v>
      </c>
      <c r="L873" s="80">
        <v>3</v>
      </c>
      <c r="M873" s="80">
        <v>5</v>
      </c>
      <c r="N873" s="80">
        <v>7</v>
      </c>
    </row>
    <row r="874" spans="1:14" x14ac:dyDescent="0.3">
      <c r="A874" s="2" t="s">
        <v>900</v>
      </c>
      <c r="B874" s="2" t="s">
        <v>15</v>
      </c>
      <c r="C874" s="80" t="s">
        <v>16</v>
      </c>
      <c r="D874" s="81">
        <v>45938</v>
      </c>
      <c r="E874" s="81">
        <v>45942</v>
      </c>
      <c r="F874" s="81">
        <v>45943</v>
      </c>
      <c r="G874" s="81">
        <v>45946</v>
      </c>
      <c r="H874" s="80" t="s">
        <v>17</v>
      </c>
      <c r="J874" s="81">
        <v>45964</v>
      </c>
      <c r="K874" s="80">
        <v>4</v>
      </c>
      <c r="L874" s="80">
        <v>1</v>
      </c>
      <c r="M874" s="80">
        <v>3</v>
      </c>
      <c r="N874" s="80">
        <v>5</v>
      </c>
    </row>
    <row r="875" spans="1:14" x14ac:dyDescent="0.3">
      <c r="A875" s="2" t="s">
        <v>901</v>
      </c>
      <c r="B875" s="2" t="s">
        <v>15</v>
      </c>
      <c r="C875" s="80" t="s">
        <v>30</v>
      </c>
      <c r="D875" s="81">
        <v>45935</v>
      </c>
      <c r="E875" s="81">
        <v>45936</v>
      </c>
      <c r="F875" s="81">
        <v>45941</v>
      </c>
      <c r="G875" s="81">
        <v>45943</v>
      </c>
      <c r="H875" s="80" t="s">
        <v>17</v>
      </c>
      <c r="J875" s="81">
        <v>45969</v>
      </c>
      <c r="K875" s="80">
        <v>1</v>
      </c>
      <c r="L875" s="80">
        <v>5</v>
      </c>
      <c r="M875" s="80">
        <v>2</v>
      </c>
      <c r="N875" s="80">
        <v>4</v>
      </c>
    </row>
    <row r="876" spans="1:14" x14ac:dyDescent="0.3">
      <c r="A876" s="2" t="s">
        <v>902</v>
      </c>
      <c r="B876" s="2" t="s">
        <v>19</v>
      </c>
      <c r="C876" s="80" t="s">
        <v>30</v>
      </c>
      <c r="D876" s="81">
        <v>45956</v>
      </c>
      <c r="E876" s="81">
        <v>45959</v>
      </c>
      <c r="F876" s="81">
        <v>45961</v>
      </c>
      <c r="G876" s="81">
        <v>45965</v>
      </c>
      <c r="H876" s="80" t="s">
        <v>17</v>
      </c>
      <c r="J876" s="81">
        <v>45981</v>
      </c>
      <c r="K876" s="80">
        <v>3</v>
      </c>
      <c r="L876" s="80">
        <v>2</v>
      </c>
      <c r="M876" s="80">
        <v>4</v>
      </c>
      <c r="N876" s="80">
        <v>3</v>
      </c>
    </row>
    <row r="877" spans="1:14" x14ac:dyDescent="0.3">
      <c r="A877" s="2" t="s">
        <v>903</v>
      </c>
      <c r="B877" s="2" t="s">
        <v>19</v>
      </c>
      <c r="C877" s="80" t="s">
        <v>30</v>
      </c>
      <c r="D877" s="81">
        <v>45949</v>
      </c>
      <c r="E877" s="81">
        <v>45953</v>
      </c>
      <c r="F877" s="81">
        <v>45958</v>
      </c>
      <c r="G877" s="81">
        <v>45960</v>
      </c>
      <c r="H877" s="80" t="s">
        <v>17</v>
      </c>
      <c r="J877" s="81">
        <v>45981</v>
      </c>
      <c r="K877" s="80">
        <v>4</v>
      </c>
      <c r="L877" s="80">
        <v>5</v>
      </c>
      <c r="M877" s="80">
        <v>2</v>
      </c>
      <c r="N877" s="80">
        <v>6</v>
      </c>
    </row>
    <row r="878" spans="1:14" x14ac:dyDescent="0.3">
      <c r="A878" s="2" t="s">
        <v>904</v>
      </c>
      <c r="B878" s="2" t="s">
        <v>32</v>
      </c>
      <c r="C878" s="80" t="s">
        <v>16</v>
      </c>
      <c r="D878" s="81">
        <v>45937</v>
      </c>
      <c r="E878" s="81">
        <v>45939</v>
      </c>
      <c r="F878" s="81">
        <v>45944</v>
      </c>
      <c r="G878" s="81">
        <v>45946</v>
      </c>
      <c r="H878" s="80" t="s">
        <v>17</v>
      </c>
      <c r="J878" s="81">
        <v>45969</v>
      </c>
      <c r="K878" s="80">
        <v>2</v>
      </c>
      <c r="L878" s="80">
        <v>5</v>
      </c>
      <c r="M878" s="80">
        <v>2</v>
      </c>
      <c r="N878" s="80">
        <v>2</v>
      </c>
    </row>
    <row r="879" spans="1:14" x14ac:dyDescent="0.3">
      <c r="A879" s="2" t="s">
        <v>905</v>
      </c>
      <c r="B879" s="2" t="s">
        <v>21</v>
      </c>
      <c r="C879" s="80" t="s">
        <v>22</v>
      </c>
      <c r="D879" s="81">
        <v>45933</v>
      </c>
      <c r="H879" s="80" t="s">
        <v>23</v>
      </c>
      <c r="I879" s="80" t="s">
        <v>63</v>
      </c>
    </row>
    <row r="880" spans="1:14" x14ac:dyDescent="0.3">
      <c r="A880" s="2" t="s">
        <v>906</v>
      </c>
      <c r="B880" s="2" t="s">
        <v>15</v>
      </c>
      <c r="C880" s="80" t="s">
        <v>16</v>
      </c>
      <c r="D880" s="81">
        <v>45957</v>
      </c>
      <c r="E880" s="81">
        <v>45959</v>
      </c>
      <c r="F880" s="81">
        <v>45961</v>
      </c>
      <c r="G880" s="81">
        <v>45966</v>
      </c>
      <c r="H880" s="80" t="s">
        <v>17</v>
      </c>
      <c r="J880" s="81">
        <v>45985</v>
      </c>
      <c r="K880" s="80">
        <v>2</v>
      </c>
      <c r="L880" s="80">
        <v>2</v>
      </c>
      <c r="M880" s="80">
        <v>5</v>
      </c>
      <c r="N880" s="80">
        <v>4</v>
      </c>
    </row>
    <row r="881" spans="1:14" x14ac:dyDescent="0.3">
      <c r="A881" s="2" t="s">
        <v>907</v>
      </c>
      <c r="B881" s="2" t="s">
        <v>19</v>
      </c>
      <c r="C881" s="80" t="s">
        <v>30</v>
      </c>
      <c r="D881" s="81">
        <v>45955</v>
      </c>
      <c r="E881" s="81">
        <v>45956</v>
      </c>
      <c r="F881" s="81">
        <v>45961</v>
      </c>
      <c r="G881" s="81">
        <v>45963</v>
      </c>
      <c r="H881" s="80" t="s">
        <v>17</v>
      </c>
      <c r="J881" s="81">
        <v>45978</v>
      </c>
      <c r="K881" s="80">
        <v>1</v>
      </c>
      <c r="L881" s="80">
        <v>5</v>
      </c>
      <c r="M881" s="80">
        <v>2</v>
      </c>
      <c r="N881" s="80">
        <v>4</v>
      </c>
    </row>
    <row r="882" spans="1:14" x14ac:dyDescent="0.3">
      <c r="A882" s="2" t="s">
        <v>908</v>
      </c>
      <c r="B882" s="2" t="s">
        <v>19</v>
      </c>
      <c r="C882" s="80" t="s">
        <v>16</v>
      </c>
      <c r="D882" s="81">
        <v>45948</v>
      </c>
      <c r="E882" s="81">
        <v>45949</v>
      </c>
      <c r="F882" s="81">
        <v>45950</v>
      </c>
      <c r="G882" s="81">
        <v>45953</v>
      </c>
      <c r="H882" s="80" t="s">
        <v>17</v>
      </c>
      <c r="J882" s="81">
        <v>45964</v>
      </c>
      <c r="K882" s="80">
        <v>1</v>
      </c>
      <c r="L882" s="80">
        <v>1</v>
      </c>
      <c r="M882" s="80">
        <v>3</v>
      </c>
      <c r="N882" s="80">
        <v>2</v>
      </c>
    </row>
    <row r="883" spans="1:14" x14ac:dyDescent="0.3">
      <c r="A883" s="2" t="s">
        <v>909</v>
      </c>
      <c r="B883" s="2" t="s">
        <v>15</v>
      </c>
      <c r="C883" s="80" t="s">
        <v>22</v>
      </c>
      <c r="D883" s="81">
        <v>45937</v>
      </c>
      <c r="H883" s="80" t="s">
        <v>23</v>
      </c>
      <c r="I883" s="80" t="s">
        <v>63</v>
      </c>
    </row>
    <row r="884" spans="1:14" x14ac:dyDescent="0.3">
      <c r="A884" s="2" t="s">
        <v>910</v>
      </c>
      <c r="B884" s="2" t="s">
        <v>21</v>
      </c>
      <c r="C884" s="80" t="s">
        <v>16</v>
      </c>
      <c r="D884" s="81">
        <v>45949</v>
      </c>
      <c r="E884" s="81">
        <v>45952</v>
      </c>
      <c r="F884" s="81">
        <v>45956</v>
      </c>
      <c r="G884" s="81">
        <v>45962</v>
      </c>
      <c r="H884" s="80" t="s">
        <v>17</v>
      </c>
      <c r="J884" s="81">
        <v>45989</v>
      </c>
      <c r="K884" s="80">
        <v>3</v>
      </c>
      <c r="L884" s="80">
        <v>4</v>
      </c>
      <c r="M884" s="80">
        <v>6</v>
      </c>
      <c r="N884" s="80">
        <v>4</v>
      </c>
    </row>
    <row r="885" spans="1:14" x14ac:dyDescent="0.3">
      <c r="A885" s="2" t="s">
        <v>911</v>
      </c>
      <c r="B885" s="2" t="s">
        <v>15</v>
      </c>
      <c r="C885" s="80" t="s">
        <v>22</v>
      </c>
      <c r="D885" s="81">
        <v>45937</v>
      </c>
      <c r="H885" s="80" t="s">
        <v>23</v>
      </c>
      <c r="I885" s="80" t="s">
        <v>26</v>
      </c>
    </row>
    <row r="886" spans="1:14" x14ac:dyDescent="0.3">
      <c r="A886" s="2" t="s">
        <v>912</v>
      </c>
      <c r="B886" s="2" t="s">
        <v>21</v>
      </c>
      <c r="C886" s="80" t="s">
        <v>30</v>
      </c>
      <c r="D886" s="81">
        <v>45957</v>
      </c>
      <c r="E886" s="81">
        <v>45961</v>
      </c>
      <c r="F886" s="81">
        <v>45963</v>
      </c>
      <c r="G886" s="81">
        <v>45968</v>
      </c>
      <c r="H886" s="80" t="s">
        <v>17</v>
      </c>
      <c r="J886" s="81">
        <v>45993</v>
      </c>
      <c r="K886" s="80">
        <v>4</v>
      </c>
      <c r="L886" s="80">
        <v>2</v>
      </c>
      <c r="M886" s="80">
        <v>5</v>
      </c>
      <c r="N886" s="80">
        <v>7</v>
      </c>
    </row>
    <row r="887" spans="1:14" x14ac:dyDescent="0.3">
      <c r="A887" s="2" t="s">
        <v>913</v>
      </c>
      <c r="B887" s="2" t="s">
        <v>19</v>
      </c>
      <c r="C887" s="80" t="s">
        <v>30</v>
      </c>
      <c r="D887" s="81">
        <v>45958</v>
      </c>
      <c r="E887" s="81">
        <v>45963</v>
      </c>
      <c r="F887" s="81">
        <v>45967</v>
      </c>
      <c r="G887" s="81">
        <v>45974</v>
      </c>
      <c r="H887" s="80" t="s">
        <v>17</v>
      </c>
      <c r="J887" s="81">
        <v>45990</v>
      </c>
      <c r="K887" s="80">
        <v>5</v>
      </c>
      <c r="L887" s="80">
        <v>4</v>
      </c>
      <c r="M887" s="80">
        <v>7</v>
      </c>
      <c r="N887" s="80">
        <v>3</v>
      </c>
    </row>
    <row r="888" spans="1:14" x14ac:dyDescent="0.3">
      <c r="A888" s="2" t="s">
        <v>914</v>
      </c>
      <c r="B888" s="2" t="s">
        <v>21</v>
      </c>
      <c r="C888" s="80" t="s">
        <v>22</v>
      </c>
      <c r="D888" s="81">
        <v>45938</v>
      </c>
      <c r="H888" s="80" t="s">
        <v>23</v>
      </c>
      <c r="I888" s="80" t="s">
        <v>33</v>
      </c>
    </row>
    <row r="889" spans="1:14" x14ac:dyDescent="0.3">
      <c r="A889" s="2" t="s">
        <v>915</v>
      </c>
      <c r="B889" s="2" t="s">
        <v>32</v>
      </c>
      <c r="C889" s="80" t="s">
        <v>16</v>
      </c>
      <c r="D889" s="81">
        <v>45941</v>
      </c>
      <c r="E889" s="81">
        <v>45945</v>
      </c>
      <c r="F889" s="81">
        <v>45948</v>
      </c>
      <c r="G889" s="81">
        <v>45953</v>
      </c>
      <c r="H889" s="80" t="s">
        <v>17</v>
      </c>
      <c r="J889" s="81">
        <v>45978</v>
      </c>
      <c r="K889" s="80">
        <v>4</v>
      </c>
      <c r="L889" s="80">
        <v>3</v>
      </c>
      <c r="M889" s="80">
        <v>5</v>
      </c>
      <c r="N889" s="80">
        <v>7</v>
      </c>
    </row>
    <row r="890" spans="1:14" x14ac:dyDescent="0.3">
      <c r="A890" s="2" t="s">
        <v>916</v>
      </c>
      <c r="B890" s="2" t="s">
        <v>19</v>
      </c>
      <c r="C890" s="80" t="s">
        <v>16</v>
      </c>
      <c r="D890" s="81">
        <v>45955</v>
      </c>
      <c r="E890" s="81">
        <v>45957</v>
      </c>
      <c r="F890" s="81">
        <v>45958</v>
      </c>
      <c r="G890" s="81">
        <v>45963</v>
      </c>
      <c r="H890" s="80" t="s">
        <v>17</v>
      </c>
      <c r="J890" s="81">
        <v>45983</v>
      </c>
      <c r="K890" s="80">
        <v>2</v>
      </c>
      <c r="L890" s="80">
        <v>1</v>
      </c>
      <c r="M890" s="80">
        <v>5</v>
      </c>
      <c r="N890" s="80">
        <v>9</v>
      </c>
    </row>
    <row r="891" spans="1:14" x14ac:dyDescent="0.3">
      <c r="A891" s="2" t="s">
        <v>917</v>
      </c>
      <c r="B891" s="2" t="s">
        <v>32</v>
      </c>
      <c r="C891" s="80" t="s">
        <v>16</v>
      </c>
      <c r="D891" s="81">
        <v>45935</v>
      </c>
      <c r="E891" s="81">
        <v>45937</v>
      </c>
      <c r="F891" s="81">
        <v>45941</v>
      </c>
      <c r="G891" s="81">
        <v>45943</v>
      </c>
      <c r="H891" s="80" t="s">
        <v>17</v>
      </c>
      <c r="J891" s="81">
        <v>45960</v>
      </c>
      <c r="K891" s="80">
        <v>2</v>
      </c>
      <c r="L891" s="80">
        <v>4</v>
      </c>
      <c r="M891" s="80">
        <v>2</v>
      </c>
      <c r="N891" s="80">
        <v>4</v>
      </c>
    </row>
    <row r="892" spans="1:14" x14ac:dyDescent="0.3">
      <c r="A892" s="2" t="s">
        <v>918</v>
      </c>
      <c r="B892" s="2" t="s">
        <v>15</v>
      </c>
      <c r="C892" s="80" t="s">
        <v>22</v>
      </c>
      <c r="D892" s="81">
        <v>45956</v>
      </c>
      <c r="H892" s="80" t="s">
        <v>23</v>
      </c>
      <c r="I892" s="80" t="s">
        <v>33</v>
      </c>
    </row>
    <row r="893" spans="1:14" x14ac:dyDescent="0.3">
      <c r="A893" s="2" t="s">
        <v>919</v>
      </c>
      <c r="B893" s="2" t="s">
        <v>15</v>
      </c>
      <c r="C893" s="80" t="s">
        <v>16</v>
      </c>
      <c r="D893" s="81">
        <v>45959</v>
      </c>
      <c r="E893" s="81">
        <v>45962</v>
      </c>
      <c r="F893" s="81">
        <v>45966</v>
      </c>
      <c r="G893" s="81">
        <v>45971</v>
      </c>
      <c r="H893" s="80" t="s">
        <v>17</v>
      </c>
      <c r="J893" s="81">
        <v>45981</v>
      </c>
      <c r="K893" s="80">
        <v>3</v>
      </c>
      <c r="L893" s="80">
        <v>4</v>
      </c>
      <c r="M893" s="80">
        <v>5</v>
      </c>
      <c r="N893" s="80">
        <v>7</v>
      </c>
    </row>
    <row r="894" spans="1:14" x14ac:dyDescent="0.3">
      <c r="A894" s="2" t="s">
        <v>920</v>
      </c>
      <c r="B894" s="2" t="s">
        <v>15</v>
      </c>
      <c r="C894" s="80" t="s">
        <v>16</v>
      </c>
      <c r="D894" s="81">
        <v>45950</v>
      </c>
      <c r="E894" s="81">
        <v>45955</v>
      </c>
      <c r="F894" s="81">
        <v>45957</v>
      </c>
      <c r="G894" s="81">
        <v>45964</v>
      </c>
      <c r="H894" s="80" t="s">
        <v>17</v>
      </c>
      <c r="J894" s="81">
        <v>45974</v>
      </c>
      <c r="K894" s="80">
        <v>5</v>
      </c>
      <c r="L894" s="80">
        <v>2</v>
      </c>
      <c r="M894" s="80">
        <v>7</v>
      </c>
      <c r="N894" s="80">
        <v>7</v>
      </c>
    </row>
    <row r="895" spans="1:14" x14ac:dyDescent="0.3">
      <c r="A895" s="2" t="s">
        <v>921</v>
      </c>
      <c r="B895" s="2" t="s">
        <v>21</v>
      </c>
      <c r="C895" s="80" t="s">
        <v>16</v>
      </c>
      <c r="D895" s="81">
        <v>45931</v>
      </c>
      <c r="E895" s="81">
        <v>45934</v>
      </c>
      <c r="F895" s="81">
        <v>45937</v>
      </c>
      <c r="G895" s="81">
        <v>45942</v>
      </c>
      <c r="H895" s="80" t="s">
        <v>17</v>
      </c>
      <c r="J895" s="81">
        <v>45954</v>
      </c>
      <c r="K895" s="80">
        <v>3</v>
      </c>
      <c r="L895" s="80">
        <v>3</v>
      </c>
      <c r="M895" s="80">
        <v>5</v>
      </c>
      <c r="N895" s="80">
        <v>7</v>
      </c>
    </row>
    <row r="896" spans="1:14" x14ac:dyDescent="0.3">
      <c r="A896" s="2" t="s">
        <v>922</v>
      </c>
      <c r="B896" s="2" t="s">
        <v>19</v>
      </c>
      <c r="C896" s="80" t="s">
        <v>16</v>
      </c>
      <c r="D896" s="81">
        <v>45939</v>
      </c>
      <c r="E896" s="81">
        <v>45941</v>
      </c>
      <c r="F896" s="81">
        <v>45943</v>
      </c>
      <c r="G896" s="81">
        <v>45946</v>
      </c>
      <c r="H896" s="80" t="s">
        <v>17</v>
      </c>
      <c r="J896" s="81">
        <v>45959</v>
      </c>
      <c r="K896" s="80">
        <v>2</v>
      </c>
      <c r="L896" s="80">
        <v>2</v>
      </c>
      <c r="M896" s="80">
        <v>3</v>
      </c>
      <c r="N896" s="80">
        <v>1</v>
      </c>
    </row>
    <row r="897" spans="1:14" x14ac:dyDescent="0.3">
      <c r="A897" s="2" t="s">
        <v>923</v>
      </c>
      <c r="B897" s="2" t="s">
        <v>15</v>
      </c>
      <c r="C897" s="80" t="s">
        <v>16</v>
      </c>
      <c r="D897" s="81">
        <v>45958</v>
      </c>
      <c r="E897" s="81">
        <v>45960</v>
      </c>
      <c r="F897" s="81">
        <v>45963</v>
      </c>
      <c r="G897" s="81">
        <v>45967</v>
      </c>
      <c r="H897" s="80" t="s">
        <v>23</v>
      </c>
      <c r="I897" s="80" t="s">
        <v>101</v>
      </c>
      <c r="K897" s="80">
        <v>2</v>
      </c>
      <c r="L897" s="80">
        <v>3</v>
      </c>
      <c r="M897" s="80">
        <v>4</v>
      </c>
    </row>
    <row r="898" spans="1:14" x14ac:dyDescent="0.3">
      <c r="A898" s="2" t="s">
        <v>924</v>
      </c>
      <c r="B898" s="2" t="s">
        <v>15</v>
      </c>
      <c r="C898" s="80" t="s">
        <v>22</v>
      </c>
      <c r="D898" s="81">
        <v>45935</v>
      </c>
      <c r="H898" s="80" t="s">
        <v>23</v>
      </c>
      <c r="I898" s="80" t="s">
        <v>101</v>
      </c>
    </row>
    <row r="899" spans="1:14" x14ac:dyDescent="0.3">
      <c r="A899" s="2" t="s">
        <v>925</v>
      </c>
      <c r="B899" s="2" t="s">
        <v>19</v>
      </c>
      <c r="C899" s="80" t="s">
        <v>22</v>
      </c>
      <c r="D899" s="81">
        <v>45935</v>
      </c>
      <c r="H899" s="80" t="s">
        <v>23</v>
      </c>
      <c r="I899" s="80" t="s">
        <v>33</v>
      </c>
    </row>
    <row r="900" spans="1:14" x14ac:dyDescent="0.3">
      <c r="A900" s="2" t="s">
        <v>926</v>
      </c>
      <c r="B900" s="2" t="s">
        <v>15</v>
      </c>
      <c r="C900" s="80" t="s">
        <v>22</v>
      </c>
      <c r="D900" s="81">
        <v>45948</v>
      </c>
      <c r="H900" s="80" t="s">
        <v>23</v>
      </c>
      <c r="I900" s="80" t="s">
        <v>24</v>
      </c>
    </row>
    <row r="901" spans="1:14" x14ac:dyDescent="0.3">
      <c r="A901" s="2" t="s">
        <v>927</v>
      </c>
      <c r="B901" s="2" t="s">
        <v>32</v>
      </c>
      <c r="C901" s="80" t="s">
        <v>30</v>
      </c>
      <c r="D901" s="81">
        <v>45939</v>
      </c>
      <c r="E901" s="81">
        <v>45943</v>
      </c>
      <c r="F901" s="81">
        <v>45945</v>
      </c>
      <c r="G901" s="81">
        <v>45948</v>
      </c>
      <c r="H901" s="80" t="s">
        <v>17</v>
      </c>
      <c r="J901" s="81">
        <v>45976</v>
      </c>
      <c r="K901" s="80">
        <v>4</v>
      </c>
      <c r="L901" s="80">
        <v>2</v>
      </c>
      <c r="M901" s="80">
        <v>3</v>
      </c>
      <c r="N901" s="80">
        <v>9</v>
      </c>
    </row>
    <row r="902" spans="1:14" x14ac:dyDescent="0.3">
      <c r="A902" s="2" t="s">
        <v>928</v>
      </c>
      <c r="B902" s="2" t="s">
        <v>19</v>
      </c>
      <c r="C902" s="80" t="s">
        <v>16</v>
      </c>
      <c r="D902" s="81">
        <v>45956</v>
      </c>
      <c r="E902" s="81">
        <v>45961</v>
      </c>
      <c r="F902" s="81">
        <v>45965</v>
      </c>
      <c r="G902" s="81">
        <v>45968</v>
      </c>
      <c r="H902" s="80" t="s">
        <v>17</v>
      </c>
      <c r="J902" s="81">
        <v>45993</v>
      </c>
      <c r="K902" s="80">
        <v>5</v>
      </c>
      <c r="L902" s="80">
        <v>4</v>
      </c>
      <c r="M902" s="80">
        <v>3</v>
      </c>
      <c r="N902" s="80">
        <v>10</v>
      </c>
    </row>
    <row r="903" spans="1:14" x14ac:dyDescent="0.3">
      <c r="A903" s="2" t="s">
        <v>929</v>
      </c>
      <c r="B903" s="2" t="s">
        <v>19</v>
      </c>
      <c r="C903" s="80" t="s">
        <v>16</v>
      </c>
      <c r="D903" s="81">
        <v>45936</v>
      </c>
      <c r="E903" s="81">
        <v>45940</v>
      </c>
      <c r="F903" s="81">
        <v>45944</v>
      </c>
      <c r="G903" s="81">
        <v>45948</v>
      </c>
      <c r="H903" s="80" t="s">
        <v>17</v>
      </c>
      <c r="J903" s="81">
        <v>45962</v>
      </c>
      <c r="K903" s="80">
        <v>4</v>
      </c>
      <c r="L903" s="80">
        <v>4</v>
      </c>
      <c r="M903" s="80">
        <v>4</v>
      </c>
      <c r="N903" s="80">
        <v>0</v>
      </c>
    </row>
    <row r="904" spans="1:14" x14ac:dyDescent="0.3">
      <c r="A904" s="2" t="s">
        <v>930</v>
      </c>
      <c r="B904" s="2" t="s">
        <v>19</v>
      </c>
      <c r="C904" s="80" t="s">
        <v>16</v>
      </c>
      <c r="D904" s="81">
        <v>45934</v>
      </c>
      <c r="E904" s="81">
        <v>45938</v>
      </c>
      <c r="F904" s="81">
        <v>45939</v>
      </c>
      <c r="G904" s="81">
        <v>45943</v>
      </c>
      <c r="H904" s="80" t="s">
        <v>17</v>
      </c>
      <c r="J904" s="81">
        <v>45955</v>
      </c>
      <c r="K904" s="80">
        <v>4</v>
      </c>
      <c r="L904" s="80">
        <v>1</v>
      </c>
      <c r="M904" s="80">
        <v>4</v>
      </c>
      <c r="N904" s="80">
        <v>5</v>
      </c>
    </row>
    <row r="905" spans="1:14" x14ac:dyDescent="0.3">
      <c r="A905" s="2" t="s">
        <v>931</v>
      </c>
      <c r="B905" s="2" t="s">
        <v>32</v>
      </c>
      <c r="C905" s="80" t="s">
        <v>16</v>
      </c>
      <c r="D905" s="81">
        <v>45952</v>
      </c>
      <c r="E905" s="81">
        <v>45955</v>
      </c>
      <c r="F905" s="81">
        <v>45959</v>
      </c>
      <c r="G905" s="81">
        <v>45964</v>
      </c>
      <c r="H905" s="80" t="s">
        <v>17</v>
      </c>
      <c r="J905" s="81">
        <v>45990</v>
      </c>
      <c r="K905" s="80">
        <v>3</v>
      </c>
      <c r="L905" s="80">
        <v>4</v>
      </c>
      <c r="M905" s="80">
        <v>5</v>
      </c>
      <c r="N905" s="80">
        <v>9</v>
      </c>
    </row>
    <row r="906" spans="1:14" x14ac:dyDescent="0.3">
      <c r="A906" s="2" t="s">
        <v>932</v>
      </c>
      <c r="B906" s="2" t="s">
        <v>19</v>
      </c>
      <c r="C906" s="80" t="s">
        <v>22</v>
      </c>
      <c r="D906" s="81">
        <v>45958</v>
      </c>
      <c r="H906" s="80" t="s">
        <v>23</v>
      </c>
      <c r="I906" s="80" t="s">
        <v>63</v>
      </c>
    </row>
    <row r="907" spans="1:14" x14ac:dyDescent="0.3">
      <c r="A907" s="2" t="s">
        <v>933</v>
      </c>
      <c r="B907" s="2" t="s">
        <v>32</v>
      </c>
      <c r="C907" s="80" t="s">
        <v>16</v>
      </c>
      <c r="D907" s="81">
        <v>45931</v>
      </c>
      <c r="E907" s="81">
        <v>45935</v>
      </c>
      <c r="F907" s="81">
        <v>45940</v>
      </c>
      <c r="G907" s="81">
        <v>45943</v>
      </c>
      <c r="H907" s="80" t="s">
        <v>17</v>
      </c>
      <c r="J907" s="81">
        <v>45955</v>
      </c>
      <c r="K907" s="80">
        <v>4</v>
      </c>
      <c r="L907" s="80">
        <v>5</v>
      </c>
      <c r="M907" s="80">
        <v>3</v>
      </c>
      <c r="N907" s="80">
        <v>7</v>
      </c>
    </row>
    <row r="908" spans="1:14" x14ac:dyDescent="0.3">
      <c r="A908" s="2" t="s">
        <v>934</v>
      </c>
      <c r="B908" s="2" t="s">
        <v>19</v>
      </c>
      <c r="C908" s="80" t="s">
        <v>16</v>
      </c>
      <c r="D908" s="81">
        <v>45935</v>
      </c>
      <c r="E908" s="81">
        <v>45936</v>
      </c>
      <c r="F908" s="81">
        <v>45940</v>
      </c>
      <c r="G908" s="81">
        <v>45942</v>
      </c>
      <c r="H908" s="80" t="s">
        <v>17</v>
      </c>
      <c r="J908" s="81">
        <v>45955</v>
      </c>
      <c r="K908" s="80">
        <v>1</v>
      </c>
      <c r="L908" s="80">
        <v>4</v>
      </c>
      <c r="M908" s="80">
        <v>2</v>
      </c>
      <c r="N908" s="80">
        <v>4</v>
      </c>
    </row>
    <row r="909" spans="1:14" x14ac:dyDescent="0.3">
      <c r="A909" s="2" t="s">
        <v>935</v>
      </c>
      <c r="B909" s="2" t="s">
        <v>21</v>
      </c>
      <c r="C909" s="80" t="s">
        <v>30</v>
      </c>
      <c r="D909" s="81">
        <v>45931</v>
      </c>
      <c r="E909" s="81">
        <v>45932</v>
      </c>
      <c r="F909" s="81">
        <v>45937</v>
      </c>
      <c r="G909" s="81">
        <v>45943</v>
      </c>
      <c r="H909" s="80" t="s">
        <v>17</v>
      </c>
      <c r="J909" s="81">
        <v>45961</v>
      </c>
      <c r="K909" s="80">
        <v>1</v>
      </c>
      <c r="L909" s="80">
        <v>5</v>
      </c>
      <c r="M909" s="80">
        <v>6</v>
      </c>
      <c r="N909" s="80">
        <v>2</v>
      </c>
    </row>
    <row r="910" spans="1:14" x14ac:dyDescent="0.3">
      <c r="A910" s="2" t="s">
        <v>936</v>
      </c>
      <c r="B910" s="2" t="s">
        <v>15</v>
      </c>
      <c r="C910" s="80" t="s">
        <v>16</v>
      </c>
      <c r="D910" s="81">
        <v>45942</v>
      </c>
      <c r="E910" s="81">
        <v>45946</v>
      </c>
      <c r="F910" s="81">
        <v>45950</v>
      </c>
      <c r="G910" s="81">
        <v>45956</v>
      </c>
      <c r="H910" s="80" t="s">
        <v>17</v>
      </c>
      <c r="J910" s="81">
        <v>45986</v>
      </c>
      <c r="K910" s="80">
        <v>4</v>
      </c>
      <c r="L910" s="80">
        <v>4</v>
      </c>
      <c r="M910" s="80">
        <v>6</v>
      </c>
      <c r="N910" s="80">
        <v>8</v>
      </c>
    </row>
    <row r="911" spans="1:14" x14ac:dyDescent="0.3">
      <c r="A911" s="2" t="s">
        <v>937</v>
      </c>
      <c r="B911" s="2" t="s">
        <v>21</v>
      </c>
      <c r="C911" s="80" t="s">
        <v>16</v>
      </c>
      <c r="D911" s="81">
        <v>45956</v>
      </c>
      <c r="E911" s="81">
        <v>45961</v>
      </c>
      <c r="F911" s="81">
        <v>45966</v>
      </c>
      <c r="G911" s="81">
        <v>45972</v>
      </c>
      <c r="H911" s="80" t="s">
        <v>17</v>
      </c>
      <c r="J911" s="81">
        <v>45989</v>
      </c>
      <c r="K911" s="80">
        <v>5</v>
      </c>
      <c r="L911" s="80">
        <v>5</v>
      </c>
      <c r="M911" s="80">
        <v>6</v>
      </c>
      <c r="N911" s="80">
        <v>2</v>
      </c>
    </row>
    <row r="912" spans="1:14" x14ac:dyDescent="0.3">
      <c r="A912" s="2" t="s">
        <v>938</v>
      </c>
      <c r="B912" s="2" t="s">
        <v>15</v>
      </c>
      <c r="C912" s="80" t="s">
        <v>16</v>
      </c>
      <c r="D912" s="81">
        <v>45956</v>
      </c>
      <c r="E912" s="81">
        <v>45960</v>
      </c>
      <c r="F912" s="81">
        <v>45965</v>
      </c>
      <c r="G912" s="81">
        <v>45968</v>
      </c>
      <c r="H912" s="80" t="s">
        <v>17</v>
      </c>
      <c r="J912" s="81">
        <v>45992</v>
      </c>
      <c r="K912" s="80">
        <v>4</v>
      </c>
      <c r="L912" s="80">
        <v>5</v>
      </c>
      <c r="M912" s="80">
        <v>3</v>
      </c>
      <c r="N912" s="80">
        <v>4</v>
      </c>
    </row>
    <row r="913" spans="1:14" x14ac:dyDescent="0.3">
      <c r="A913" s="2" t="s">
        <v>939</v>
      </c>
      <c r="B913" s="2" t="s">
        <v>32</v>
      </c>
      <c r="C913" s="80" t="s">
        <v>30</v>
      </c>
      <c r="D913" s="81">
        <v>45938</v>
      </c>
      <c r="E913" s="81">
        <v>45940</v>
      </c>
      <c r="F913" s="81">
        <v>45944</v>
      </c>
      <c r="G913" s="81">
        <v>45951</v>
      </c>
      <c r="H913" s="80" t="s">
        <v>17</v>
      </c>
      <c r="J913" s="81">
        <v>45970</v>
      </c>
      <c r="K913" s="80">
        <v>2</v>
      </c>
      <c r="L913" s="80">
        <v>4</v>
      </c>
      <c r="M913" s="80">
        <v>7</v>
      </c>
      <c r="N913" s="80">
        <v>1</v>
      </c>
    </row>
    <row r="914" spans="1:14" x14ac:dyDescent="0.3">
      <c r="A914" s="2" t="s">
        <v>940</v>
      </c>
      <c r="B914" s="2" t="s">
        <v>21</v>
      </c>
      <c r="C914" s="80" t="s">
        <v>30</v>
      </c>
      <c r="D914" s="81">
        <v>45949</v>
      </c>
      <c r="E914" s="81">
        <v>45951</v>
      </c>
      <c r="F914" s="81">
        <v>45956</v>
      </c>
      <c r="G914" s="81">
        <v>45960</v>
      </c>
      <c r="H914" s="80" t="s">
        <v>17</v>
      </c>
      <c r="J914" s="81">
        <v>45978</v>
      </c>
      <c r="K914" s="80">
        <v>2</v>
      </c>
      <c r="L914" s="80">
        <v>5</v>
      </c>
      <c r="M914" s="80">
        <v>4</v>
      </c>
      <c r="N914" s="80">
        <v>8</v>
      </c>
    </row>
    <row r="915" spans="1:14" x14ac:dyDescent="0.3">
      <c r="A915" s="2" t="s">
        <v>941</v>
      </c>
      <c r="B915" s="2" t="s">
        <v>19</v>
      </c>
      <c r="C915" s="80" t="s">
        <v>16</v>
      </c>
      <c r="D915" s="81">
        <v>45941</v>
      </c>
      <c r="E915" s="81">
        <v>45946</v>
      </c>
      <c r="F915" s="81">
        <v>45947</v>
      </c>
      <c r="G915" s="81">
        <v>45952</v>
      </c>
      <c r="H915" s="80" t="s">
        <v>17</v>
      </c>
      <c r="J915" s="81">
        <v>45976</v>
      </c>
      <c r="K915" s="80">
        <v>5</v>
      </c>
      <c r="L915" s="80">
        <v>1</v>
      </c>
      <c r="M915" s="80">
        <v>5</v>
      </c>
      <c r="N915" s="80">
        <v>9</v>
      </c>
    </row>
    <row r="916" spans="1:14" x14ac:dyDescent="0.3">
      <c r="A916" s="2" t="s">
        <v>942</v>
      </c>
      <c r="B916" s="2" t="s">
        <v>15</v>
      </c>
      <c r="C916" s="80" t="s">
        <v>30</v>
      </c>
      <c r="D916" s="81">
        <v>45931</v>
      </c>
      <c r="E916" s="81">
        <v>45934</v>
      </c>
      <c r="F916" s="81">
        <v>45937</v>
      </c>
      <c r="G916" s="81">
        <v>45942</v>
      </c>
      <c r="H916" s="80" t="s">
        <v>17</v>
      </c>
      <c r="J916" s="81">
        <v>45953</v>
      </c>
      <c r="K916" s="80">
        <v>3</v>
      </c>
      <c r="L916" s="80">
        <v>3</v>
      </c>
      <c r="M916" s="80">
        <v>5</v>
      </c>
      <c r="N916" s="80">
        <v>4</v>
      </c>
    </row>
    <row r="917" spans="1:14" x14ac:dyDescent="0.3">
      <c r="A917" s="2" t="s">
        <v>943</v>
      </c>
      <c r="B917" s="2" t="s">
        <v>15</v>
      </c>
      <c r="C917" s="80" t="s">
        <v>30</v>
      </c>
      <c r="D917" s="81">
        <v>45936</v>
      </c>
      <c r="E917" s="81">
        <v>45937</v>
      </c>
      <c r="F917" s="81">
        <v>45942</v>
      </c>
      <c r="G917" s="81">
        <v>45948</v>
      </c>
      <c r="H917" s="80" t="s">
        <v>17</v>
      </c>
      <c r="J917" s="81">
        <v>45961</v>
      </c>
      <c r="K917" s="80">
        <v>1</v>
      </c>
      <c r="L917" s="80">
        <v>5</v>
      </c>
      <c r="M917" s="80">
        <v>6</v>
      </c>
      <c r="N917" s="80">
        <v>1</v>
      </c>
    </row>
    <row r="918" spans="1:14" x14ac:dyDescent="0.3">
      <c r="A918" s="2" t="s">
        <v>944</v>
      </c>
      <c r="B918" s="2" t="s">
        <v>21</v>
      </c>
      <c r="C918" s="80" t="s">
        <v>30</v>
      </c>
      <c r="D918" s="81">
        <v>45939</v>
      </c>
      <c r="E918" s="81">
        <v>45940</v>
      </c>
      <c r="F918" s="81">
        <v>45945</v>
      </c>
      <c r="G918" s="81">
        <v>45950</v>
      </c>
      <c r="H918" s="80" t="s">
        <v>17</v>
      </c>
      <c r="J918" s="81">
        <v>45965</v>
      </c>
      <c r="K918" s="80">
        <v>1</v>
      </c>
      <c r="L918" s="80">
        <v>5</v>
      </c>
      <c r="M918" s="80">
        <v>5</v>
      </c>
      <c r="N918" s="80">
        <v>6</v>
      </c>
    </row>
    <row r="919" spans="1:14" x14ac:dyDescent="0.3">
      <c r="A919" s="2" t="s">
        <v>945</v>
      </c>
      <c r="B919" s="2" t="s">
        <v>32</v>
      </c>
      <c r="C919" s="80" t="s">
        <v>30</v>
      </c>
      <c r="D919" s="81">
        <v>45932</v>
      </c>
      <c r="E919" s="81">
        <v>45935</v>
      </c>
      <c r="F919" s="81">
        <v>45936</v>
      </c>
      <c r="G919" s="81">
        <v>45938</v>
      </c>
      <c r="H919" s="80" t="s">
        <v>17</v>
      </c>
      <c r="J919" s="81">
        <v>45949</v>
      </c>
      <c r="K919" s="80">
        <v>3</v>
      </c>
      <c r="L919" s="80">
        <v>1</v>
      </c>
      <c r="M919" s="80">
        <v>2</v>
      </c>
      <c r="N919" s="80">
        <v>8</v>
      </c>
    </row>
    <row r="920" spans="1:14" x14ac:dyDescent="0.3">
      <c r="A920" s="2" t="s">
        <v>946</v>
      </c>
      <c r="B920" s="2" t="s">
        <v>21</v>
      </c>
      <c r="C920" s="80" t="s">
        <v>30</v>
      </c>
      <c r="D920" s="81">
        <v>45935</v>
      </c>
      <c r="E920" s="81">
        <v>45939</v>
      </c>
      <c r="F920" s="81">
        <v>45940</v>
      </c>
      <c r="G920" s="81">
        <v>45942</v>
      </c>
      <c r="H920" s="80" t="s">
        <v>17</v>
      </c>
      <c r="J920" s="81">
        <v>45961</v>
      </c>
      <c r="K920" s="80">
        <v>4</v>
      </c>
      <c r="L920" s="80">
        <v>1</v>
      </c>
      <c r="M920" s="80">
        <v>2</v>
      </c>
      <c r="N920" s="80">
        <v>1</v>
      </c>
    </row>
    <row r="921" spans="1:14" x14ac:dyDescent="0.3">
      <c r="A921" s="2" t="s">
        <v>947</v>
      </c>
      <c r="B921" s="2" t="s">
        <v>32</v>
      </c>
      <c r="C921" s="80" t="s">
        <v>16</v>
      </c>
      <c r="D921" s="81">
        <v>45954</v>
      </c>
      <c r="E921" s="81">
        <v>45959</v>
      </c>
      <c r="F921" s="81">
        <v>45961</v>
      </c>
      <c r="G921" s="81">
        <v>45965</v>
      </c>
      <c r="H921" s="80" t="s">
        <v>17</v>
      </c>
      <c r="J921" s="81">
        <v>45986</v>
      </c>
      <c r="K921" s="80">
        <v>5</v>
      </c>
      <c r="L921" s="80">
        <v>2</v>
      </c>
      <c r="M921" s="80">
        <v>4</v>
      </c>
      <c r="N921" s="80">
        <v>6</v>
      </c>
    </row>
    <row r="922" spans="1:14" x14ac:dyDescent="0.3">
      <c r="A922" s="2" t="s">
        <v>948</v>
      </c>
      <c r="B922" s="2" t="s">
        <v>32</v>
      </c>
      <c r="C922" s="80" t="s">
        <v>16</v>
      </c>
      <c r="D922" s="81">
        <v>45944</v>
      </c>
      <c r="E922" s="81">
        <v>45948</v>
      </c>
      <c r="F922" s="81">
        <v>45951</v>
      </c>
      <c r="G922" s="81">
        <v>45956</v>
      </c>
      <c r="H922" s="80" t="s">
        <v>17</v>
      </c>
      <c r="J922" s="81">
        <v>45976</v>
      </c>
      <c r="K922" s="80">
        <v>4</v>
      </c>
      <c r="L922" s="80">
        <v>3</v>
      </c>
      <c r="M922" s="80">
        <v>5</v>
      </c>
      <c r="N922" s="80">
        <v>0</v>
      </c>
    </row>
    <row r="923" spans="1:14" x14ac:dyDescent="0.3">
      <c r="A923" s="2" t="s">
        <v>949</v>
      </c>
      <c r="B923" s="2" t="s">
        <v>15</v>
      </c>
      <c r="C923" s="80" t="s">
        <v>22</v>
      </c>
      <c r="D923" s="81">
        <v>45947</v>
      </c>
      <c r="H923" s="80" t="s">
        <v>23</v>
      </c>
      <c r="I923" s="80" t="s">
        <v>24</v>
      </c>
    </row>
    <row r="924" spans="1:14" x14ac:dyDescent="0.3">
      <c r="A924" s="2" t="s">
        <v>950</v>
      </c>
      <c r="B924" s="2" t="s">
        <v>21</v>
      </c>
      <c r="C924" s="80" t="s">
        <v>16</v>
      </c>
      <c r="D924" s="81">
        <v>45934</v>
      </c>
      <c r="E924" s="81">
        <v>45937</v>
      </c>
      <c r="F924" s="81">
        <v>45939</v>
      </c>
      <c r="G924" s="81">
        <v>45942</v>
      </c>
      <c r="H924" s="80" t="s">
        <v>17</v>
      </c>
      <c r="J924" s="81">
        <v>45965</v>
      </c>
      <c r="K924" s="80">
        <v>3</v>
      </c>
      <c r="L924" s="80">
        <v>2</v>
      </c>
      <c r="M924" s="80">
        <v>3</v>
      </c>
      <c r="N924" s="80">
        <v>6</v>
      </c>
    </row>
    <row r="925" spans="1:14" x14ac:dyDescent="0.3">
      <c r="A925" s="2" t="s">
        <v>951</v>
      </c>
      <c r="B925" s="2" t="s">
        <v>21</v>
      </c>
      <c r="C925" s="80" t="s">
        <v>16</v>
      </c>
      <c r="D925" s="81">
        <v>45954</v>
      </c>
      <c r="E925" s="81">
        <v>45959</v>
      </c>
      <c r="F925" s="81">
        <v>45964</v>
      </c>
      <c r="G925" s="81">
        <v>45969</v>
      </c>
      <c r="H925" s="80" t="s">
        <v>17</v>
      </c>
      <c r="J925" s="81">
        <v>45982</v>
      </c>
      <c r="K925" s="80">
        <v>5</v>
      </c>
      <c r="L925" s="80">
        <v>5</v>
      </c>
      <c r="M925" s="80">
        <v>5</v>
      </c>
      <c r="N925" s="80">
        <v>6</v>
      </c>
    </row>
    <row r="926" spans="1:14" x14ac:dyDescent="0.3">
      <c r="A926" s="2" t="s">
        <v>952</v>
      </c>
      <c r="B926" s="2" t="s">
        <v>32</v>
      </c>
      <c r="C926" s="80" t="s">
        <v>30</v>
      </c>
      <c r="D926" s="81">
        <v>45933</v>
      </c>
      <c r="E926" s="81">
        <v>45934</v>
      </c>
      <c r="F926" s="81">
        <v>45935</v>
      </c>
      <c r="G926" s="81">
        <v>45938</v>
      </c>
      <c r="H926" s="80" t="s">
        <v>17</v>
      </c>
      <c r="J926" s="81">
        <v>45951</v>
      </c>
      <c r="K926" s="80">
        <v>1</v>
      </c>
      <c r="L926" s="80">
        <v>1</v>
      </c>
      <c r="M926" s="80">
        <v>3</v>
      </c>
      <c r="N926" s="80">
        <v>6</v>
      </c>
    </row>
    <row r="927" spans="1:14" x14ac:dyDescent="0.3">
      <c r="A927" s="2" t="s">
        <v>953</v>
      </c>
      <c r="B927" s="2" t="s">
        <v>21</v>
      </c>
      <c r="C927" s="80" t="s">
        <v>30</v>
      </c>
      <c r="D927" s="81">
        <v>45946</v>
      </c>
      <c r="E927" s="81">
        <v>45947</v>
      </c>
      <c r="F927" s="81">
        <v>45952</v>
      </c>
      <c r="G927" s="81">
        <v>45959</v>
      </c>
      <c r="H927" s="80" t="s">
        <v>17</v>
      </c>
      <c r="J927" s="81">
        <v>45970</v>
      </c>
      <c r="K927" s="80">
        <v>1</v>
      </c>
      <c r="L927" s="80">
        <v>5</v>
      </c>
      <c r="M927" s="80">
        <v>7</v>
      </c>
      <c r="N927" s="80">
        <v>2</v>
      </c>
    </row>
    <row r="928" spans="1:14" x14ac:dyDescent="0.3">
      <c r="A928" s="2" t="s">
        <v>954</v>
      </c>
      <c r="B928" s="2" t="s">
        <v>19</v>
      </c>
      <c r="C928" s="80" t="s">
        <v>16</v>
      </c>
      <c r="D928" s="81">
        <v>45945</v>
      </c>
      <c r="E928" s="81">
        <v>45949</v>
      </c>
      <c r="F928" s="81">
        <v>45953</v>
      </c>
      <c r="G928" s="81">
        <v>45959</v>
      </c>
      <c r="H928" s="80" t="s">
        <v>17</v>
      </c>
      <c r="J928" s="81">
        <v>45969</v>
      </c>
      <c r="K928" s="80">
        <v>4</v>
      </c>
      <c r="L928" s="80">
        <v>4</v>
      </c>
      <c r="M928" s="80">
        <v>6</v>
      </c>
      <c r="N928" s="80">
        <v>7</v>
      </c>
    </row>
    <row r="929" spans="1:14" x14ac:dyDescent="0.3">
      <c r="A929" s="2" t="s">
        <v>955</v>
      </c>
      <c r="B929" s="2" t="s">
        <v>19</v>
      </c>
      <c r="C929" s="80" t="s">
        <v>30</v>
      </c>
      <c r="D929" s="81">
        <v>45955</v>
      </c>
      <c r="E929" s="81">
        <v>45957</v>
      </c>
      <c r="F929" s="81">
        <v>45960</v>
      </c>
      <c r="G929" s="81">
        <v>45963</v>
      </c>
      <c r="H929" s="80" t="s">
        <v>23</v>
      </c>
      <c r="I929" s="80" t="s">
        <v>63</v>
      </c>
      <c r="K929" s="80">
        <v>2</v>
      </c>
      <c r="L929" s="80">
        <v>3</v>
      </c>
      <c r="M929" s="80">
        <v>3</v>
      </c>
    </row>
    <row r="930" spans="1:14" x14ac:dyDescent="0.3">
      <c r="A930" s="2" t="s">
        <v>956</v>
      </c>
      <c r="B930" s="2" t="s">
        <v>21</v>
      </c>
      <c r="C930" s="80" t="s">
        <v>16</v>
      </c>
      <c r="D930" s="81">
        <v>45942</v>
      </c>
      <c r="E930" s="81">
        <v>45945</v>
      </c>
      <c r="F930" s="81">
        <v>45949</v>
      </c>
      <c r="G930" s="81">
        <v>45956</v>
      </c>
      <c r="H930" s="80" t="s">
        <v>17</v>
      </c>
      <c r="J930" s="81">
        <v>45970</v>
      </c>
      <c r="K930" s="80">
        <v>3</v>
      </c>
      <c r="L930" s="80">
        <v>4</v>
      </c>
      <c r="M930" s="80">
        <v>7</v>
      </c>
      <c r="N930" s="80">
        <v>8</v>
      </c>
    </row>
    <row r="931" spans="1:14" x14ac:dyDescent="0.3">
      <c r="A931" s="2" t="s">
        <v>957</v>
      </c>
      <c r="B931" s="2" t="s">
        <v>21</v>
      </c>
      <c r="C931" s="80" t="s">
        <v>16</v>
      </c>
      <c r="D931" s="81">
        <v>45947</v>
      </c>
      <c r="E931" s="81">
        <v>45950</v>
      </c>
      <c r="F931" s="81">
        <v>45951</v>
      </c>
      <c r="G931" s="81">
        <v>45957</v>
      </c>
      <c r="H931" s="80" t="s">
        <v>17</v>
      </c>
      <c r="J931" s="81">
        <v>45987</v>
      </c>
      <c r="K931" s="80">
        <v>3</v>
      </c>
      <c r="L931" s="80">
        <v>1</v>
      </c>
      <c r="M931" s="80">
        <v>6</v>
      </c>
      <c r="N931" s="80">
        <v>1</v>
      </c>
    </row>
    <row r="932" spans="1:14" x14ac:dyDescent="0.3">
      <c r="A932" s="2" t="s">
        <v>958</v>
      </c>
      <c r="B932" s="2" t="s">
        <v>32</v>
      </c>
      <c r="C932" s="80" t="s">
        <v>16</v>
      </c>
      <c r="D932" s="81">
        <v>45949</v>
      </c>
      <c r="E932" s="81">
        <v>45953</v>
      </c>
      <c r="F932" s="81">
        <v>45954</v>
      </c>
      <c r="G932" s="81">
        <v>45956</v>
      </c>
      <c r="H932" s="80" t="s">
        <v>17</v>
      </c>
      <c r="J932" s="81">
        <v>45971</v>
      </c>
      <c r="K932" s="80">
        <v>4</v>
      </c>
      <c r="L932" s="80">
        <v>1</v>
      </c>
      <c r="M932" s="80">
        <v>2</v>
      </c>
      <c r="N932" s="80">
        <v>7</v>
      </c>
    </row>
    <row r="933" spans="1:14" x14ac:dyDescent="0.3">
      <c r="A933" s="2" t="s">
        <v>959</v>
      </c>
      <c r="B933" s="2" t="s">
        <v>19</v>
      </c>
      <c r="C933" s="80" t="s">
        <v>30</v>
      </c>
      <c r="D933" s="81">
        <v>45934</v>
      </c>
      <c r="E933" s="81">
        <v>45937</v>
      </c>
      <c r="F933" s="81">
        <v>45938</v>
      </c>
      <c r="G933" s="81">
        <v>45943</v>
      </c>
      <c r="H933" s="80" t="s">
        <v>17</v>
      </c>
      <c r="J933" s="81">
        <v>45963</v>
      </c>
      <c r="K933" s="80">
        <v>3</v>
      </c>
      <c r="L933" s="80">
        <v>1</v>
      </c>
      <c r="M933" s="80">
        <v>5</v>
      </c>
      <c r="N933" s="80">
        <v>9</v>
      </c>
    </row>
    <row r="934" spans="1:14" x14ac:dyDescent="0.3">
      <c r="A934" s="2" t="s">
        <v>960</v>
      </c>
      <c r="B934" s="2" t="s">
        <v>19</v>
      </c>
      <c r="C934" s="80" t="s">
        <v>16</v>
      </c>
      <c r="D934" s="81">
        <v>45945</v>
      </c>
      <c r="E934" s="81">
        <v>45946</v>
      </c>
      <c r="F934" s="81">
        <v>45949</v>
      </c>
      <c r="G934" s="81">
        <v>45956</v>
      </c>
      <c r="H934" s="80" t="s">
        <v>17</v>
      </c>
      <c r="J934" s="81">
        <v>45977</v>
      </c>
      <c r="K934" s="80">
        <v>1</v>
      </c>
      <c r="L934" s="80">
        <v>3</v>
      </c>
      <c r="M934" s="80">
        <v>7</v>
      </c>
      <c r="N934" s="80">
        <v>2</v>
      </c>
    </row>
    <row r="935" spans="1:14" x14ac:dyDescent="0.3">
      <c r="A935" s="2" t="s">
        <v>961</v>
      </c>
      <c r="B935" s="2" t="s">
        <v>15</v>
      </c>
      <c r="C935" s="80" t="s">
        <v>16</v>
      </c>
      <c r="D935" s="81">
        <v>45947</v>
      </c>
      <c r="E935" s="81">
        <v>45951</v>
      </c>
      <c r="F935" s="81">
        <v>45953</v>
      </c>
      <c r="G935" s="81">
        <v>45957</v>
      </c>
      <c r="H935" s="80" t="s">
        <v>23</v>
      </c>
      <c r="I935" s="80" t="s">
        <v>33</v>
      </c>
      <c r="K935" s="80">
        <v>4</v>
      </c>
      <c r="L935" s="80">
        <v>2</v>
      </c>
      <c r="M935" s="80">
        <v>4</v>
      </c>
    </row>
    <row r="936" spans="1:14" x14ac:dyDescent="0.3">
      <c r="A936" s="2" t="s">
        <v>962</v>
      </c>
      <c r="B936" s="2" t="s">
        <v>32</v>
      </c>
      <c r="C936" s="80" t="s">
        <v>30</v>
      </c>
      <c r="D936" s="81">
        <v>45938</v>
      </c>
      <c r="E936" s="81">
        <v>45939</v>
      </c>
      <c r="F936" s="81">
        <v>45944</v>
      </c>
      <c r="G936" s="81">
        <v>45949</v>
      </c>
      <c r="H936" s="80" t="s">
        <v>17</v>
      </c>
      <c r="J936" s="81">
        <v>45973</v>
      </c>
      <c r="K936" s="80">
        <v>1</v>
      </c>
      <c r="L936" s="80">
        <v>5</v>
      </c>
      <c r="M936" s="80">
        <v>5</v>
      </c>
      <c r="N936" s="80">
        <v>9</v>
      </c>
    </row>
    <row r="937" spans="1:14" x14ac:dyDescent="0.3">
      <c r="A937" s="2" t="s">
        <v>963</v>
      </c>
      <c r="B937" s="2" t="s">
        <v>15</v>
      </c>
      <c r="C937" s="80" t="s">
        <v>16</v>
      </c>
      <c r="D937" s="81">
        <v>45961</v>
      </c>
      <c r="E937" s="81">
        <v>45966</v>
      </c>
      <c r="F937" s="81">
        <v>45971</v>
      </c>
      <c r="G937" s="81">
        <v>45977</v>
      </c>
      <c r="H937" s="80" t="s">
        <v>17</v>
      </c>
      <c r="J937" s="81">
        <v>46006</v>
      </c>
      <c r="K937" s="80">
        <v>5</v>
      </c>
      <c r="L937" s="80">
        <v>5</v>
      </c>
      <c r="M937" s="80">
        <v>6</v>
      </c>
      <c r="N937" s="80">
        <v>2</v>
      </c>
    </row>
    <row r="938" spans="1:14" x14ac:dyDescent="0.3">
      <c r="A938" s="2" t="s">
        <v>964</v>
      </c>
      <c r="B938" s="2" t="s">
        <v>19</v>
      </c>
      <c r="C938" s="80" t="s">
        <v>16</v>
      </c>
      <c r="D938" s="81">
        <v>45950</v>
      </c>
      <c r="E938" s="81">
        <v>45955</v>
      </c>
      <c r="F938" s="81">
        <v>45960</v>
      </c>
      <c r="G938" s="81">
        <v>45965</v>
      </c>
      <c r="H938" s="80" t="s">
        <v>17</v>
      </c>
      <c r="J938" s="81">
        <v>45983</v>
      </c>
      <c r="K938" s="80">
        <v>5</v>
      </c>
      <c r="L938" s="80">
        <v>5</v>
      </c>
      <c r="M938" s="80">
        <v>5</v>
      </c>
      <c r="N938" s="80">
        <v>4</v>
      </c>
    </row>
    <row r="939" spans="1:14" x14ac:dyDescent="0.3">
      <c r="A939" s="2" t="s">
        <v>965</v>
      </c>
      <c r="B939" s="2" t="s">
        <v>32</v>
      </c>
      <c r="C939" s="80" t="s">
        <v>22</v>
      </c>
      <c r="D939" s="81">
        <v>45932</v>
      </c>
      <c r="H939" s="80" t="s">
        <v>23</v>
      </c>
      <c r="I939" s="80" t="s">
        <v>101</v>
      </c>
    </row>
    <row r="940" spans="1:14" x14ac:dyDescent="0.3">
      <c r="A940" s="2" t="s">
        <v>966</v>
      </c>
      <c r="B940" s="2" t="s">
        <v>21</v>
      </c>
      <c r="C940" s="80" t="s">
        <v>30</v>
      </c>
      <c r="D940" s="81">
        <v>45954</v>
      </c>
      <c r="E940" s="81">
        <v>45956</v>
      </c>
      <c r="F940" s="81">
        <v>45961</v>
      </c>
      <c r="G940" s="81">
        <v>45965</v>
      </c>
      <c r="H940" s="80" t="s">
        <v>17</v>
      </c>
      <c r="J940" s="81">
        <v>45977</v>
      </c>
      <c r="K940" s="80">
        <v>2</v>
      </c>
      <c r="L940" s="80">
        <v>5</v>
      </c>
      <c r="M940" s="80">
        <v>4</v>
      </c>
      <c r="N940" s="80">
        <v>7</v>
      </c>
    </row>
    <row r="941" spans="1:14" x14ac:dyDescent="0.3">
      <c r="A941" s="2" t="s">
        <v>967</v>
      </c>
      <c r="B941" s="2" t="s">
        <v>32</v>
      </c>
      <c r="C941" s="80" t="s">
        <v>22</v>
      </c>
      <c r="D941" s="81">
        <v>45956</v>
      </c>
      <c r="H941" s="80" t="s">
        <v>23</v>
      </c>
      <c r="I941" s="80" t="s">
        <v>101</v>
      </c>
    </row>
    <row r="942" spans="1:14" x14ac:dyDescent="0.3">
      <c r="A942" s="2" t="s">
        <v>968</v>
      </c>
      <c r="B942" s="2" t="s">
        <v>21</v>
      </c>
      <c r="C942" s="80" t="s">
        <v>16</v>
      </c>
      <c r="D942" s="81">
        <v>45960</v>
      </c>
      <c r="E942" s="81">
        <v>45963</v>
      </c>
      <c r="F942" s="81">
        <v>45968</v>
      </c>
      <c r="G942" s="81">
        <v>45974</v>
      </c>
      <c r="H942" s="80" t="s">
        <v>17</v>
      </c>
      <c r="J942" s="81">
        <v>45995</v>
      </c>
      <c r="K942" s="80">
        <v>3</v>
      </c>
      <c r="L942" s="80">
        <v>5</v>
      </c>
      <c r="M942" s="80">
        <v>6</v>
      </c>
      <c r="N942" s="80">
        <v>8</v>
      </c>
    </row>
    <row r="943" spans="1:14" x14ac:dyDescent="0.3">
      <c r="A943" s="2" t="s">
        <v>969</v>
      </c>
      <c r="B943" s="2" t="s">
        <v>21</v>
      </c>
      <c r="C943" s="80" t="s">
        <v>16</v>
      </c>
      <c r="D943" s="81">
        <v>45958</v>
      </c>
      <c r="E943" s="81">
        <v>45963</v>
      </c>
      <c r="F943" s="81">
        <v>45965</v>
      </c>
      <c r="G943" s="81">
        <v>45971</v>
      </c>
      <c r="H943" s="80" t="s">
        <v>17</v>
      </c>
      <c r="J943" s="81">
        <v>45991</v>
      </c>
      <c r="K943" s="80">
        <v>5</v>
      </c>
      <c r="L943" s="80">
        <v>2</v>
      </c>
      <c r="M943" s="80">
        <v>6</v>
      </c>
      <c r="N943" s="80">
        <v>5</v>
      </c>
    </row>
    <row r="944" spans="1:14" x14ac:dyDescent="0.3">
      <c r="A944" s="2" t="s">
        <v>970</v>
      </c>
      <c r="B944" s="2" t="s">
        <v>32</v>
      </c>
      <c r="C944" s="80" t="s">
        <v>30</v>
      </c>
      <c r="D944" s="81">
        <v>45952</v>
      </c>
      <c r="E944" s="81">
        <v>45955</v>
      </c>
      <c r="F944" s="81">
        <v>45959</v>
      </c>
      <c r="G944" s="81">
        <v>45963</v>
      </c>
      <c r="H944" s="80" t="s">
        <v>17</v>
      </c>
      <c r="J944" s="81">
        <v>45978</v>
      </c>
      <c r="K944" s="80">
        <v>3</v>
      </c>
      <c r="L944" s="80">
        <v>4</v>
      </c>
      <c r="M944" s="80">
        <v>4</v>
      </c>
      <c r="N944" s="80">
        <v>4</v>
      </c>
    </row>
    <row r="945" spans="1:14" x14ac:dyDescent="0.3">
      <c r="A945" s="2" t="s">
        <v>971</v>
      </c>
      <c r="B945" s="2" t="s">
        <v>21</v>
      </c>
      <c r="C945" s="80" t="s">
        <v>16</v>
      </c>
      <c r="D945" s="81">
        <v>45947</v>
      </c>
      <c r="E945" s="81">
        <v>45948</v>
      </c>
      <c r="F945" s="81">
        <v>45951</v>
      </c>
      <c r="G945" s="81">
        <v>45956</v>
      </c>
      <c r="H945" s="80" t="s">
        <v>17</v>
      </c>
      <c r="J945" s="81">
        <v>45969</v>
      </c>
      <c r="K945" s="80">
        <v>1</v>
      </c>
      <c r="L945" s="80">
        <v>3</v>
      </c>
      <c r="M945" s="80">
        <v>5</v>
      </c>
      <c r="N945" s="80">
        <v>2</v>
      </c>
    </row>
    <row r="946" spans="1:14" x14ac:dyDescent="0.3">
      <c r="A946" s="2" t="s">
        <v>972</v>
      </c>
      <c r="B946" s="2" t="s">
        <v>15</v>
      </c>
      <c r="C946" s="80" t="s">
        <v>30</v>
      </c>
      <c r="D946" s="81">
        <v>45940</v>
      </c>
      <c r="E946" s="81">
        <v>45944</v>
      </c>
      <c r="F946" s="81">
        <v>45948</v>
      </c>
      <c r="G946" s="81">
        <v>45952</v>
      </c>
      <c r="H946" s="80" t="s">
        <v>17</v>
      </c>
      <c r="J946" s="81">
        <v>45974</v>
      </c>
      <c r="K946" s="80">
        <v>4</v>
      </c>
      <c r="L946" s="80">
        <v>4</v>
      </c>
      <c r="M946" s="80">
        <v>4</v>
      </c>
      <c r="N946" s="80">
        <v>3</v>
      </c>
    </row>
    <row r="947" spans="1:14" x14ac:dyDescent="0.3">
      <c r="A947" s="2" t="s">
        <v>973</v>
      </c>
      <c r="B947" s="2" t="s">
        <v>19</v>
      </c>
      <c r="C947" s="80" t="s">
        <v>16</v>
      </c>
      <c r="D947" s="81">
        <v>45945</v>
      </c>
      <c r="E947" s="81">
        <v>45950</v>
      </c>
      <c r="F947" s="81">
        <v>45954</v>
      </c>
      <c r="G947" s="81">
        <v>45957</v>
      </c>
      <c r="H947" s="80" t="s">
        <v>17</v>
      </c>
      <c r="J947" s="81">
        <v>45979</v>
      </c>
      <c r="K947" s="80">
        <v>5</v>
      </c>
      <c r="L947" s="80">
        <v>4</v>
      </c>
      <c r="M947" s="80">
        <v>3</v>
      </c>
      <c r="N947" s="80">
        <v>6</v>
      </c>
    </row>
    <row r="948" spans="1:14" x14ac:dyDescent="0.3">
      <c r="A948" s="2" t="s">
        <v>974</v>
      </c>
      <c r="B948" s="2" t="s">
        <v>21</v>
      </c>
      <c r="C948" s="80" t="s">
        <v>30</v>
      </c>
      <c r="D948" s="81">
        <v>45951</v>
      </c>
      <c r="E948" s="81">
        <v>45955</v>
      </c>
      <c r="F948" s="81">
        <v>45960</v>
      </c>
      <c r="G948" s="81">
        <v>45962</v>
      </c>
      <c r="H948" s="80" t="s">
        <v>17</v>
      </c>
      <c r="J948" s="81">
        <v>45986</v>
      </c>
      <c r="K948" s="80">
        <v>4</v>
      </c>
      <c r="L948" s="80">
        <v>5</v>
      </c>
      <c r="M948" s="80">
        <v>2</v>
      </c>
      <c r="N948" s="80">
        <v>6</v>
      </c>
    </row>
    <row r="949" spans="1:14" x14ac:dyDescent="0.3">
      <c r="A949" s="2" t="s">
        <v>975</v>
      </c>
      <c r="B949" s="2" t="s">
        <v>15</v>
      </c>
      <c r="C949" s="80" t="s">
        <v>22</v>
      </c>
      <c r="D949" s="81">
        <v>45961</v>
      </c>
      <c r="H949" s="80" t="s">
        <v>23</v>
      </c>
      <c r="I949" s="80" t="s">
        <v>24</v>
      </c>
    </row>
    <row r="950" spans="1:14" x14ac:dyDescent="0.3">
      <c r="A950" s="2" t="s">
        <v>976</v>
      </c>
      <c r="B950" s="2" t="s">
        <v>21</v>
      </c>
      <c r="C950" s="80" t="s">
        <v>16</v>
      </c>
      <c r="D950" s="81">
        <v>45931</v>
      </c>
      <c r="E950" s="81">
        <v>45936</v>
      </c>
      <c r="F950" s="81">
        <v>45941</v>
      </c>
      <c r="G950" s="81">
        <v>45945</v>
      </c>
      <c r="H950" s="80" t="s">
        <v>17</v>
      </c>
      <c r="J950" s="81">
        <v>45963</v>
      </c>
      <c r="K950" s="80">
        <v>5</v>
      </c>
      <c r="L950" s="80">
        <v>5</v>
      </c>
      <c r="M950" s="80">
        <v>4</v>
      </c>
      <c r="N950" s="80">
        <v>8</v>
      </c>
    </row>
    <row r="951" spans="1:14" x14ac:dyDescent="0.3">
      <c r="A951" s="2" t="s">
        <v>977</v>
      </c>
      <c r="B951" s="2" t="s">
        <v>19</v>
      </c>
      <c r="C951" s="80" t="s">
        <v>16</v>
      </c>
      <c r="D951" s="81">
        <v>45932</v>
      </c>
      <c r="E951" s="81">
        <v>45935</v>
      </c>
      <c r="F951" s="81">
        <v>45937</v>
      </c>
      <c r="G951" s="81">
        <v>45943</v>
      </c>
      <c r="H951" s="80" t="s">
        <v>17</v>
      </c>
      <c r="J951" s="81">
        <v>45965</v>
      </c>
      <c r="K951" s="80">
        <v>3</v>
      </c>
      <c r="L951" s="80">
        <v>2</v>
      </c>
      <c r="M951" s="80">
        <v>6</v>
      </c>
      <c r="N951" s="80">
        <v>2</v>
      </c>
    </row>
    <row r="952" spans="1:14" x14ac:dyDescent="0.3">
      <c r="A952" s="2" t="s">
        <v>978</v>
      </c>
      <c r="B952" s="2" t="s">
        <v>15</v>
      </c>
      <c r="C952" s="80" t="s">
        <v>30</v>
      </c>
      <c r="D952" s="81">
        <v>45946</v>
      </c>
      <c r="E952" s="81">
        <v>45951</v>
      </c>
      <c r="F952" s="81">
        <v>45954</v>
      </c>
      <c r="G952" s="81">
        <v>45957</v>
      </c>
      <c r="H952" s="80" t="s">
        <v>17</v>
      </c>
      <c r="J952" s="81">
        <v>45982</v>
      </c>
      <c r="K952" s="80">
        <v>5</v>
      </c>
      <c r="L952" s="80">
        <v>3</v>
      </c>
      <c r="M952" s="80">
        <v>3</v>
      </c>
      <c r="N952" s="80">
        <v>3</v>
      </c>
    </row>
    <row r="953" spans="1:14" x14ac:dyDescent="0.3">
      <c r="A953" s="2" t="s">
        <v>979</v>
      </c>
      <c r="B953" s="2" t="s">
        <v>19</v>
      </c>
      <c r="C953" s="80" t="s">
        <v>30</v>
      </c>
      <c r="D953" s="81">
        <v>45958</v>
      </c>
      <c r="E953" s="81">
        <v>45963</v>
      </c>
      <c r="F953" s="81">
        <v>45964</v>
      </c>
      <c r="G953" s="81">
        <v>45966</v>
      </c>
      <c r="H953" s="80" t="s">
        <v>17</v>
      </c>
      <c r="J953" s="81">
        <v>45989</v>
      </c>
      <c r="K953" s="80">
        <v>5</v>
      </c>
      <c r="L953" s="80">
        <v>1</v>
      </c>
      <c r="M953" s="80">
        <v>2</v>
      </c>
      <c r="N953" s="80">
        <v>1</v>
      </c>
    </row>
    <row r="954" spans="1:14" x14ac:dyDescent="0.3">
      <c r="A954" s="2" t="s">
        <v>980</v>
      </c>
      <c r="B954" s="2" t="s">
        <v>19</v>
      </c>
      <c r="C954" s="80" t="s">
        <v>16</v>
      </c>
      <c r="D954" s="81">
        <v>45943</v>
      </c>
      <c r="E954" s="81">
        <v>45944</v>
      </c>
      <c r="F954" s="81">
        <v>45948</v>
      </c>
      <c r="G954" s="81">
        <v>45952</v>
      </c>
      <c r="H954" s="80" t="s">
        <v>17</v>
      </c>
      <c r="J954" s="81">
        <v>45982</v>
      </c>
      <c r="K954" s="80">
        <v>1</v>
      </c>
      <c r="L954" s="80">
        <v>4</v>
      </c>
      <c r="M954" s="80">
        <v>4</v>
      </c>
      <c r="N954" s="80">
        <v>1</v>
      </c>
    </row>
    <row r="955" spans="1:14" x14ac:dyDescent="0.3">
      <c r="A955" s="2" t="s">
        <v>981</v>
      </c>
      <c r="B955" s="2" t="s">
        <v>15</v>
      </c>
      <c r="C955" s="80" t="s">
        <v>16</v>
      </c>
      <c r="D955" s="81">
        <v>45944</v>
      </c>
      <c r="E955" s="81">
        <v>45946</v>
      </c>
      <c r="F955" s="81">
        <v>45947</v>
      </c>
      <c r="G955" s="81">
        <v>45949</v>
      </c>
      <c r="H955" s="80" t="s">
        <v>17</v>
      </c>
      <c r="J955" s="81">
        <v>45964</v>
      </c>
      <c r="K955" s="80">
        <v>2</v>
      </c>
      <c r="L955" s="80">
        <v>1</v>
      </c>
      <c r="M955" s="80">
        <v>2</v>
      </c>
      <c r="N955" s="80">
        <v>6</v>
      </c>
    </row>
    <row r="956" spans="1:14" x14ac:dyDescent="0.3">
      <c r="A956" s="2" t="s">
        <v>982</v>
      </c>
      <c r="B956" s="2" t="s">
        <v>15</v>
      </c>
      <c r="C956" s="80" t="s">
        <v>30</v>
      </c>
      <c r="D956" s="81">
        <v>45952</v>
      </c>
      <c r="E956" s="81">
        <v>45953</v>
      </c>
      <c r="F956" s="81">
        <v>45956</v>
      </c>
      <c r="G956" s="81">
        <v>45961</v>
      </c>
      <c r="H956" s="80" t="s">
        <v>17</v>
      </c>
      <c r="J956" s="81">
        <v>45974</v>
      </c>
      <c r="K956" s="80">
        <v>1</v>
      </c>
      <c r="L956" s="80">
        <v>3</v>
      </c>
      <c r="M956" s="80">
        <v>5</v>
      </c>
      <c r="N956" s="80">
        <v>1</v>
      </c>
    </row>
    <row r="957" spans="1:14" x14ac:dyDescent="0.3">
      <c r="A957" s="2" t="s">
        <v>983</v>
      </c>
      <c r="B957" s="2" t="s">
        <v>15</v>
      </c>
      <c r="C957" s="80" t="s">
        <v>16</v>
      </c>
      <c r="D957" s="81">
        <v>45934</v>
      </c>
      <c r="E957" s="81">
        <v>45938</v>
      </c>
      <c r="F957" s="81">
        <v>45942</v>
      </c>
      <c r="G957" s="81">
        <v>45948</v>
      </c>
      <c r="H957" s="80" t="s">
        <v>17</v>
      </c>
      <c r="J957" s="81">
        <v>45962</v>
      </c>
      <c r="K957" s="80">
        <v>4</v>
      </c>
      <c r="L957" s="80">
        <v>4</v>
      </c>
      <c r="M957" s="80">
        <v>6</v>
      </c>
      <c r="N957" s="80">
        <v>2</v>
      </c>
    </row>
    <row r="958" spans="1:14" x14ac:dyDescent="0.3">
      <c r="A958" s="2" t="s">
        <v>984</v>
      </c>
      <c r="B958" s="2" t="s">
        <v>32</v>
      </c>
      <c r="C958" s="80" t="s">
        <v>22</v>
      </c>
      <c r="D958" s="81">
        <v>45946</v>
      </c>
      <c r="H958" s="80" t="s">
        <v>23</v>
      </c>
      <c r="I958" s="80" t="s">
        <v>101</v>
      </c>
    </row>
    <row r="959" spans="1:14" x14ac:dyDescent="0.3">
      <c r="A959" s="2" t="s">
        <v>985</v>
      </c>
      <c r="B959" s="2" t="s">
        <v>15</v>
      </c>
      <c r="C959" s="80" t="s">
        <v>16</v>
      </c>
      <c r="D959" s="81">
        <v>45953</v>
      </c>
      <c r="E959" s="81">
        <v>45956</v>
      </c>
      <c r="F959" s="81">
        <v>45957</v>
      </c>
      <c r="G959" s="81">
        <v>45961</v>
      </c>
      <c r="H959" s="80" t="s">
        <v>17</v>
      </c>
      <c r="J959" s="81">
        <v>45972</v>
      </c>
      <c r="K959" s="80">
        <v>3</v>
      </c>
      <c r="L959" s="80">
        <v>1</v>
      </c>
      <c r="M959" s="80">
        <v>4</v>
      </c>
      <c r="N959" s="80">
        <v>10</v>
      </c>
    </row>
    <row r="960" spans="1:14" x14ac:dyDescent="0.3">
      <c r="A960" s="2" t="s">
        <v>986</v>
      </c>
      <c r="B960" s="2" t="s">
        <v>15</v>
      </c>
      <c r="C960" s="80" t="s">
        <v>16</v>
      </c>
      <c r="D960" s="81">
        <v>45960</v>
      </c>
      <c r="E960" s="81">
        <v>45963</v>
      </c>
      <c r="F960" s="81">
        <v>45964</v>
      </c>
      <c r="G960" s="81">
        <v>45970</v>
      </c>
      <c r="H960" s="80" t="s">
        <v>17</v>
      </c>
      <c r="J960" s="81">
        <v>45985</v>
      </c>
      <c r="K960" s="80">
        <v>3</v>
      </c>
      <c r="L960" s="80">
        <v>1</v>
      </c>
      <c r="M960" s="80">
        <v>6</v>
      </c>
      <c r="N960" s="80">
        <v>1</v>
      </c>
    </row>
    <row r="961" spans="1:14" x14ac:dyDescent="0.3">
      <c r="A961" s="2" t="s">
        <v>987</v>
      </c>
      <c r="B961" s="2" t="s">
        <v>15</v>
      </c>
      <c r="C961" s="80" t="s">
        <v>22</v>
      </c>
      <c r="D961" s="81">
        <v>45945</v>
      </c>
      <c r="H961" s="80" t="s">
        <v>23</v>
      </c>
      <c r="I961" s="80" t="s">
        <v>33</v>
      </c>
    </row>
    <row r="962" spans="1:14" x14ac:dyDescent="0.3">
      <c r="A962" s="2" t="s">
        <v>988</v>
      </c>
      <c r="B962" s="2" t="s">
        <v>15</v>
      </c>
      <c r="C962" s="80" t="s">
        <v>30</v>
      </c>
      <c r="D962" s="81">
        <v>45933</v>
      </c>
      <c r="E962" s="81">
        <v>45938</v>
      </c>
      <c r="F962" s="81">
        <v>45940</v>
      </c>
      <c r="G962" s="81">
        <v>45943</v>
      </c>
      <c r="H962" s="80" t="s">
        <v>17</v>
      </c>
      <c r="J962" s="81">
        <v>45956</v>
      </c>
      <c r="K962" s="80">
        <v>5</v>
      </c>
      <c r="L962" s="80">
        <v>2</v>
      </c>
      <c r="M962" s="80">
        <v>3</v>
      </c>
      <c r="N962" s="80">
        <v>8</v>
      </c>
    </row>
    <row r="963" spans="1:14" x14ac:dyDescent="0.3">
      <c r="A963" s="2" t="s">
        <v>989</v>
      </c>
      <c r="B963" s="2" t="s">
        <v>21</v>
      </c>
      <c r="C963" s="80" t="s">
        <v>16</v>
      </c>
      <c r="D963" s="81">
        <v>45959</v>
      </c>
      <c r="E963" s="81">
        <v>45962</v>
      </c>
      <c r="F963" s="81">
        <v>45965</v>
      </c>
      <c r="G963" s="81">
        <v>45968</v>
      </c>
      <c r="H963" s="80" t="s">
        <v>17</v>
      </c>
      <c r="J963" s="81">
        <v>45991</v>
      </c>
      <c r="K963" s="80">
        <v>3</v>
      </c>
      <c r="L963" s="80">
        <v>3</v>
      </c>
      <c r="M963" s="80">
        <v>3</v>
      </c>
      <c r="N963" s="80">
        <v>6</v>
      </c>
    </row>
    <row r="964" spans="1:14" x14ac:dyDescent="0.3">
      <c r="A964" s="2" t="s">
        <v>990</v>
      </c>
      <c r="B964" s="2" t="s">
        <v>32</v>
      </c>
      <c r="C964" s="80" t="s">
        <v>22</v>
      </c>
      <c r="D964" s="81">
        <v>45933</v>
      </c>
      <c r="H964" s="80" t="s">
        <v>23</v>
      </c>
      <c r="I964" s="80" t="s">
        <v>24</v>
      </c>
    </row>
    <row r="965" spans="1:14" x14ac:dyDescent="0.3">
      <c r="A965" s="2" t="s">
        <v>991</v>
      </c>
      <c r="B965" s="2" t="s">
        <v>19</v>
      </c>
      <c r="C965" s="80" t="s">
        <v>30</v>
      </c>
      <c r="D965" s="81">
        <v>45941</v>
      </c>
      <c r="E965" s="81">
        <v>45943</v>
      </c>
      <c r="F965" s="81">
        <v>45946</v>
      </c>
      <c r="G965" s="81">
        <v>45948</v>
      </c>
      <c r="H965" s="80" t="s">
        <v>17</v>
      </c>
      <c r="J965" s="81">
        <v>45976</v>
      </c>
      <c r="K965" s="80">
        <v>2</v>
      </c>
      <c r="L965" s="80">
        <v>3</v>
      </c>
      <c r="M965" s="80">
        <v>2</v>
      </c>
      <c r="N965" s="80">
        <v>3</v>
      </c>
    </row>
    <row r="966" spans="1:14" x14ac:dyDescent="0.3">
      <c r="A966" s="2" t="s">
        <v>992</v>
      </c>
      <c r="B966" s="2" t="s">
        <v>15</v>
      </c>
      <c r="C966" s="80" t="s">
        <v>16</v>
      </c>
      <c r="D966" s="81">
        <v>45950</v>
      </c>
      <c r="E966" s="81">
        <v>45952</v>
      </c>
      <c r="F966" s="81">
        <v>45955</v>
      </c>
      <c r="G966" s="81">
        <v>45958</v>
      </c>
      <c r="H966" s="80" t="s">
        <v>17</v>
      </c>
      <c r="J966" s="81">
        <v>45983</v>
      </c>
      <c r="K966" s="80">
        <v>2</v>
      </c>
      <c r="L966" s="80">
        <v>3</v>
      </c>
      <c r="M966" s="80">
        <v>3</v>
      </c>
      <c r="N966" s="80">
        <v>9</v>
      </c>
    </row>
    <row r="967" spans="1:14" x14ac:dyDescent="0.3">
      <c r="A967" s="2" t="s">
        <v>993</v>
      </c>
      <c r="B967" s="2" t="s">
        <v>21</v>
      </c>
      <c r="C967" s="80" t="s">
        <v>16</v>
      </c>
      <c r="D967" s="81">
        <v>45935</v>
      </c>
      <c r="E967" s="81">
        <v>45940</v>
      </c>
      <c r="F967" s="81">
        <v>45944</v>
      </c>
      <c r="G967" s="81">
        <v>45951</v>
      </c>
      <c r="H967" s="80" t="s">
        <v>17</v>
      </c>
      <c r="J967" s="81">
        <v>45979</v>
      </c>
      <c r="K967" s="80">
        <v>5</v>
      </c>
      <c r="L967" s="80">
        <v>4</v>
      </c>
      <c r="M967" s="80">
        <v>7</v>
      </c>
      <c r="N967" s="80">
        <v>7</v>
      </c>
    </row>
    <row r="968" spans="1:14" x14ac:dyDescent="0.3">
      <c r="A968" s="2" t="s">
        <v>994</v>
      </c>
      <c r="B968" s="2" t="s">
        <v>21</v>
      </c>
      <c r="C968" s="80" t="s">
        <v>16</v>
      </c>
      <c r="D968" s="81">
        <v>45933</v>
      </c>
      <c r="E968" s="81">
        <v>45938</v>
      </c>
      <c r="F968" s="81">
        <v>45940</v>
      </c>
      <c r="G968" s="81">
        <v>45943</v>
      </c>
      <c r="H968" s="80" t="s">
        <v>17</v>
      </c>
      <c r="J968" s="81">
        <v>45967</v>
      </c>
      <c r="K968" s="80">
        <v>5</v>
      </c>
      <c r="L968" s="80">
        <v>2</v>
      </c>
      <c r="M968" s="80">
        <v>3</v>
      </c>
      <c r="N968" s="80">
        <v>4</v>
      </c>
    </row>
    <row r="969" spans="1:14" x14ac:dyDescent="0.3">
      <c r="A969" s="2" t="s">
        <v>995</v>
      </c>
      <c r="B969" s="2" t="s">
        <v>21</v>
      </c>
      <c r="C969" s="80" t="s">
        <v>16</v>
      </c>
      <c r="D969" s="81">
        <v>45935</v>
      </c>
      <c r="E969" s="81">
        <v>45939</v>
      </c>
      <c r="F969" s="81">
        <v>45944</v>
      </c>
      <c r="G969" s="81">
        <v>45948</v>
      </c>
      <c r="H969" s="80" t="s">
        <v>17</v>
      </c>
      <c r="J969" s="81">
        <v>45963</v>
      </c>
      <c r="K969" s="80">
        <v>4</v>
      </c>
      <c r="L969" s="80">
        <v>5</v>
      </c>
      <c r="M969" s="80">
        <v>4</v>
      </c>
      <c r="N969" s="80">
        <v>7</v>
      </c>
    </row>
    <row r="970" spans="1:14" x14ac:dyDescent="0.3">
      <c r="A970" s="2" t="s">
        <v>996</v>
      </c>
      <c r="B970" s="2" t="s">
        <v>19</v>
      </c>
      <c r="C970" s="80" t="s">
        <v>22</v>
      </c>
      <c r="D970" s="81">
        <v>45939</v>
      </c>
      <c r="H970" s="80" t="s">
        <v>23</v>
      </c>
      <c r="I970" s="80" t="s">
        <v>63</v>
      </c>
    </row>
    <row r="971" spans="1:14" x14ac:dyDescent="0.3">
      <c r="A971" s="2" t="s">
        <v>997</v>
      </c>
      <c r="B971" s="2" t="s">
        <v>15</v>
      </c>
      <c r="C971" s="80" t="s">
        <v>16</v>
      </c>
      <c r="D971" s="81">
        <v>45950</v>
      </c>
      <c r="E971" s="81">
        <v>45955</v>
      </c>
      <c r="F971" s="81">
        <v>45959</v>
      </c>
      <c r="G971" s="81">
        <v>45965</v>
      </c>
      <c r="H971" s="80" t="s">
        <v>17</v>
      </c>
      <c r="J971" s="81">
        <v>45994</v>
      </c>
      <c r="K971" s="80">
        <v>5</v>
      </c>
      <c r="L971" s="80">
        <v>4</v>
      </c>
      <c r="M971" s="80">
        <v>6</v>
      </c>
      <c r="N971" s="80">
        <v>6</v>
      </c>
    </row>
    <row r="972" spans="1:14" x14ac:dyDescent="0.3">
      <c r="A972" s="2" t="s">
        <v>998</v>
      </c>
      <c r="B972" s="2" t="s">
        <v>32</v>
      </c>
      <c r="C972" s="80" t="s">
        <v>30</v>
      </c>
      <c r="D972" s="81">
        <v>45951</v>
      </c>
      <c r="E972" s="81">
        <v>45952</v>
      </c>
      <c r="F972" s="81">
        <v>45955</v>
      </c>
      <c r="G972" s="81">
        <v>45962</v>
      </c>
      <c r="H972" s="80" t="s">
        <v>17</v>
      </c>
      <c r="J972" s="81">
        <v>45984</v>
      </c>
      <c r="K972" s="80">
        <v>1</v>
      </c>
      <c r="L972" s="80">
        <v>3</v>
      </c>
      <c r="M972" s="80">
        <v>7</v>
      </c>
      <c r="N972" s="80">
        <v>10</v>
      </c>
    </row>
    <row r="973" spans="1:14" x14ac:dyDescent="0.3">
      <c r="A973" s="2" t="s">
        <v>999</v>
      </c>
      <c r="B973" s="2" t="s">
        <v>32</v>
      </c>
      <c r="C973" s="80" t="s">
        <v>22</v>
      </c>
      <c r="D973" s="81">
        <v>45949</v>
      </c>
      <c r="H973" s="80" t="s">
        <v>23</v>
      </c>
      <c r="I973" s="80" t="s">
        <v>101</v>
      </c>
    </row>
    <row r="974" spans="1:14" x14ac:dyDescent="0.3">
      <c r="A974" s="2" t="s">
        <v>1000</v>
      </c>
      <c r="B974" s="2" t="s">
        <v>21</v>
      </c>
      <c r="C974" s="80" t="s">
        <v>30</v>
      </c>
      <c r="D974" s="81">
        <v>45948</v>
      </c>
      <c r="E974" s="81">
        <v>45949</v>
      </c>
      <c r="F974" s="81">
        <v>45953</v>
      </c>
      <c r="G974" s="81">
        <v>45955</v>
      </c>
      <c r="H974" s="80" t="s">
        <v>17</v>
      </c>
      <c r="J974" s="81">
        <v>45976</v>
      </c>
      <c r="K974" s="80">
        <v>1</v>
      </c>
      <c r="L974" s="80">
        <v>4</v>
      </c>
      <c r="M974" s="80">
        <v>2</v>
      </c>
      <c r="N974" s="80">
        <v>10</v>
      </c>
    </row>
    <row r="975" spans="1:14" x14ac:dyDescent="0.3">
      <c r="A975" s="2" t="s">
        <v>1001</v>
      </c>
      <c r="B975" s="2" t="s">
        <v>19</v>
      </c>
      <c r="C975" s="80" t="s">
        <v>16</v>
      </c>
      <c r="D975" s="81">
        <v>45953</v>
      </c>
      <c r="E975" s="81">
        <v>45954</v>
      </c>
      <c r="F975" s="81">
        <v>45955</v>
      </c>
      <c r="G975" s="81">
        <v>45958</v>
      </c>
      <c r="H975" s="80" t="s">
        <v>17</v>
      </c>
      <c r="J975" s="81">
        <v>45987</v>
      </c>
      <c r="K975" s="80">
        <v>1</v>
      </c>
      <c r="L975" s="80">
        <v>1</v>
      </c>
      <c r="M975" s="80">
        <v>3</v>
      </c>
      <c r="N975" s="80">
        <v>9</v>
      </c>
    </row>
    <row r="976" spans="1:14" x14ac:dyDescent="0.3">
      <c r="A976" s="2" t="s">
        <v>1002</v>
      </c>
      <c r="B976" s="2" t="s">
        <v>19</v>
      </c>
      <c r="C976" s="80" t="s">
        <v>16</v>
      </c>
      <c r="D976" s="81">
        <v>45941</v>
      </c>
      <c r="E976" s="81">
        <v>45943</v>
      </c>
      <c r="F976" s="81">
        <v>45947</v>
      </c>
      <c r="G976" s="81">
        <v>45953</v>
      </c>
      <c r="H976" s="80" t="s">
        <v>17</v>
      </c>
      <c r="J976" s="81">
        <v>45963</v>
      </c>
      <c r="K976" s="80">
        <v>2</v>
      </c>
      <c r="L976" s="80">
        <v>4</v>
      </c>
      <c r="M976" s="80">
        <v>6</v>
      </c>
      <c r="N976" s="80">
        <v>7</v>
      </c>
    </row>
    <row r="977" spans="1:14" x14ac:dyDescent="0.3">
      <c r="A977" s="2" t="s">
        <v>1003</v>
      </c>
      <c r="B977" s="2" t="s">
        <v>19</v>
      </c>
      <c r="C977" s="80" t="s">
        <v>16</v>
      </c>
      <c r="D977" s="81">
        <v>45943</v>
      </c>
      <c r="E977" s="81">
        <v>45946</v>
      </c>
      <c r="F977" s="81">
        <v>45950</v>
      </c>
      <c r="G977" s="81">
        <v>45955</v>
      </c>
      <c r="H977" s="80" t="s">
        <v>23</v>
      </c>
      <c r="I977" s="80" t="s">
        <v>26</v>
      </c>
      <c r="K977" s="80">
        <v>3</v>
      </c>
      <c r="L977" s="80">
        <v>4</v>
      </c>
      <c r="M977" s="80">
        <v>5</v>
      </c>
    </row>
    <row r="978" spans="1:14" x14ac:dyDescent="0.3">
      <c r="A978" s="2" t="s">
        <v>1004</v>
      </c>
      <c r="B978" s="2" t="s">
        <v>32</v>
      </c>
      <c r="C978" s="80" t="s">
        <v>16</v>
      </c>
      <c r="D978" s="81">
        <v>45950</v>
      </c>
      <c r="E978" s="81">
        <v>45954</v>
      </c>
      <c r="F978" s="81">
        <v>45957</v>
      </c>
      <c r="G978" s="81">
        <v>45961</v>
      </c>
      <c r="H978" s="80" t="s">
        <v>23</v>
      </c>
      <c r="I978" s="80" t="s">
        <v>101</v>
      </c>
      <c r="K978" s="80">
        <v>4</v>
      </c>
      <c r="L978" s="80">
        <v>3</v>
      </c>
      <c r="M978" s="80">
        <v>4</v>
      </c>
    </row>
    <row r="979" spans="1:14" x14ac:dyDescent="0.3">
      <c r="A979" s="2" t="s">
        <v>1005</v>
      </c>
      <c r="B979" s="2" t="s">
        <v>21</v>
      </c>
      <c r="C979" s="80" t="s">
        <v>22</v>
      </c>
      <c r="D979" s="81">
        <v>45947</v>
      </c>
      <c r="H979" s="80" t="s">
        <v>23</v>
      </c>
      <c r="I979" s="80" t="s">
        <v>63</v>
      </c>
    </row>
    <row r="980" spans="1:14" x14ac:dyDescent="0.3">
      <c r="A980" s="2" t="s">
        <v>1006</v>
      </c>
      <c r="B980" s="2" t="s">
        <v>15</v>
      </c>
      <c r="C980" s="80" t="s">
        <v>16</v>
      </c>
      <c r="D980" s="81">
        <v>45940</v>
      </c>
      <c r="E980" s="81">
        <v>45945</v>
      </c>
      <c r="F980" s="81">
        <v>45946</v>
      </c>
      <c r="G980" s="81">
        <v>45949</v>
      </c>
      <c r="H980" s="80" t="s">
        <v>17</v>
      </c>
      <c r="J980" s="81">
        <v>45963</v>
      </c>
      <c r="K980" s="80">
        <v>5</v>
      </c>
      <c r="L980" s="80">
        <v>1</v>
      </c>
      <c r="M980" s="80">
        <v>3</v>
      </c>
      <c r="N980" s="80">
        <v>8</v>
      </c>
    </row>
    <row r="981" spans="1:14" x14ac:dyDescent="0.3">
      <c r="A981" s="2" t="s">
        <v>1007</v>
      </c>
      <c r="B981" s="2" t="s">
        <v>32</v>
      </c>
      <c r="C981" s="80" t="s">
        <v>16</v>
      </c>
      <c r="D981" s="81">
        <v>45945</v>
      </c>
      <c r="E981" s="81">
        <v>45949</v>
      </c>
      <c r="F981" s="81">
        <v>45952</v>
      </c>
      <c r="G981" s="81">
        <v>45955</v>
      </c>
      <c r="H981" s="80" t="s">
        <v>17</v>
      </c>
      <c r="J981" s="81">
        <v>45980</v>
      </c>
      <c r="K981" s="80">
        <v>4</v>
      </c>
      <c r="L981" s="80">
        <v>3</v>
      </c>
      <c r="M981" s="80">
        <v>3</v>
      </c>
      <c r="N981" s="80">
        <v>5</v>
      </c>
    </row>
    <row r="982" spans="1:14" x14ac:dyDescent="0.3">
      <c r="A982" s="2" t="s">
        <v>1008</v>
      </c>
      <c r="B982" s="2" t="s">
        <v>21</v>
      </c>
      <c r="C982" s="80" t="s">
        <v>30</v>
      </c>
      <c r="D982" s="81">
        <v>45947</v>
      </c>
      <c r="E982" s="81">
        <v>45949</v>
      </c>
      <c r="F982" s="81">
        <v>45950</v>
      </c>
      <c r="G982" s="81">
        <v>45953</v>
      </c>
      <c r="H982" s="80" t="s">
        <v>17</v>
      </c>
      <c r="J982" s="81">
        <v>45978</v>
      </c>
      <c r="K982" s="80">
        <v>2</v>
      </c>
      <c r="L982" s="80">
        <v>1</v>
      </c>
      <c r="M982" s="80">
        <v>3</v>
      </c>
      <c r="N982" s="80">
        <v>0</v>
      </c>
    </row>
    <row r="983" spans="1:14" x14ac:dyDescent="0.3">
      <c r="A983" s="2" t="s">
        <v>1009</v>
      </c>
      <c r="B983" s="2" t="s">
        <v>21</v>
      </c>
      <c r="C983" s="80" t="s">
        <v>22</v>
      </c>
      <c r="D983" s="81">
        <v>45950</v>
      </c>
      <c r="H983" s="80" t="s">
        <v>23</v>
      </c>
      <c r="I983" s="80" t="s">
        <v>24</v>
      </c>
    </row>
    <row r="984" spans="1:14" x14ac:dyDescent="0.3">
      <c r="A984" s="2" t="s">
        <v>1010</v>
      </c>
      <c r="B984" s="2" t="s">
        <v>15</v>
      </c>
      <c r="C984" s="80" t="s">
        <v>22</v>
      </c>
      <c r="D984" s="81">
        <v>45944</v>
      </c>
      <c r="H984" s="80" t="s">
        <v>23</v>
      </c>
      <c r="I984" s="80" t="s">
        <v>63</v>
      </c>
    </row>
    <row r="985" spans="1:14" x14ac:dyDescent="0.3">
      <c r="A985" s="2" t="s">
        <v>1011</v>
      </c>
      <c r="B985" s="2" t="s">
        <v>15</v>
      </c>
      <c r="C985" s="80" t="s">
        <v>16</v>
      </c>
      <c r="D985" s="81">
        <v>45934</v>
      </c>
      <c r="E985" s="81">
        <v>45939</v>
      </c>
      <c r="F985" s="81">
        <v>45940</v>
      </c>
      <c r="G985" s="81">
        <v>45946</v>
      </c>
      <c r="H985" s="80" t="s">
        <v>17</v>
      </c>
      <c r="J985" s="81">
        <v>45959</v>
      </c>
      <c r="K985" s="80">
        <v>5</v>
      </c>
      <c r="L985" s="80">
        <v>1</v>
      </c>
      <c r="M985" s="80">
        <v>6</v>
      </c>
      <c r="N985" s="80">
        <v>2</v>
      </c>
    </row>
    <row r="986" spans="1:14" x14ac:dyDescent="0.3">
      <c r="A986" s="2" t="s">
        <v>1012</v>
      </c>
      <c r="B986" s="2" t="s">
        <v>15</v>
      </c>
      <c r="C986" s="80" t="s">
        <v>30</v>
      </c>
      <c r="D986" s="81">
        <v>45956</v>
      </c>
      <c r="E986" s="81">
        <v>45961</v>
      </c>
      <c r="F986" s="81">
        <v>45962</v>
      </c>
      <c r="G986" s="81">
        <v>45966</v>
      </c>
      <c r="H986" s="80" t="s">
        <v>17</v>
      </c>
      <c r="J986" s="81">
        <v>45989</v>
      </c>
      <c r="K986" s="80">
        <v>5</v>
      </c>
      <c r="L986" s="80">
        <v>1</v>
      </c>
      <c r="M986" s="80">
        <v>4</v>
      </c>
      <c r="N986" s="80">
        <v>2</v>
      </c>
    </row>
    <row r="987" spans="1:14" x14ac:dyDescent="0.3">
      <c r="A987" s="2" t="s">
        <v>1013</v>
      </c>
      <c r="B987" s="2" t="s">
        <v>19</v>
      </c>
      <c r="C987" s="80" t="s">
        <v>30</v>
      </c>
      <c r="D987" s="81">
        <v>45953</v>
      </c>
      <c r="E987" s="81">
        <v>45955</v>
      </c>
      <c r="F987" s="81">
        <v>45958</v>
      </c>
      <c r="G987" s="81">
        <v>45965</v>
      </c>
      <c r="H987" s="80" t="s">
        <v>17</v>
      </c>
      <c r="J987" s="81">
        <v>45989</v>
      </c>
      <c r="K987" s="80">
        <v>2</v>
      </c>
      <c r="L987" s="80">
        <v>3</v>
      </c>
      <c r="M987" s="80">
        <v>7</v>
      </c>
      <c r="N987" s="80">
        <v>7</v>
      </c>
    </row>
    <row r="988" spans="1:14" x14ac:dyDescent="0.3">
      <c r="A988" s="2" t="s">
        <v>1014</v>
      </c>
      <c r="B988" s="2" t="s">
        <v>15</v>
      </c>
      <c r="C988" s="80" t="s">
        <v>30</v>
      </c>
      <c r="D988" s="81">
        <v>45934</v>
      </c>
      <c r="E988" s="81">
        <v>45937</v>
      </c>
      <c r="F988" s="81">
        <v>45938</v>
      </c>
      <c r="G988" s="81">
        <v>45945</v>
      </c>
      <c r="H988" s="80" t="s">
        <v>17</v>
      </c>
      <c r="J988" s="81">
        <v>45956</v>
      </c>
      <c r="K988" s="80">
        <v>3</v>
      </c>
      <c r="L988" s="80">
        <v>1</v>
      </c>
      <c r="M988" s="80">
        <v>7</v>
      </c>
      <c r="N988" s="80">
        <v>8</v>
      </c>
    </row>
    <row r="989" spans="1:14" x14ac:dyDescent="0.3">
      <c r="A989" s="2" t="s">
        <v>1015</v>
      </c>
      <c r="B989" s="2" t="s">
        <v>21</v>
      </c>
      <c r="C989" s="80" t="s">
        <v>30</v>
      </c>
      <c r="D989" s="81">
        <v>45958</v>
      </c>
      <c r="E989" s="81">
        <v>45963</v>
      </c>
      <c r="F989" s="81">
        <v>45965</v>
      </c>
      <c r="G989" s="81">
        <v>45969</v>
      </c>
      <c r="H989" s="80" t="s">
        <v>17</v>
      </c>
      <c r="J989" s="81">
        <v>45981</v>
      </c>
      <c r="K989" s="80">
        <v>5</v>
      </c>
      <c r="L989" s="80">
        <v>2</v>
      </c>
      <c r="M989" s="80">
        <v>4</v>
      </c>
      <c r="N989" s="80">
        <v>0</v>
      </c>
    </row>
    <row r="990" spans="1:14" x14ac:dyDescent="0.3">
      <c r="A990" s="2" t="s">
        <v>1016</v>
      </c>
      <c r="B990" s="2" t="s">
        <v>15</v>
      </c>
      <c r="C990" s="80" t="s">
        <v>16</v>
      </c>
      <c r="D990" s="81">
        <v>45951</v>
      </c>
      <c r="E990" s="81">
        <v>45954</v>
      </c>
      <c r="F990" s="81">
        <v>45956</v>
      </c>
      <c r="G990" s="81">
        <v>45962</v>
      </c>
      <c r="H990" s="80" t="s">
        <v>17</v>
      </c>
      <c r="J990" s="81">
        <v>45980</v>
      </c>
      <c r="K990" s="80">
        <v>3</v>
      </c>
      <c r="L990" s="80">
        <v>2</v>
      </c>
      <c r="M990" s="80">
        <v>6</v>
      </c>
      <c r="N990" s="80">
        <v>4</v>
      </c>
    </row>
    <row r="991" spans="1:14" x14ac:dyDescent="0.3">
      <c r="A991" s="2" t="s">
        <v>1017</v>
      </c>
      <c r="B991" s="2" t="s">
        <v>21</v>
      </c>
      <c r="C991" s="80" t="s">
        <v>22</v>
      </c>
      <c r="D991" s="81">
        <v>45951</v>
      </c>
      <c r="H991" s="80" t="s">
        <v>23</v>
      </c>
      <c r="I991" s="80" t="s">
        <v>26</v>
      </c>
    </row>
    <row r="992" spans="1:14" x14ac:dyDescent="0.3">
      <c r="A992" s="2" t="s">
        <v>1018</v>
      </c>
      <c r="B992" s="2" t="s">
        <v>32</v>
      </c>
      <c r="C992" s="80" t="s">
        <v>16</v>
      </c>
      <c r="D992" s="81">
        <v>45959</v>
      </c>
      <c r="E992" s="81">
        <v>45961</v>
      </c>
      <c r="F992" s="81">
        <v>45966</v>
      </c>
      <c r="G992" s="81">
        <v>45968</v>
      </c>
      <c r="H992" s="80" t="s">
        <v>17</v>
      </c>
      <c r="J992" s="81">
        <v>45998</v>
      </c>
      <c r="K992" s="80">
        <v>2</v>
      </c>
      <c r="L992" s="80">
        <v>5</v>
      </c>
      <c r="M992" s="80">
        <v>2</v>
      </c>
      <c r="N992" s="80">
        <v>6</v>
      </c>
    </row>
    <row r="993" spans="1:14" x14ac:dyDescent="0.3">
      <c r="A993" s="2" t="s">
        <v>1019</v>
      </c>
      <c r="B993" s="2" t="s">
        <v>19</v>
      </c>
      <c r="C993" s="80" t="s">
        <v>30</v>
      </c>
      <c r="D993" s="81">
        <v>45955</v>
      </c>
      <c r="E993" s="81">
        <v>45959</v>
      </c>
      <c r="F993" s="81">
        <v>45961</v>
      </c>
      <c r="G993" s="81">
        <v>45968</v>
      </c>
      <c r="H993" s="80" t="s">
        <v>17</v>
      </c>
      <c r="J993" s="81">
        <v>45988</v>
      </c>
      <c r="K993" s="80">
        <v>4</v>
      </c>
      <c r="L993" s="80">
        <v>2</v>
      </c>
      <c r="M993" s="80">
        <v>7</v>
      </c>
      <c r="N993" s="80">
        <v>3</v>
      </c>
    </row>
    <row r="994" spans="1:14" x14ac:dyDescent="0.3">
      <c r="A994" s="2" t="s">
        <v>1020</v>
      </c>
      <c r="B994" s="2" t="s">
        <v>32</v>
      </c>
      <c r="C994" s="80" t="s">
        <v>30</v>
      </c>
      <c r="D994" s="81">
        <v>45948</v>
      </c>
      <c r="E994" s="81">
        <v>45953</v>
      </c>
      <c r="F994" s="81">
        <v>45958</v>
      </c>
      <c r="G994" s="81">
        <v>45965</v>
      </c>
      <c r="H994" s="80" t="s">
        <v>17</v>
      </c>
      <c r="J994" s="81">
        <v>45975</v>
      </c>
      <c r="K994" s="80">
        <v>5</v>
      </c>
      <c r="L994" s="80">
        <v>5</v>
      </c>
      <c r="M994" s="80">
        <v>7</v>
      </c>
      <c r="N994" s="80">
        <v>5</v>
      </c>
    </row>
    <row r="995" spans="1:14" x14ac:dyDescent="0.3">
      <c r="A995" s="2" t="s">
        <v>1021</v>
      </c>
      <c r="B995" s="2" t="s">
        <v>32</v>
      </c>
      <c r="C995" s="80" t="s">
        <v>30</v>
      </c>
      <c r="D995" s="81">
        <v>45954</v>
      </c>
      <c r="E995" s="81">
        <v>45957</v>
      </c>
      <c r="F995" s="81">
        <v>45959</v>
      </c>
      <c r="G995" s="81">
        <v>45963</v>
      </c>
      <c r="H995" s="80" t="s">
        <v>17</v>
      </c>
      <c r="J995" s="81">
        <v>45989</v>
      </c>
      <c r="K995" s="80">
        <v>3</v>
      </c>
      <c r="L995" s="80">
        <v>2</v>
      </c>
      <c r="M995" s="80">
        <v>4</v>
      </c>
      <c r="N995" s="80">
        <v>7</v>
      </c>
    </row>
    <row r="996" spans="1:14" x14ac:dyDescent="0.3">
      <c r="A996" s="2" t="s">
        <v>1022</v>
      </c>
      <c r="B996" s="2" t="s">
        <v>21</v>
      </c>
      <c r="C996" s="80" t="s">
        <v>30</v>
      </c>
      <c r="D996" s="81">
        <v>45958</v>
      </c>
      <c r="E996" s="81">
        <v>45963</v>
      </c>
      <c r="F996" s="81">
        <v>45966</v>
      </c>
      <c r="G996" s="81">
        <v>45972</v>
      </c>
      <c r="H996" s="80" t="s">
        <v>17</v>
      </c>
      <c r="J996" s="81">
        <v>46000</v>
      </c>
      <c r="K996" s="80">
        <v>5</v>
      </c>
      <c r="L996" s="80">
        <v>3</v>
      </c>
      <c r="M996" s="80">
        <v>6</v>
      </c>
      <c r="N996" s="80">
        <v>1</v>
      </c>
    </row>
    <row r="997" spans="1:14" x14ac:dyDescent="0.3">
      <c r="A997" s="2" t="s">
        <v>1023</v>
      </c>
      <c r="B997" s="2" t="s">
        <v>32</v>
      </c>
      <c r="C997" s="80" t="s">
        <v>30</v>
      </c>
      <c r="D997" s="81">
        <v>45937</v>
      </c>
      <c r="E997" s="81">
        <v>45940</v>
      </c>
      <c r="F997" s="81">
        <v>45945</v>
      </c>
      <c r="G997" s="81">
        <v>45951</v>
      </c>
      <c r="H997" s="80" t="s">
        <v>17</v>
      </c>
      <c r="J997" s="81">
        <v>45979</v>
      </c>
      <c r="K997" s="80">
        <v>3</v>
      </c>
      <c r="L997" s="80">
        <v>5</v>
      </c>
      <c r="M997" s="80">
        <v>6</v>
      </c>
      <c r="N997" s="80">
        <v>5</v>
      </c>
    </row>
    <row r="998" spans="1:14" x14ac:dyDescent="0.3">
      <c r="A998" s="2" t="s">
        <v>1024</v>
      </c>
      <c r="B998" s="2" t="s">
        <v>21</v>
      </c>
      <c r="C998" s="80" t="s">
        <v>30</v>
      </c>
      <c r="D998" s="81">
        <v>45944</v>
      </c>
      <c r="E998" s="81">
        <v>45949</v>
      </c>
      <c r="F998" s="81">
        <v>45953</v>
      </c>
      <c r="G998" s="81">
        <v>45956</v>
      </c>
      <c r="H998" s="80" t="s">
        <v>17</v>
      </c>
      <c r="J998" s="81">
        <v>45973</v>
      </c>
      <c r="K998" s="80">
        <v>5</v>
      </c>
      <c r="L998" s="80">
        <v>4</v>
      </c>
      <c r="M998" s="80">
        <v>3</v>
      </c>
      <c r="N998" s="80">
        <v>7</v>
      </c>
    </row>
    <row r="999" spans="1:14" x14ac:dyDescent="0.3">
      <c r="A999" s="2" t="s">
        <v>1025</v>
      </c>
      <c r="B999" s="2" t="s">
        <v>15</v>
      </c>
      <c r="C999" s="80" t="s">
        <v>16</v>
      </c>
      <c r="D999" s="81">
        <v>45945</v>
      </c>
      <c r="E999" s="81">
        <v>45950</v>
      </c>
      <c r="F999" s="81">
        <v>45954</v>
      </c>
      <c r="G999" s="81">
        <v>45960</v>
      </c>
      <c r="H999" s="80" t="s">
        <v>17</v>
      </c>
      <c r="J999" s="81">
        <v>45980</v>
      </c>
      <c r="K999" s="80">
        <v>5</v>
      </c>
      <c r="L999" s="80">
        <v>4</v>
      </c>
      <c r="M999" s="80">
        <v>6</v>
      </c>
      <c r="N999" s="80">
        <v>3</v>
      </c>
    </row>
    <row r="1000" spans="1:14" x14ac:dyDescent="0.3">
      <c r="A1000" s="2" t="s">
        <v>1026</v>
      </c>
      <c r="B1000" s="2" t="s">
        <v>15</v>
      </c>
      <c r="C1000" s="80" t="s">
        <v>22</v>
      </c>
      <c r="D1000" s="81">
        <v>45959</v>
      </c>
      <c r="H1000" s="80" t="s">
        <v>23</v>
      </c>
      <c r="I1000" s="80" t="s">
        <v>33</v>
      </c>
    </row>
    <row r="1001" spans="1:14" x14ac:dyDescent="0.3">
      <c r="A1001" s="2" t="s">
        <v>1027</v>
      </c>
      <c r="B1001" s="2" t="s">
        <v>21</v>
      </c>
      <c r="C1001" s="80" t="s">
        <v>16</v>
      </c>
      <c r="D1001" s="81">
        <v>45938</v>
      </c>
      <c r="E1001" s="81">
        <v>45943</v>
      </c>
      <c r="F1001" s="81">
        <v>45945</v>
      </c>
      <c r="G1001" s="81">
        <v>45948</v>
      </c>
      <c r="H1001" s="80" t="s">
        <v>17</v>
      </c>
      <c r="J1001" s="81">
        <v>45974</v>
      </c>
      <c r="K1001" s="80">
        <v>5</v>
      </c>
      <c r="L1001" s="80">
        <v>2</v>
      </c>
      <c r="M1001" s="80">
        <v>3</v>
      </c>
      <c r="N1001" s="80">
        <v>4</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8DA2-646A-44ED-8D34-5B9062DECE93}">
  <sheetPr codeName="Sheet2"/>
  <dimension ref="A1:X1008"/>
  <sheetViews>
    <sheetView topLeftCell="BF1" zoomScaleNormal="100" workbookViewId="0">
      <selection activeCell="E5" sqref="E5"/>
    </sheetView>
  </sheetViews>
  <sheetFormatPr defaultRowHeight="14.4" x14ac:dyDescent="0.3"/>
  <cols>
    <col min="1" max="1" width="18.6640625" style="3" customWidth="1"/>
    <col min="2" max="2" width="12.77734375" customWidth="1"/>
    <col min="3" max="3" width="11.44140625" customWidth="1"/>
    <col min="4" max="4" width="11.21875" customWidth="1"/>
    <col min="5" max="5" width="22.109375" customWidth="1"/>
    <col min="6" max="6" width="14.109375" customWidth="1"/>
    <col min="7" max="7" width="15.77734375" customWidth="1"/>
    <col min="8" max="8" width="18.88671875" customWidth="1"/>
    <col min="9" max="9" width="19.77734375" customWidth="1"/>
    <col min="10" max="10" width="22" customWidth="1"/>
    <col min="11" max="11" width="17.77734375" customWidth="1"/>
    <col min="12" max="12" width="13.88671875" customWidth="1"/>
    <col min="13" max="13" width="12.6640625" customWidth="1"/>
    <col min="14" max="14" width="13.88671875" customWidth="1"/>
    <col min="15" max="15" width="14" customWidth="1"/>
    <col min="16" max="16" width="23.44140625" customWidth="1"/>
    <col min="17" max="17" width="20" customWidth="1"/>
    <col min="18" max="18" width="19.33203125" customWidth="1"/>
    <col min="19" max="19" width="23.77734375" customWidth="1"/>
    <col min="20" max="20" width="24.33203125" customWidth="1"/>
    <col min="21" max="21" width="15.21875" customWidth="1"/>
    <col min="22" max="22" width="25.44140625" customWidth="1"/>
    <col min="23" max="23" width="22.21875" customWidth="1"/>
    <col min="24" max="24" width="16" customWidth="1"/>
  </cols>
  <sheetData>
    <row r="1" spans="1:24" x14ac:dyDescent="0.3">
      <c r="A1" s="21" t="s">
        <v>1031</v>
      </c>
      <c r="B1" s="22" t="s">
        <v>1030</v>
      </c>
      <c r="E1" s="99" t="s">
        <v>1032</v>
      </c>
      <c r="F1" s="100">
        <f>COUNTA(tblClean[Lead ID])</f>
        <v>1000</v>
      </c>
    </row>
    <row r="2" spans="1:24" x14ac:dyDescent="0.3">
      <c r="A2" s="23" t="s">
        <v>1071</v>
      </c>
      <c r="B2" s="96" t="s">
        <v>1133</v>
      </c>
      <c r="E2" s="101" t="s">
        <v>1033</v>
      </c>
      <c r="F2" s="102" cm="1">
        <f t="array" ref="F2">SUMPRODUCT(1/COUNTIF(tblClean[Lead ID], tblClean[Lead ID]))</f>
        <v>1000</v>
      </c>
    </row>
    <row r="3" spans="1:24" x14ac:dyDescent="0.3">
      <c r="A3" s="23" t="s">
        <v>1028</v>
      </c>
      <c r="B3" s="24">
        <f>ROWS(tblRaw[#All])-1</f>
        <v>1000</v>
      </c>
      <c r="E3" s="101" t="s">
        <v>1034</v>
      </c>
      <c r="F3" s="102">
        <f>COUNTA(_xlfn.UNIQUE(tblClean[Store Name]))</f>
        <v>4</v>
      </c>
    </row>
    <row r="4" spans="1:24" x14ac:dyDescent="0.3">
      <c r="A4" s="23" t="s">
        <v>1029</v>
      </c>
      <c r="B4" s="24">
        <f>COLUMNS(tblRaw[#Headers])</f>
        <v>14</v>
      </c>
      <c r="E4" s="101" t="s">
        <v>1035</v>
      </c>
      <c r="F4" s="102" cm="1">
        <f t="array" ref="F4">SUMPRODUCT(--((tblClean[Pre-Booking Date]="") + (tblClean[Booking Date]="") + (tblClean[Delivery Date]="") &gt; 0))</f>
        <v>188</v>
      </c>
    </row>
    <row r="5" spans="1:24" ht="29.4" thickBot="1" x14ac:dyDescent="0.35">
      <c r="A5" s="25" t="s">
        <v>1072</v>
      </c>
      <c r="B5" s="26" t="s">
        <v>1073</v>
      </c>
      <c r="E5" s="103" t="s">
        <v>1045</v>
      </c>
      <c r="F5" s="104">
        <f>SUM(tblClean[Is_Delivered])</f>
        <v>812</v>
      </c>
    </row>
    <row r="6" spans="1:24" ht="28.8" x14ac:dyDescent="0.3">
      <c r="A6" s="87"/>
      <c r="B6" s="97"/>
      <c r="E6" s="103" t="s">
        <v>1046</v>
      </c>
      <c r="F6" s="104" cm="1">
        <f t="array" ref="F6">SUMPRODUCT((tblClean[Is_Delivered]=1)*(tblClean[Is_Cancelled]=1))</f>
        <v>83</v>
      </c>
    </row>
    <row r="7" spans="1:24" ht="29.4" thickBot="1" x14ac:dyDescent="0.35">
      <c r="E7" s="105" t="s">
        <v>1047</v>
      </c>
      <c r="F7" s="106">
        <f>SUM(tblClean[Is_SuccessfulDelivery])</f>
        <v>729</v>
      </c>
    </row>
    <row r="8" spans="1:24" x14ac:dyDescent="0.3">
      <c r="A8" s="4" t="s">
        <v>0</v>
      </c>
      <c r="B8" s="4" t="s">
        <v>1</v>
      </c>
      <c r="C8" s="1" t="s">
        <v>2</v>
      </c>
      <c r="D8" s="4" t="s">
        <v>3</v>
      </c>
      <c r="E8" s="98" t="s">
        <v>4</v>
      </c>
      <c r="F8" s="98" t="s">
        <v>5</v>
      </c>
      <c r="G8" s="1" t="s">
        <v>6</v>
      </c>
      <c r="H8" s="1" t="s">
        <v>7</v>
      </c>
      <c r="I8" s="1" t="s">
        <v>8</v>
      </c>
      <c r="J8" s="1" t="s">
        <v>9</v>
      </c>
      <c r="K8" s="32" t="s">
        <v>13</v>
      </c>
      <c r="L8" s="5" t="s">
        <v>1036</v>
      </c>
      <c r="M8" s="5" t="s">
        <v>1037</v>
      </c>
      <c r="N8" s="5" t="s">
        <v>1038</v>
      </c>
      <c r="O8" s="5" t="s">
        <v>1039</v>
      </c>
      <c r="P8" s="5" t="s">
        <v>1044</v>
      </c>
      <c r="Q8" s="5" t="s">
        <v>1040</v>
      </c>
      <c r="R8" s="5" t="s">
        <v>1041</v>
      </c>
      <c r="S8" s="5" t="s">
        <v>1043</v>
      </c>
      <c r="T8" s="5" t="s">
        <v>1042</v>
      </c>
      <c r="U8" s="7" t="s">
        <v>1057</v>
      </c>
      <c r="V8" s="5" t="s">
        <v>1101</v>
      </c>
      <c r="W8" s="5" t="s">
        <v>1067</v>
      </c>
      <c r="X8" s="5" t="s">
        <v>1107</v>
      </c>
    </row>
    <row r="9" spans="1:24" x14ac:dyDescent="0.3">
      <c r="A9" s="33" t="s">
        <v>14</v>
      </c>
      <c r="B9" s="34" t="s">
        <v>15</v>
      </c>
      <c r="C9" s="34" t="s">
        <v>16</v>
      </c>
      <c r="D9" s="35">
        <v>45951</v>
      </c>
      <c r="E9" s="35">
        <v>45955</v>
      </c>
      <c r="F9" s="35">
        <v>45959</v>
      </c>
      <c r="G9" s="35">
        <v>45964</v>
      </c>
      <c r="H9" s="34" t="s">
        <v>17</v>
      </c>
      <c r="I9" s="34"/>
      <c r="J9" s="35">
        <v>45989</v>
      </c>
      <c r="K9" s="36">
        <v>2</v>
      </c>
      <c r="L9" s="37">
        <f>IF(NOT(ISBLANK(tblClean[[#This Row],[Pre-Booking Date]])), 1, 0)</f>
        <v>1</v>
      </c>
      <c r="M9" s="37">
        <f>IF(NOT(ISBLANK(tblClean[[#This Row],[Booking Date]])), 1, 0)</f>
        <v>1</v>
      </c>
      <c r="N9" s="38">
        <f>IF(NOT(ISBLANK(tblClean[[#This Row],[Delivery Date]])), 1, 0)</f>
        <v>1</v>
      </c>
      <c r="O9" s="38">
        <f>IF(OR(LOWER(TRIM(tblClean[[#This Row],[Cancellation Status]]))="yes", LOWER(TRIM(tblClean[[#This Row],[Cancellation Status]]))="cancelled"), 1, 0)</f>
        <v>0</v>
      </c>
      <c r="P9" s="38">
        <f>IF(AND(tblClean[[#This Row],[Is_Delivered]]=1, tblClean[[#This Row],[Is_Cancelled]]=0), 1, 0)</f>
        <v>1</v>
      </c>
      <c r="Q9" s="38">
        <f>IF(AND(NOT(ISBLANK(tblClean[[#This Row],[Pre-Booking Date]])), NOT(ISBLANK(tblClean[[#This Row],[Lead Date]]))), tblClean[[#This Row],[Pre-Booking Date]] - tblClean[[#This Row],[Lead Date]], "")</f>
        <v>4</v>
      </c>
      <c r="R9" s="38">
        <f>IF(AND(NOT(ISBLANK(tblClean[[#This Row],[Booking Date]])), NOT(ISBLANK(tblClean[[#This Row],[Pre-Booking Date]]))), tblClean[[#This Row],[Booking Date]] - tblClean[[#This Row],[Pre-Booking Date]], "")</f>
        <v>4</v>
      </c>
      <c r="S9" s="38">
        <f>IF(AND(NOT(ISBLANK(tblClean[[#This Row],[Delivery Date]])), NOT(ISBLANK(tblClean[[#This Row],[Booking Date]]))), tblClean[[#This Row],[Delivery Date]] - tblClean[[#This Row],[Booking Date]], "")</f>
        <v>5</v>
      </c>
      <c r="T9" s="39">
        <f>IF(AND(tblClean[[#This Row],[Is_SuccessfulDelivery]]=1, NOT(ISBLANK(tblClean[[#This Row],[Delivery Date]])), NOT(ISBLANK(tblClean[[#This Row],[Booking Date]]))),
   tblClean[[#This Row],[Delivery Date]] - tblClean[[#This Row],[Booking Date]],
   "")</f>
        <v>5</v>
      </c>
      <c r="U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 s="82">
        <f>IF(tblClean[[#This Row],[Delivery Date]]="", "", tblClean[[#This Row],[Delivery Date]] - tblClean[[#This Row],[Lead Date]])</f>
        <v>13</v>
      </c>
      <c r="W9" s="82" t="str">
        <f>_xlfn.XLOOKUP(tblClean[[#This Row],[Lead ID]], tblHP[Lead ID], tblHP[Potential_Bucket], "")</f>
        <v>Low</v>
      </c>
      <c r="X9" s="82" t="str">
        <f>IF(tblClean[[#This Row],[Customer Rating]]="", "", IF(tblClean[[#This Row],[Customer Rating]]&lt;=2,"0-2", IF(tblClean[[#This Row],[Customer Rating]]&lt;=5,"3-5", IF(tblClean[[#This Row],[Customer Rating]]&lt;=8,"6-8","9-10"))))</f>
        <v>0-2</v>
      </c>
    </row>
    <row r="10" spans="1:24" x14ac:dyDescent="0.3">
      <c r="A10" s="40" t="s">
        <v>18</v>
      </c>
      <c r="B10" s="41" t="s">
        <v>19</v>
      </c>
      <c r="C10" s="41" t="s">
        <v>16</v>
      </c>
      <c r="D10" s="42">
        <v>45941</v>
      </c>
      <c r="E10" s="42">
        <v>45944</v>
      </c>
      <c r="F10" s="42">
        <v>45949</v>
      </c>
      <c r="G10" s="42">
        <v>45956</v>
      </c>
      <c r="H10" s="41" t="s">
        <v>17</v>
      </c>
      <c r="I10" s="41"/>
      <c r="J10" s="42">
        <v>45983</v>
      </c>
      <c r="K10" s="43">
        <v>8</v>
      </c>
      <c r="L10" s="44">
        <f>IF(NOT(ISBLANK(tblClean[[#This Row],[Pre-Booking Date]])), 1, 0)</f>
        <v>1</v>
      </c>
      <c r="M10" s="44">
        <f>IF(NOT(ISBLANK(tblClean[[#This Row],[Booking Date]])), 1, 0)</f>
        <v>1</v>
      </c>
      <c r="N10" s="38">
        <f>IF(NOT(ISBLANK(tblClean[[#This Row],[Delivery Date]])), 1, 0)</f>
        <v>1</v>
      </c>
      <c r="O10" s="38">
        <f>IF(OR(LOWER(TRIM(tblClean[[#This Row],[Cancellation Status]]))="yes", LOWER(TRIM(tblClean[[#This Row],[Cancellation Status]]))="cancelled"), 1, 0)</f>
        <v>0</v>
      </c>
      <c r="P10" s="38">
        <f>IF(AND(tblClean[[#This Row],[Is_Delivered]]=1, tblClean[[#This Row],[Is_Cancelled]]=0), 1, 0)</f>
        <v>1</v>
      </c>
      <c r="Q10" s="38">
        <f>IF(AND(NOT(ISBLANK(tblClean[[#This Row],[Pre-Booking Date]])), NOT(ISBLANK(tblClean[[#This Row],[Lead Date]]))), tblClean[[#This Row],[Pre-Booking Date]] - tblClean[[#This Row],[Lead Date]], "")</f>
        <v>3</v>
      </c>
      <c r="R10" s="38">
        <f>IF(AND(NOT(ISBLANK(tblClean[[#This Row],[Booking Date]])), NOT(ISBLANK(tblClean[[#This Row],[Pre-Booking Date]]))), tblClean[[#This Row],[Booking Date]] - tblClean[[#This Row],[Pre-Booking Date]], "")</f>
        <v>5</v>
      </c>
      <c r="S10" s="38">
        <f>IF(AND(NOT(ISBLANK(tblClean[[#This Row],[Delivery Date]])), NOT(ISBLANK(tblClean[[#This Row],[Booking Date]]))), tblClean[[#This Row],[Delivery Date]] - tblClean[[#This Row],[Booking Date]], "")</f>
        <v>7</v>
      </c>
      <c r="T10" s="39">
        <f>IF(AND(tblClean[[#This Row],[Is_SuccessfulDelivery]]=1, NOT(ISBLANK(tblClean[[#This Row],[Delivery Date]])), NOT(ISBLANK(tblClean[[#This Row],[Booking Date]]))),
   tblClean[[#This Row],[Delivery Date]] - tblClean[[#This Row],[Booking Date]],
   "")</f>
        <v>7</v>
      </c>
      <c r="U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0" s="82">
        <f>IF(tblClean[[#This Row],[Delivery Date]]="", "", tblClean[[#This Row],[Delivery Date]] - tblClean[[#This Row],[Lead Date]])</f>
        <v>15</v>
      </c>
      <c r="W10" s="82" t="str">
        <f>_xlfn.XLOOKUP(tblClean[[#This Row],[Lead ID]], tblHP[Lead ID], tblHP[Potential_Bucket], "")</f>
        <v>Medium</v>
      </c>
      <c r="X10" s="82" t="str">
        <f>IF(tblClean[[#This Row],[Customer Rating]]="", "", IF(tblClean[[#This Row],[Customer Rating]]&lt;=2,"0-2", IF(tblClean[[#This Row],[Customer Rating]]&lt;=5,"3-5", IF(tblClean[[#This Row],[Customer Rating]]&lt;=8,"6-8","9-10"))))</f>
        <v>6-8</v>
      </c>
    </row>
    <row r="11" spans="1:24" x14ac:dyDescent="0.3">
      <c r="A11" s="33" t="s">
        <v>20</v>
      </c>
      <c r="B11" s="34" t="s">
        <v>21</v>
      </c>
      <c r="C11" s="34" t="s">
        <v>22</v>
      </c>
      <c r="D11" s="35">
        <v>45931</v>
      </c>
      <c r="E11" s="34"/>
      <c r="F11" s="34"/>
      <c r="G11" s="34"/>
      <c r="H11" s="34" t="s">
        <v>23</v>
      </c>
      <c r="I11" s="34" t="s">
        <v>24</v>
      </c>
      <c r="J11" s="34"/>
      <c r="K11" s="36"/>
      <c r="L11" s="44">
        <f>IF(NOT(ISBLANK(tblClean[[#This Row],[Pre-Booking Date]])), 1, 0)</f>
        <v>0</v>
      </c>
      <c r="M11" s="44">
        <f>IF(NOT(ISBLANK(tblClean[[#This Row],[Booking Date]])), 1, 0)</f>
        <v>0</v>
      </c>
      <c r="N11" s="38">
        <f>IF(NOT(ISBLANK(tblClean[[#This Row],[Delivery Date]])), 1, 0)</f>
        <v>0</v>
      </c>
      <c r="O11" s="38">
        <f>IF(OR(LOWER(TRIM(tblClean[[#This Row],[Cancellation Status]]))="yes", LOWER(TRIM(tblClean[[#This Row],[Cancellation Status]]))="cancelled"), 1, 0)</f>
        <v>1</v>
      </c>
      <c r="P11" s="38">
        <f>IF(AND(tblClean[[#This Row],[Is_Delivered]]=1, tblClean[[#This Row],[Is_Cancelled]]=0), 1, 0)</f>
        <v>0</v>
      </c>
      <c r="Q11" s="38" t="str">
        <f>IF(AND(NOT(ISBLANK(tblClean[[#This Row],[Pre-Booking Date]])), NOT(ISBLANK(tblClean[[#This Row],[Lead Date]]))), tblClean[[#This Row],[Pre-Booking Date]] - tblClean[[#This Row],[Lead Date]], "")</f>
        <v/>
      </c>
      <c r="R11" s="38" t="str">
        <f>IF(AND(NOT(ISBLANK(tblClean[[#This Row],[Booking Date]])), NOT(ISBLANK(tblClean[[#This Row],[Pre-Booking Date]]))), tblClean[[#This Row],[Booking Date]] - tblClean[[#This Row],[Pre-Booking Date]], "")</f>
        <v/>
      </c>
      <c r="S11" s="38" t="str">
        <f>IF(AND(NOT(ISBLANK(tblClean[[#This Row],[Delivery Date]])), NOT(ISBLANK(tblClean[[#This Row],[Booking Date]]))), tblClean[[#This Row],[Delivery Date]] - tblClean[[#This Row],[Booking Date]], "")</f>
        <v/>
      </c>
      <c r="T11" s="39" t="str">
        <f>IF(AND(tblClean[[#This Row],[Is_SuccessfulDelivery]]=1, NOT(ISBLANK(tblClean[[#This Row],[Delivery Date]])), NOT(ISBLANK(tblClean[[#This Row],[Booking Date]]))),
   tblClean[[#This Row],[Delivery Date]] - tblClean[[#This Row],[Booking Date]],
   "")</f>
        <v/>
      </c>
      <c r="U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1" s="82" t="str">
        <f>IF(tblClean[[#This Row],[Delivery Date]]="", "", tblClean[[#This Row],[Delivery Date]] - tblClean[[#This Row],[Lead Date]])</f>
        <v/>
      </c>
      <c r="W11" s="82" t="str">
        <f>_xlfn.XLOOKUP(tblClean[[#This Row],[Lead ID]], tblHP[Lead ID], tblHP[Potential_Bucket], "")</f>
        <v>Low</v>
      </c>
      <c r="X11" s="82" t="str">
        <f>IF(tblClean[[#This Row],[Customer Rating]]="", "", IF(tblClean[[#This Row],[Customer Rating]]&lt;=2,"0-2", IF(tblClean[[#This Row],[Customer Rating]]&lt;=5,"3-5", IF(tblClean[[#This Row],[Customer Rating]]&lt;=8,"6-8","9-10"))))</f>
        <v/>
      </c>
    </row>
    <row r="12" spans="1:24" x14ac:dyDescent="0.3">
      <c r="A12" s="40" t="s">
        <v>25</v>
      </c>
      <c r="B12" s="41" t="s">
        <v>15</v>
      </c>
      <c r="C12" s="41" t="s">
        <v>22</v>
      </c>
      <c r="D12" s="42">
        <v>45958</v>
      </c>
      <c r="E12" s="41"/>
      <c r="F12" s="41"/>
      <c r="G12" s="41"/>
      <c r="H12" s="41" t="s">
        <v>23</v>
      </c>
      <c r="I12" s="41" t="s">
        <v>26</v>
      </c>
      <c r="J12" s="41"/>
      <c r="K12" s="43"/>
      <c r="L12" s="44">
        <f>IF(NOT(ISBLANK(tblClean[[#This Row],[Pre-Booking Date]])), 1, 0)</f>
        <v>0</v>
      </c>
      <c r="M12" s="44">
        <f>IF(NOT(ISBLANK(tblClean[[#This Row],[Booking Date]])), 1, 0)</f>
        <v>0</v>
      </c>
      <c r="N12" s="38">
        <f>IF(NOT(ISBLANK(tblClean[[#This Row],[Delivery Date]])), 1, 0)</f>
        <v>0</v>
      </c>
      <c r="O12" s="38">
        <f>IF(OR(LOWER(TRIM(tblClean[[#This Row],[Cancellation Status]]))="yes", LOWER(TRIM(tblClean[[#This Row],[Cancellation Status]]))="cancelled"), 1, 0)</f>
        <v>1</v>
      </c>
      <c r="P12" s="38">
        <f>IF(AND(tblClean[[#This Row],[Is_Delivered]]=1, tblClean[[#This Row],[Is_Cancelled]]=0), 1, 0)</f>
        <v>0</v>
      </c>
      <c r="Q12" s="38" t="str">
        <f>IF(AND(NOT(ISBLANK(tblClean[[#This Row],[Pre-Booking Date]])), NOT(ISBLANK(tblClean[[#This Row],[Lead Date]]))), tblClean[[#This Row],[Pre-Booking Date]] - tblClean[[#This Row],[Lead Date]], "")</f>
        <v/>
      </c>
      <c r="R12" s="38" t="str">
        <f>IF(AND(NOT(ISBLANK(tblClean[[#This Row],[Booking Date]])), NOT(ISBLANK(tblClean[[#This Row],[Pre-Booking Date]]))), tblClean[[#This Row],[Booking Date]] - tblClean[[#This Row],[Pre-Booking Date]], "")</f>
        <v/>
      </c>
      <c r="S12" s="38" t="str">
        <f>IF(AND(NOT(ISBLANK(tblClean[[#This Row],[Delivery Date]])), NOT(ISBLANK(tblClean[[#This Row],[Booking Date]]))), tblClean[[#This Row],[Delivery Date]] - tblClean[[#This Row],[Booking Date]], "")</f>
        <v/>
      </c>
      <c r="T12" s="39" t="str">
        <f>IF(AND(tblClean[[#This Row],[Is_SuccessfulDelivery]]=1, NOT(ISBLANK(tblClean[[#This Row],[Delivery Date]])), NOT(ISBLANK(tblClean[[#This Row],[Booking Date]]))),
   tblClean[[#This Row],[Delivery Date]] - tblClean[[#This Row],[Booking Date]],
   "")</f>
        <v/>
      </c>
      <c r="U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2" s="82" t="str">
        <f>IF(tblClean[[#This Row],[Delivery Date]]="", "", tblClean[[#This Row],[Delivery Date]] - tblClean[[#This Row],[Lead Date]])</f>
        <v/>
      </c>
      <c r="W12" s="82" t="str">
        <f>_xlfn.XLOOKUP(tblClean[[#This Row],[Lead ID]], tblHP[Lead ID], tblHP[Potential_Bucket], "")</f>
        <v>Low</v>
      </c>
      <c r="X12" s="82" t="str">
        <f>IF(tblClean[[#This Row],[Customer Rating]]="", "", IF(tblClean[[#This Row],[Customer Rating]]&lt;=2,"0-2", IF(tblClean[[#This Row],[Customer Rating]]&lt;=5,"3-5", IF(tblClean[[#This Row],[Customer Rating]]&lt;=8,"6-8","9-10"))))</f>
        <v/>
      </c>
    </row>
    <row r="13" spans="1:24" x14ac:dyDescent="0.3">
      <c r="A13" s="33" t="s">
        <v>27</v>
      </c>
      <c r="B13" s="34" t="s">
        <v>19</v>
      </c>
      <c r="C13" s="34" t="s">
        <v>16</v>
      </c>
      <c r="D13" s="35">
        <v>45944</v>
      </c>
      <c r="E13" s="35">
        <v>45948</v>
      </c>
      <c r="F13" s="35">
        <v>45951</v>
      </c>
      <c r="G13" s="35">
        <v>45954</v>
      </c>
      <c r="H13" s="34" t="s">
        <v>17</v>
      </c>
      <c r="I13" s="34"/>
      <c r="J13" s="35">
        <v>45973</v>
      </c>
      <c r="K13" s="36">
        <v>8</v>
      </c>
      <c r="L13" s="44">
        <f>IF(NOT(ISBLANK(tblClean[[#This Row],[Pre-Booking Date]])), 1, 0)</f>
        <v>1</v>
      </c>
      <c r="M13" s="44">
        <f>IF(NOT(ISBLANK(tblClean[[#This Row],[Booking Date]])), 1, 0)</f>
        <v>1</v>
      </c>
      <c r="N13" s="38">
        <f>IF(NOT(ISBLANK(tblClean[[#This Row],[Delivery Date]])), 1, 0)</f>
        <v>1</v>
      </c>
      <c r="O13" s="38">
        <f>IF(OR(LOWER(TRIM(tblClean[[#This Row],[Cancellation Status]]))="yes", LOWER(TRIM(tblClean[[#This Row],[Cancellation Status]]))="cancelled"), 1, 0)</f>
        <v>0</v>
      </c>
      <c r="P13" s="38">
        <f>IF(AND(tblClean[[#This Row],[Is_Delivered]]=1, tblClean[[#This Row],[Is_Cancelled]]=0), 1, 0)</f>
        <v>1</v>
      </c>
      <c r="Q13" s="38">
        <f>IF(AND(NOT(ISBLANK(tblClean[[#This Row],[Pre-Booking Date]])), NOT(ISBLANK(tblClean[[#This Row],[Lead Date]]))), tblClean[[#This Row],[Pre-Booking Date]] - tblClean[[#This Row],[Lead Date]], "")</f>
        <v>4</v>
      </c>
      <c r="R13" s="38">
        <f>IF(AND(NOT(ISBLANK(tblClean[[#This Row],[Booking Date]])), NOT(ISBLANK(tblClean[[#This Row],[Pre-Booking Date]]))), tblClean[[#This Row],[Booking Date]] - tblClean[[#This Row],[Pre-Booking Date]], "")</f>
        <v>3</v>
      </c>
      <c r="S13" s="38">
        <f>IF(AND(NOT(ISBLANK(tblClean[[#This Row],[Delivery Date]])), NOT(ISBLANK(tblClean[[#This Row],[Booking Date]]))), tblClean[[#This Row],[Delivery Date]] - tblClean[[#This Row],[Booking Date]], "")</f>
        <v>3</v>
      </c>
      <c r="T13" s="39">
        <f>IF(AND(tblClean[[#This Row],[Is_SuccessfulDelivery]]=1, NOT(ISBLANK(tblClean[[#This Row],[Delivery Date]])), NOT(ISBLANK(tblClean[[#This Row],[Booking Date]]))),
   tblClean[[#This Row],[Delivery Date]] - tblClean[[#This Row],[Booking Date]],
   "")</f>
        <v>3</v>
      </c>
      <c r="U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3" s="82">
        <f>IF(tblClean[[#This Row],[Delivery Date]]="", "", tblClean[[#This Row],[Delivery Date]] - tblClean[[#This Row],[Lead Date]])</f>
        <v>10</v>
      </c>
      <c r="W13" s="82" t="str">
        <f>_xlfn.XLOOKUP(tblClean[[#This Row],[Lead ID]], tblHP[Lead ID], tblHP[Potential_Bucket], "")</f>
        <v>Medium</v>
      </c>
      <c r="X13" s="82" t="str">
        <f>IF(tblClean[[#This Row],[Customer Rating]]="", "", IF(tblClean[[#This Row],[Customer Rating]]&lt;=2,"0-2", IF(tblClean[[#This Row],[Customer Rating]]&lt;=5,"3-5", IF(tblClean[[#This Row],[Customer Rating]]&lt;=8,"6-8","9-10"))))</f>
        <v>6-8</v>
      </c>
    </row>
    <row r="14" spans="1:24" x14ac:dyDescent="0.3">
      <c r="A14" s="40" t="s">
        <v>28</v>
      </c>
      <c r="B14" s="41" t="s">
        <v>19</v>
      </c>
      <c r="C14" s="41" t="s">
        <v>16</v>
      </c>
      <c r="D14" s="42">
        <v>45957</v>
      </c>
      <c r="E14" s="42">
        <v>45961</v>
      </c>
      <c r="F14" s="42">
        <v>45965</v>
      </c>
      <c r="G14" s="42">
        <v>45968</v>
      </c>
      <c r="H14" s="41" t="s">
        <v>17</v>
      </c>
      <c r="I14" s="41"/>
      <c r="J14" s="42">
        <v>45983</v>
      </c>
      <c r="K14" s="43">
        <v>9</v>
      </c>
      <c r="L14" s="44">
        <f>IF(NOT(ISBLANK(tblClean[[#This Row],[Pre-Booking Date]])), 1, 0)</f>
        <v>1</v>
      </c>
      <c r="M14" s="44">
        <f>IF(NOT(ISBLANK(tblClean[[#This Row],[Booking Date]])), 1, 0)</f>
        <v>1</v>
      </c>
      <c r="N14" s="38">
        <f>IF(NOT(ISBLANK(tblClean[[#This Row],[Delivery Date]])), 1, 0)</f>
        <v>1</v>
      </c>
      <c r="O14" s="38">
        <f>IF(OR(LOWER(TRIM(tblClean[[#This Row],[Cancellation Status]]))="yes", LOWER(TRIM(tblClean[[#This Row],[Cancellation Status]]))="cancelled"), 1, 0)</f>
        <v>0</v>
      </c>
      <c r="P14" s="38">
        <f>IF(AND(tblClean[[#This Row],[Is_Delivered]]=1, tblClean[[#This Row],[Is_Cancelled]]=0), 1, 0)</f>
        <v>1</v>
      </c>
      <c r="Q14" s="38">
        <f>IF(AND(NOT(ISBLANK(tblClean[[#This Row],[Pre-Booking Date]])), NOT(ISBLANK(tblClean[[#This Row],[Lead Date]]))), tblClean[[#This Row],[Pre-Booking Date]] - tblClean[[#This Row],[Lead Date]], "")</f>
        <v>4</v>
      </c>
      <c r="R14" s="38">
        <f>IF(AND(NOT(ISBLANK(tblClean[[#This Row],[Booking Date]])), NOT(ISBLANK(tblClean[[#This Row],[Pre-Booking Date]]))), tblClean[[#This Row],[Booking Date]] - tblClean[[#This Row],[Pre-Booking Date]], "")</f>
        <v>4</v>
      </c>
      <c r="S14" s="38">
        <f>IF(AND(NOT(ISBLANK(tblClean[[#This Row],[Delivery Date]])), NOT(ISBLANK(tblClean[[#This Row],[Booking Date]]))), tblClean[[#This Row],[Delivery Date]] - tblClean[[#This Row],[Booking Date]], "")</f>
        <v>3</v>
      </c>
      <c r="T14" s="39">
        <f>IF(AND(tblClean[[#This Row],[Is_SuccessfulDelivery]]=1, NOT(ISBLANK(tblClean[[#This Row],[Delivery Date]])), NOT(ISBLANK(tblClean[[#This Row],[Booking Date]]))),
   tblClean[[#This Row],[Delivery Date]] - tblClean[[#This Row],[Booking Date]],
   "")</f>
        <v>3</v>
      </c>
      <c r="U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4" s="82">
        <f>IF(tblClean[[#This Row],[Delivery Date]]="", "", tblClean[[#This Row],[Delivery Date]] - tblClean[[#This Row],[Lead Date]])</f>
        <v>11</v>
      </c>
      <c r="W14" s="82" t="str">
        <f>_xlfn.XLOOKUP(tblClean[[#This Row],[Lead ID]], tblHP[Lead ID], tblHP[Potential_Bucket], "")</f>
        <v>Medium</v>
      </c>
      <c r="X14" s="82" t="str">
        <f>IF(tblClean[[#This Row],[Customer Rating]]="", "", IF(tblClean[[#This Row],[Customer Rating]]&lt;=2,"0-2", IF(tblClean[[#This Row],[Customer Rating]]&lt;=5,"3-5", IF(tblClean[[#This Row],[Customer Rating]]&lt;=8,"6-8","9-10"))))</f>
        <v>9-10</v>
      </c>
    </row>
    <row r="15" spans="1:24" x14ac:dyDescent="0.3">
      <c r="A15" s="33" t="s">
        <v>29</v>
      </c>
      <c r="B15" s="34" t="s">
        <v>21</v>
      </c>
      <c r="C15" s="34" t="s">
        <v>30</v>
      </c>
      <c r="D15" s="35">
        <v>45946</v>
      </c>
      <c r="E15" s="35">
        <v>45950</v>
      </c>
      <c r="F15" s="35">
        <v>45951</v>
      </c>
      <c r="G15" s="35">
        <v>45958</v>
      </c>
      <c r="H15" s="34" t="s">
        <v>17</v>
      </c>
      <c r="I15" s="34"/>
      <c r="J15" s="35">
        <v>45983</v>
      </c>
      <c r="K15" s="36">
        <v>10</v>
      </c>
      <c r="L15" s="44">
        <f>IF(NOT(ISBLANK(tblClean[[#This Row],[Pre-Booking Date]])), 1, 0)</f>
        <v>1</v>
      </c>
      <c r="M15" s="44">
        <f>IF(NOT(ISBLANK(tblClean[[#This Row],[Booking Date]])), 1, 0)</f>
        <v>1</v>
      </c>
      <c r="N15" s="38">
        <f>IF(NOT(ISBLANK(tblClean[[#This Row],[Delivery Date]])), 1, 0)</f>
        <v>1</v>
      </c>
      <c r="O15" s="38">
        <f>IF(OR(LOWER(TRIM(tblClean[[#This Row],[Cancellation Status]]))="yes", LOWER(TRIM(tblClean[[#This Row],[Cancellation Status]]))="cancelled"), 1, 0)</f>
        <v>0</v>
      </c>
      <c r="P15" s="38">
        <f>IF(AND(tblClean[[#This Row],[Is_Delivered]]=1, tblClean[[#This Row],[Is_Cancelled]]=0), 1, 0)</f>
        <v>1</v>
      </c>
      <c r="Q15" s="38">
        <f>IF(AND(NOT(ISBLANK(tblClean[[#This Row],[Pre-Booking Date]])), NOT(ISBLANK(tblClean[[#This Row],[Lead Date]]))), tblClean[[#This Row],[Pre-Booking Date]] - tblClean[[#This Row],[Lead Date]], "")</f>
        <v>4</v>
      </c>
      <c r="R15" s="38">
        <f>IF(AND(NOT(ISBLANK(tblClean[[#This Row],[Booking Date]])), NOT(ISBLANK(tblClean[[#This Row],[Pre-Booking Date]]))), tblClean[[#This Row],[Booking Date]] - tblClean[[#This Row],[Pre-Booking Date]], "")</f>
        <v>1</v>
      </c>
      <c r="S15" s="38">
        <f>IF(AND(NOT(ISBLANK(tblClean[[#This Row],[Delivery Date]])), NOT(ISBLANK(tblClean[[#This Row],[Booking Date]]))), tblClean[[#This Row],[Delivery Date]] - tblClean[[#This Row],[Booking Date]], "")</f>
        <v>7</v>
      </c>
      <c r="T15" s="39">
        <f>IF(AND(tblClean[[#This Row],[Is_SuccessfulDelivery]]=1, NOT(ISBLANK(tblClean[[#This Row],[Delivery Date]])), NOT(ISBLANK(tblClean[[#This Row],[Booking Date]]))),
   tblClean[[#This Row],[Delivery Date]] - tblClean[[#This Row],[Booking Date]],
   "")</f>
        <v>7</v>
      </c>
      <c r="U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5" s="82">
        <f>IF(tblClean[[#This Row],[Delivery Date]]="", "", tblClean[[#This Row],[Delivery Date]] - tblClean[[#This Row],[Lead Date]])</f>
        <v>12</v>
      </c>
      <c r="W15" s="82" t="str">
        <f>_xlfn.XLOOKUP(tblClean[[#This Row],[Lead ID]], tblHP[Lead ID], tblHP[Potential_Bucket], "")</f>
        <v>High</v>
      </c>
      <c r="X15" s="82" t="str">
        <f>IF(tblClean[[#This Row],[Customer Rating]]="", "", IF(tblClean[[#This Row],[Customer Rating]]&lt;=2,"0-2", IF(tblClean[[#This Row],[Customer Rating]]&lt;=5,"3-5", IF(tblClean[[#This Row],[Customer Rating]]&lt;=8,"6-8","9-10"))))</f>
        <v>9-10</v>
      </c>
    </row>
    <row r="16" spans="1:24" x14ac:dyDescent="0.3">
      <c r="A16" s="40" t="s">
        <v>31</v>
      </c>
      <c r="B16" s="41" t="s">
        <v>32</v>
      </c>
      <c r="C16" s="41" t="s">
        <v>16</v>
      </c>
      <c r="D16" s="42">
        <v>45934</v>
      </c>
      <c r="E16" s="42">
        <v>45935</v>
      </c>
      <c r="F16" s="42">
        <v>45938</v>
      </c>
      <c r="G16" s="42">
        <v>45945</v>
      </c>
      <c r="H16" s="41" t="s">
        <v>23</v>
      </c>
      <c r="I16" s="41" t="s">
        <v>33</v>
      </c>
      <c r="J16" s="41"/>
      <c r="K16" s="43"/>
      <c r="L16" s="44">
        <f>IF(NOT(ISBLANK(tblClean[[#This Row],[Pre-Booking Date]])), 1, 0)</f>
        <v>1</v>
      </c>
      <c r="M16" s="44">
        <f>IF(NOT(ISBLANK(tblClean[[#This Row],[Booking Date]])), 1, 0)</f>
        <v>1</v>
      </c>
      <c r="N16" s="38">
        <f>IF(NOT(ISBLANK(tblClean[[#This Row],[Delivery Date]])), 1, 0)</f>
        <v>1</v>
      </c>
      <c r="O16" s="38">
        <f>IF(OR(LOWER(TRIM(tblClean[[#This Row],[Cancellation Status]]))="yes", LOWER(TRIM(tblClean[[#This Row],[Cancellation Status]]))="cancelled"), 1, 0)</f>
        <v>1</v>
      </c>
      <c r="P16" s="38">
        <f>IF(AND(tblClean[[#This Row],[Is_Delivered]]=1, tblClean[[#This Row],[Is_Cancelled]]=0), 1, 0)</f>
        <v>0</v>
      </c>
      <c r="Q16" s="38">
        <f>IF(AND(NOT(ISBLANK(tblClean[[#This Row],[Pre-Booking Date]])), NOT(ISBLANK(tblClean[[#This Row],[Lead Date]]))), tblClean[[#This Row],[Pre-Booking Date]] - tblClean[[#This Row],[Lead Date]], "")</f>
        <v>1</v>
      </c>
      <c r="R16" s="38">
        <f>IF(AND(NOT(ISBLANK(tblClean[[#This Row],[Booking Date]])), NOT(ISBLANK(tblClean[[#This Row],[Pre-Booking Date]]))), tblClean[[#This Row],[Booking Date]] - tblClean[[#This Row],[Pre-Booking Date]], "")</f>
        <v>3</v>
      </c>
      <c r="S16" s="38">
        <f>IF(AND(NOT(ISBLANK(tblClean[[#This Row],[Delivery Date]])), NOT(ISBLANK(tblClean[[#This Row],[Booking Date]]))), tblClean[[#This Row],[Delivery Date]] - tblClean[[#This Row],[Booking Date]], "")</f>
        <v>7</v>
      </c>
      <c r="T16" s="39" t="str">
        <f>IF(AND(tblClean[[#This Row],[Is_SuccessfulDelivery]]=1, NOT(ISBLANK(tblClean[[#This Row],[Delivery Date]])), NOT(ISBLANK(tblClean[[#This Row],[Booking Date]]))),
   tblClean[[#This Row],[Delivery Date]] - tblClean[[#This Row],[Booking Date]],
   "")</f>
        <v/>
      </c>
      <c r="U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6" s="82">
        <f>IF(tblClean[[#This Row],[Delivery Date]]="", "", tblClean[[#This Row],[Delivery Date]] - tblClean[[#This Row],[Lead Date]])</f>
        <v>11</v>
      </c>
      <c r="W16" s="82" t="str">
        <f>_xlfn.XLOOKUP(tblClean[[#This Row],[Lead ID]], tblHP[Lead ID], tblHP[Potential_Bucket], "")</f>
        <v>Low</v>
      </c>
      <c r="X16" s="82" t="str">
        <f>IF(tblClean[[#This Row],[Customer Rating]]="", "", IF(tblClean[[#This Row],[Customer Rating]]&lt;=2,"0-2", IF(tblClean[[#This Row],[Customer Rating]]&lt;=5,"3-5", IF(tblClean[[#This Row],[Customer Rating]]&lt;=8,"6-8","9-10"))))</f>
        <v/>
      </c>
    </row>
    <row r="17" spans="1:24" x14ac:dyDescent="0.3">
      <c r="A17" s="33" t="s">
        <v>34</v>
      </c>
      <c r="B17" s="34" t="s">
        <v>15</v>
      </c>
      <c r="C17" s="34" t="s">
        <v>30</v>
      </c>
      <c r="D17" s="35">
        <v>45944</v>
      </c>
      <c r="E17" s="35">
        <v>45947</v>
      </c>
      <c r="F17" s="35">
        <v>45950</v>
      </c>
      <c r="G17" s="35">
        <v>45955</v>
      </c>
      <c r="H17" s="34" t="s">
        <v>17</v>
      </c>
      <c r="I17" s="34"/>
      <c r="J17" s="35">
        <v>45966</v>
      </c>
      <c r="K17" s="36">
        <v>8</v>
      </c>
      <c r="L17" s="44">
        <f>IF(NOT(ISBLANK(tblClean[[#This Row],[Pre-Booking Date]])), 1, 0)</f>
        <v>1</v>
      </c>
      <c r="M17" s="44">
        <f>IF(NOT(ISBLANK(tblClean[[#This Row],[Booking Date]])), 1, 0)</f>
        <v>1</v>
      </c>
      <c r="N17" s="38">
        <f>IF(NOT(ISBLANK(tblClean[[#This Row],[Delivery Date]])), 1, 0)</f>
        <v>1</v>
      </c>
      <c r="O17" s="38">
        <f>IF(OR(LOWER(TRIM(tblClean[[#This Row],[Cancellation Status]]))="yes", LOWER(TRIM(tblClean[[#This Row],[Cancellation Status]]))="cancelled"), 1, 0)</f>
        <v>0</v>
      </c>
      <c r="P17" s="38">
        <f>IF(AND(tblClean[[#This Row],[Is_Delivered]]=1, tblClean[[#This Row],[Is_Cancelled]]=0), 1, 0)</f>
        <v>1</v>
      </c>
      <c r="Q17" s="38">
        <f>IF(AND(NOT(ISBLANK(tblClean[[#This Row],[Pre-Booking Date]])), NOT(ISBLANK(tblClean[[#This Row],[Lead Date]]))), tblClean[[#This Row],[Pre-Booking Date]] - tblClean[[#This Row],[Lead Date]], "")</f>
        <v>3</v>
      </c>
      <c r="R17" s="38">
        <f>IF(AND(NOT(ISBLANK(tblClean[[#This Row],[Booking Date]])), NOT(ISBLANK(tblClean[[#This Row],[Pre-Booking Date]]))), tblClean[[#This Row],[Booking Date]] - tblClean[[#This Row],[Pre-Booking Date]], "")</f>
        <v>3</v>
      </c>
      <c r="S17" s="38">
        <f>IF(AND(NOT(ISBLANK(tblClean[[#This Row],[Delivery Date]])), NOT(ISBLANK(tblClean[[#This Row],[Booking Date]]))), tblClean[[#This Row],[Delivery Date]] - tblClean[[#This Row],[Booking Date]], "")</f>
        <v>5</v>
      </c>
      <c r="T17" s="39">
        <f>IF(AND(tblClean[[#This Row],[Is_SuccessfulDelivery]]=1, NOT(ISBLANK(tblClean[[#This Row],[Delivery Date]])), NOT(ISBLANK(tblClean[[#This Row],[Booking Date]]))),
   tblClean[[#This Row],[Delivery Date]] - tblClean[[#This Row],[Booking Date]],
   "")</f>
        <v>5</v>
      </c>
      <c r="U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7" s="82">
        <f>IF(tblClean[[#This Row],[Delivery Date]]="", "", tblClean[[#This Row],[Delivery Date]] - tblClean[[#This Row],[Lead Date]])</f>
        <v>11</v>
      </c>
      <c r="W17" s="82" t="str">
        <f>_xlfn.XLOOKUP(tblClean[[#This Row],[Lead ID]], tblHP[Lead ID], tblHP[Potential_Bucket], "")</f>
        <v>High</v>
      </c>
      <c r="X17" s="82" t="str">
        <f>IF(tblClean[[#This Row],[Customer Rating]]="", "", IF(tblClean[[#This Row],[Customer Rating]]&lt;=2,"0-2", IF(tblClean[[#This Row],[Customer Rating]]&lt;=5,"3-5", IF(tblClean[[#This Row],[Customer Rating]]&lt;=8,"6-8","9-10"))))</f>
        <v>6-8</v>
      </c>
    </row>
    <row r="18" spans="1:24" x14ac:dyDescent="0.3">
      <c r="A18" s="40" t="s">
        <v>35</v>
      </c>
      <c r="B18" s="41" t="s">
        <v>21</v>
      </c>
      <c r="C18" s="41" t="s">
        <v>16</v>
      </c>
      <c r="D18" s="42">
        <v>45961</v>
      </c>
      <c r="E18" s="42">
        <v>45965</v>
      </c>
      <c r="F18" s="42">
        <v>45966</v>
      </c>
      <c r="G18" s="42">
        <v>45971</v>
      </c>
      <c r="H18" s="41" t="s">
        <v>17</v>
      </c>
      <c r="I18" s="41"/>
      <c r="J18" s="42">
        <v>45983</v>
      </c>
      <c r="K18" s="43">
        <v>6</v>
      </c>
      <c r="L18" s="44">
        <f>IF(NOT(ISBLANK(tblClean[[#This Row],[Pre-Booking Date]])), 1, 0)</f>
        <v>1</v>
      </c>
      <c r="M18" s="44">
        <f>IF(NOT(ISBLANK(tblClean[[#This Row],[Booking Date]])), 1, 0)</f>
        <v>1</v>
      </c>
      <c r="N18" s="38">
        <f>IF(NOT(ISBLANK(tblClean[[#This Row],[Delivery Date]])), 1, 0)</f>
        <v>1</v>
      </c>
      <c r="O18" s="38">
        <f>IF(OR(LOWER(TRIM(tblClean[[#This Row],[Cancellation Status]]))="yes", LOWER(TRIM(tblClean[[#This Row],[Cancellation Status]]))="cancelled"), 1, 0)</f>
        <v>0</v>
      </c>
      <c r="P18" s="38">
        <f>IF(AND(tblClean[[#This Row],[Is_Delivered]]=1, tblClean[[#This Row],[Is_Cancelled]]=0), 1, 0)</f>
        <v>1</v>
      </c>
      <c r="Q18" s="38">
        <f>IF(AND(NOT(ISBLANK(tblClean[[#This Row],[Pre-Booking Date]])), NOT(ISBLANK(tblClean[[#This Row],[Lead Date]]))), tblClean[[#This Row],[Pre-Booking Date]] - tblClean[[#This Row],[Lead Date]], "")</f>
        <v>4</v>
      </c>
      <c r="R18" s="38">
        <f>IF(AND(NOT(ISBLANK(tblClean[[#This Row],[Booking Date]])), NOT(ISBLANK(tblClean[[#This Row],[Pre-Booking Date]]))), tblClean[[#This Row],[Booking Date]] - tblClean[[#This Row],[Pre-Booking Date]], "")</f>
        <v>1</v>
      </c>
      <c r="S18" s="38">
        <f>IF(AND(NOT(ISBLANK(tblClean[[#This Row],[Delivery Date]])), NOT(ISBLANK(tblClean[[#This Row],[Booking Date]]))), tblClean[[#This Row],[Delivery Date]] - tblClean[[#This Row],[Booking Date]], "")</f>
        <v>5</v>
      </c>
      <c r="T18" s="39">
        <f>IF(AND(tblClean[[#This Row],[Is_SuccessfulDelivery]]=1, NOT(ISBLANK(tblClean[[#This Row],[Delivery Date]])), NOT(ISBLANK(tblClean[[#This Row],[Booking Date]]))),
   tblClean[[#This Row],[Delivery Date]] - tblClean[[#This Row],[Booking Date]],
   "")</f>
        <v>5</v>
      </c>
      <c r="U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 s="82">
        <f>IF(tblClean[[#This Row],[Delivery Date]]="", "", tblClean[[#This Row],[Delivery Date]] - tblClean[[#This Row],[Lead Date]])</f>
        <v>10</v>
      </c>
      <c r="W18" s="82" t="str">
        <f>_xlfn.XLOOKUP(tblClean[[#This Row],[Lead ID]], tblHP[Lead ID], tblHP[Potential_Bucket], "")</f>
        <v>Low</v>
      </c>
      <c r="X18" s="82" t="str">
        <f>IF(tblClean[[#This Row],[Customer Rating]]="", "", IF(tblClean[[#This Row],[Customer Rating]]&lt;=2,"0-2", IF(tblClean[[#This Row],[Customer Rating]]&lt;=5,"3-5", IF(tblClean[[#This Row],[Customer Rating]]&lt;=8,"6-8","9-10"))))</f>
        <v>6-8</v>
      </c>
    </row>
    <row r="19" spans="1:24" x14ac:dyDescent="0.3">
      <c r="A19" s="33" t="s">
        <v>36</v>
      </c>
      <c r="B19" s="34" t="s">
        <v>15</v>
      </c>
      <c r="C19" s="34" t="s">
        <v>22</v>
      </c>
      <c r="D19" s="35">
        <v>45942</v>
      </c>
      <c r="E19" s="34"/>
      <c r="F19" s="34"/>
      <c r="G19" s="34"/>
      <c r="H19" s="34" t="s">
        <v>23</v>
      </c>
      <c r="I19" s="34" t="s">
        <v>24</v>
      </c>
      <c r="J19" s="34"/>
      <c r="K19" s="36"/>
      <c r="L19" s="44">
        <f>IF(NOT(ISBLANK(tblClean[[#This Row],[Pre-Booking Date]])), 1, 0)</f>
        <v>0</v>
      </c>
      <c r="M19" s="44">
        <f>IF(NOT(ISBLANK(tblClean[[#This Row],[Booking Date]])), 1, 0)</f>
        <v>0</v>
      </c>
      <c r="N19" s="38">
        <f>IF(NOT(ISBLANK(tblClean[[#This Row],[Delivery Date]])), 1, 0)</f>
        <v>0</v>
      </c>
      <c r="O19" s="38">
        <f>IF(OR(LOWER(TRIM(tblClean[[#This Row],[Cancellation Status]]))="yes", LOWER(TRIM(tblClean[[#This Row],[Cancellation Status]]))="cancelled"), 1, 0)</f>
        <v>1</v>
      </c>
      <c r="P19" s="38">
        <f>IF(AND(tblClean[[#This Row],[Is_Delivered]]=1, tblClean[[#This Row],[Is_Cancelled]]=0), 1, 0)</f>
        <v>0</v>
      </c>
      <c r="Q19" s="38" t="str">
        <f>IF(AND(NOT(ISBLANK(tblClean[[#This Row],[Pre-Booking Date]])), NOT(ISBLANK(tblClean[[#This Row],[Lead Date]]))), tblClean[[#This Row],[Pre-Booking Date]] - tblClean[[#This Row],[Lead Date]], "")</f>
        <v/>
      </c>
      <c r="R19" s="38" t="str">
        <f>IF(AND(NOT(ISBLANK(tblClean[[#This Row],[Booking Date]])), NOT(ISBLANK(tblClean[[#This Row],[Pre-Booking Date]]))), tblClean[[#This Row],[Booking Date]] - tblClean[[#This Row],[Pre-Booking Date]], "")</f>
        <v/>
      </c>
      <c r="S19" s="38" t="str">
        <f>IF(AND(NOT(ISBLANK(tblClean[[#This Row],[Delivery Date]])), NOT(ISBLANK(tblClean[[#This Row],[Booking Date]]))), tblClean[[#This Row],[Delivery Date]] - tblClean[[#This Row],[Booking Date]], "")</f>
        <v/>
      </c>
      <c r="T19" s="39" t="str">
        <f>IF(AND(tblClean[[#This Row],[Is_SuccessfulDelivery]]=1, NOT(ISBLANK(tblClean[[#This Row],[Delivery Date]])), NOT(ISBLANK(tblClean[[#This Row],[Booking Date]]))),
   tblClean[[#This Row],[Delivery Date]] - tblClean[[#This Row],[Booking Date]],
   "")</f>
        <v/>
      </c>
      <c r="U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9" s="82" t="str">
        <f>IF(tblClean[[#This Row],[Delivery Date]]="", "", tblClean[[#This Row],[Delivery Date]] - tblClean[[#This Row],[Lead Date]])</f>
        <v/>
      </c>
      <c r="W19" s="82" t="str">
        <f>_xlfn.XLOOKUP(tblClean[[#This Row],[Lead ID]], tblHP[Lead ID], tblHP[Potential_Bucket], "")</f>
        <v>Low</v>
      </c>
      <c r="X19" s="82" t="str">
        <f>IF(tblClean[[#This Row],[Customer Rating]]="", "", IF(tblClean[[#This Row],[Customer Rating]]&lt;=2,"0-2", IF(tblClean[[#This Row],[Customer Rating]]&lt;=5,"3-5", IF(tblClean[[#This Row],[Customer Rating]]&lt;=8,"6-8","9-10"))))</f>
        <v/>
      </c>
    </row>
    <row r="20" spans="1:24" x14ac:dyDescent="0.3">
      <c r="A20" s="40" t="s">
        <v>37</v>
      </c>
      <c r="B20" s="41" t="s">
        <v>19</v>
      </c>
      <c r="C20" s="41" t="s">
        <v>16</v>
      </c>
      <c r="D20" s="42">
        <v>45951</v>
      </c>
      <c r="E20" s="42">
        <v>45954</v>
      </c>
      <c r="F20" s="42">
        <v>45958</v>
      </c>
      <c r="G20" s="42">
        <v>45960</v>
      </c>
      <c r="H20" s="41" t="s">
        <v>17</v>
      </c>
      <c r="I20" s="41"/>
      <c r="J20" s="42">
        <v>45971</v>
      </c>
      <c r="K20" s="43">
        <v>0</v>
      </c>
      <c r="L20" s="44">
        <f>IF(NOT(ISBLANK(tblClean[[#This Row],[Pre-Booking Date]])), 1, 0)</f>
        <v>1</v>
      </c>
      <c r="M20" s="44">
        <f>IF(NOT(ISBLANK(tblClean[[#This Row],[Booking Date]])), 1, 0)</f>
        <v>1</v>
      </c>
      <c r="N20" s="38">
        <f>IF(NOT(ISBLANK(tblClean[[#This Row],[Delivery Date]])), 1, 0)</f>
        <v>1</v>
      </c>
      <c r="O20" s="38">
        <f>IF(OR(LOWER(TRIM(tblClean[[#This Row],[Cancellation Status]]))="yes", LOWER(TRIM(tblClean[[#This Row],[Cancellation Status]]))="cancelled"), 1, 0)</f>
        <v>0</v>
      </c>
      <c r="P20" s="38">
        <f>IF(AND(tblClean[[#This Row],[Is_Delivered]]=1, tblClean[[#This Row],[Is_Cancelled]]=0), 1, 0)</f>
        <v>1</v>
      </c>
      <c r="Q20" s="38">
        <f>IF(AND(NOT(ISBLANK(tblClean[[#This Row],[Pre-Booking Date]])), NOT(ISBLANK(tblClean[[#This Row],[Lead Date]]))), tblClean[[#This Row],[Pre-Booking Date]] - tblClean[[#This Row],[Lead Date]], "")</f>
        <v>3</v>
      </c>
      <c r="R20" s="38">
        <f>IF(AND(NOT(ISBLANK(tblClean[[#This Row],[Booking Date]])), NOT(ISBLANK(tblClean[[#This Row],[Pre-Booking Date]]))), tblClean[[#This Row],[Booking Date]] - tblClean[[#This Row],[Pre-Booking Date]], "")</f>
        <v>4</v>
      </c>
      <c r="S20" s="38">
        <f>IF(AND(NOT(ISBLANK(tblClean[[#This Row],[Delivery Date]])), NOT(ISBLANK(tblClean[[#This Row],[Booking Date]]))), tblClean[[#This Row],[Delivery Date]] - tblClean[[#This Row],[Booking Date]], "")</f>
        <v>2</v>
      </c>
      <c r="T20" s="39">
        <f>IF(AND(tblClean[[#This Row],[Is_SuccessfulDelivery]]=1, NOT(ISBLANK(tblClean[[#This Row],[Delivery Date]])), NOT(ISBLANK(tblClean[[#This Row],[Booking Date]]))),
   tblClean[[#This Row],[Delivery Date]] - tblClean[[#This Row],[Booking Date]],
   "")</f>
        <v>2</v>
      </c>
      <c r="U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0" s="82">
        <f>IF(tblClean[[#This Row],[Delivery Date]]="", "", tblClean[[#This Row],[Delivery Date]] - tblClean[[#This Row],[Lead Date]])</f>
        <v>9</v>
      </c>
      <c r="W20" s="82" t="str">
        <f>_xlfn.XLOOKUP(tblClean[[#This Row],[Lead ID]], tblHP[Lead ID], tblHP[Potential_Bucket], "")</f>
        <v>Low</v>
      </c>
      <c r="X20" s="82" t="str">
        <f>IF(tblClean[[#This Row],[Customer Rating]]="", "", IF(tblClean[[#This Row],[Customer Rating]]&lt;=2,"0-2", IF(tblClean[[#This Row],[Customer Rating]]&lt;=5,"3-5", IF(tblClean[[#This Row],[Customer Rating]]&lt;=8,"6-8","9-10"))))</f>
        <v>0-2</v>
      </c>
    </row>
    <row r="21" spans="1:24" x14ac:dyDescent="0.3">
      <c r="A21" s="33" t="s">
        <v>38</v>
      </c>
      <c r="B21" s="34" t="s">
        <v>19</v>
      </c>
      <c r="C21" s="34" t="s">
        <v>16</v>
      </c>
      <c r="D21" s="35">
        <v>45959</v>
      </c>
      <c r="E21" s="35">
        <v>45962</v>
      </c>
      <c r="F21" s="35">
        <v>45967</v>
      </c>
      <c r="G21" s="35">
        <v>45974</v>
      </c>
      <c r="H21" s="34" t="s">
        <v>17</v>
      </c>
      <c r="I21" s="34"/>
      <c r="J21" s="35">
        <v>45991</v>
      </c>
      <c r="K21" s="36">
        <v>10</v>
      </c>
      <c r="L21" s="44">
        <f>IF(NOT(ISBLANK(tblClean[[#This Row],[Pre-Booking Date]])), 1, 0)</f>
        <v>1</v>
      </c>
      <c r="M21" s="44">
        <f>IF(NOT(ISBLANK(tblClean[[#This Row],[Booking Date]])), 1, 0)</f>
        <v>1</v>
      </c>
      <c r="N21" s="38">
        <f>IF(NOT(ISBLANK(tblClean[[#This Row],[Delivery Date]])), 1, 0)</f>
        <v>1</v>
      </c>
      <c r="O21" s="38">
        <f>IF(OR(LOWER(TRIM(tblClean[[#This Row],[Cancellation Status]]))="yes", LOWER(TRIM(tblClean[[#This Row],[Cancellation Status]]))="cancelled"), 1, 0)</f>
        <v>0</v>
      </c>
      <c r="P21" s="38">
        <f>IF(AND(tblClean[[#This Row],[Is_Delivered]]=1, tblClean[[#This Row],[Is_Cancelled]]=0), 1, 0)</f>
        <v>1</v>
      </c>
      <c r="Q21" s="38">
        <f>IF(AND(NOT(ISBLANK(tblClean[[#This Row],[Pre-Booking Date]])), NOT(ISBLANK(tblClean[[#This Row],[Lead Date]]))), tblClean[[#This Row],[Pre-Booking Date]] - tblClean[[#This Row],[Lead Date]], "")</f>
        <v>3</v>
      </c>
      <c r="R21" s="38">
        <f>IF(AND(NOT(ISBLANK(tblClean[[#This Row],[Booking Date]])), NOT(ISBLANK(tblClean[[#This Row],[Pre-Booking Date]]))), tblClean[[#This Row],[Booking Date]] - tblClean[[#This Row],[Pre-Booking Date]], "")</f>
        <v>5</v>
      </c>
      <c r="S21" s="38">
        <f>IF(AND(NOT(ISBLANK(tblClean[[#This Row],[Delivery Date]])), NOT(ISBLANK(tblClean[[#This Row],[Booking Date]]))), tblClean[[#This Row],[Delivery Date]] - tblClean[[#This Row],[Booking Date]], "")</f>
        <v>7</v>
      </c>
      <c r="T21" s="39">
        <f>IF(AND(tblClean[[#This Row],[Is_SuccessfulDelivery]]=1, NOT(ISBLANK(tblClean[[#This Row],[Delivery Date]])), NOT(ISBLANK(tblClean[[#This Row],[Booking Date]]))),
   tblClean[[#This Row],[Delivery Date]] - tblClean[[#This Row],[Booking Date]],
   "")</f>
        <v>7</v>
      </c>
      <c r="U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1" s="82">
        <f>IF(tblClean[[#This Row],[Delivery Date]]="", "", tblClean[[#This Row],[Delivery Date]] - tblClean[[#This Row],[Lead Date]])</f>
        <v>15</v>
      </c>
      <c r="W21" s="82" t="str">
        <f>_xlfn.XLOOKUP(tblClean[[#This Row],[Lead ID]], tblHP[Lead ID], tblHP[Potential_Bucket], "")</f>
        <v>Medium</v>
      </c>
      <c r="X21" s="82" t="str">
        <f>IF(tblClean[[#This Row],[Customer Rating]]="", "", IF(tblClean[[#This Row],[Customer Rating]]&lt;=2,"0-2", IF(tblClean[[#This Row],[Customer Rating]]&lt;=5,"3-5", IF(tblClean[[#This Row],[Customer Rating]]&lt;=8,"6-8","9-10"))))</f>
        <v>9-10</v>
      </c>
    </row>
    <row r="22" spans="1:24" x14ac:dyDescent="0.3">
      <c r="A22" s="40" t="s">
        <v>39</v>
      </c>
      <c r="B22" s="41" t="s">
        <v>32</v>
      </c>
      <c r="C22" s="41" t="s">
        <v>16</v>
      </c>
      <c r="D22" s="42">
        <v>45957</v>
      </c>
      <c r="E22" s="42">
        <v>45960</v>
      </c>
      <c r="F22" s="42">
        <v>45963</v>
      </c>
      <c r="G22" s="42">
        <v>45969</v>
      </c>
      <c r="H22" s="41" t="s">
        <v>17</v>
      </c>
      <c r="I22" s="41"/>
      <c r="J22" s="42">
        <v>45998</v>
      </c>
      <c r="K22" s="43">
        <v>2</v>
      </c>
      <c r="L22" s="44">
        <f>IF(NOT(ISBLANK(tblClean[[#This Row],[Pre-Booking Date]])), 1, 0)</f>
        <v>1</v>
      </c>
      <c r="M22" s="44">
        <f>IF(NOT(ISBLANK(tblClean[[#This Row],[Booking Date]])), 1, 0)</f>
        <v>1</v>
      </c>
      <c r="N22" s="38">
        <f>IF(NOT(ISBLANK(tblClean[[#This Row],[Delivery Date]])), 1, 0)</f>
        <v>1</v>
      </c>
      <c r="O22" s="38">
        <f>IF(OR(LOWER(TRIM(tblClean[[#This Row],[Cancellation Status]]))="yes", LOWER(TRIM(tblClean[[#This Row],[Cancellation Status]]))="cancelled"), 1, 0)</f>
        <v>0</v>
      </c>
      <c r="P22" s="38">
        <f>IF(AND(tblClean[[#This Row],[Is_Delivered]]=1, tblClean[[#This Row],[Is_Cancelled]]=0), 1, 0)</f>
        <v>1</v>
      </c>
      <c r="Q22" s="38">
        <f>IF(AND(NOT(ISBLANK(tblClean[[#This Row],[Pre-Booking Date]])), NOT(ISBLANK(tblClean[[#This Row],[Lead Date]]))), tblClean[[#This Row],[Pre-Booking Date]] - tblClean[[#This Row],[Lead Date]], "")</f>
        <v>3</v>
      </c>
      <c r="R22" s="38">
        <f>IF(AND(NOT(ISBLANK(tblClean[[#This Row],[Booking Date]])), NOT(ISBLANK(tblClean[[#This Row],[Pre-Booking Date]]))), tblClean[[#This Row],[Booking Date]] - tblClean[[#This Row],[Pre-Booking Date]], "")</f>
        <v>3</v>
      </c>
      <c r="S22" s="38">
        <f>IF(AND(NOT(ISBLANK(tblClean[[#This Row],[Delivery Date]])), NOT(ISBLANK(tblClean[[#This Row],[Booking Date]]))), tblClean[[#This Row],[Delivery Date]] - tblClean[[#This Row],[Booking Date]], "")</f>
        <v>6</v>
      </c>
      <c r="T22" s="39">
        <f>IF(AND(tblClean[[#This Row],[Is_SuccessfulDelivery]]=1, NOT(ISBLANK(tblClean[[#This Row],[Delivery Date]])), NOT(ISBLANK(tblClean[[#This Row],[Booking Date]]))),
   tblClean[[#This Row],[Delivery Date]] - tblClean[[#This Row],[Booking Date]],
   "")</f>
        <v>6</v>
      </c>
      <c r="U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2" s="82">
        <f>IF(tblClean[[#This Row],[Delivery Date]]="", "", tblClean[[#This Row],[Delivery Date]] - tblClean[[#This Row],[Lead Date]])</f>
        <v>12</v>
      </c>
      <c r="W22" s="82" t="str">
        <f>_xlfn.XLOOKUP(tblClean[[#This Row],[Lead ID]], tblHP[Lead ID], tblHP[Potential_Bucket], "")</f>
        <v>Low</v>
      </c>
      <c r="X22" s="82" t="str">
        <f>IF(tblClean[[#This Row],[Customer Rating]]="", "", IF(tblClean[[#This Row],[Customer Rating]]&lt;=2,"0-2", IF(tblClean[[#This Row],[Customer Rating]]&lt;=5,"3-5", IF(tblClean[[#This Row],[Customer Rating]]&lt;=8,"6-8","9-10"))))</f>
        <v>0-2</v>
      </c>
    </row>
    <row r="23" spans="1:24" x14ac:dyDescent="0.3">
      <c r="A23" s="33" t="s">
        <v>40</v>
      </c>
      <c r="B23" s="34" t="s">
        <v>19</v>
      </c>
      <c r="C23" s="34" t="s">
        <v>30</v>
      </c>
      <c r="D23" s="35">
        <v>45945</v>
      </c>
      <c r="E23" s="35">
        <v>45947</v>
      </c>
      <c r="F23" s="35">
        <v>45948</v>
      </c>
      <c r="G23" s="35">
        <v>45951</v>
      </c>
      <c r="H23" s="34" t="s">
        <v>23</v>
      </c>
      <c r="I23" s="34" t="s">
        <v>33</v>
      </c>
      <c r="J23" s="34"/>
      <c r="K23" s="36"/>
      <c r="L23" s="44">
        <f>IF(NOT(ISBLANK(tblClean[[#This Row],[Pre-Booking Date]])), 1, 0)</f>
        <v>1</v>
      </c>
      <c r="M23" s="44">
        <f>IF(NOT(ISBLANK(tblClean[[#This Row],[Booking Date]])), 1, 0)</f>
        <v>1</v>
      </c>
      <c r="N23" s="38">
        <f>IF(NOT(ISBLANK(tblClean[[#This Row],[Delivery Date]])), 1, 0)</f>
        <v>1</v>
      </c>
      <c r="O23" s="38">
        <f>IF(OR(LOWER(TRIM(tblClean[[#This Row],[Cancellation Status]]))="yes", LOWER(TRIM(tblClean[[#This Row],[Cancellation Status]]))="cancelled"), 1, 0)</f>
        <v>1</v>
      </c>
      <c r="P23" s="38">
        <f>IF(AND(tblClean[[#This Row],[Is_Delivered]]=1, tblClean[[#This Row],[Is_Cancelled]]=0), 1, 0)</f>
        <v>0</v>
      </c>
      <c r="Q23" s="38">
        <f>IF(AND(NOT(ISBLANK(tblClean[[#This Row],[Pre-Booking Date]])), NOT(ISBLANK(tblClean[[#This Row],[Lead Date]]))), tblClean[[#This Row],[Pre-Booking Date]] - tblClean[[#This Row],[Lead Date]], "")</f>
        <v>2</v>
      </c>
      <c r="R23" s="38">
        <f>IF(AND(NOT(ISBLANK(tblClean[[#This Row],[Booking Date]])), NOT(ISBLANK(tblClean[[#This Row],[Pre-Booking Date]]))), tblClean[[#This Row],[Booking Date]] - tblClean[[#This Row],[Pre-Booking Date]], "")</f>
        <v>1</v>
      </c>
      <c r="S23" s="38">
        <f>IF(AND(NOT(ISBLANK(tblClean[[#This Row],[Delivery Date]])), NOT(ISBLANK(tblClean[[#This Row],[Booking Date]]))), tblClean[[#This Row],[Delivery Date]] - tblClean[[#This Row],[Booking Date]], "")</f>
        <v>3</v>
      </c>
      <c r="T23" s="39" t="str">
        <f>IF(AND(tblClean[[#This Row],[Is_SuccessfulDelivery]]=1, NOT(ISBLANK(tblClean[[#This Row],[Delivery Date]])), NOT(ISBLANK(tblClean[[#This Row],[Booking Date]]))),
   tblClean[[#This Row],[Delivery Date]] - tblClean[[#This Row],[Booking Date]],
   "")</f>
        <v/>
      </c>
      <c r="U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3" s="82">
        <f>IF(tblClean[[#This Row],[Delivery Date]]="", "", tblClean[[#This Row],[Delivery Date]] - tblClean[[#This Row],[Lead Date]])</f>
        <v>6</v>
      </c>
      <c r="W23" s="82" t="str">
        <f>_xlfn.XLOOKUP(tblClean[[#This Row],[Lead ID]], tblHP[Lead ID], tblHP[Potential_Bucket], "")</f>
        <v>Low</v>
      </c>
      <c r="X23" s="82" t="str">
        <f>IF(tblClean[[#This Row],[Customer Rating]]="", "", IF(tblClean[[#This Row],[Customer Rating]]&lt;=2,"0-2", IF(tblClean[[#This Row],[Customer Rating]]&lt;=5,"3-5", IF(tblClean[[#This Row],[Customer Rating]]&lt;=8,"6-8","9-10"))))</f>
        <v/>
      </c>
    </row>
    <row r="24" spans="1:24" x14ac:dyDescent="0.3">
      <c r="A24" s="40" t="s">
        <v>41</v>
      </c>
      <c r="B24" s="41" t="s">
        <v>19</v>
      </c>
      <c r="C24" s="41" t="s">
        <v>16</v>
      </c>
      <c r="D24" s="42">
        <v>45953</v>
      </c>
      <c r="E24" s="42">
        <v>45957</v>
      </c>
      <c r="F24" s="42">
        <v>45962</v>
      </c>
      <c r="G24" s="42">
        <v>45967</v>
      </c>
      <c r="H24" s="41" t="s">
        <v>17</v>
      </c>
      <c r="I24" s="41"/>
      <c r="J24" s="42">
        <v>45984</v>
      </c>
      <c r="K24" s="43">
        <v>8</v>
      </c>
      <c r="L24" s="44">
        <f>IF(NOT(ISBLANK(tblClean[[#This Row],[Pre-Booking Date]])), 1, 0)</f>
        <v>1</v>
      </c>
      <c r="M24" s="44">
        <f>IF(NOT(ISBLANK(tblClean[[#This Row],[Booking Date]])), 1, 0)</f>
        <v>1</v>
      </c>
      <c r="N24" s="38">
        <f>IF(NOT(ISBLANK(tblClean[[#This Row],[Delivery Date]])), 1, 0)</f>
        <v>1</v>
      </c>
      <c r="O24" s="38">
        <f>IF(OR(LOWER(TRIM(tblClean[[#This Row],[Cancellation Status]]))="yes", LOWER(TRIM(tblClean[[#This Row],[Cancellation Status]]))="cancelled"), 1, 0)</f>
        <v>0</v>
      </c>
      <c r="P24" s="38">
        <f>IF(AND(tblClean[[#This Row],[Is_Delivered]]=1, tblClean[[#This Row],[Is_Cancelled]]=0), 1, 0)</f>
        <v>1</v>
      </c>
      <c r="Q24" s="38">
        <f>IF(AND(NOT(ISBLANK(tblClean[[#This Row],[Pre-Booking Date]])), NOT(ISBLANK(tblClean[[#This Row],[Lead Date]]))), tblClean[[#This Row],[Pre-Booking Date]] - tblClean[[#This Row],[Lead Date]], "")</f>
        <v>4</v>
      </c>
      <c r="R24" s="38">
        <f>IF(AND(NOT(ISBLANK(tblClean[[#This Row],[Booking Date]])), NOT(ISBLANK(tblClean[[#This Row],[Pre-Booking Date]]))), tblClean[[#This Row],[Booking Date]] - tblClean[[#This Row],[Pre-Booking Date]], "")</f>
        <v>5</v>
      </c>
      <c r="S24" s="38">
        <f>IF(AND(NOT(ISBLANK(tblClean[[#This Row],[Delivery Date]])), NOT(ISBLANK(tblClean[[#This Row],[Booking Date]]))), tblClean[[#This Row],[Delivery Date]] - tblClean[[#This Row],[Booking Date]], "")</f>
        <v>5</v>
      </c>
      <c r="T24" s="39">
        <f>IF(AND(tblClean[[#This Row],[Is_SuccessfulDelivery]]=1, NOT(ISBLANK(tblClean[[#This Row],[Delivery Date]])), NOT(ISBLANK(tblClean[[#This Row],[Booking Date]]))),
   tblClean[[#This Row],[Delivery Date]] - tblClean[[#This Row],[Booking Date]],
   "")</f>
        <v>5</v>
      </c>
      <c r="U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4" s="82">
        <f>IF(tblClean[[#This Row],[Delivery Date]]="", "", tblClean[[#This Row],[Delivery Date]] - tblClean[[#This Row],[Lead Date]])</f>
        <v>14</v>
      </c>
      <c r="W24" s="82" t="str">
        <f>_xlfn.XLOOKUP(tblClean[[#This Row],[Lead ID]], tblHP[Lead ID], tblHP[Potential_Bucket], "")</f>
        <v>Medium</v>
      </c>
      <c r="X24" s="82" t="str">
        <f>IF(tblClean[[#This Row],[Customer Rating]]="", "", IF(tblClean[[#This Row],[Customer Rating]]&lt;=2,"0-2", IF(tblClean[[#This Row],[Customer Rating]]&lt;=5,"3-5", IF(tblClean[[#This Row],[Customer Rating]]&lt;=8,"6-8","9-10"))))</f>
        <v>6-8</v>
      </c>
    </row>
    <row r="25" spans="1:24" x14ac:dyDescent="0.3">
      <c r="A25" s="33" t="s">
        <v>42</v>
      </c>
      <c r="B25" s="34" t="s">
        <v>21</v>
      </c>
      <c r="C25" s="34" t="s">
        <v>30</v>
      </c>
      <c r="D25" s="35">
        <v>45935</v>
      </c>
      <c r="E25" s="35">
        <v>45936</v>
      </c>
      <c r="F25" s="35">
        <v>45940</v>
      </c>
      <c r="G25" s="35">
        <v>45946</v>
      </c>
      <c r="H25" s="34" t="s">
        <v>17</v>
      </c>
      <c r="I25" s="34"/>
      <c r="J25" s="35">
        <v>45956</v>
      </c>
      <c r="K25" s="36">
        <v>2</v>
      </c>
      <c r="L25" s="44">
        <f>IF(NOT(ISBLANK(tblClean[[#This Row],[Pre-Booking Date]])), 1, 0)</f>
        <v>1</v>
      </c>
      <c r="M25" s="44">
        <f>IF(NOT(ISBLANK(tblClean[[#This Row],[Booking Date]])), 1, 0)</f>
        <v>1</v>
      </c>
      <c r="N25" s="38">
        <f>IF(NOT(ISBLANK(tblClean[[#This Row],[Delivery Date]])), 1, 0)</f>
        <v>1</v>
      </c>
      <c r="O25" s="38">
        <f>IF(OR(LOWER(TRIM(tblClean[[#This Row],[Cancellation Status]]))="yes", LOWER(TRIM(tblClean[[#This Row],[Cancellation Status]]))="cancelled"), 1, 0)</f>
        <v>0</v>
      </c>
      <c r="P25" s="38">
        <f>IF(AND(tblClean[[#This Row],[Is_Delivered]]=1, tblClean[[#This Row],[Is_Cancelled]]=0), 1, 0)</f>
        <v>1</v>
      </c>
      <c r="Q25" s="38">
        <f>IF(AND(NOT(ISBLANK(tblClean[[#This Row],[Pre-Booking Date]])), NOT(ISBLANK(tblClean[[#This Row],[Lead Date]]))), tblClean[[#This Row],[Pre-Booking Date]] - tblClean[[#This Row],[Lead Date]], "")</f>
        <v>1</v>
      </c>
      <c r="R25" s="38">
        <f>IF(AND(NOT(ISBLANK(tblClean[[#This Row],[Booking Date]])), NOT(ISBLANK(tblClean[[#This Row],[Pre-Booking Date]]))), tblClean[[#This Row],[Booking Date]] - tblClean[[#This Row],[Pre-Booking Date]], "")</f>
        <v>4</v>
      </c>
      <c r="S25" s="38">
        <f>IF(AND(NOT(ISBLANK(tblClean[[#This Row],[Delivery Date]])), NOT(ISBLANK(tblClean[[#This Row],[Booking Date]]))), tblClean[[#This Row],[Delivery Date]] - tblClean[[#This Row],[Booking Date]], "")</f>
        <v>6</v>
      </c>
      <c r="T25" s="39">
        <f>IF(AND(tblClean[[#This Row],[Is_SuccessfulDelivery]]=1, NOT(ISBLANK(tblClean[[#This Row],[Delivery Date]])), NOT(ISBLANK(tblClean[[#This Row],[Booking Date]]))),
   tblClean[[#This Row],[Delivery Date]] - tblClean[[#This Row],[Booking Date]],
   "")</f>
        <v>6</v>
      </c>
      <c r="U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 s="82">
        <f>IF(tblClean[[#This Row],[Delivery Date]]="", "", tblClean[[#This Row],[Delivery Date]] - tblClean[[#This Row],[Lead Date]])</f>
        <v>11</v>
      </c>
      <c r="W25" s="82" t="str">
        <f>_xlfn.XLOOKUP(tblClean[[#This Row],[Lead ID]], tblHP[Lead ID], tblHP[Potential_Bucket], "")</f>
        <v>Low</v>
      </c>
      <c r="X25" s="82" t="str">
        <f>IF(tblClean[[#This Row],[Customer Rating]]="", "", IF(tblClean[[#This Row],[Customer Rating]]&lt;=2,"0-2", IF(tblClean[[#This Row],[Customer Rating]]&lt;=5,"3-5", IF(tblClean[[#This Row],[Customer Rating]]&lt;=8,"6-8","9-10"))))</f>
        <v>0-2</v>
      </c>
    </row>
    <row r="26" spans="1:24" x14ac:dyDescent="0.3">
      <c r="A26" s="40" t="s">
        <v>43</v>
      </c>
      <c r="B26" s="41" t="s">
        <v>15</v>
      </c>
      <c r="C26" s="41" t="s">
        <v>30</v>
      </c>
      <c r="D26" s="42">
        <v>45944</v>
      </c>
      <c r="E26" s="42">
        <v>45945</v>
      </c>
      <c r="F26" s="42">
        <v>45948</v>
      </c>
      <c r="G26" s="42">
        <v>45953</v>
      </c>
      <c r="H26" s="41" t="s">
        <v>17</v>
      </c>
      <c r="I26" s="41"/>
      <c r="J26" s="42">
        <v>45979</v>
      </c>
      <c r="K26" s="43">
        <v>0</v>
      </c>
      <c r="L26" s="44">
        <f>IF(NOT(ISBLANK(tblClean[[#This Row],[Pre-Booking Date]])), 1, 0)</f>
        <v>1</v>
      </c>
      <c r="M26" s="44">
        <f>IF(NOT(ISBLANK(tblClean[[#This Row],[Booking Date]])), 1, 0)</f>
        <v>1</v>
      </c>
      <c r="N26" s="38">
        <f>IF(NOT(ISBLANK(tblClean[[#This Row],[Delivery Date]])), 1, 0)</f>
        <v>1</v>
      </c>
      <c r="O26" s="38">
        <f>IF(OR(LOWER(TRIM(tblClean[[#This Row],[Cancellation Status]]))="yes", LOWER(TRIM(tblClean[[#This Row],[Cancellation Status]]))="cancelled"), 1, 0)</f>
        <v>0</v>
      </c>
      <c r="P26" s="38">
        <f>IF(AND(tblClean[[#This Row],[Is_Delivered]]=1, tblClean[[#This Row],[Is_Cancelled]]=0), 1, 0)</f>
        <v>1</v>
      </c>
      <c r="Q26" s="38">
        <f>IF(AND(NOT(ISBLANK(tblClean[[#This Row],[Pre-Booking Date]])), NOT(ISBLANK(tblClean[[#This Row],[Lead Date]]))), tblClean[[#This Row],[Pre-Booking Date]] - tblClean[[#This Row],[Lead Date]], "")</f>
        <v>1</v>
      </c>
      <c r="R26" s="38">
        <f>IF(AND(NOT(ISBLANK(tblClean[[#This Row],[Booking Date]])), NOT(ISBLANK(tblClean[[#This Row],[Pre-Booking Date]]))), tblClean[[#This Row],[Booking Date]] - tblClean[[#This Row],[Pre-Booking Date]], "")</f>
        <v>3</v>
      </c>
      <c r="S26" s="38">
        <f>IF(AND(NOT(ISBLANK(tblClean[[#This Row],[Delivery Date]])), NOT(ISBLANK(tblClean[[#This Row],[Booking Date]]))), tblClean[[#This Row],[Delivery Date]] - tblClean[[#This Row],[Booking Date]], "")</f>
        <v>5</v>
      </c>
      <c r="T26" s="39">
        <f>IF(AND(tblClean[[#This Row],[Is_SuccessfulDelivery]]=1, NOT(ISBLANK(tblClean[[#This Row],[Delivery Date]])), NOT(ISBLANK(tblClean[[#This Row],[Booking Date]]))),
   tblClean[[#This Row],[Delivery Date]] - tblClean[[#This Row],[Booking Date]],
   "")</f>
        <v>5</v>
      </c>
      <c r="U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 s="82">
        <f>IF(tblClean[[#This Row],[Delivery Date]]="", "", tblClean[[#This Row],[Delivery Date]] - tblClean[[#This Row],[Lead Date]])</f>
        <v>9</v>
      </c>
      <c r="W26" s="82" t="str">
        <f>_xlfn.XLOOKUP(tblClean[[#This Row],[Lead ID]], tblHP[Lead ID], tblHP[Potential_Bucket], "")</f>
        <v>Low</v>
      </c>
      <c r="X26" s="82" t="str">
        <f>IF(tblClean[[#This Row],[Customer Rating]]="", "", IF(tblClean[[#This Row],[Customer Rating]]&lt;=2,"0-2", IF(tblClean[[#This Row],[Customer Rating]]&lt;=5,"3-5", IF(tblClean[[#This Row],[Customer Rating]]&lt;=8,"6-8","9-10"))))</f>
        <v>0-2</v>
      </c>
    </row>
    <row r="27" spans="1:24" x14ac:dyDescent="0.3">
      <c r="A27" s="33" t="s">
        <v>44</v>
      </c>
      <c r="B27" s="34" t="s">
        <v>15</v>
      </c>
      <c r="C27" s="34" t="s">
        <v>16</v>
      </c>
      <c r="D27" s="35">
        <v>45936</v>
      </c>
      <c r="E27" s="35">
        <v>45937</v>
      </c>
      <c r="F27" s="35">
        <v>45942</v>
      </c>
      <c r="G27" s="35">
        <v>45947</v>
      </c>
      <c r="H27" s="34" t="s">
        <v>17</v>
      </c>
      <c r="I27" s="34"/>
      <c r="J27" s="35">
        <v>45972</v>
      </c>
      <c r="K27" s="36">
        <v>5</v>
      </c>
      <c r="L27" s="44">
        <f>IF(NOT(ISBLANK(tblClean[[#This Row],[Pre-Booking Date]])), 1, 0)</f>
        <v>1</v>
      </c>
      <c r="M27" s="44">
        <f>IF(NOT(ISBLANK(tblClean[[#This Row],[Booking Date]])), 1, 0)</f>
        <v>1</v>
      </c>
      <c r="N27" s="38">
        <f>IF(NOT(ISBLANK(tblClean[[#This Row],[Delivery Date]])), 1, 0)</f>
        <v>1</v>
      </c>
      <c r="O27" s="38">
        <f>IF(OR(LOWER(TRIM(tblClean[[#This Row],[Cancellation Status]]))="yes", LOWER(TRIM(tblClean[[#This Row],[Cancellation Status]]))="cancelled"), 1, 0)</f>
        <v>0</v>
      </c>
      <c r="P27" s="38">
        <f>IF(AND(tblClean[[#This Row],[Is_Delivered]]=1, tblClean[[#This Row],[Is_Cancelled]]=0), 1, 0)</f>
        <v>1</v>
      </c>
      <c r="Q27" s="38">
        <f>IF(AND(NOT(ISBLANK(tblClean[[#This Row],[Pre-Booking Date]])), NOT(ISBLANK(tblClean[[#This Row],[Lead Date]]))), tblClean[[#This Row],[Pre-Booking Date]] - tblClean[[#This Row],[Lead Date]], "")</f>
        <v>1</v>
      </c>
      <c r="R27" s="38">
        <f>IF(AND(NOT(ISBLANK(tblClean[[#This Row],[Booking Date]])), NOT(ISBLANK(tblClean[[#This Row],[Pre-Booking Date]]))), tblClean[[#This Row],[Booking Date]] - tblClean[[#This Row],[Pre-Booking Date]], "")</f>
        <v>5</v>
      </c>
      <c r="S27" s="38">
        <f>IF(AND(NOT(ISBLANK(tblClean[[#This Row],[Delivery Date]])), NOT(ISBLANK(tblClean[[#This Row],[Booking Date]]))), tblClean[[#This Row],[Delivery Date]] - tblClean[[#This Row],[Booking Date]], "")</f>
        <v>5</v>
      </c>
      <c r="T27" s="39">
        <f>IF(AND(tblClean[[#This Row],[Is_SuccessfulDelivery]]=1, NOT(ISBLANK(tblClean[[#This Row],[Delivery Date]])), NOT(ISBLANK(tblClean[[#This Row],[Booking Date]]))),
   tblClean[[#This Row],[Delivery Date]] - tblClean[[#This Row],[Booking Date]],
   "")</f>
        <v>5</v>
      </c>
      <c r="U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7" s="82">
        <f>IF(tblClean[[#This Row],[Delivery Date]]="", "", tblClean[[#This Row],[Delivery Date]] - tblClean[[#This Row],[Lead Date]])</f>
        <v>11</v>
      </c>
      <c r="W27" s="82" t="str">
        <f>_xlfn.XLOOKUP(tblClean[[#This Row],[Lead ID]], tblHP[Lead ID], tblHP[Potential_Bucket], "")</f>
        <v>Low</v>
      </c>
      <c r="X27" s="82" t="str">
        <f>IF(tblClean[[#This Row],[Customer Rating]]="", "", IF(tblClean[[#This Row],[Customer Rating]]&lt;=2,"0-2", IF(tblClean[[#This Row],[Customer Rating]]&lt;=5,"3-5", IF(tblClean[[#This Row],[Customer Rating]]&lt;=8,"6-8","9-10"))))</f>
        <v>3-5</v>
      </c>
    </row>
    <row r="28" spans="1:24" x14ac:dyDescent="0.3">
      <c r="A28" s="40" t="s">
        <v>45</v>
      </c>
      <c r="B28" s="41" t="s">
        <v>21</v>
      </c>
      <c r="C28" s="41" t="s">
        <v>16</v>
      </c>
      <c r="D28" s="42">
        <v>45954</v>
      </c>
      <c r="E28" s="42">
        <v>45955</v>
      </c>
      <c r="F28" s="42">
        <v>45960</v>
      </c>
      <c r="G28" s="42">
        <v>45962</v>
      </c>
      <c r="H28" s="41" t="s">
        <v>17</v>
      </c>
      <c r="I28" s="41"/>
      <c r="J28" s="42">
        <v>45972</v>
      </c>
      <c r="K28" s="43">
        <v>4</v>
      </c>
      <c r="L28" s="44">
        <f>IF(NOT(ISBLANK(tblClean[[#This Row],[Pre-Booking Date]])), 1, 0)</f>
        <v>1</v>
      </c>
      <c r="M28" s="44">
        <f>IF(NOT(ISBLANK(tblClean[[#This Row],[Booking Date]])), 1, 0)</f>
        <v>1</v>
      </c>
      <c r="N28" s="38">
        <f>IF(NOT(ISBLANK(tblClean[[#This Row],[Delivery Date]])), 1, 0)</f>
        <v>1</v>
      </c>
      <c r="O28" s="38">
        <f>IF(OR(LOWER(TRIM(tblClean[[#This Row],[Cancellation Status]]))="yes", LOWER(TRIM(tblClean[[#This Row],[Cancellation Status]]))="cancelled"), 1, 0)</f>
        <v>0</v>
      </c>
      <c r="P28" s="38">
        <f>IF(AND(tblClean[[#This Row],[Is_Delivered]]=1, tblClean[[#This Row],[Is_Cancelled]]=0), 1, 0)</f>
        <v>1</v>
      </c>
      <c r="Q28" s="38">
        <f>IF(AND(NOT(ISBLANK(tblClean[[#This Row],[Pre-Booking Date]])), NOT(ISBLANK(tblClean[[#This Row],[Lead Date]]))), tblClean[[#This Row],[Pre-Booking Date]] - tblClean[[#This Row],[Lead Date]], "")</f>
        <v>1</v>
      </c>
      <c r="R28" s="38">
        <f>IF(AND(NOT(ISBLANK(tblClean[[#This Row],[Booking Date]])), NOT(ISBLANK(tblClean[[#This Row],[Pre-Booking Date]]))), tblClean[[#This Row],[Booking Date]] - tblClean[[#This Row],[Pre-Booking Date]], "")</f>
        <v>5</v>
      </c>
      <c r="S28" s="38">
        <f>IF(AND(NOT(ISBLANK(tblClean[[#This Row],[Delivery Date]])), NOT(ISBLANK(tblClean[[#This Row],[Booking Date]]))), tblClean[[#This Row],[Delivery Date]] - tblClean[[#This Row],[Booking Date]], "")</f>
        <v>2</v>
      </c>
      <c r="T28" s="39">
        <f>IF(AND(tblClean[[#This Row],[Is_SuccessfulDelivery]]=1, NOT(ISBLANK(tblClean[[#This Row],[Delivery Date]])), NOT(ISBLANK(tblClean[[#This Row],[Booking Date]]))),
   tblClean[[#This Row],[Delivery Date]] - tblClean[[#This Row],[Booking Date]],
   "")</f>
        <v>2</v>
      </c>
      <c r="U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8" s="82">
        <f>IF(tblClean[[#This Row],[Delivery Date]]="", "", tblClean[[#This Row],[Delivery Date]] - tblClean[[#This Row],[Lead Date]])</f>
        <v>8</v>
      </c>
      <c r="W28" s="82" t="str">
        <f>_xlfn.XLOOKUP(tblClean[[#This Row],[Lead ID]], tblHP[Lead ID], tblHP[Potential_Bucket], "")</f>
        <v>Low</v>
      </c>
      <c r="X28" s="82" t="str">
        <f>IF(tblClean[[#This Row],[Customer Rating]]="", "", IF(tblClean[[#This Row],[Customer Rating]]&lt;=2,"0-2", IF(tblClean[[#This Row],[Customer Rating]]&lt;=5,"3-5", IF(tblClean[[#This Row],[Customer Rating]]&lt;=8,"6-8","9-10"))))</f>
        <v>3-5</v>
      </c>
    </row>
    <row r="29" spans="1:24" x14ac:dyDescent="0.3">
      <c r="A29" s="33" t="s">
        <v>46</v>
      </c>
      <c r="B29" s="34" t="s">
        <v>32</v>
      </c>
      <c r="C29" s="34" t="s">
        <v>16</v>
      </c>
      <c r="D29" s="35">
        <v>45947</v>
      </c>
      <c r="E29" s="35">
        <v>45951</v>
      </c>
      <c r="F29" s="35">
        <v>45953</v>
      </c>
      <c r="G29" s="35">
        <v>45960</v>
      </c>
      <c r="H29" s="34" t="s">
        <v>17</v>
      </c>
      <c r="I29" s="34"/>
      <c r="J29" s="35">
        <v>45980</v>
      </c>
      <c r="K29" s="36">
        <v>6</v>
      </c>
      <c r="L29" s="44">
        <f>IF(NOT(ISBLANK(tblClean[[#This Row],[Pre-Booking Date]])), 1, 0)</f>
        <v>1</v>
      </c>
      <c r="M29" s="44">
        <f>IF(NOT(ISBLANK(tblClean[[#This Row],[Booking Date]])), 1, 0)</f>
        <v>1</v>
      </c>
      <c r="N29" s="38">
        <f>IF(NOT(ISBLANK(tblClean[[#This Row],[Delivery Date]])), 1, 0)</f>
        <v>1</v>
      </c>
      <c r="O29" s="38">
        <f>IF(OR(LOWER(TRIM(tblClean[[#This Row],[Cancellation Status]]))="yes", LOWER(TRIM(tblClean[[#This Row],[Cancellation Status]]))="cancelled"), 1, 0)</f>
        <v>0</v>
      </c>
      <c r="P29" s="38">
        <f>IF(AND(tblClean[[#This Row],[Is_Delivered]]=1, tblClean[[#This Row],[Is_Cancelled]]=0), 1, 0)</f>
        <v>1</v>
      </c>
      <c r="Q29" s="38">
        <f>IF(AND(NOT(ISBLANK(tblClean[[#This Row],[Pre-Booking Date]])), NOT(ISBLANK(tblClean[[#This Row],[Lead Date]]))), tblClean[[#This Row],[Pre-Booking Date]] - tblClean[[#This Row],[Lead Date]], "")</f>
        <v>4</v>
      </c>
      <c r="R29" s="38">
        <f>IF(AND(NOT(ISBLANK(tblClean[[#This Row],[Booking Date]])), NOT(ISBLANK(tblClean[[#This Row],[Pre-Booking Date]]))), tblClean[[#This Row],[Booking Date]] - tblClean[[#This Row],[Pre-Booking Date]], "")</f>
        <v>2</v>
      </c>
      <c r="S29" s="38">
        <f>IF(AND(NOT(ISBLANK(tblClean[[#This Row],[Delivery Date]])), NOT(ISBLANK(tblClean[[#This Row],[Booking Date]]))), tblClean[[#This Row],[Delivery Date]] - tblClean[[#This Row],[Booking Date]], "")</f>
        <v>7</v>
      </c>
      <c r="T29" s="39">
        <f>IF(AND(tblClean[[#This Row],[Is_SuccessfulDelivery]]=1, NOT(ISBLANK(tblClean[[#This Row],[Delivery Date]])), NOT(ISBLANK(tblClean[[#This Row],[Booking Date]]))),
   tblClean[[#This Row],[Delivery Date]] - tblClean[[#This Row],[Booking Date]],
   "")</f>
        <v>7</v>
      </c>
      <c r="U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9" s="82">
        <f>IF(tblClean[[#This Row],[Delivery Date]]="", "", tblClean[[#This Row],[Delivery Date]] - tblClean[[#This Row],[Lead Date]])</f>
        <v>13</v>
      </c>
      <c r="W29" s="82" t="str">
        <f>_xlfn.XLOOKUP(tblClean[[#This Row],[Lead ID]], tblHP[Lead ID], tblHP[Potential_Bucket], "")</f>
        <v>Low</v>
      </c>
      <c r="X29" s="82" t="str">
        <f>IF(tblClean[[#This Row],[Customer Rating]]="", "", IF(tblClean[[#This Row],[Customer Rating]]&lt;=2,"0-2", IF(tblClean[[#This Row],[Customer Rating]]&lt;=5,"3-5", IF(tblClean[[#This Row],[Customer Rating]]&lt;=8,"6-8","9-10"))))</f>
        <v>6-8</v>
      </c>
    </row>
    <row r="30" spans="1:24" x14ac:dyDescent="0.3">
      <c r="A30" s="40" t="s">
        <v>47</v>
      </c>
      <c r="B30" s="41" t="s">
        <v>15</v>
      </c>
      <c r="C30" s="41" t="s">
        <v>30</v>
      </c>
      <c r="D30" s="42">
        <v>45961</v>
      </c>
      <c r="E30" s="42">
        <v>45962</v>
      </c>
      <c r="F30" s="42">
        <v>45963</v>
      </c>
      <c r="G30" s="42">
        <v>45966</v>
      </c>
      <c r="H30" s="41" t="s">
        <v>17</v>
      </c>
      <c r="I30" s="41"/>
      <c r="J30" s="42">
        <v>45995</v>
      </c>
      <c r="K30" s="43">
        <v>3</v>
      </c>
      <c r="L30" s="44">
        <f>IF(NOT(ISBLANK(tblClean[[#This Row],[Pre-Booking Date]])), 1, 0)</f>
        <v>1</v>
      </c>
      <c r="M30" s="44">
        <f>IF(NOT(ISBLANK(tblClean[[#This Row],[Booking Date]])), 1, 0)</f>
        <v>1</v>
      </c>
      <c r="N30" s="38">
        <f>IF(NOT(ISBLANK(tblClean[[#This Row],[Delivery Date]])), 1, 0)</f>
        <v>1</v>
      </c>
      <c r="O30" s="38">
        <f>IF(OR(LOWER(TRIM(tblClean[[#This Row],[Cancellation Status]]))="yes", LOWER(TRIM(tblClean[[#This Row],[Cancellation Status]]))="cancelled"), 1, 0)</f>
        <v>0</v>
      </c>
      <c r="P30" s="38">
        <f>IF(AND(tblClean[[#This Row],[Is_Delivered]]=1, tblClean[[#This Row],[Is_Cancelled]]=0), 1, 0)</f>
        <v>1</v>
      </c>
      <c r="Q30" s="38">
        <f>IF(AND(NOT(ISBLANK(tblClean[[#This Row],[Pre-Booking Date]])), NOT(ISBLANK(tblClean[[#This Row],[Lead Date]]))), tblClean[[#This Row],[Pre-Booking Date]] - tblClean[[#This Row],[Lead Date]], "")</f>
        <v>1</v>
      </c>
      <c r="R30" s="38">
        <f>IF(AND(NOT(ISBLANK(tblClean[[#This Row],[Booking Date]])), NOT(ISBLANK(tblClean[[#This Row],[Pre-Booking Date]]))), tblClean[[#This Row],[Booking Date]] - tblClean[[#This Row],[Pre-Booking Date]], "")</f>
        <v>1</v>
      </c>
      <c r="S30" s="38">
        <f>IF(AND(NOT(ISBLANK(tblClean[[#This Row],[Delivery Date]])), NOT(ISBLANK(tblClean[[#This Row],[Booking Date]]))), tblClean[[#This Row],[Delivery Date]] - tblClean[[#This Row],[Booking Date]], "")</f>
        <v>3</v>
      </c>
      <c r="T30" s="39">
        <f>IF(AND(tblClean[[#This Row],[Is_SuccessfulDelivery]]=1, NOT(ISBLANK(tblClean[[#This Row],[Delivery Date]])), NOT(ISBLANK(tblClean[[#This Row],[Booking Date]]))),
   tblClean[[#This Row],[Delivery Date]] - tblClean[[#This Row],[Booking Date]],
   "")</f>
        <v>3</v>
      </c>
      <c r="U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0" s="82">
        <f>IF(tblClean[[#This Row],[Delivery Date]]="", "", tblClean[[#This Row],[Delivery Date]] - tblClean[[#This Row],[Lead Date]])</f>
        <v>5</v>
      </c>
      <c r="W30" s="82" t="str">
        <f>_xlfn.XLOOKUP(tblClean[[#This Row],[Lead ID]], tblHP[Lead ID], tblHP[Potential_Bucket], "")</f>
        <v>Medium</v>
      </c>
      <c r="X30" s="82" t="str">
        <f>IF(tblClean[[#This Row],[Customer Rating]]="", "", IF(tblClean[[#This Row],[Customer Rating]]&lt;=2,"0-2", IF(tblClean[[#This Row],[Customer Rating]]&lt;=5,"3-5", IF(tblClean[[#This Row],[Customer Rating]]&lt;=8,"6-8","9-10"))))</f>
        <v>3-5</v>
      </c>
    </row>
    <row r="31" spans="1:24" x14ac:dyDescent="0.3">
      <c r="A31" s="33" t="s">
        <v>48</v>
      </c>
      <c r="B31" s="34" t="s">
        <v>19</v>
      </c>
      <c r="C31" s="34" t="s">
        <v>16</v>
      </c>
      <c r="D31" s="35">
        <v>45951</v>
      </c>
      <c r="E31" s="35">
        <v>45954</v>
      </c>
      <c r="F31" s="35">
        <v>45959</v>
      </c>
      <c r="G31" s="35">
        <v>45962</v>
      </c>
      <c r="H31" s="34" t="s">
        <v>17</v>
      </c>
      <c r="I31" s="34"/>
      <c r="J31" s="35">
        <v>45978</v>
      </c>
      <c r="K31" s="36">
        <v>8</v>
      </c>
      <c r="L31" s="44">
        <f>IF(NOT(ISBLANK(tblClean[[#This Row],[Pre-Booking Date]])), 1, 0)</f>
        <v>1</v>
      </c>
      <c r="M31" s="44">
        <f>IF(NOT(ISBLANK(tblClean[[#This Row],[Booking Date]])), 1, 0)</f>
        <v>1</v>
      </c>
      <c r="N31" s="38">
        <f>IF(NOT(ISBLANK(tblClean[[#This Row],[Delivery Date]])), 1, 0)</f>
        <v>1</v>
      </c>
      <c r="O31" s="38">
        <f>IF(OR(LOWER(TRIM(tblClean[[#This Row],[Cancellation Status]]))="yes", LOWER(TRIM(tblClean[[#This Row],[Cancellation Status]]))="cancelled"), 1, 0)</f>
        <v>0</v>
      </c>
      <c r="P31" s="38">
        <f>IF(AND(tblClean[[#This Row],[Is_Delivered]]=1, tblClean[[#This Row],[Is_Cancelled]]=0), 1, 0)</f>
        <v>1</v>
      </c>
      <c r="Q31" s="38">
        <f>IF(AND(NOT(ISBLANK(tblClean[[#This Row],[Pre-Booking Date]])), NOT(ISBLANK(tblClean[[#This Row],[Lead Date]]))), tblClean[[#This Row],[Pre-Booking Date]] - tblClean[[#This Row],[Lead Date]], "")</f>
        <v>3</v>
      </c>
      <c r="R31" s="38">
        <f>IF(AND(NOT(ISBLANK(tblClean[[#This Row],[Booking Date]])), NOT(ISBLANK(tblClean[[#This Row],[Pre-Booking Date]]))), tblClean[[#This Row],[Booking Date]] - tblClean[[#This Row],[Pre-Booking Date]], "")</f>
        <v>5</v>
      </c>
      <c r="S31" s="38">
        <f>IF(AND(NOT(ISBLANK(tblClean[[#This Row],[Delivery Date]])), NOT(ISBLANK(tblClean[[#This Row],[Booking Date]]))), tblClean[[#This Row],[Delivery Date]] - tblClean[[#This Row],[Booking Date]], "")</f>
        <v>3</v>
      </c>
      <c r="T31" s="39">
        <f>IF(AND(tblClean[[#This Row],[Is_SuccessfulDelivery]]=1, NOT(ISBLANK(tblClean[[#This Row],[Delivery Date]])), NOT(ISBLANK(tblClean[[#This Row],[Booking Date]]))),
   tblClean[[#This Row],[Delivery Date]] - tblClean[[#This Row],[Booking Date]],
   "")</f>
        <v>3</v>
      </c>
      <c r="U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1" s="82">
        <f>IF(tblClean[[#This Row],[Delivery Date]]="", "", tblClean[[#This Row],[Delivery Date]] - tblClean[[#This Row],[Lead Date]])</f>
        <v>11</v>
      </c>
      <c r="W31" s="82" t="str">
        <f>_xlfn.XLOOKUP(tblClean[[#This Row],[Lead ID]], tblHP[Lead ID], tblHP[Potential_Bucket], "")</f>
        <v>Medium</v>
      </c>
      <c r="X31" s="82" t="str">
        <f>IF(tblClean[[#This Row],[Customer Rating]]="", "", IF(tblClean[[#This Row],[Customer Rating]]&lt;=2,"0-2", IF(tblClean[[#This Row],[Customer Rating]]&lt;=5,"3-5", IF(tblClean[[#This Row],[Customer Rating]]&lt;=8,"6-8","9-10"))))</f>
        <v>6-8</v>
      </c>
    </row>
    <row r="32" spans="1:24" x14ac:dyDescent="0.3">
      <c r="A32" s="40" t="s">
        <v>49</v>
      </c>
      <c r="B32" s="41" t="s">
        <v>15</v>
      </c>
      <c r="C32" s="41" t="s">
        <v>16</v>
      </c>
      <c r="D32" s="42">
        <v>45939</v>
      </c>
      <c r="E32" s="42">
        <v>45941</v>
      </c>
      <c r="F32" s="42">
        <v>45945</v>
      </c>
      <c r="G32" s="42">
        <v>45949</v>
      </c>
      <c r="H32" s="41" t="s">
        <v>17</v>
      </c>
      <c r="I32" s="41"/>
      <c r="J32" s="42">
        <v>45963</v>
      </c>
      <c r="K32" s="43">
        <v>3</v>
      </c>
      <c r="L32" s="44">
        <f>IF(NOT(ISBLANK(tblClean[[#This Row],[Pre-Booking Date]])), 1, 0)</f>
        <v>1</v>
      </c>
      <c r="M32" s="44">
        <f>IF(NOT(ISBLANK(tblClean[[#This Row],[Booking Date]])), 1, 0)</f>
        <v>1</v>
      </c>
      <c r="N32" s="38">
        <f>IF(NOT(ISBLANK(tblClean[[#This Row],[Delivery Date]])), 1, 0)</f>
        <v>1</v>
      </c>
      <c r="O32" s="38">
        <f>IF(OR(LOWER(TRIM(tblClean[[#This Row],[Cancellation Status]]))="yes", LOWER(TRIM(tblClean[[#This Row],[Cancellation Status]]))="cancelled"), 1, 0)</f>
        <v>0</v>
      </c>
      <c r="P32" s="38">
        <f>IF(AND(tblClean[[#This Row],[Is_Delivered]]=1, tblClean[[#This Row],[Is_Cancelled]]=0), 1, 0)</f>
        <v>1</v>
      </c>
      <c r="Q32" s="38">
        <f>IF(AND(NOT(ISBLANK(tblClean[[#This Row],[Pre-Booking Date]])), NOT(ISBLANK(tblClean[[#This Row],[Lead Date]]))), tblClean[[#This Row],[Pre-Booking Date]] - tblClean[[#This Row],[Lead Date]], "")</f>
        <v>2</v>
      </c>
      <c r="R32" s="38">
        <f>IF(AND(NOT(ISBLANK(tblClean[[#This Row],[Booking Date]])), NOT(ISBLANK(tblClean[[#This Row],[Pre-Booking Date]]))), tblClean[[#This Row],[Booking Date]] - tblClean[[#This Row],[Pre-Booking Date]], "")</f>
        <v>4</v>
      </c>
      <c r="S32" s="38">
        <f>IF(AND(NOT(ISBLANK(tblClean[[#This Row],[Delivery Date]])), NOT(ISBLANK(tblClean[[#This Row],[Booking Date]]))), tblClean[[#This Row],[Delivery Date]] - tblClean[[#This Row],[Booking Date]], "")</f>
        <v>4</v>
      </c>
      <c r="T32" s="39">
        <f>IF(AND(tblClean[[#This Row],[Is_SuccessfulDelivery]]=1, NOT(ISBLANK(tblClean[[#This Row],[Delivery Date]])), NOT(ISBLANK(tblClean[[#This Row],[Booking Date]]))),
   tblClean[[#This Row],[Delivery Date]] - tblClean[[#This Row],[Booking Date]],
   "")</f>
        <v>4</v>
      </c>
      <c r="U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 s="82">
        <f>IF(tblClean[[#This Row],[Delivery Date]]="", "", tblClean[[#This Row],[Delivery Date]] - tblClean[[#This Row],[Lead Date]])</f>
        <v>10</v>
      </c>
      <c r="W32" s="82" t="str">
        <f>_xlfn.XLOOKUP(tblClean[[#This Row],[Lead ID]], tblHP[Lead ID], tblHP[Potential_Bucket], "")</f>
        <v>Low</v>
      </c>
      <c r="X32" s="82" t="str">
        <f>IF(tblClean[[#This Row],[Customer Rating]]="", "", IF(tblClean[[#This Row],[Customer Rating]]&lt;=2,"0-2", IF(tblClean[[#This Row],[Customer Rating]]&lt;=5,"3-5", IF(tblClean[[#This Row],[Customer Rating]]&lt;=8,"6-8","9-10"))))</f>
        <v>3-5</v>
      </c>
    </row>
    <row r="33" spans="1:24" x14ac:dyDescent="0.3">
      <c r="A33" s="33" t="s">
        <v>50</v>
      </c>
      <c r="B33" s="34" t="s">
        <v>19</v>
      </c>
      <c r="C33" s="34" t="s">
        <v>16</v>
      </c>
      <c r="D33" s="35">
        <v>45950</v>
      </c>
      <c r="E33" s="35">
        <v>45955</v>
      </c>
      <c r="F33" s="35">
        <v>45957</v>
      </c>
      <c r="G33" s="35">
        <v>45964</v>
      </c>
      <c r="H33" s="34" t="s">
        <v>17</v>
      </c>
      <c r="I33" s="34"/>
      <c r="J33" s="35">
        <v>45984</v>
      </c>
      <c r="K33" s="36">
        <v>1</v>
      </c>
      <c r="L33" s="44">
        <f>IF(NOT(ISBLANK(tblClean[[#This Row],[Pre-Booking Date]])), 1, 0)</f>
        <v>1</v>
      </c>
      <c r="M33" s="44">
        <f>IF(NOT(ISBLANK(tblClean[[#This Row],[Booking Date]])), 1, 0)</f>
        <v>1</v>
      </c>
      <c r="N33" s="38">
        <f>IF(NOT(ISBLANK(tblClean[[#This Row],[Delivery Date]])), 1, 0)</f>
        <v>1</v>
      </c>
      <c r="O33" s="38">
        <f>IF(OR(LOWER(TRIM(tblClean[[#This Row],[Cancellation Status]]))="yes", LOWER(TRIM(tblClean[[#This Row],[Cancellation Status]]))="cancelled"), 1, 0)</f>
        <v>0</v>
      </c>
      <c r="P33" s="38">
        <f>IF(AND(tblClean[[#This Row],[Is_Delivered]]=1, tblClean[[#This Row],[Is_Cancelled]]=0), 1, 0)</f>
        <v>1</v>
      </c>
      <c r="Q33" s="38">
        <f>IF(AND(NOT(ISBLANK(tblClean[[#This Row],[Pre-Booking Date]])), NOT(ISBLANK(tblClean[[#This Row],[Lead Date]]))), tblClean[[#This Row],[Pre-Booking Date]] - tblClean[[#This Row],[Lead Date]], "")</f>
        <v>5</v>
      </c>
      <c r="R33" s="38">
        <f>IF(AND(NOT(ISBLANK(tblClean[[#This Row],[Booking Date]])), NOT(ISBLANK(tblClean[[#This Row],[Pre-Booking Date]]))), tblClean[[#This Row],[Booking Date]] - tblClean[[#This Row],[Pre-Booking Date]], "")</f>
        <v>2</v>
      </c>
      <c r="S33" s="38">
        <f>IF(AND(NOT(ISBLANK(tblClean[[#This Row],[Delivery Date]])), NOT(ISBLANK(tblClean[[#This Row],[Booking Date]]))), tblClean[[#This Row],[Delivery Date]] - tblClean[[#This Row],[Booking Date]], "")</f>
        <v>7</v>
      </c>
      <c r="T33" s="39">
        <f>IF(AND(tblClean[[#This Row],[Is_SuccessfulDelivery]]=1, NOT(ISBLANK(tblClean[[#This Row],[Delivery Date]])), NOT(ISBLANK(tblClean[[#This Row],[Booking Date]]))),
   tblClean[[#This Row],[Delivery Date]] - tblClean[[#This Row],[Booking Date]],
   "")</f>
        <v>7</v>
      </c>
      <c r="U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3" s="82">
        <f>IF(tblClean[[#This Row],[Delivery Date]]="", "", tblClean[[#This Row],[Delivery Date]] - tblClean[[#This Row],[Lead Date]])</f>
        <v>14</v>
      </c>
      <c r="W33" s="82" t="str">
        <f>_xlfn.XLOOKUP(tblClean[[#This Row],[Lead ID]], tblHP[Lead ID], tblHP[Potential_Bucket], "")</f>
        <v>Low</v>
      </c>
      <c r="X33" s="82" t="str">
        <f>IF(tblClean[[#This Row],[Customer Rating]]="", "", IF(tblClean[[#This Row],[Customer Rating]]&lt;=2,"0-2", IF(tblClean[[#This Row],[Customer Rating]]&lt;=5,"3-5", IF(tblClean[[#This Row],[Customer Rating]]&lt;=8,"6-8","9-10"))))</f>
        <v>0-2</v>
      </c>
    </row>
    <row r="34" spans="1:24" x14ac:dyDescent="0.3">
      <c r="A34" s="40" t="s">
        <v>51</v>
      </c>
      <c r="B34" s="41" t="s">
        <v>32</v>
      </c>
      <c r="C34" s="41" t="s">
        <v>16</v>
      </c>
      <c r="D34" s="42">
        <v>45956</v>
      </c>
      <c r="E34" s="42">
        <v>45957</v>
      </c>
      <c r="F34" s="42">
        <v>45962</v>
      </c>
      <c r="G34" s="42">
        <v>45964</v>
      </c>
      <c r="H34" s="41" t="s">
        <v>17</v>
      </c>
      <c r="I34" s="41"/>
      <c r="J34" s="42">
        <v>45979</v>
      </c>
      <c r="K34" s="43">
        <v>4</v>
      </c>
      <c r="L34" s="44">
        <f>IF(NOT(ISBLANK(tblClean[[#This Row],[Pre-Booking Date]])), 1, 0)</f>
        <v>1</v>
      </c>
      <c r="M34" s="44">
        <f>IF(NOT(ISBLANK(tblClean[[#This Row],[Booking Date]])), 1, 0)</f>
        <v>1</v>
      </c>
      <c r="N34" s="38">
        <f>IF(NOT(ISBLANK(tblClean[[#This Row],[Delivery Date]])), 1, 0)</f>
        <v>1</v>
      </c>
      <c r="O34" s="38">
        <f>IF(OR(LOWER(TRIM(tblClean[[#This Row],[Cancellation Status]]))="yes", LOWER(TRIM(tblClean[[#This Row],[Cancellation Status]]))="cancelled"), 1, 0)</f>
        <v>0</v>
      </c>
      <c r="P34" s="38">
        <f>IF(AND(tblClean[[#This Row],[Is_Delivered]]=1, tblClean[[#This Row],[Is_Cancelled]]=0), 1, 0)</f>
        <v>1</v>
      </c>
      <c r="Q34" s="38">
        <f>IF(AND(NOT(ISBLANK(tblClean[[#This Row],[Pre-Booking Date]])), NOT(ISBLANK(tblClean[[#This Row],[Lead Date]]))), tblClean[[#This Row],[Pre-Booking Date]] - tblClean[[#This Row],[Lead Date]], "")</f>
        <v>1</v>
      </c>
      <c r="R34" s="38">
        <f>IF(AND(NOT(ISBLANK(tblClean[[#This Row],[Booking Date]])), NOT(ISBLANK(tblClean[[#This Row],[Pre-Booking Date]]))), tblClean[[#This Row],[Booking Date]] - tblClean[[#This Row],[Pre-Booking Date]], "")</f>
        <v>5</v>
      </c>
      <c r="S34" s="38">
        <f>IF(AND(NOT(ISBLANK(tblClean[[#This Row],[Delivery Date]])), NOT(ISBLANK(tblClean[[#This Row],[Booking Date]]))), tblClean[[#This Row],[Delivery Date]] - tblClean[[#This Row],[Booking Date]], "")</f>
        <v>2</v>
      </c>
      <c r="T34" s="39">
        <f>IF(AND(tblClean[[#This Row],[Is_SuccessfulDelivery]]=1, NOT(ISBLANK(tblClean[[#This Row],[Delivery Date]])), NOT(ISBLANK(tblClean[[#This Row],[Booking Date]]))),
   tblClean[[#This Row],[Delivery Date]] - tblClean[[#This Row],[Booking Date]],
   "")</f>
        <v>2</v>
      </c>
      <c r="U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4" s="82">
        <f>IF(tblClean[[#This Row],[Delivery Date]]="", "", tblClean[[#This Row],[Delivery Date]] - tblClean[[#This Row],[Lead Date]])</f>
        <v>8</v>
      </c>
      <c r="W34" s="82" t="str">
        <f>_xlfn.XLOOKUP(tblClean[[#This Row],[Lead ID]], tblHP[Lead ID], tblHP[Potential_Bucket], "")</f>
        <v>Low</v>
      </c>
      <c r="X34" s="82" t="str">
        <f>IF(tblClean[[#This Row],[Customer Rating]]="", "", IF(tblClean[[#This Row],[Customer Rating]]&lt;=2,"0-2", IF(tblClean[[#This Row],[Customer Rating]]&lt;=5,"3-5", IF(tblClean[[#This Row],[Customer Rating]]&lt;=8,"6-8","9-10"))))</f>
        <v>3-5</v>
      </c>
    </row>
    <row r="35" spans="1:24" x14ac:dyDescent="0.3">
      <c r="A35" s="33" t="s">
        <v>52</v>
      </c>
      <c r="B35" s="34" t="s">
        <v>21</v>
      </c>
      <c r="C35" s="34" t="s">
        <v>16</v>
      </c>
      <c r="D35" s="35">
        <v>45960</v>
      </c>
      <c r="E35" s="35">
        <v>45965</v>
      </c>
      <c r="F35" s="35">
        <v>45970</v>
      </c>
      <c r="G35" s="35">
        <v>45976</v>
      </c>
      <c r="H35" s="34" t="s">
        <v>17</v>
      </c>
      <c r="I35" s="34"/>
      <c r="J35" s="35">
        <v>45996</v>
      </c>
      <c r="K35" s="36">
        <v>1</v>
      </c>
      <c r="L35" s="44">
        <f>IF(NOT(ISBLANK(tblClean[[#This Row],[Pre-Booking Date]])), 1, 0)</f>
        <v>1</v>
      </c>
      <c r="M35" s="44">
        <f>IF(NOT(ISBLANK(tblClean[[#This Row],[Booking Date]])), 1, 0)</f>
        <v>1</v>
      </c>
      <c r="N35" s="38">
        <f>IF(NOT(ISBLANK(tblClean[[#This Row],[Delivery Date]])), 1, 0)</f>
        <v>1</v>
      </c>
      <c r="O35" s="38">
        <f>IF(OR(LOWER(TRIM(tblClean[[#This Row],[Cancellation Status]]))="yes", LOWER(TRIM(tblClean[[#This Row],[Cancellation Status]]))="cancelled"), 1, 0)</f>
        <v>0</v>
      </c>
      <c r="P35" s="38">
        <f>IF(AND(tblClean[[#This Row],[Is_Delivered]]=1, tblClean[[#This Row],[Is_Cancelled]]=0), 1, 0)</f>
        <v>1</v>
      </c>
      <c r="Q35" s="38">
        <f>IF(AND(NOT(ISBLANK(tblClean[[#This Row],[Pre-Booking Date]])), NOT(ISBLANK(tblClean[[#This Row],[Lead Date]]))), tblClean[[#This Row],[Pre-Booking Date]] - tblClean[[#This Row],[Lead Date]], "")</f>
        <v>5</v>
      </c>
      <c r="R35" s="38">
        <f>IF(AND(NOT(ISBLANK(tblClean[[#This Row],[Booking Date]])), NOT(ISBLANK(tblClean[[#This Row],[Pre-Booking Date]]))), tblClean[[#This Row],[Booking Date]] - tblClean[[#This Row],[Pre-Booking Date]], "")</f>
        <v>5</v>
      </c>
      <c r="S35" s="38">
        <f>IF(AND(NOT(ISBLANK(tblClean[[#This Row],[Delivery Date]])), NOT(ISBLANK(tblClean[[#This Row],[Booking Date]]))), tblClean[[#This Row],[Delivery Date]] - tblClean[[#This Row],[Booking Date]], "")</f>
        <v>6</v>
      </c>
      <c r="T35" s="39">
        <f>IF(AND(tblClean[[#This Row],[Is_SuccessfulDelivery]]=1, NOT(ISBLANK(tblClean[[#This Row],[Delivery Date]])), NOT(ISBLANK(tblClean[[#This Row],[Booking Date]]))),
   tblClean[[#This Row],[Delivery Date]] - tblClean[[#This Row],[Booking Date]],
   "")</f>
        <v>6</v>
      </c>
      <c r="U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 s="82">
        <f>IF(tblClean[[#This Row],[Delivery Date]]="", "", tblClean[[#This Row],[Delivery Date]] - tblClean[[#This Row],[Lead Date]])</f>
        <v>16</v>
      </c>
      <c r="W35" s="82" t="str">
        <f>_xlfn.XLOOKUP(tblClean[[#This Row],[Lead ID]], tblHP[Lead ID], tblHP[Potential_Bucket], "")</f>
        <v>Low</v>
      </c>
      <c r="X35" s="82" t="str">
        <f>IF(tblClean[[#This Row],[Customer Rating]]="", "", IF(tblClean[[#This Row],[Customer Rating]]&lt;=2,"0-2", IF(tblClean[[#This Row],[Customer Rating]]&lt;=5,"3-5", IF(tblClean[[#This Row],[Customer Rating]]&lt;=8,"6-8","9-10"))))</f>
        <v>0-2</v>
      </c>
    </row>
    <row r="36" spans="1:24" x14ac:dyDescent="0.3">
      <c r="A36" s="40" t="s">
        <v>53</v>
      </c>
      <c r="B36" s="41" t="s">
        <v>15</v>
      </c>
      <c r="C36" s="41" t="s">
        <v>16</v>
      </c>
      <c r="D36" s="42">
        <v>45948</v>
      </c>
      <c r="E36" s="42">
        <v>45953</v>
      </c>
      <c r="F36" s="42">
        <v>45957</v>
      </c>
      <c r="G36" s="42">
        <v>45959</v>
      </c>
      <c r="H36" s="41" t="s">
        <v>17</v>
      </c>
      <c r="I36" s="41"/>
      <c r="J36" s="42">
        <v>45970</v>
      </c>
      <c r="K36" s="43">
        <v>3</v>
      </c>
      <c r="L36" s="44">
        <f>IF(NOT(ISBLANK(tblClean[[#This Row],[Pre-Booking Date]])), 1, 0)</f>
        <v>1</v>
      </c>
      <c r="M36" s="44">
        <f>IF(NOT(ISBLANK(tblClean[[#This Row],[Booking Date]])), 1, 0)</f>
        <v>1</v>
      </c>
      <c r="N36" s="38">
        <f>IF(NOT(ISBLANK(tblClean[[#This Row],[Delivery Date]])), 1, 0)</f>
        <v>1</v>
      </c>
      <c r="O36" s="38">
        <f>IF(OR(LOWER(TRIM(tblClean[[#This Row],[Cancellation Status]]))="yes", LOWER(TRIM(tblClean[[#This Row],[Cancellation Status]]))="cancelled"), 1, 0)</f>
        <v>0</v>
      </c>
      <c r="P36" s="38">
        <f>IF(AND(tblClean[[#This Row],[Is_Delivered]]=1, tblClean[[#This Row],[Is_Cancelled]]=0), 1, 0)</f>
        <v>1</v>
      </c>
      <c r="Q36" s="38">
        <f>IF(AND(NOT(ISBLANK(tblClean[[#This Row],[Pre-Booking Date]])), NOT(ISBLANK(tblClean[[#This Row],[Lead Date]]))), tblClean[[#This Row],[Pre-Booking Date]] - tblClean[[#This Row],[Lead Date]], "")</f>
        <v>5</v>
      </c>
      <c r="R36" s="38">
        <f>IF(AND(NOT(ISBLANK(tblClean[[#This Row],[Booking Date]])), NOT(ISBLANK(tblClean[[#This Row],[Pre-Booking Date]]))), tblClean[[#This Row],[Booking Date]] - tblClean[[#This Row],[Pre-Booking Date]], "")</f>
        <v>4</v>
      </c>
      <c r="S36" s="38">
        <f>IF(AND(NOT(ISBLANK(tblClean[[#This Row],[Delivery Date]])), NOT(ISBLANK(tblClean[[#This Row],[Booking Date]]))), tblClean[[#This Row],[Delivery Date]] - tblClean[[#This Row],[Booking Date]], "")</f>
        <v>2</v>
      </c>
      <c r="T36" s="39">
        <f>IF(AND(tblClean[[#This Row],[Is_SuccessfulDelivery]]=1, NOT(ISBLANK(tblClean[[#This Row],[Delivery Date]])), NOT(ISBLANK(tblClean[[#This Row],[Booking Date]]))),
   tblClean[[#This Row],[Delivery Date]] - tblClean[[#This Row],[Booking Date]],
   "")</f>
        <v>2</v>
      </c>
      <c r="U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6" s="82">
        <f>IF(tblClean[[#This Row],[Delivery Date]]="", "", tblClean[[#This Row],[Delivery Date]] - tblClean[[#This Row],[Lead Date]])</f>
        <v>11</v>
      </c>
      <c r="W36" s="82" t="str">
        <f>_xlfn.XLOOKUP(tblClean[[#This Row],[Lead ID]], tblHP[Lead ID], tblHP[Potential_Bucket], "")</f>
        <v>Low</v>
      </c>
      <c r="X36" s="82" t="str">
        <f>IF(tblClean[[#This Row],[Customer Rating]]="", "", IF(tblClean[[#This Row],[Customer Rating]]&lt;=2,"0-2", IF(tblClean[[#This Row],[Customer Rating]]&lt;=5,"3-5", IF(tblClean[[#This Row],[Customer Rating]]&lt;=8,"6-8","9-10"))))</f>
        <v>3-5</v>
      </c>
    </row>
    <row r="37" spans="1:24" x14ac:dyDescent="0.3">
      <c r="A37" s="33" t="s">
        <v>54</v>
      </c>
      <c r="B37" s="34" t="s">
        <v>21</v>
      </c>
      <c r="C37" s="34" t="s">
        <v>16</v>
      </c>
      <c r="D37" s="35">
        <v>45955</v>
      </c>
      <c r="E37" s="35">
        <v>45960</v>
      </c>
      <c r="F37" s="35">
        <v>45962</v>
      </c>
      <c r="G37" s="35">
        <v>45968</v>
      </c>
      <c r="H37" s="34" t="s">
        <v>17</v>
      </c>
      <c r="I37" s="34"/>
      <c r="J37" s="35">
        <v>45978</v>
      </c>
      <c r="K37" s="36">
        <v>3</v>
      </c>
      <c r="L37" s="44">
        <f>IF(NOT(ISBLANK(tblClean[[#This Row],[Pre-Booking Date]])), 1, 0)</f>
        <v>1</v>
      </c>
      <c r="M37" s="44">
        <f>IF(NOT(ISBLANK(tblClean[[#This Row],[Booking Date]])), 1, 0)</f>
        <v>1</v>
      </c>
      <c r="N37" s="38">
        <f>IF(NOT(ISBLANK(tblClean[[#This Row],[Delivery Date]])), 1, 0)</f>
        <v>1</v>
      </c>
      <c r="O37" s="38">
        <f>IF(OR(LOWER(TRIM(tblClean[[#This Row],[Cancellation Status]]))="yes", LOWER(TRIM(tblClean[[#This Row],[Cancellation Status]]))="cancelled"), 1, 0)</f>
        <v>0</v>
      </c>
      <c r="P37" s="38">
        <f>IF(AND(tblClean[[#This Row],[Is_Delivered]]=1, tblClean[[#This Row],[Is_Cancelled]]=0), 1, 0)</f>
        <v>1</v>
      </c>
      <c r="Q37" s="38">
        <f>IF(AND(NOT(ISBLANK(tblClean[[#This Row],[Pre-Booking Date]])), NOT(ISBLANK(tblClean[[#This Row],[Lead Date]]))), tblClean[[#This Row],[Pre-Booking Date]] - tblClean[[#This Row],[Lead Date]], "")</f>
        <v>5</v>
      </c>
      <c r="R37" s="38">
        <f>IF(AND(NOT(ISBLANK(tblClean[[#This Row],[Booking Date]])), NOT(ISBLANK(tblClean[[#This Row],[Pre-Booking Date]]))), tblClean[[#This Row],[Booking Date]] - tblClean[[#This Row],[Pre-Booking Date]], "")</f>
        <v>2</v>
      </c>
      <c r="S37" s="38">
        <f>IF(AND(NOT(ISBLANK(tblClean[[#This Row],[Delivery Date]])), NOT(ISBLANK(tblClean[[#This Row],[Booking Date]]))), tblClean[[#This Row],[Delivery Date]] - tblClean[[#This Row],[Booking Date]], "")</f>
        <v>6</v>
      </c>
      <c r="T37" s="39">
        <f>IF(AND(tblClean[[#This Row],[Is_SuccessfulDelivery]]=1, NOT(ISBLANK(tblClean[[#This Row],[Delivery Date]])), NOT(ISBLANK(tblClean[[#This Row],[Booking Date]]))),
   tblClean[[#This Row],[Delivery Date]] - tblClean[[#This Row],[Booking Date]],
   "")</f>
        <v>6</v>
      </c>
      <c r="U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 s="82">
        <f>IF(tblClean[[#This Row],[Delivery Date]]="", "", tblClean[[#This Row],[Delivery Date]] - tblClean[[#This Row],[Lead Date]])</f>
        <v>13</v>
      </c>
      <c r="W37" s="82" t="str">
        <f>_xlfn.XLOOKUP(tblClean[[#This Row],[Lead ID]], tblHP[Lead ID], tblHP[Potential_Bucket], "")</f>
        <v>Low</v>
      </c>
      <c r="X37" s="82" t="str">
        <f>IF(tblClean[[#This Row],[Customer Rating]]="", "", IF(tblClean[[#This Row],[Customer Rating]]&lt;=2,"0-2", IF(tblClean[[#This Row],[Customer Rating]]&lt;=5,"3-5", IF(tblClean[[#This Row],[Customer Rating]]&lt;=8,"6-8","9-10"))))</f>
        <v>3-5</v>
      </c>
    </row>
    <row r="38" spans="1:24" x14ac:dyDescent="0.3">
      <c r="A38" s="40" t="s">
        <v>55</v>
      </c>
      <c r="B38" s="41" t="s">
        <v>15</v>
      </c>
      <c r="C38" s="41" t="s">
        <v>22</v>
      </c>
      <c r="D38" s="42">
        <v>45946</v>
      </c>
      <c r="E38" s="41"/>
      <c r="F38" s="41"/>
      <c r="G38" s="41"/>
      <c r="H38" s="41" t="s">
        <v>23</v>
      </c>
      <c r="I38" s="41" t="s">
        <v>33</v>
      </c>
      <c r="J38" s="41"/>
      <c r="K38" s="43"/>
      <c r="L38" s="44">
        <f>IF(NOT(ISBLANK(tblClean[[#This Row],[Pre-Booking Date]])), 1, 0)</f>
        <v>0</v>
      </c>
      <c r="M38" s="44">
        <f>IF(NOT(ISBLANK(tblClean[[#This Row],[Booking Date]])), 1, 0)</f>
        <v>0</v>
      </c>
      <c r="N38" s="38">
        <f>IF(NOT(ISBLANK(tblClean[[#This Row],[Delivery Date]])), 1, 0)</f>
        <v>0</v>
      </c>
      <c r="O38" s="38">
        <f>IF(OR(LOWER(TRIM(tblClean[[#This Row],[Cancellation Status]]))="yes", LOWER(TRIM(tblClean[[#This Row],[Cancellation Status]]))="cancelled"), 1, 0)</f>
        <v>1</v>
      </c>
      <c r="P38" s="38">
        <f>IF(AND(tblClean[[#This Row],[Is_Delivered]]=1, tblClean[[#This Row],[Is_Cancelled]]=0), 1, 0)</f>
        <v>0</v>
      </c>
      <c r="Q38" s="38" t="str">
        <f>IF(AND(NOT(ISBLANK(tblClean[[#This Row],[Pre-Booking Date]])), NOT(ISBLANK(tblClean[[#This Row],[Lead Date]]))), tblClean[[#This Row],[Pre-Booking Date]] - tblClean[[#This Row],[Lead Date]], "")</f>
        <v/>
      </c>
      <c r="R38" s="38" t="str">
        <f>IF(AND(NOT(ISBLANK(tblClean[[#This Row],[Booking Date]])), NOT(ISBLANK(tblClean[[#This Row],[Pre-Booking Date]]))), tblClean[[#This Row],[Booking Date]] - tblClean[[#This Row],[Pre-Booking Date]], "")</f>
        <v/>
      </c>
      <c r="S38" s="38" t="str">
        <f>IF(AND(NOT(ISBLANK(tblClean[[#This Row],[Delivery Date]])), NOT(ISBLANK(tblClean[[#This Row],[Booking Date]]))), tblClean[[#This Row],[Delivery Date]] - tblClean[[#This Row],[Booking Date]], "")</f>
        <v/>
      </c>
      <c r="T38" s="39" t="str">
        <f>IF(AND(tblClean[[#This Row],[Is_SuccessfulDelivery]]=1, NOT(ISBLANK(tblClean[[#This Row],[Delivery Date]])), NOT(ISBLANK(tblClean[[#This Row],[Booking Date]]))),
   tblClean[[#This Row],[Delivery Date]] - tblClean[[#This Row],[Booking Date]],
   "")</f>
        <v/>
      </c>
      <c r="U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8" s="82" t="str">
        <f>IF(tblClean[[#This Row],[Delivery Date]]="", "", tblClean[[#This Row],[Delivery Date]] - tblClean[[#This Row],[Lead Date]])</f>
        <v/>
      </c>
      <c r="W38" s="82" t="str">
        <f>_xlfn.XLOOKUP(tblClean[[#This Row],[Lead ID]], tblHP[Lead ID], tblHP[Potential_Bucket], "")</f>
        <v>Low</v>
      </c>
      <c r="X38" s="82" t="str">
        <f>IF(tblClean[[#This Row],[Customer Rating]]="", "", IF(tblClean[[#This Row],[Customer Rating]]&lt;=2,"0-2", IF(tblClean[[#This Row],[Customer Rating]]&lt;=5,"3-5", IF(tblClean[[#This Row],[Customer Rating]]&lt;=8,"6-8","9-10"))))</f>
        <v/>
      </c>
    </row>
    <row r="39" spans="1:24" x14ac:dyDescent="0.3">
      <c r="A39" s="33" t="s">
        <v>56</v>
      </c>
      <c r="B39" s="34" t="s">
        <v>19</v>
      </c>
      <c r="C39" s="34" t="s">
        <v>16</v>
      </c>
      <c r="D39" s="35">
        <v>45945</v>
      </c>
      <c r="E39" s="35">
        <v>45948</v>
      </c>
      <c r="F39" s="35">
        <v>45950</v>
      </c>
      <c r="G39" s="35">
        <v>45953</v>
      </c>
      <c r="H39" s="34" t="s">
        <v>17</v>
      </c>
      <c r="I39" s="34"/>
      <c r="J39" s="35">
        <v>45967</v>
      </c>
      <c r="K39" s="36">
        <v>3</v>
      </c>
      <c r="L39" s="44">
        <f>IF(NOT(ISBLANK(tblClean[[#This Row],[Pre-Booking Date]])), 1, 0)</f>
        <v>1</v>
      </c>
      <c r="M39" s="44">
        <f>IF(NOT(ISBLANK(tblClean[[#This Row],[Booking Date]])), 1, 0)</f>
        <v>1</v>
      </c>
      <c r="N39" s="38">
        <f>IF(NOT(ISBLANK(tblClean[[#This Row],[Delivery Date]])), 1, 0)</f>
        <v>1</v>
      </c>
      <c r="O39" s="38">
        <f>IF(OR(LOWER(TRIM(tblClean[[#This Row],[Cancellation Status]]))="yes", LOWER(TRIM(tblClean[[#This Row],[Cancellation Status]]))="cancelled"), 1, 0)</f>
        <v>0</v>
      </c>
      <c r="P39" s="38">
        <f>IF(AND(tblClean[[#This Row],[Is_Delivered]]=1, tblClean[[#This Row],[Is_Cancelled]]=0), 1, 0)</f>
        <v>1</v>
      </c>
      <c r="Q39" s="38">
        <f>IF(AND(NOT(ISBLANK(tblClean[[#This Row],[Pre-Booking Date]])), NOT(ISBLANK(tblClean[[#This Row],[Lead Date]]))), tblClean[[#This Row],[Pre-Booking Date]] - tblClean[[#This Row],[Lead Date]], "")</f>
        <v>3</v>
      </c>
      <c r="R39" s="38">
        <f>IF(AND(NOT(ISBLANK(tblClean[[#This Row],[Booking Date]])), NOT(ISBLANK(tblClean[[#This Row],[Pre-Booking Date]]))), tblClean[[#This Row],[Booking Date]] - tblClean[[#This Row],[Pre-Booking Date]], "")</f>
        <v>2</v>
      </c>
      <c r="S39" s="38">
        <f>IF(AND(NOT(ISBLANK(tblClean[[#This Row],[Delivery Date]])), NOT(ISBLANK(tblClean[[#This Row],[Booking Date]]))), tblClean[[#This Row],[Delivery Date]] - tblClean[[#This Row],[Booking Date]], "")</f>
        <v>3</v>
      </c>
      <c r="T39" s="39">
        <f>IF(AND(tblClean[[#This Row],[Is_SuccessfulDelivery]]=1, NOT(ISBLANK(tblClean[[#This Row],[Delivery Date]])), NOT(ISBLANK(tblClean[[#This Row],[Booking Date]]))),
   tblClean[[#This Row],[Delivery Date]] - tblClean[[#This Row],[Booking Date]],
   "")</f>
        <v>3</v>
      </c>
      <c r="U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9" s="82">
        <f>IF(tblClean[[#This Row],[Delivery Date]]="", "", tblClean[[#This Row],[Delivery Date]] - tblClean[[#This Row],[Lead Date]])</f>
        <v>8</v>
      </c>
      <c r="W39" s="82" t="str">
        <f>_xlfn.XLOOKUP(tblClean[[#This Row],[Lead ID]], tblHP[Lead ID], tblHP[Potential_Bucket], "")</f>
        <v>Low</v>
      </c>
      <c r="X39" s="82" t="str">
        <f>IF(tblClean[[#This Row],[Customer Rating]]="", "", IF(tblClean[[#This Row],[Customer Rating]]&lt;=2,"0-2", IF(tblClean[[#This Row],[Customer Rating]]&lt;=5,"3-5", IF(tblClean[[#This Row],[Customer Rating]]&lt;=8,"6-8","9-10"))))</f>
        <v>3-5</v>
      </c>
    </row>
    <row r="40" spans="1:24" x14ac:dyDescent="0.3">
      <c r="A40" s="40" t="s">
        <v>57</v>
      </c>
      <c r="B40" s="41" t="s">
        <v>21</v>
      </c>
      <c r="C40" s="41" t="s">
        <v>16</v>
      </c>
      <c r="D40" s="42">
        <v>45944</v>
      </c>
      <c r="E40" s="42">
        <v>45945</v>
      </c>
      <c r="F40" s="42">
        <v>45946</v>
      </c>
      <c r="G40" s="42">
        <v>45950</v>
      </c>
      <c r="H40" s="41" t="s">
        <v>17</v>
      </c>
      <c r="I40" s="41"/>
      <c r="J40" s="42">
        <v>45978</v>
      </c>
      <c r="K40" s="43">
        <v>5</v>
      </c>
      <c r="L40" s="44">
        <f>IF(NOT(ISBLANK(tblClean[[#This Row],[Pre-Booking Date]])), 1, 0)</f>
        <v>1</v>
      </c>
      <c r="M40" s="44">
        <f>IF(NOT(ISBLANK(tblClean[[#This Row],[Booking Date]])), 1, 0)</f>
        <v>1</v>
      </c>
      <c r="N40" s="38">
        <f>IF(NOT(ISBLANK(tblClean[[#This Row],[Delivery Date]])), 1, 0)</f>
        <v>1</v>
      </c>
      <c r="O40" s="38">
        <f>IF(OR(LOWER(TRIM(tblClean[[#This Row],[Cancellation Status]]))="yes", LOWER(TRIM(tblClean[[#This Row],[Cancellation Status]]))="cancelled"), 1, 0)</f>
        <v>0</v>
      </c>
      <c r="P40" s="38">
        <f>IF(AND(tblClean[[#This Row],[Is_Delivered]]=1, tblClean[[#This Row],[Is_Cancelled]]=0), 1, 0)</f>
        <v>1</v>
      </c>
      <c r="Q40" s="38">
        <f>IF(AND(NOT(ISBLANK(tblClean[[#This Row],[Pre-Booking Date]])), NOT(ISBLANK(tblClean[[#This Row],[Lead Date]]))), tblClean[[#This Row],[Pre-Booking Date]] - tblClean[[#This Row],[Lead Date]], "")</f>
        <v>1</v>
      </c>
      <c r="R40" s="38">
        <f>IF(AND(NOT(ISBLANK(tblClean[[#This Row],[Booking Date]])), NOT(ISBLANK(tblClean[[#This Row],[Pre-Booking Date]]))), tblClean[[#This Row],[Booking Date]] - tblClean[[#This Row],[Pre-Booking Date]], "")</f>
        <v>1</v>
      </c>
      <c r="S40" s="38">
        <f>IF(AND(NOT(ISBLANK(tblClean[[#This Row],[Delivery Date]])), NOT(ISBLANK(tblClean[[#This Row],[Booking Date]]))), tblClean[[#This Row],[Delivery Date]] - tblClean[[#This Row],[Booking Date]], "")</f>
        <v>4</v>
      </c>
      <c r="T40" s="39">
        <f>IF(AND(tblClean[[#This Row],[Is_SuccessfulDelivery]]=1, NOT(ISBLANK(tblClean[[#This Row],[Delivery Date]])), NOT(ISBLANK(tblClean[[#This Row],[Booking Date]]))),
   tblClean[[#This Row],[Delivery Date]] - tblClean[[#This Row],[Booking Date]],
   "")</f>
        <v>4</v>
      </c>
      <c r="U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 s="82">
        <f>IF(tblClean[[#This Row],[Delivery Date]]="", "", tblClean[[#This Row],[Delivery Date]] - tblClean[[#This Row],[Lead Date]])</f>
        <v>6</v>
      </c>
      <c r="W40" s="82" t="str">
        <f>_xlfn.XLOOKUP(tblClean[[#This Row],[Lead ID]], tblHP[Lead ID], tblHP[Potential_Bucket], "")</f>
        <v>Low</v>
      </c>
      <c r="X40" s="82" t="str">
        <f>IF(tblClean[[#This Row],[Customer Rating]]="", "", IF(tblClean[[#This Row],[Customer Rating]]&lt;=2,"0-2", IF(tblClean[[#This Row],[Customer Rating]]&lt;=5,"3-5", IF(tblClean[[#This Row],[Customer Rating]]&lt;=8,"6-8","9-10"))))</f>
        <v>3-5</v>
      </c>
    </row>
    <row r="41" spans="1:24" x14ac:dyDescent="0.3">
      <c r="A41" s="33" t="s">
        <v>58</v>
      </c>
      <c r="B41" s="34" t="s">
        <v>15</v>
      </c>
      <c r="C41" s="34" t="s">
        <v>16</v>
      </c>
      <c r="D41" s="35">
        <v>45957</v>
      </c>
      <c r="E41" s="35">
        <v>45961</v>
      </c>
      <c r="F41" s="35">
        <v>45966</v>
      </c>
      <c r="G41" s="35">
        <v>45970</v>
      </c>
      <c r="H41" s="34" t="s">
        <v>17</v>
      </c>
      <c r="I41" s="34"/>
      <c r="J41" s="35">
        <v>45984</v>
      </c>
      <c r="K41" s="36">
        <v>3</v>
      </c>
      <c r="L41" s="44">
        <f>IF(NOT(ISBLANK(tblClean[[#This Row],[Pre-Booking Date]])), 1, 0)</f>
        <v>1</v>
      </c>
      <c r="M41" s="44">
        <f>IF(NOT(ISBLANK(tblClean[[#This Row],[Booking Date]])), 1, 0)</f>
        <v>1</v>
      </c>
      <c r="N41" s="38">
        <f>IF(NOT(ISBLANK(tblClean[[#This Row],[Delivery Date]])), 1, 0)</f>
        <v>1</v>
      </c>
      <c r="O41" s="38">
        <f>IF(OR(LOWER(TRIM(tblClean[[#This Row],[Cancellation Status]]))="yes", LOWER(TRIM(tblClean[[#This Row],[Cancellation Status]]))="cancelled"), 1, 0)</f>
        <v>0</v>
      </c>
      <c r="P41" s="38">
        <f>IF(AND(tblClean[[#This Row],[Is_Delivered]]=1, tblClean[[#This Row],[Is_Cancelled]]=0), 1, 0)</f>
        <v>1</v>
      </c>
      <c r="Q41" s="38">
        <f>IF(AND(NOT(ISBLANK(tblClean[[#This Row],[Pre-Booking Date]])), NOT(ISBLANK(tblClean[[#This Row],[Lead Date]]))), tblClean[[#This Row],[Pre-Booking Date]] - tblClean[[#This Row],[Lead Date]], "")</f>
        <v>4</v>
      </c>
      <c r="R41" s="38">
        <f>IF(AND(NOT(ISBLANK(tblClean[[#This Row],[Booking Date]])), NOT(ISBLANK(tblClean[[#This Row],[Pre-Booking Date]]))), tblClean[[#This Row],[Booking Date]] - tblClean[[#This Row],[Pre-Booking Date]], "")</f>
        <v>5</v>
      </c>
      <c r="S41" s="38">
        <f>IF(AND(NOT(ISBLANK(tblClean[[#This Row],[Delivery Date]])), NOT(ISBLANK(tblClean[[#This Row],[Booking Date]]))), tblClean[[#This Row],[Delivery Date]] - tblClean[[#This Row],[Booking Date]], "")</f>
        <v>4</v>
      </c>
      <c r="T41" s="39">
        <f>IF(AND(tblClean[[#This Row],[Is_SuccessfulDelivery]]=1, NOT(ISBLANK(tblClean[[#This Row],[Delivery Date]])), NOT(ISBLANK(tblClean[[#This Row],[Booking Date]]))),
   tblClean[[#This Row],[Delivery Date]] - tblClean[[#This Row],[Booking Date]],
   "")</f>
        <v>4</v>
      </c>
      <c r="U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1" s="82">
        <f>IF(tblClean[[#This Row],[Delivery Date]]="", "", tblClean[[#This Row],[Delivery Date]] - tblClean[[#This Row],[Lead Date]])</f>
        <v>13</v>
      </c>
      <c r="W41" s="82" t="str">
        <f>_xlfn.XLOOKUP(tblClean[[#This Row],[Lead ID]], tblHP[Lead ID], tblHP[Potential_Bucket], "")</f>
        <v>Low</v>
      </c>
      <c r="X41" s="82" t="str">
        <f>IF(tblClean[[#This Row],[Customer Rating]]="", "", IF(tblClean[[#This Row],[Customer Rating]]&lt;=2,"0-2", IF(tblClean[[#This Row],[Customer Rating]]&lt;=5,"3-5", IF(tblClean[[#This Row],[Customer Rating]]&lt;=8,"6-8","9-10"))))</f>
        <v>3-5</v>
      </c>
    </row>
    <row r="42" spans="1:24" x14ac:dyDescent="0.3">
      <c r="A42" s="40" t="s">
        <v>59</v>
      </c>
      <c r="B42" s="41" t="s">
        <v>19</v>
      </c>
      <c r="C42" s="41" t="s">
        <v>16</v>
      </c>
      <c r="D42" s="42">
        <v>45954</v>
      </c>
      <c r="E42" s="42">
        <v>45957</v>
      </c>
      <c r="F42" s="42">
        <v>45958</v>
      </c>
      <c r="G42" s="42">
        <v>45961</v>
      </c>
      <c r="H42" s="41" t="s">
        <v>17</v>
      </c>
      <c r="I42" s="41"/>
      <c r="J42" s="42">
        <v>45974</v>
      </c>
      <c r="K42" s="43">
        <v>3</v>
      </c>
      <c r="L42" s="44">
        <f>IF(NOT(ISBLANK(tblClean[[#This Row],[Pre-Booking Date]])), 1, 0)</f>
        <v>1</v>
      </c>
      <c r="M42" s="44">
        <f>IF(NOT(ISBLANK(tblClean[[#This Row],[Booking Date]])), 1, 0)</f>
        <v>1</v>
      </c>
      <c r="N42" s="38">
        <f>IF(NOT(ISBLANK(tblClean[[#This Row],[Delivery Date]])), 1, 0)</f>
        <v>1</v>
      </c>
      <c r="O42" s="38">
        <f>IF(OR(LOWER(TRIM(tblClean[[#This Row],[Cancellation Status]]))="yes", LOWER(TRIM(tblClean[[#This Row],[Cancellation Status]]))="cancelled"), 1, 0)</f>
        <v>0</v>
      </c>
      <c r="P42" s="38">
        <f>IF(AND(tblClean[[#This Row],[Is_Delivered]]=1, tblClean[[#This Row],[Is_Cancelled]]=0), 1, 0)</f>
        <v>1</v>
      </c>
      <c r="Q42" s="38">
        <f>IF(AND(NOT(ISBLANK(tblClean[[#This Row],[Pre-Booking Date]])), NOT(ISBLANK(tblClean[[#This Row],[Lead Date]]))), tblClean[[#This Row],[Pre-Booking Date]] - tblClean[[#This Row],[Lead Date]], "")</f>
        <v>3</v>
      </c>
      <c r="R42" s="38">
        <f>IF(AND(NOT(ISBLANK(tblClean[[#This Row],[Booking Date]])), NOT(ISBLANK(tblClean[[#This Row],[Pre-Booking Date]]))), tblClean[[#This Row],[Booking Date]] - tblClean[[#This Row],[Pre-Booking Date]], "")</f>
        <v>1</v>
      </c>
      <c r="S42" s="38">
        <f>IF(AND(NOT(ISBLANK(tblClean[[#This Row],[Delivery Date]])), NOT(ISBLANK(tblClean[[#This Row],[Booking Date]]))), tblClean[[#This Row],[Delivery Date]] - tblClean[[#This Row],[Booking Date]], "")</f>
        <v>3</v>
      </c>
      <c r="T42" s="39">
        <f>IF(AND(tblClean[[#This Row],[Is_SuccessfulDelivery]]=1, NOT(ISBLANK(tblClean[[#This Row],[Delivery Date]])), NOT(ISBLANK(tblClean[[#This Row],[Booking Date]]))),
   tblClean[[#This Row],[Delivery Date]] - tblClean[[#This Row],[Booking Date]],
   "")</f>
        <v>3</v>
      </c>
      <c r="U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2" s="82">
        <f>IF(tblClean[[#This Row],[Delivery Date]]="", "", tblClean[[#This Row],[Delivery Date]] - tblClean[[#This Row],[Lead Date]])</f>
        <v>7</v>
      </c>
      <c r="W42" s="82" t="str">
        <f>_xlfn.XLOOKUP(tblClean[[#This Row],[Lead ID]], tblHP[Lead ID], tblHP[Potential_Bucket], "")</f>
        <v>Low</v>
      </c>
      <c r="X42" s="82" t="str">
        <f>IF(tblClean[[#This Row],[Customer Rating]]="", "", IF(tblClean[[#This Row],[Customer Rating]]&lt;=2,"0-2", IF(tblClean[[#This Row],[Customer Rating]]&lt;=5,"3-5", IF(tblClean[[#This Row],[Customer Rating]]&lt;=8,"6-8","9-10"))))</f>
        <v>3-5</v>
      </c>
    </row>
    <row r="43" spans="1:24" x14ac:dyDescent="0.3">
      <c r="A43" s="33" t="s">
        <v>60</v>
      </c>
      <c r="B43" s="34" t="s">
        <v>21</v>
      </c>
      <c r="C43" s="34" t="s">
        <v>22</v>
      </c>
      <c r="D43" s="35">
        <v>45949</v>
      </c>
      <c r="E43" s="34"/>
      <c r="F43" s="34"/>
      <c r="G43" s="34"/>
      <c r="H43" s="34" t="s">
        <v>23</v>
      </c>
      <c r="I43" s="34" t="s">
        <v>26</v>
      </c>
      <c r="J43" s="34"/>
      <c r="K43" s="36"/>
      <c r="L43" s="44">
        <f>IF(NOT(ISBLANK(tblClean[[#This Row],[Pre-Booking Date]])), 1, 0)</f>
        <v>0</v>
      </c>
      <c r="M43" s="44">
        <f>IF(NOT(ISBLANK(tblClean[[#This Row],[Booking Date]])), 1, 0)</f>
        <v>0</v>
      </c>
      <c r="N43" s="38">
        <f>IF(NOT(ISBLANK(tblClean[[#This Row],[Delivery Date]])), 1, 0)</f>
        <v>0</v>
      </c>
      <c r="O43" s="38">
        <f>IF(OR(LOWER(TRIM(tblClean[[#This Row],[Cancellation Status]]))="yes", LOWER(TRIM(tblClean[[#This Row],[Cancellation Status]]))="cancelled"), 1, 0)</f>
        <v>1</v>
      </c>
      <c r="P43" s="38">
        <f>IF(AND(tblClean[[#This Row],[Is_Delivered]]=1, tblClean[[#This Row],[Is_Cancelled]]=0), 1, 0)</f>
        <v>0</v>
      </c>
      <c r="Q43" s="38" t="str">
        <f>IF(AND(NOT(ISBLANK(tblClean[[#This Row],[Pre-Booking Date]])), NOT(ISBLANK(tblClean[[#This Row],[Lead Date]]))), tblClean[[#This Row],[Pre-Booking Date]] - tblClean[[#This Row],[Lead Date]], "")</f>
        <v/>
      </c>
      <c r="R43" s="38" t="str">
        <f>IF(AND(NOT(ISBLANK(tblClean[[#This Row],[Booking Date]])), NOT(ISBLANK(tblClean[[#This Row],[Pre-Booking Date]]))), tblClean[[#This Row],[Booking Date]] - tblClean[[#This Row],[Pre-Booking Date]], "")</f>
        <v/>
      </c>
      <c r="S43" s="38" t="str">
        <f>IF(AND(NOT(ISBLANK(tblClean[[#This Row],[Delivery Date]])), NOT(ISBLANK(tblClean[[#This Row],[Booking Date]]))), tblClean[[#This Row],[Delivery Date]] - tblClean[[#This Row],[Booking Date]], "")</f>
        <v/>
      </c>
      <c r="T43" s="39" t="str">
        <f>IF(AND(tblClean[[#This Row],[Is_SuccessfulDelivery]]=1, NOT(ISBLANK(tblClean[[#This Row],[Delivery Date]])), NOT(ISBLANK(tblClean[[#This Row],[Booking Date]]))),
   tblClean[[#This Row],[Delivery Date]] - tblClean[[#This Row],[Booking Date]],
   "")</f>
        <v/>
      </c>
      <c r="U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3" s="82" t="str">
        <f>IF(tblClean[[#This Row],[Delivery Date]]="", "", tblClean[[#This Row],[Delivery Date]] - tblClean[[#This Row],[Lead Date]])</f>
        <v/>
      </c>
      <c r="W43" s="82" t="str">
        <f>_xlfn.XLOOKUP(tblClean[[#This Row],[Lead ID]], tblHP[Lead ID], tblHP[Potential_Bucket], "")</f>
        <v>Low</v>
      </c>
      <c r="X43" s="82" t="str">
        <f>IF(tblClean[[#This Row],[Customer Rating]]="", "", IF(tblClean[[#This Row],[Customer Rating]]&lt;=2,"0-2", IF(tblClean[[#This Row],[Customer Rating]]&lt;=5,"3-5", IF(tblClean[[#This Row],[Customer Rating]]&lt;=8,"6-8","9-10"))))</f>
        <v/>
      </c>
    </row>
    <row r="44" spans="1:24" x14ac:dyDescent="0.3">
      <c r="A44" s="40" t="s">
        <v>61</v>
      </c>
      <c r="B44" s="41" t="s">
        <v>21</v>
      </c>
      <c r="C44" s="41" t="s">
        <v>16</v>
      </c>
      <c r="D44" s="42">
        <v>45939</v>
      </c>
      <c r="E44" s="42">
        <v>45943</v>
      </c>
      <c r="F44" s="42">
        <v>45945</v>
      </c>
      <c r="G44" s="42">
        <v>45950</v>
      </c>
      <c r="H44" s="41" t="s">
        <v>17</v>
      </c>
      <c r="I44" s="41"/>
      <c r="J44" s="42">
        <v>45976</v>
      </c>
      <c r="K44" s="43">
        <v>9</v>
      </c>
      <c r="L44" s="44">
        <f>IF(NOT(ISBLANK(tblClean[[#This Row],[Pre-Booking Date]])), 1, 0)</f>
        <v>1</v>
      </c>
      <c r="M44" s="44">
        <f>IF(NOT(ISBLANK(tblClean[[#This Row],[Booking Date]])), 1, 0)</f>
        <v>1</v>
      </c>
      <c r="N44" s="38">
        <f>IF(NOT(ISBLANK(tblClean[[#This Row],[Delivery Date]])), 1, 0)</f>
        <v>1</v>
      </c>
      <c r="O44" s="38">
        <f>IF(OR(LOWER(TRIM(tblClean[[#This Row],[Cancellation Status]]))="yes", LOWER(TRIM(tblClean[[#This Row],[Cancellation Status]]))="cancelled"), 1, 0)</f>
        <v>0</v>
      </c>
      <c r="P44" s="38">
        <f>IF(AND(tblClean[[#This Row],[Is_Delivered]]=1, tblClean[[#This Row],[Is_Cancelled]]=0), 1, 0)</f>
        <v>1</v>
      </c>
      <c r="Q44" s="38">
        <f>IF(AND(NOT(ISBLANK(tblClean[[#This Row],[Pre-Booking Date]])), NOT(ISBLANK(tblClean[[#This Row],[Lead Date]]))), tblClean[[#This Row],[Pre-Booking Date]] - tblClean[[#This Row],[Lead Date]], "")</f>
        <v>4</v>
      </c>
      <c r="R44" s="38">
        <f>IF(AND(NOT(ISBLANK(tblClean[[#This Row],[Booking Date]])), NOT(ISBLANK(tblClean[[#This Row],[Pre-Booking Date]]))), tblClean[[#This Row],[Booking Date]] - tblClean[[#This Row],[Pre-Booking Date]], "")</f>
        <v>2</v>
      </c>
      <c r="S44" s="38">
        <f>IF(AND(NOT(ISBLANK(tblClean[[#This Row],[Delivery Date]])), NOT(ISBLANK(tblClean[[#This Row],[Booking Date]]))), tblClean[[#This Row],[Delivery Date]] - tblClean[[#This Row],[Booking Date]], "")</f>
        <v>5</v>
      </c>
      <c r="T44" s="39">
        <f>IF(AND(tblClean[[#This Row],[Is_SuccessfulDelivery]]=1, NOT(ISBLANK(tblClean[[#This Row],[Delivery Date]])), NOT(ISBLANK(tblClean[[#This Row],[Booking Date]]))),
   tblClean[[#This Row],[Delivery Date]] - tblClean[[#This Row],[Booking Date]],
   "")</f>
        <v>5</v>
      </c>
      <c r="U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4" s="82">
        <f>IF(tblClean[[#This Row],[Delivery Date]]="", "", tblClean[[#This Row],[Delivery Date]] - tblClean[[#This Row],[Lead Date]])</f>
        <v>11</v>
      </c>
      <c r="W44" s="82" t="str">
        <f>_xlfn.XLOOKUP(tblClean[[#This Row],[Lead ID]], tblHP[Lead ID], tblHP[Potential_Bucket], "")</f>
        <v>Medium</v>
      </c>
      <c r="X44" s="82" t="str">
        <f>IF(tblClean[[#This Row],[Customer Rating]]="", "", IF(tblClean[[#This Row],[Customer Rating]]&lt;=2,"0-2", IF(tblClean[[#This Row],[Customer Rating]]&lt;=5,"3-5", IF(tblClean[[#This Row],[Customer Rating]]&lt;=8,"6-8","9-10"))))</f>
        <v>9-10</v>
      </c>
    </row>
    <row r="45" spans="1:24" x14ac:dyDescent="0.3">
      <c r="A45" s="33" t="s">
        <v>62</v>
      </c>
      <c r="B45" s="34" t="s">
        <v>15</v>
      </c>
      <c r="C45" s="34" t="s">
        <v>16</v>
      </c>
      <c r="D45" s="35">
        <v>45941</v>
      </c>
      <c r="E45" s="35">
        <v>45942</v>
      </c>
      <c r="F45" s="35">
        <v>45943</v>
      </c>
      <c r="G45" s="35">
        <v>45945</v>
      </c>
      <c r="H45" s="34" t="s">
        <v>23</v>
      </c>
      <c r="I45" s="34" t="s">
        <v>63</v>
      </c>
      <c r="J45" s="34"/>
      <c r="K45" s="36"/>
      <c r="L45" s="44">
        <f>IF(NOT(ISBLANK(tblClean[[#This Row],[Pre-Booking Date]])), 1, 0)</f>
        <v>1</v>
      </c>
      <c r="M45" s="44">
        <f>IF(NOT(ISBLANK(tblClean[[#This Row],[Booking Date]])), 1, 0)</f>
        <v>1</v>
      </c>
      <c r="N45" s="38">
        <f>IF(NOT(ISBLANK(tblClean[[#This Row],[Delivery Date]])), 1, 0)</f>
        <v>1</v>
      </c>
      <c r="O45" s="38">
        <f>IF(OR(LOWER(TRIM(tblClean[[#This Row],[Cancellation Status]]))="yes", LOWER(TRIM(tblClean[[#This Row],[Cancellation Status]]))="cancelled"), 1, 0)</f>
        <v>1</v>
      </c>
      <c r="P45" s="38">
        <f>IF(AND(tblClean[[#This Row],[Is_Delivered]]=1, tblClean[[#This Row],[Is_Cancelled]]=0), 1, 0)</f>
        <v>0</v>
      </c>
      <c r="Q45" s="38">
        <f>IF(AND(NOT(ISBLANK(tblClean[[#This Row],[Pre-Booking Date]])), NOT(ISBLANK(tblClean[[#This Row],[Lead Date]]))), tblClean[[#This Row],[Pre-Booking Date]] - tblClean[[#This Row],[Lead Date]], "")</f>
        <v>1</v>
      </c>
      <c r="R45" s="38">
        <f>IF(AND(NOT(ISBLANK(tblClean[[#This Row],[Booking Date]])), NOT(ISBLANK(tblClean[[#This Row],[Pre-Booking Date]]))), tblClean[[#This Row],[Booking Date]] - tblClean[[#This Row],[Pre-Booking Date]], "")</f>
        <v>1</v>
      </c>
      <c r="S45" s="38">
        <f>IF(AND(NOT(ISBLANK(tblClean[[#This Row],[Delivery Date]])), NOT(ISBLANK(tblClean[[#This Row],[Booking Date]]))), tblClean[[#This Row],[Delivery Date]] - tblClean[[#This Row],[Booking Date]], "")</f>
        <v>2</v>
      </c>
      <c r="T45" s="39" t="str">
        <f>IF(AND(tblClean[[#This Row],[Is_SuccessfulDelivery]]=1, NOT(ISBLANK(tblClean[[#This Row],[Delivery Date]])), NOT(ISBLANK(tblClean[[#This Row],[Booking Date]]))),
   tblClean[[#This Row],[Delivery Date]] - tblClean[[#This Row],[Booking Date]],
   "")</f>
        <v/>
      </c>
      <c r="U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5" s="82">
        <f>IF(tblClean[[#This Row],[Delivery Date]]="", "", tblClean[[#This Row],[Delivery Date]] - tblClean[[#This Row],[Lead Date]])</f>
        <v>4</v>
      </c>
      <c r="W45" s="82" t="str">
        <f>_xlfn.XLOOKUP(tblClean[[#This Row],[Lead ID]], tblHP[Lead ID], tblHP[Potential_Bucket], "")</f>
        <v>Low</v>
      </c>
      <c r="X45" s="82" t="str">
        <f>IF(tblClean[[#This Row],[Customer Rating]]="", "", IF(tblClean[[#This Row],[Customer Rating]]&lt;=2,"0-2", IF(tblClean[[#This Row],[Customer Rating]]&lt;=5,"3-5", IF(tblClean[[#This Row],[Customer Rating]]&lt;=8,"6-8","9-10"))))</f>
        <v/>
      </c>
    </row>
    <row r="46" spans="1:24" x14ac:dyDescent="0.3">
      <c r="A46" s="40" t="s">
        <v>64</v>
      </c>
      <c r="B46" s="41" t="s">
        <v>15</v>
      </c>
      <c r="C46" s="41" t="s">
        <v>16</v>
      </c>
      <c r="D46" s="42">
        <v>45958</v>
      </c>
      <c r="E46" s="42">
        <v>45961</v>
      </c>
      <c r="F46" s="42">
        <v>45965</v>
      </c>
      <c r="G46" s="42">
        <v>45969</v>
      </c>
      <c r="H46" s="41" t="s">
        <v>17</v>
      </c>
      <c r="I46" s="41"/>
      <c r="J46" s="42">
        <v>45990</v>
      </c>
      <c r="K46" s="43">
        <v>2</v>
      </c>
      <c r="L46" s="44">
        <f>IF(NOT(ISBLANK(tblClean[[#This Row],[Pre-Booking Date]])), 1, 0)</f>
        <v>1</v>
      </c>
      <c r="M46" s="44">
        <f>IF(NOT(ISBLANK(tblClean[[#This Row],[Booking Date]])), 1, 0)</f>
        <v>1</v>
      </c>
      <c r="N46" s="38">
        <f>IF(NOT(ISBLANK(tblClean[[#This Row],[Delivery Date]])), 1, 0)</f>
        <v>1</v>
      </c>
      <c r="O46" s="38">
        <f>IF(OR(LOWER(TRIM(tblClean[[#This Row],[Cancellation Status]]))="yes", LOWER(TRIM(tblClean[[#This Row],[Cancellation Status]]))="cancelled"), 1, 0)</f>
        <v>0</v>
      </c>
      <c r="P46" s="38">
        <f>IF(AND(tblClean[[#This Row],[Is_Delivered]]=1, tblClean[[#This Row],[Is_Cancelled]]=0), 1, 0)</f>
        <v>1</v>
      </c>
      <c r="Q46" s="38">
        <f>IF(AND(NOT(ISBLANK(tblClean[[#This Row],[Pre-Booking Date]])), NOT(ISBLANK(tblClean[[#This Row],[Lead Date]]))), tblClean[[#This Row],[Pre-Booking Date]] - tblClean[[#This Row],[Lead Date]], "")</f>
        <v>3</v>
      </c>
      <c r="R46" s="38">
        <f>IF(AND(NOT(ISBLANK(tblClean[[#This Row],[Booking Date]])), NOT(ISBLANK(tblClean[[#This Row],[Pre-Booking Date]]))), tblClean[[#This Row],[Booking Date]] - tblClean[[#This Row],[Pre-Booking Date]], "")</f>
        <v>4</v>
      </c>
      <c r="S46" s="38">
        <f>IF(AND(NOT(ISBLANK(tblClean[[#This Row],[Delivery Date]])), NOT(ISBLANK(tblClean[[#This Row],[Booking Date]]))), tblClean[[#This Row],[Delivery Date]] - tblClean[[#This Row],[Booking Date]], "")</f>
        <v>4</v>
      </c>
      <c r="T46" s="39">
        <f>IF(AND(tblClean[[#This Row],[Is_SuccessfulDelivery]]=1, NOT(ISBLANK(tblClean[[#This Row],[Delivery Date]])), NOT(ISBLANK(tblClean[[#This Row],[Booking Date]]))),
   tblClean[[#This Row],[Delivery Date]] - tblClean[[#This Row],[Booking Date]],
   "")</f>
        <v>4</v>
      </c>
      <c r="U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6" s="82">
        <f>IF(tblClean[[#This Row],[Delivery Date]]="", "", tblClean[[#This Row],[Delivery Date]] - tblClean[[#This Row],[Lead Date]])</f>
        <v>11</v>
      </c>
      <c r="W46" s="82" t="str">
        <f>_xlfn.XLOOKUP(tblClean[[#This Row],[Lead ID]], tblHP[Lead ID], tblHP[Potential_Bucket], "")</f>
        <v>Low</v>
      </c>
      <c r="X46" s="82" t="str">
        <f>IF(tblClean[[#This Row],[Customer Rating]]="", "", IF(tblClean[[#This Row],[Customer Rating]]&lt;=2,"0-2", IF(tblClean[[#This Row],[Customer Rating]]&lt;=5,"3-5", IF(tblClean[[#This Row],[Customer Rating]]&lt;=8,"6-8","9-10"))))</f>
        <v>0-2</v>
      </c>
    </row>
    <row r="47" spans="1:24" x14ac:dyDescent="0.3">
      <c r="A47" s="33" t="s">
        <v>65</v>
      </c>
      <c r="B47" s="34" t="s">
        <v>15</v>
      </c>
      <c r="C47" s="34" t="s">
        <v>16</v>
      </c>
      <c r="D47" s="35">
        <v>45938</v>
      </c>
      <c r="E47" s="35">
        <v>45943</v>
      </c>
      <c r="F47" s="35">
        <v>45946</v>
      </c>
      <c r="G47" s="35">
        <v>45953</v>
      </c>
      <c r="H47" s="34" t="s">
        <v>17</v>
      </c>
      <c r="I47" s="34"/>
      <c r="J47" s="35">
        <v>45965</v>
      </c>
      <c r="K47" s="36">
        <v>9</v>
      </c>
      <c r="L47" s="44">
        <f>IF(NOT(ISBLANK(tblClean[[#This Row],[Pre-Booking Date]])), 1, 0)</f>
        <v>1</v>
      </c>
      <c r="M47" s="44">
        <f>IF(NOT(ISBLANK(tblClean[[#This Row],[Booking Date]])), 1, 0)</f>
        <v>1</v>
      </c>
      <c r="N47" s="38">
        <f>IF(NOT(ISBLANK(tblClean[[#This Row],[Delivery Date]])), 1, 0)</f>
        <v>1</v>
      </c>
      <c r="O47" s="38">
        <f>IF(OR(LOWER(TRIM(tblClean[[#This Row],[Cancellation Status]]))="yes", LOWER(TRIM(tblClean[[#This Row],[Cancellation Status]]))="cancelled"), 1, 0)</f>
        <v>0</v>
      </c>
      <c r="P47" s="38">
        <f>IF(AND(tblClean[[#This Row],[Is_Delivered]]=1, tblClean[[#This Row],[Is_Cancelled]]=0), 1, 0)</f>
        <v>1</v>
      </c>
      <c r="Q47" s="38">
        <f>IF(AND(NOT(ISBLANK(tblClean[[#This Row],[Pre-Booking Date]])), NOT(ISBLANK(tblClean[[#This Row],[Lead Date]]))), tblClean[[#This Row],[Pre-Booking Date]] - tblClean[[#This Row],[Lead Date]], "")</f>
        <v>5</v>
      </c>
      <c r="R47" s="38">
        <f>IF(AND(NOT(ISBLANK(tblClean[[#This Row],[Booking Date]])), NOT(ISBLANK(tblClean[[#This Row],[Pre-Booking Date]]))), tblClean[[#This Row],[Booking Date]] - tblClean[[#This Row],[Pre-Booking Date]], "")</f>
        <v>3</v>
      </c>
      <c r="S47" s="38">
        <f>IF(AND(NOT(ISBLANK(tblClean[[#This Row],[Delivery Date]])), NOT(ISBLANK(tblClean[[#This Row],[Booking Date]]))), tblClean[[#This Row],[Delivery Date]] - tblClean[[#This Row],[Booking Date]], "")</f>
        <v>7</v>
      </c>
      <c r="T47" s="39">
        <f>IF(AND(tblClean[[#This Row],[Is_SuccessfulDelivery]]=1, NOT(ISBLANK(tblClean[[#This Row],[Delivery Date]])), NOT(ISBLANK(tblClean[[#This Row],[Booking Date]]))),
   tblClean[[#This Row],[Delivery Date]] - tblClean[[#This Row],[Booking Date]],
   "")</f>
        <v>7</v>
      </c>
      <c r="U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7" s="82">
        <f>IF(tblClean[[#This Row],[Delivery Date]]="", "", tblClean[[#This Row],[Delivery Date]] - tblClean[[#This Row],[Lead Date]])</f>
        <v>15</v>
      </c>
      <c r="W47" s="82" t="str">
        <f>_xlfn.XLOOKUP(tblClean[[#This Row],[Lead ID]], tblHP[Lead ID], tblHP[Potential_Bucket], "")</f>
        <v>Medium</v>
      </c>
      <c r="X47" s="82" t="str">
        <f>IF(tblClean[[#This Row],[Customer Rating]]="", "", IF(tblClean[[#This Row],[Customer Rating]]&lt;=2,"0-2", IF(tblClean[[#This Row],[Customer Rating]]&lt;=5,"3-5", IF(tblClean[[#This Row],[Customer Rating]]&lt;=8,"6-8","9-10"))))</f>
        <v>9-10</v>
      </c>
    </row>
    <row r="48" spans="1:24" x14ac:dyDescent="0.3">
      <c r="A48" s="40" t="s">
        <v>66</v>
      </c>
      <c r="B48" s="41" t="s">
        <v>19</v>
      </c>
      <c r="C48" s="41" t="s">
        <v>16</v>
      </c>
      <c r="D48" s="42">
        <v>45957</v>
      </c>
      <c r="E48" s="42">
        <v>45960</v>
      </c>
      <c r="F48" s="42">
        <v>45964</v>
      </c>
      <c r="G48" s="42">
        <v>45969</v>
      </c>
      <c r="H48" s="41" t="s">
        <v>23</v>
      </c>
      <c r="I48" s="41" t="s">
        <v>24</v>
      </c>
      <c r="J48" s="41"/>
      <c r="K48" s="43"/>
      <c r="L48" s="44">
        <f>IF(NOT(ISBLANK(tblClean[[#This Row],[Pre-Booking Date]])), 1, 0)</f>
        <v>1</v>
      </c>
      <c r="M48" s="44">
        <f>IF(NOT(ISBLANK(tblClean[[#This Row],[Booking Date]])), 1, 0)</f>
        <v>1</v>
      </c>
      <c r="N48" s="38">
        <f>IF(NOT(ISBLANK(tblClean[[#This Row],[Delivery Date]])), 1, 0)</f>
        <v>1</v>
      </c>
      <c r="O48" s="38">
        <f>IF(OR(LOWER(TRIM(tblClean[[#This Row],[Cancellation Status]]))="yes", LOWER(TRIM(tblClean[[#This Row],[Cancellation Status]]))="cancelled"), 1, 0)</f>
        <v>1</v>
      </c>
      <c r="P48" s="38">
        <f>IF(AND(tblClean[[#This Row],[Is_Delivered]]=1, tblClean[[#This Row],[Is_Cancelled]]=0), 1, 0)</f>
        <v>0</v>
      </c>
      <c r="Q48" s="38">
        <f>IF(AND(NOT(ISBLANK(tblClean[[#This Row],[Pre-Booking Date]])), NOT(ISBLANK(tblClean[[#This Row],[Lead Date]]))), tblClean[[#This Row],[Pre-Booking Date]] - tblClean[[#This Row],[Lead Date]], "")</f>
        <v>3</v>
      </c>
      <c r="R48" s="38">
        <f>IF(AND(NOT(ISBLANK(tblClean[[#This Row],[Booking Date]])), NOT(ISBLANK(tblClean[[#This Row],[Pre-Booking Date]]))), tblClean[[#This Row],[Booking Date]] - tblClean[[#This Row],[Pre-Booking Date]], "")</f>
        <v>4</v>
      </c>
      <c r="S48" s="38">
        <f>IF(AND(NOT(ISBLANK(tblClean[[#This Row],[Delivery Date]])), NOT(ISBLANK(tblClean[[#This Row],[Booking Date]]))), tblClean[[#This Row],[Delivery Date]] - tblClean[[#This Row],[Booking Date]], "")</f>
        <v>5</v>
      </c>
      <c r="T48" s="39" t="str">
        <f>IF(AND(tblClean[[#This Row],[Is_SuccessfulDelivery]]=1, NOT(ISBLANK(tblClean[[#This Row],[Delivery Date]])), NOT(ISBLANK(tblClean[[#This Row],[Booking Date]]))),
   tblClean[[#This Row],[Delivery Date]] - tblClean[[#This Row],[Booking Date]],
   "")</f>
        <v/>
      </c>
      <c r="U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 s="82">
        <f>IF(tblClean[[#This Row],[Delivery Date]]="", "", tblClean[[#This Row],[Delivery Date]] - tblClean[[#This Row],[Lead Date]])</f>
        <v>12</v>
      </c>
      <c r="W48" s="82" t="str">
        <f>_xlfn.XLOOKUP(tblClean[[#This Row],[Lead ID]], tblHP[Lead ID], tblHP[Potential_Bucket], "")</f>
        <v>Low</v>
      </c>
      <c r="X48" s="82" t="str">
        <f>IF(tblClean[[#This Row],[Customer Rating]]="", "", IF(tblClean[[#This Row],[Customer Rating]]&lt;=2,"0-2", IF(tblClean[[#This Row],[Customer Rating]]&lt;=5,"3-5", IF(tblClean[[#This Row],[Customer Rating]]&lt;=8,"6-8","9-10"))))</f>
        <v/>
      </c>
    </row>
    <row r="49" spans="1:24" x14ac:dyDescent="0.3">
      <c r="A49" s="33" t="s">
        <v>67</v>
      </c>
      <c r="B49" s="34" t="s">
        <v>15</v>
      </c>
      <c r="C49" s="34" t="s">
        <v>22</v>
      </c>
      <c r="D49" s="35">
        <v>45960</v>
      </c>
      <c r="E49" s="34"/>
      <c r="F49" s="34"/>
      <c r="G49" s="34"/>
      <c r="H49" s="34" t="s">
        <v>23</v>
      </c>
      <c r="I49" s="34" t="s">
        <v>26</v>
      </c>
      <c r="J49" s="34"/>
      <c r="K49" s="36"/>
      <c r="L49" s="44">
        <f>IF(NOT(ISBLANK(tblClean[[#This Row],[Pre-Booking Date]])), 1, 0)</f>
        <v>0</v>
      </c>
      <c r="M49" s="44">
        <f>IF(NOT(ISBLANK(tblClean[[#This Row],[Booking Date]])), 1, 0)</f>
        <v>0</v>
      </c>
      <c r="N49" s="38">
        <f>IF(NOT(ISBLANK(tblClean[[#This Row],[Delivery Date]])), 1, 0)</f>
        <v>0</v>
      </c>
      <c r="O49" s="38">
        <f>IF(OR(LOWER(TRIM(tblClean[[#This Row],[Cancellation Status]]))="yes", LOWER(TRIM(tblClean[[#This Row],[Cancellation Status]]))="cancelled"), 1, 0)</f>
        <v>1</v>
      </c>
      <c r="P49" s="38">
        <f>IF(AND(tblClean[[#This Row],[Is_Delivered]]=1, tblClean[[#This Row],[Is_Cancelled]]=0), 1, 0)</f>
        <v>0</v>
      </c>
      <c r="Q49" s="38" t="str">
        <f>IF(AND(NOT(ISBLANK(tblClean[[#This Row],[Pre-Booking Date]])), NOT(ISBLANK(tblClean[[#This Row],[Lead Date]]))), tblClean[[#This Row],[Pre-Booking Date]] - tblClean[[#This Row],[Lead Date]], "")</f>
        <v/>
      </c>
      <c r="R49" s="38" t="str">
        <f>IF(AND(NOT(ISBLANK(tblClean[[#This Row],[Booking Date]])), NOT(ISBLANK(tblClean[[#This Row],[Pre-Booking Date]]))), tblClean[[#This Row],[Booking Date]] - tblClean[[#This Row],[Pre-Booking Date]], "")</f>
        <v/>
      </c>
      <c r="S49" s="38" t="str">
        <f>IF(AND(NOT(ISBLANK(tblClean[[#This Row],[Delivery Date]])), NOT(ISBLANK(tblClean[[#This Row],[Booking Date]]))), tblClean[[#This Row],[Delivery Date]] - tblClean[[#This Row],[Booking Date]], "")</f>
        <v/>
      </c>
      <c r="T49" s="39" t="str">
        <f>IF(AND(tblClean[[#This Row],[Is_SuccessfulDelivery]]=1, NOT(ISBLANK(tblClean[[#This Row],[Delivery Date]])), NOT(ISBLANK(tblClean[[#This Row],[Booking Date]]))),
   tblClean[[#This Row],[Delivery Date]] - tblClean[[#This Row],[Booking Date]],
   "")</f>
        <v/>
      </c>
      <c r="U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9" s="82" t="str">
        <f>IF(tblClean[[#This Row],[Delivery Date]]="", "", tblClean[[#This Row],[Delivery Date]] - tblClean[[#This Row],[Lead Date]])</f>
        <v/>
      </c>
      <c r="W49" s="82" t="str">
        <f>_xlfn.XLOOKUP(tblClean[[#This Row],[Lead ID]], tblHP[Lead ID], tblHP[Potential_Bucket], "")</f>
        <v>Low</v>
      </c>
      <c r="X49" s="82" t="str">
        <f>IF(tblClean[[#This Row],[Customer Rating]]="", "", IF(tblClean[[#This Row],[Customer Rating]]&lt;=2,"0-2", IF(tblClean[[#This Row],[Customer Rating]]&lt;=5,"3-5", IF(tblClean[[#This Row],[Customer Rating]]&lt;=8,"6-8","9-10"))))</f>
        <v/>
      </c>
    </row>
    <row r="50" spans="1:24" x14ac:dyDescent="0.3">
      <c r="A50" s="40" t="s">
        <v>68</v>
      </c>
      <c r="B50" s="41" t="s">
        <v>21</v>
      </c>
      <c r="C50" s="41" t="s">
        <v>16</v>
      </c>
      <c r="D50" s="42">
        <v>45933</v>
      </c>
      <c r="E50" s="42">
        <v>45936</v>
      </c>
      <c r="F50" s="42">
        <v>45938</v>
      </c>
      <c r="G50" s="42">
        <v>45944</v>
      </c>
      <c r="H50" s="41" t="s">
        <v>17</v>
      </c>
      <c r="I50" s="41"/>
      <c r="J50" s="42">
        <v>45965</v>
      </c>
      <c r="K50" s="43">
        <v>6</v>
      </c>
      <c r="L50" s="44">
        <f>IF(NOT(ISBLANK(tblClean[[#This Row],[Pre-Booking Date]])), 1, 0)</f>
        <v>1</v>
      </c>
      <c r="M50" s="44">
        <f>IF(NOT(ISBLANK(tblClean[[#This Row],[Booking Date]])), 1, 0)</f>
        <v>1</v>
      </c>
      <c r="N50" s="38">
        <f>IF(NOT(ISBLANK(tblClean[[#This Row],[Delivery Date]])), 1, 0)</f>
        <v>1</v>
      </c>
      <c r="O50" s="38">
        <f>IF(OR(LOWER(TRIM(tblClean[[#This Row],[Cancellation Status]]))="yes", LOWER(TRIM(tblClean[[#This Row],[Cancellation Status]]))="cancelled"), 1, 0)</f>
        <v>0</v>
      </c>
      <c r="P50" s="38">
        <f>IF(AND(tblClean[[#This Row],[Is_Delivered]]=1, tblClean[[#This Row],[Is_Cancelled]]=0), 1, 0)</f>
        <v>1</v>
      </c>
      <c r="Q50" s="38">
        <f>IF(AND(NOT(ISBLANK(tblClean[[#This Row],[Pre-Booking Date]])), NOT(ISBLANK(tblClean[[#This Row],[Lead Date]]))), tblClean[[#This Row],[Pre-Booking Date]] - tblClean[[#This Row],[Lead Date]], "")</f>
        <v>3</v>
      </c>
      <c r="R50" s="38">
        <f>IF(AND(NOT(ISBLANK(tblClean[[#This Row],[Booking Date]])), NOT(ISBLANK(tblClean[[#This Row],[Pre-Booking Date]]))), tblClean[[#This Row],[Booking Date]] - tblClean[[#This Row],[Pre-Booking Date]], "")</f>
        <v>2</v>
      </c>
      <c r="S50" s="38">
        <f>IF(AND(NOT(ISBLANK(tblClean[[#This Row],[Delivery Date]])), NOT(ISBLANK(tblClean[[#This Row],[Booking Date]]))), tblClean[[#This Row],[Delivery Date]] - tblClean[[#This Row],[Booking Date]], "")</f>
        <v>6</v>
      </c>
      <c r="T50" s="39">
        <f>IF(AND(tblClean[[#This Row],[Is_SuccessfulDelivery]]=1, NOT(ISBLANK(tblClean[[#This Row],[Delivery Date]])), NOT(ISBLANK(tblClean[[#This Row],[Booking Date]]))),
   tblClean[[#This Row],[Delivery Date]] - tblClean[[#This Row],[Booking Date]],
   "")</f>
        <v>6</v>
      </c>
      <c r="U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0" s="82">
        <f>IF(tblClean[[#This Row],[Delivery Date]]="", "", tblClean[[#This Row],[Delivery Date]] - tblClean[[#This Row],[Lead Date]])</f>
        <v>11</v>
      </c>
      <c r="W50" s="82" t="str">
        <f>_xlfn.XLOOKUP(tblClean[[#This Row],[Lead ID]], tblHP[Lead ID], tblHP[Potential_Bucket], "")</f>
        <v>Low</v>
      </c>
      <c r="X50" s="82" t="str">
        <f>IF(tblClean[[#This Row],[Customer Rating]]="", "", IF(tblClean[[#This Row],[Customer Rating]]&lt;=2,"0-2", IF(tblClean[[#This Row],[Customer Rating]]&lt;=5,"3-5", IF(tblClean[[#This Row],[Customer Rating]]&lt;=8,"6-8","9-10"))))</f>
        <v>6-8</v>
      </c>
    </row>
    <row r="51" spans="1:24" x14ac:dyDescent="0.3">
      <c r="A51" s="33" t="s">
        <v>69</v>
      </c>
      <c r="B51" s="34" t="s">
        <v>21</v>
      </c>
      <c r="C51" s="34" t="s">
        <v>16</v>
      </c>
      <c r="D51" s="35">
        <v>45939</v>
      </c>
      <c r="E51" s="35">
        <v>45940</v>
      </c>
      <c r="F51" s="35">
        <v>45944</v>
      </c>
      <c r="G51" s="35">
        <v>45951</v>
      </c>
      <c r="H51" s="34" t="s">
        <v>17</v>
      </c>
      <c r="I51" s="34"/>
      <c r="J51" s="35">
        <v>45973</v>
      </c>
      <c r="K51" s="36">
        <v>7</v>
      </c>
      <c r="L51" s="44">
        <f>IF(NOT(ISBLANK(tblClean[[#This Row],[Pre-Booking Date]])), 1, 0)</f>
        <v>1</v>
      </c>
      <c r="M51" s="44">
        <f>IF(NOT(ISBLANK(tblClean[[#This Row],[Booking Date]])), 1, 0)</f>
        <v>1</v>
      </c>
      <c r="N51" s="38">
        <f>IF(NOT(ISBLANK(tblClean[[#This Row],[Delivery Date]])), 1, 0)</f>
        <v>1</v>
      </c>
      <c r="O51" s="38">
        <f>IF(OR(LOWER(TRIM(tblClean[[#This Row],[Cancellation Status]]))="yes", LOWER(TRIM(tblClean[[#This Row],[Cancellation Status]]))="cancelled"), 1, 0)</f>
        <v>0</v>
      </c>
      <c r="P51" s="38">
        <f>IF(AND(tblClean[[#This Row],[Is_Delivered]]=1, tblClean[[#This Row],[Is_Cancelled]]=0), 1, 0)</f>
        <v>1</v>
      </c>
      <c r="Q51" s="38">
        <f>IF(AND(NOT(ISBLANK(tblClean[[#This Row],[Pre-Booking Date]])), NOT(ISBLANK(tblClean[[#This Row],[Lead Date]]))), tblClean[[#This Row],[Pre-Booking Date]] - tblClean[[#This Row],[Lead Date]], "")</f>
        <v>1</v>
      </c>
      <c r="R51" s="38">
        <f>IF(AND(NOT(ISBLANK(tblClean[[#This Row],[Booking Date]])), NOT(ISBLANK(tblClean[[#This Row],[Pre-Booking Date]]))), tblClean[[#This Row],[Booking Date]] - tblClean[[#This Row],[Pre-Booking Date]], "")</f>
        <v>4</v>
      </c>
      <c r="S51" s="38">
        <f>IF(AND(NOT(ISBLANK(tblClean[[#This Row],[Delivery Date]])), NOT(ISBLANK(tblClean[[#This Row],[Booking Date]]))), tblClean[[#This Row],[Delivery Date]] - tblClean[[#This Row],[Booking Date]], "")</f>
        <v>7</v>
      </c>
      <c r="T51" s="39">
        <f>IF(AND(tblClean[[#This Row],[Is_SuccessfulDelivery]]=1, NOT(ISBLANK(tblClean[[#This Row],[Delivery Date]])), NOT(ISBLANK(tblClean[[#This Row],[Booking Date]]))),
   tblClean[[#This Row],[Delivery Date]] - tblClean[[#This Row],[Booking Date]],
   "")</f>
        <v>7</v>
      </c>
      <c r="U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1" s="82">
        <f>IF(tblClean[[#This Row],[Delivery Date]]="", "", tblClean[[#This Row],[Delivery Date]] - tblClean[[#This Row],[Lead Date]])</f>
        <v>12</v>
      </c>
      <c r="W51" s="82" t="str">
        <f>_xlfn.XLOOKUP(tblClean[[#This Row],[Lead ID]], tblHP[Lead ID], tblHP[Potential_Bucket], "")</f>
        <v>Low</v>
      </c>
      <c r="X51" s="82" t="str">
        <f>IF(tblClean[[#This Row],[Customer Rating]]="", "", IF(tblClean[[#This Row],[Customer Rating]]&lt;=2,"0-2", IF(tblClean[[#This Row],[Customer Rating]]&lt;=5,"3-5", IF(tblClean[[#This Row],[Customer Rating]]&lt;=8,"6-8","9-10"))))</f>
        <v>6-8</v>
      </c>
    </row>
    <row r="52" spans="1:24" x14ac:dyDescent="0.3">
      <c r="A52" s="40" t="s">
        <v>70</v>
      </c>
      <c r="B52" s="41" t="s">
        <v>15</v>
      </c>
      <c r="C52" s="41" t="s">
        <v>22</v>
      </c>
      <c r="D52" s="42">
        <v>45959</v>
      </c>
      <c r="E52" s="41"/>
      <c r="F52" s="41"/>
      <c r="G52" s="41"/>
      <c r="H52" s="41" t="s">
        <v>23</v>
      </c>
      <c r="I52" s="41" t="s">
        <v>33</v>
      </c>
      <c r="J52" s="41"/>
      <c r="K52" s="43"/>
      <c r="L52" s="44">
        <f>IF(NOT(ISBLANK(tblClean[[#This Row],[Pre-Booking Date]])), 1, 0)</f>
        <v>0</v>
      </c>
      <c r="M52" s="44">
        <f>IF(NOT(ISBLANK(tblClean[[#This Row],[Booking Date]])), 1, 0)</f>
        <v>0</v>
      </c>
      <c r="N52" s="38">
        <f>IF(NOT(ISBLANK(tblClean[[#This Row],[Delivery Date]])), 1, 0)</f>
        <v>0</v>
      </c>
      <c r="O52" s="38">
        <f>IF(OR(LOWER(TRIM(tblClean[[#This Row],[Cancellation Status]]))="yes", LOWER(TRIM(tblClean[[#This Row],[Cancellation Status]]))="cancelled"), 1, 0)</f>
        <v>1</v>
      </c>
      <c r="P52" s="38">
        <f>IF(AND(tblClean[[#This Row],[Is_Delivered]]=1, tblClean[[#This Row],[Is_Cancelled]]=0), 1, 0)</f>
        <v>0</v>
      </c>
      <c r="Q52" s="38" t="str">
        <f>IF(AND(NOT(ISBLANK(tblClean[[#This Row],[Pre-Booking Date]])), NOT(ISBLANK(tblClean[[#This Row],[Lead Date]]))), tblClean[[#This Row],[Pre-Booking Date]] - tblClean[[#This Row],[Lead Date]], "")</f>
        <v/>
      </c>
      <c r="R52" s="38" t="str">
        <f>IF(AND(NOT(ISBLANK(tblClean[[#This Row],[Booking Date]])), NOT(ISBLANK(tblClean[[#This Row],[Pre-Booking Date]]))), tblClean[[#This Row],[Booking Date]] - tblClean[[#This Row],[Pre-Booking Date]], "")</f>
        <v/>
      </c>
      <c r="S52" s="38" t="str">
        <f>IF(AND(NOT(ISBLANK(tblClean[[#This Row],[Delivery Date]])), NOT(ISBLANK(tblClean[[#This Row],[Booking Date]]))), tblClean[[#This Row],[Delivery Date]] - tblClean[[#This Row],[Booking Date]], "")</f>
        <v/>
      </c>
      <c r="T52" s="39" t="str">
        <f>IF(AND(tblClean[[#This Row],[Is_SuccessfulDelivery]]=1, NOT(ISBLANK(tblClean[[#This Row],[Delivery Date]])), NOT(ISBLANK(tblClean[[#This Row],[Booking Date]]))),
   tblClean[[#This Row],[Delivery Date]] - tblClean[[#This Row],[Booking Date]],
   "")</f>
        <v/>
      </c>
      <c r="U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2" s="82" t="str">
        <f>IF(tblClean[[#This Row],[Delivery Date]]="", "", tblClean[[#This Row],[Delivery Date]] - tblClean[[#This Row],[Lead Date]])</f>
        <v/>
      </c>
      <c r="W52" s="82" t="str">
        <f>_xlfn.XLOOKUP(tblClean[[#This Row],[Lead ID]], tblHP[Lead ID], tblHP[Potential_Bucket], "")</f>
        <v>Low</v>
      </c>
      <c r="X52" s="82" t="str">
        <f>IF(tblClean[[#This Row],[Customer Rating]]="", "", IF(tblClean[[#This Row],[Customer Rating]]&lt;=2,"0-2", IF(tblClean[[#This Row],[Customer Rating]]&lt;=5,"3-5", IF(tblClean[[#This Row],[Customer Rating]]&lt;=8,"6-8","9-10"))))</f>
        <v/>
      </c>
    </row>
    <row r="53" spans="1:24" x14ac:dyDescent="0.3">
      <c r="A53" s="33" t="s">
        <v>71</v>
      </c>
      <c r="B53" s="34" t="s">
        <v>15</v>
      </c>
      <c r="C53" s="34" t="s">
        <v>30</v>
      </c>
      <c r="D53" s="35">
        <v>45945</v>
      </c>
      <c r="E53" s="35">
        <v>45950</v>
      </c>
      <c r="F53" s="35">
        <v>45952</v>
      </c>
      <c r="G53" s="35">
        <v>45956</v>
      </c>
      <c r="H53" s="34" t="s">
        <v>17</v>
      </c>
      <c r="I53" s="34"/>
      <c r="J53" s="35">
        <v>45984</v>
      </c>
      <c r="K53" s="36">
        <v>8</v>
      </c>
      <c r="L53" s="44">
        <f>IF(NOT(ISBLANK(tblClean[[#This Row],[Pre-Booking Date]])), 1, 0)</f>
        <v>1</v>
      </c>
      <c r="M53" s="44">
        <f>IF(NOT(ISBLANK(tblClean[[#This Row],[Booking Date]])), 1, 0)</f>
        <v>1</v>
      </c>
      <c r="N53" s="38">
        <f>IF(NOT(ISBLANK(tblClean[[#This Row],[Delivery Date]])), 1, 0)</f>
        <v>1</v>
      </c>
      <c r="O53" s="38">
        <f>IF(OR(LOWER(TRIM(tblClean[[#This Row],[Cancellation Status]]))="yes", LOWER(TRIM(tblClean[[#This Row],[Cancellation Status]]))="cancelled"), 1, 0)</f>
        <v>0</v>
      </c>
      <c r="P53" s="38">
        <f>IF(AND(tblClean[[#This Row],[Is_Delivered]]=1, tblClean[[#This Row],[Is_Cancelled]]=0), 1, 0)</f>
        <v>1</v>
      </c>
      <c r="Q53" s="38">
        <f>IF(AND(NOT(ISBLANK(tblClean[[#This Row],[Pre-Booking Date]])), NOT(ISBLANK(tblClean[[#This Row],[Lead Date]]))), tblClean[[#This Row],[Pre-Booking Date]] - tblClean[[#This Row],[Lead Date]], "")</f>
        <v>5</v>
      </c>
      <c r="R53" s="38">
        <f>IF(AND(NOT(ISBLANK(tblClean[[#This Row],[Booking Date]])), NOT(ISBLANK(tblClean[[#This Row],[Pre-Booking Date]]))), tblClean[[#This Row],[Booking Date]] - tblClean[[#This Row],[Pre-Booking Date]], "")</f>
        <v>2</v>
      </c>
      <c r="S53" s="38">
        <f>IF(AND(NOT(ISBLANK(tblClean[[#This Row],[Delivery Date]])), NOT(ISBLANK(tblClean[[#This Row],[Booking Date]]))), tblClean[[#This Row],[Delivery Date]] - tblClean[[#This Row],[Booking Date]], "")</f>
        <v>4</v>
      </c>
      <c r="T53" s="39">
        <f>IF(AND(tblClean[[#This Row],[Is_SuccessfulDelivery]]=1, NOT(ISBLANK(tblClean[[#This Row],[Delivery Date]])), NOT(ISBLANK(tblClean[[#This Row],[Booking Date]]))),
   tblClean[[#This Row],[Delivery Date]] - tblClean[[#This Row],[Booking Date]],
   "")</f>
        <v>4</v>
      </c>
      <c r="U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3" s="82">
        <f>IF(tblClean[[#This Row],[Delivery Date]]="", "", tblClean[[#This Row],[Delivery Date]] - tblClean[[#This Row],[Lead Date]])</f>
        <v>11</v>
      </c>
      <c r="W53" s="82" t="str">
        <f>_xlfn.XLOOKUP(tblClean[[#This Row],[Lead ID]], tblHP[Lead ID], tblHP[Potential_Bucket], "")</f>
        <v>High</v>
      </c>
      <c r="X53" s="82" t="str">
        <f>IF(tblClean[[#This Row],[Customer Rating]]="", "", IF(tblClean[[#This Row],[Customer Rating]]&lt;=2,"0-2", IF(tblClean[[#This Row],[Customer Rating]]&lt;=5,"3-5", IF(tblClean[[#This Row],[Customer Rating]]&lt;=8,"6-8","9-10"))))</f>
        <v>6-8</v>
      </c>
    </row>
    <row r="54" spans="1:24" x14ac:dyDescent="0.3">
      <c r="A54" s="40" t="s">
        <v>72</v>
      </c>
      <c r="B54" s="41" t="s">
        <v>32</v>
      </c>
      <c r="C54" s="41" t="s">
        <v>30</v>
      </c>
      <c r="D54" s="42">
        <v>45938</v>
      </c>
      <c r="E54" s="42">
        <v>45943</v>
      </c>
      <c r="F54" s="42">
        <v>45947</v>
      </c>
      <c r="G54" s="42">
        <v>45953</v>
      </c>
      <c r="H54" s="41" t="s">
        <v>17</v>
      </c>
      <c r="I54" s="41"/>
      <c r="J54" s="42">
        <v>45966</v>
      </c>
      <c r="K54" s="43">
        <v>3</v>
      </c>
      <c r="L54" s="44">
        <f>IF(NOT(ISBLANK(tblClean[[#This Row],[Pre-Booking Date]])), 1, 0)</f>
        <v>1</v>
      </c>
      <c r="M54" s="44">
        <f>IF(NOT(ISBLANK(tblClean[[#This Row],[Booking Date]])), 1, 0)</f>
        <v>1</v>
      </c>
      <c r="N54" s="38">
        <f>IF(NOT(ISBLANK(tblClean[[#This Row],[Delivery Date]])), 1, 0)</f>
        <v>1</v>
      </c>
      <c r="O54" s="38">
        <f>IF(OR(LOWER(TRIM(tblClean[[#This Row],[Cancellation Status]]))="yes", LOWER(TRIM(tblClean[[#This Row],[Cancellation Status]]))="cancelled"), 1, 0)</f>
        <v>0</v>
      </c>
      <c r="P54" s="38">
        <f>IF(AND(tblClean[[#This Row],[Is_Delivered]]=1, tblClean[[#This Row],[Is_Cancelled]]=0), 1, 0)</f>
        <v>1</v>
      </c>
      <c r="Q54" s="38">
        <f>IF(AND(NOT(ISBLANK(tblClean[[#This Row],[Pre-Booking Date]])), NOT(ISBLANK(tblClean[[#This Row],[Lead Date]]))), tblClean[[#This Row],[Pre-Booking Date]] - tblClean[[#This Row],[Lead Date]], "")</f>
        <v>5</v>
      </c>
      <c r="R54" s="38">
        <f>IF(AND(NOT(ISBLANK(tblClean[[#This Row],[Booking Date]])), NOT(ISBLANK(tblClean[[#This Row],[Pre-Booking Date]]))), tblClean[[#This Row],[Booking Date]] - tblClean[[#This Row],[Pre-Booking Date]], "")</f>
        <v>4</v>
      </c>
      <c r="S54" s="38">
        <f>IF(AND(NOT(ISBLANK(tblClean[[#This Row],[Delivery Date]])), NOT(ISBLANK(tblClean[[#This Row],[Booking Date]]))), tblClean[[#This Row],[Delivery Date]] - tblClean[[#This Row],[Booking Date]], "")</f>
        <v>6</v>
      </c>
      <c r="T54" s="39">
        <f>IF(AND(tblClean[[#This Row],[Is_SuccessfulDelivery]]=1, NOT(ISBLANK(tblClean[[#This Row],[Delivery Date]])), NOT(ISBLANK(tblClean[[#This Row],[Booking Date]]))),
   tblClean[[#This Row],[Delivery Date]] - tblClean[[#This Row],[Booking Date]],
   "")</f>
        <v>6</v>
      </c>
      <c r="U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4" s="82">
        <f>IF(tblClean[[#This Row],[Delivery Date]]="", "", tblClean[[#This Row],[Delivery Date]] - tblClean[[#This Row],[Lead Date]])</f>
        <v>15</v>
      </c>
      <c r="W54" s="82" t="str">
        <f>_xlfn.XLOOKUP(tblClean[[#This Row],[Lead ID]], tblHP[Lead ID], tblHP[Potential_Bucket], "")</f>
        <v>Medium</v>
      </c>
      <c r="X54" s="82" t="str">
        <f>IF(tblClean[[#This Row],[Customer Rating]]="", "", IF(tblClean[[#This Row],[Customer Rating]]&lt;=2,"0-2", IF(tblClean[[#This Row],[Customer Rating]]&lt;=5,"3-5", IF(tblClean[[#This Row],[Customer Rating]]&lt;=8,"6-8","9-10"))))</f>
        <v>3-5</v>
      </c>
    </row>
    <row r="55" spans="1:24" x14ac:dyDescent="0.3">
      <c r="A55" s="33" t="s">
        <v>73</v>
      </c>
      <c r="B55" s="34" t="s">
        <v>21</v>
      </c>
      <c r="C55" s="34" t="s">
        <v>16</v>
      </c>
      <c r="D55" s="35">
        <v>45955</v>
      </c>
      <c r="E55" s="35">
        <v>45957</v>
      </c>
      <c r="F55" s="35">
        <v>45962</v>
      </c>
      <c r="G55" s="35">
        <v>45967</v>
      </c>
      <c r="H55" s="34" t="s">
        <v>17</v>
      </c>
      <c r="I55" s="34"/>
      <c r="J55" s="35">
        <v>45987</v>
      </c>
      <c r="K55" s="36">
        <v>5</v>
      </c>
      <c r="L55" s="44">
        <f>IF(NOT(ISBLANK(tblClean[[#This Row],[Pre-Booking Date]])), 1, 0)</f>
        <v>1</v>
      </c>
      <c r="M55" s="44">
        <f>IF(NOT(ISBLANK(tblClean[[#This Row],[Booking Date]])), 1, 0)</f>
        <v>1</v>
      </c>
      <c r="N55" s="38">
        <f>IF(NOT(ISBLANK(tblClean[[#This Row],[Delivery Date]])), 1, 0)</f>
        <v>1</v>
      </c>
      <c r="O55" s="38">
        <f>IF(OR(LOWER(TRIM(tblClean[[#This Row],[Cancellation Status]]))="yes", LOWER(TRIM(tblClean[[#This Row],[Cancellation Status]]))="cancelled"), 1, 0)</f>
        <v>0</v>
      </c>
      <c r="P55" s="38">
        <f>IF(AND(tblClean[[#This Row],[Is_Delivered]]=1, tblClean[[#This Row],[Is_Cancelled]]=0), 1, 0)</f>
        <v>1</v>
      </c>
      <c r="Q55" s="38">
        <f>IF(AND(NOT(ISBLANK(tblClean[[#This Row],[Pre-Booking Date]])), NOT(ISBLANK(tblClean[[#This Row],[Lead Date]]))), tblClean[[#This Row],[Pre-Booking Date]] - tblClean[[#This Row],[Lead Date]], "")</f>
        <v>2</v>
      </c>
      <c r="R55" s="38">
        <f>IF(AND(NOT(ISBLANK(tblClean[[#This Row],[Booking Date]])), NOT(ISBLANK(tblClean[[#This Row],[Pre-Booking Date]]))), tblClean[[#This Row],[Booking Date]] - tblClean[[#This Row],[Pre-Booking Date]], "")</f>
        <v>5</v>
      </c>
      <c r="S55" s="38">
        <f>IF(AND(NOT(ISBLANK(tblClean[[#This Row],[Delivery Date]])), NOT(ISBLANK(tblClean[[#This Row],[Booking Date]]))), tblClean[[#This Row],[Delivery Date]] - tblClean[[#This Row],[Booking Date]], "")</f>
        <v>5</v>
      </c>
      <c r="T55" s="39">
        <f>IF(AND(tblClean[[#This Row],[Is_SuccessfulDelivery]]=1, NOT(ISBLANK(tblClean[[#This Row],[Delivery Date]])), NOT(ISBLANK(tblClean[[#This Row],[Booking Date]]))),
   tblClean[[#This Row],[Delivery Date]] - tblClean[[#This Row],[Booking Date]],
   "")</f>
        <v>5</v>
      </c>
      <c r="U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 s="82">
        <f>IF(tblClean[[#This Row],[Delivery Date]]="", "", tblClean[[#This Row],[Delivery Date]] - tblClean[[#This Row],[Lead Date]])</f>
        <v>12</v>
      </c>
      <c r="W55" s="82" t="str">
        <f>_xlfn.XLOOKUP(tblClean[[#This Row],[Lead ID]], tblHP[Lead ID], tblHP[Potential_Bucket], "")</f>
        <v>Low</v>
      </c>
      <c r="X55" s="82" t="str">
        <f>IF(tblClean[[#This Row],[Customer Rating]]="", "", IF(tblClean[[#This Row],[Customer Rating]]&lt;=2,"0-2", IF(tblClean[[#This Row],[Customer Rating]]&lt;=5,"3-5", IF(tblClean[[#This Row],[Customer Rating]]&lt;=8,"6-8","9-10"))))</f>
        <v>3-5</v>
      </c>
    </row>
    <row r="56" spans="1:24" x14ac:dyDescent="0.3">
      <c r="A56" s="40" t="s">
        <v>74</v>
      </c>
      <c r="B56" s="41" t="s">
        <v>19</v>
      </c>
      <c r="C56" s="41" t="s">
        <v>22</v>
      </c>
      <c r="D56" s="42">
        <v>45945</v>
      </c>
      <c r="E56" s="41"/>
      <c r="F56" s="41"/>
      <c r="G56" s="41"/>
      <c r="H56" s="41" t="s">
        <v>23</v>
      </c>
      <c r="I56" s="41" t="s">
        <v>26</v>
      </c>
      <c r="J56" s="41"/>
      <c r="K56" s="43"/>
      <c r="L56" s="44">
        <f>IF(NOT(ISBLANK(tblClean[[#This Row],[Pre-Booking Date]])), 1, 0)</f>
        <v>0</v>
      </c>
      <c r="M56" s="44">
        <f>IF(NOT(ISBLANK(tblClean[[#This Row],[Booking Date]])), 1, 0)</f>
        <v>0</v>
      </c>
      <c r="N56" s="38">
        <f>IF(NOT(ISBLANK(tblClean[[#This Row],[Delivery Date]])), 1, 0)</f>
        <v>0</v>
      </c>
      <c r="O56" s="38">
        <f>IF(OR(LOWER(TRIM(tblClean[[#This Row],[Cancellation Status]]))="yes", LOWER(TRIM(tblClean[[#This Row],[Cancellation Status]]))="cancelled"), 1, 0)</f>
        <v>1</v>
      </c>
      <c r="P56" s="38">
        <f>IF(AND(tblClean[[#This Row],[Is_Delivered]]=1, tblClean[[#This Row],[Is_Cancelled]]=0), 1, 0)</f>
        <v>0</v>
      </c>
      <c r="Q56" s="38" t="str">
        <f>IF(AND(NOT(ISBLANK(tblClean[[#This Row],[Pre-Booking Date]])), NOT(ISBLANK(tblClean[[#This Row],[Lead Date]]))), tblClean[[#This Row],[Pre-Booking Date]] - tblClean[[#This Row],[Lead Date]], "")</f>
        <v/>
      </c>
      <c r="R56" s="38" t="str">
        <f>IF(AND(NOT(ISBLANK(tblClean[[#This Row],[Booking Date]])), NOT(ISBLANK(tblClean[[#This Row],[Pre-Booking Date]]))), tblClean[[#This Row],[Booking Date]] - tblClean[[#This Row],[Pre-Booking Date]], "")</f>
        <v/>
      </c>
      <c r="S56" s="38" t="str">
        <f>IF(AND(NOT(ISBLANK(tblClean[[#This Row],[Delivery Date]])), NOT(ISBLANK(tblClean[[#This Row],[Booking Date]]))), tblClean[[#This Row],[Delivery Date]] - tblClean[[#This Row],[Booking Date]], "")</f>
        <v/>
      </c>
      <c r="T56" s="39" t="str">
        <f>IF(AND(tblClean[[#This Row],[Is_SuccessfulDelivery]]=1, NOT(ISBLANK(tblClean[[#This Row],[Delivery Date]])), NOT(ISBLANK(tblClean[[#This Row],[Booking Date]]))),
   tblClean[[#This Row],[Delivery Date]] - tblClean[[#This Row],[Booking Date]],
   "")</f>
        <v/>
      </c>
      <c r="U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6" s="82" t="str">
        <f>IF(tblClean[[#This Row],[Delivery Date]]="", "", tblClean[[#This Row],[Delivery Date]] - tblClean[[#This Row],[Lead Date]])</f>
        <v/>
      </c>
      <c r="W56" s="82" t="str">
        <f>_xlfn.XLOOKUP(tblClean[[#This Row],[Lead ID]], tblHP[Lead ID], tblHP[Potential_Bucket], "")</f>
        <v>Low</v>
      </c>
      <c r="X56" s="82" t="str">
        <f>IF(tblClean[[#This Row],[Customer Rating]]="", "", IF(tblClean[[#This Row],[Customer Rating]]&lt;=2,"0-2", IF(tblClean[[#This Row],[Customer Rating]]&lt;=5,"3-5", IF(tblClean[[#This Row],[Customer Rating]]&lt;=8,"6-8","9-10"))))</f>
        <v/>
      </c>
    </row>
    <row r="57" spans="1:24" x14ac:dyDescent="0.3">
      <c r="A57" s="33" t="s">
        <v>75</v>
      </c>
      <c r="B57" s="34" t="s">
        <v>32</v>
      </c>
      <c r="C57" s="34" t="s">
        <v>30</v>
      </c>
      <c r="D57" s="35">
        <v>45949</v>
      </c>
      <c r="E57" s="35">
        <v>45951</v>
      </c>
      <c r="F57" s="35">
        <v>45956</v>
      </c>
      <c r="G57" s="35">
        <v>45962</v>
      </c>
      <c r="H57" s="34" t="s">
        <v>17</v>
      </c>
      <c r="I57" s="34"/>
      <c r="J57" s="35">
        <v>45981</v>
      </c>
      <c r="K57" s="36">
        <v>0</v>
      </c>
      <c r="L57" s="44">
        <f>IF(NOT(ISBLANK(tblClean[[#This Row],[Pre-Booking Date]])), 1, 0)</f>
        <v>1</v>
      </c>
      <c r="M57" s="44">
        <f>IF(NOT(ISBLANK(tblClean[[#This Row],[Booking Date]])), 1, 0)</f>
        <v>1</v>
      </c>
      <c r="N57" s="38">
        <f>IF(NOT(ISBLANK(tblClean[[#This Row],[Delivery Date]])), 1, 0)</f>
        <v>1</v>
      </c>
      <c r="O57" s="38">
        <f>IF(OR(LOWER(TRIM(tblClean[[#This Row],[Cancellation Status]]))="yes", LOWER(TRIM(tblClean[[#This Row],[Cancellation Status]]))="cancelled"), 1, 0)</f>
        <v>0</v>
      </c>
      <c r="P57" s="38">
        <f>IF(AND(tblClean[[#This Row],[Is_Delivered]]=1, tblClean[[#This Row],[Is_Cancelled]]=0), 1, 0)</f>
        <v>1</v>
      </c>
      <c r="Q57" s="38">
        <f>IF(AND(NOT(ISBLANK(tblClean[[#This Row],[Pre-Booking Date]])), NOT(ISBLANK(tblClean[[#This Row],[Lead Date]]))), tblClean[[#This Row],[Pre-Booking Date]] - tblClean[[#This Row],[Lead Date]], "")</f>
        <v>2</v>
      </c>
      <c r="R57" s="38">
        <f>IF(AND(NOT(ISBLANK(tblClean[[#This Row],[Booking Date]])), NOT(ISBLANK(tblClean[[#This Row],[Pre-Booking Date]]))), tblClean[[#This Row],[Booking Date]] - tblClean[[#This Row],[Pre-Booking Date]], "")</f>
        <v>5</v>
      </c>
      <c r="S57" s="38">
        <f>IF(AND(NOT(ISBLANK(tblClean[[#This Row],[Delivery Date]])), NOT(ISBLANK(tblClean[[#This Row],[Booking Date]]))), tblClean[[#This Row],[Delivery Date]] - tblClean[[#This Row],[Booking Date]], "")</f>
        <v>6</v>
      </c>
      <c r="T57" s="39">
        <f>IF(AND(tblClean[[#This Row],[Is_SuccessfulDelivery]]=1, NOT(ISBLANK(tblClean[[#This Row],[Delivery Date]])), NOT(ISBLANK(tblClean[[#This Row],[Booking Date]]))),
   tblClean[[#This Row],[Delivery Date]] - tblClean[[#This Row],[Booking Date]],
   "")</f>
        <v>6</v>
      </c>
      <c r="U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 s="82">
        <f>IF(tblClean[[#This Row],[Delivery Date]]="", "", tblClean[[#This Row],[Delivery Date]] - tblClean[[#This Row],[Lead Date]])</f>
        <v>13</v>
      </c>
      <c r="W57" s="82" t="str">
        <f>_xlfn.XLOOKUP(tblClean[[#This Row],[Lead ID]], tblHP[Lead ID], tblHP[Potential_Bucket], "")</f>
        <v>Low</v>
      </c>
      <c r="X57" s="82" t="str">
        <f>IF(tblClean[[#This Row],[Customer Rating]]="", "", IF(tblClean[[#This Row],[Customer Rating]]&lt;=2,"0-2", IF(tblClean[[#This Row],[Customer Rating]]&lt;=5,"3-5", IF(tblClean[[#This Row],[Customer Rating]]&lt;=8,"6-8","9-10"))))</f>
        <v>0-2</v>
      </c>
    </row>
    <row r="58" spans="1:24" x14ac:dyDescent="0.3">
      <c r="A58" s="40" t="s">
        <v>76</v>
      </c>
      <c r="B58" s="41" t="s">
        <v>15</v>
      </c>
      <c r="C58" s="41" t="s">
        <v>30</v>
      </c>
      <c r="D58" s="42">
        <v>45950</v>
      </c>
      <c r="E58" s="42">
        <v>45954</v>
      </c>
      <c r="F58" s="42">
        <v>45958</v>
      </c>
      <c r="G58" s="42">
        <v>45963</v>
      </c>
      <c r="H58" s="41" t="s">
        <v>17</v>
      </c>
      <c r="I58" s="41"/>
      <c r="J58" s="42">
        <v>45983</v>
      </c>
      <c r="K58" s="43">
        <v>6</v>
      </c>
      <c r="L58" s="44">
        <f>IF(NOT(ISBLANK(tblClean[[#This Row],[Pre-Booking Date]])), 1, 0)</f>
        <v>1</v>
      </c>
      <c r="M58" s="44">
        <f>IF(NOT(ISBLANK(tblClean[[#This Row],[Booking Date]])), 1, 0)</f>
        <v>1</v>
      </c>
      <c r="N58" s="38">
        <f>IF(NOT(ISBLANK(tblClean[[#This Row],[Delivery Date]])), 1, 0)</f>
        <v>1</v>
      </c>
      <c r="O58" s="38">
        <f>IF(OR(LOWER(TRIM(tblClean[[#This Row],[Cancellation Status]]))="yes", LOWER(TRIM(tblClean[[#This Row],[Cancellation Status]]))="cancelled"), 1, 0)</f>
        <v>0</v>
      </c>
      <c r="P58" s="38">
        <f>IF(AND(tblClean[[#This Row],[Is_Delivered]]=1, tblClean[[#This Row],[Is_Cancelled]]=0), 1, 0)</f>
        <v>1</v>
      </c>
      <c r="Q58" s="38">
        <f>IF(AND(NOT(ISBLANK(tblClean[[#This Row],[Pre-Booking Date]])), NOT(ISBLANK(tblClean[[#This Row],[Lead Date]]))), tblClean[[#This Row],[Pre-Booking Date]] - tblClean[[#This Row],[Lead Date]], "")</f>
        <v>4</v>
      </c>
      <c r="R58" s="38">
        <f>IF(AND(NOT(ISBLANK(tblClean[[#This Row],[Booking Date]])), NOT(ISBLANK(tblClean[[#This Row],[Pre-Booking Date]]))), tblClean[[#This Row],[Booking Date]] - tblClean[[#This Row],[Pre-Booking Date]], "")</f>
        <v>4</v>
      </c>
      <c r="S58" s="38">
        <f>IF(AND(NOT(ISBLANK(tblClean[[#This Row],[Delivery Date]])), NOT(ISBLANK(tblClean[[#This Row],[Booking Date]]))), tblClean[[#This Row],[Delivery Date]] - tblClean[[#This Row],[Booking Date]], "")</f>
        <v>5</v>
      </c>
      <c r="T58" s="39">
        <f>IF(AND(tblClean[[#This Row],[Is_SuccessfulDelivery]]=1, NOT(ISBLANK(tblClean[[#This Row],[Delivery Date]])), NOT(ISBLANK(tblClean[[#This Row],[Booking Date]]))),
   tblClean[[#This Row],[Delivery Date]] - tblClean[[#This Row],[Booking Date]],
   "")</f>
        <v>5</v>
      </c>
      <c r="U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 s="82">
        <f>IF(tblClean[[#This Row],[Delivery Date]]="", "", tblClean[[#This Row],[Delivery Date]] - tblClean[[#This Row],[Lead Date]])</f>
        <v>13</v>
      </c>
      <c r="W58" s="82" t="str">
        <f>_xlfn.XLOOKUP(tblClean[[#This Row],[Lead ID]], tblHP[Lead ID], tblHP[Potential_Bucket], "")</f>
        <v>High</v>
      </c>
      <c r="X58" s="82" t="str">
        <f>IF(tblClean[[#This Row],[Customer Rating]]="", "", IF(tblClean[[#This Row],[Customer Rating]]&lt;=2,"0-2", IF(tblClean[[#This Row],[Customer Rating]]&lt;=5,"3-5", IF(tblClean[[#This Row],[Customer Rating]]&lt;=8,"6-8","9-10"))))</f>
        <v>6-8</v>
      </c>
    </row>
    <row r="59" spans="1:24" x14ac:dyDescent="0.3">
      <c r="A59" s="33" t="s">
        <v>77</v>
      </c>
      <c r="B59" s="34" t="s">
        <v>15</v>
      </c>
      <c r="C59" s="34" t="s">
        <v>30</v>
      </c>
      <c r="D59" s="35">
        <v>45952</v>
      </c>
      <c r="E59" s="35">
        <v>45954</v>
      </c>
      <c r="F59" s="35">
        <v>45955</v>
      </c>
      <c r="G59" s="35">
        <v>45961</v>
      </c>
      <c r="H59" s="34" t="s">
        <v>17</v>
      </c>
      <c r="I59" s="34"/>
      <c r="J59" s="35">
        <v>45975</v>
      </c>
      <c r="K59" s="36">
        <v>6</v>
      </c>
      <c r="L59" s="44">
        <f>IF(NOT(ISBLANK(tblClean[[#This Row],[Pre-Booking Date]])), 1, 0)</f>
        <v>1</v>
      </c>
      <c r="M59" s="44">
        <f>IF(NOT(ISBLANK(tblClean[[#This Row],[Booking Date]])), 1, 0)</f>
        <v>1</v>
      </c>
      <c r="N59" s="38">
        <f>IF(NOT(ISBLANK(tblClean[[#This Row],[Delivery Date]])), 1, 0)</f>
        <v>1</v>
      </c>
      <c r="O59" s="38">
        <f>IF(OR(LOWER(TRIM(tblClean[[#This Row],[Cancellation Status]]))="yes", LOWER(TRIM(tblClean[[#This Row],[Cancellation Status]]))="cancelled"), 1, 0)</f>
        <v>0</v>
      </c>
      <c r="P59" s="38">
        <f>IF(AND(tblClean[[#This Row],[Is_Delivered]]=1, tblClean[[#This Row],[Is_Cancelled]]=0), 1, 0)</f>
        <v>1</v>
      </c>
      <c r="Q59" s="38">
        <f>IF(AND(NOT(ISBLANK(tblClean[[#This Row],[Pre-Booking Date]])), NOT(ISBLANK(tblClean[[#This Row],[Lead Date]]))), tblClean[[#This Row],[Pre-Booking Date]] - tblClean[[#This Row],[Lead Date]], "")</f>
        <v>2</v>
      </c>
      <c r="R59" s="38">
        <f>IF(AND(NOT(ISBLANK(tblClean[[#This Row],[Booking Date]])), NOT(ISBLANK(tblClean[[#This Row],[Pre-Booking Date]]))), tblClean[[#This Row],[Booking Date]] - tblClean[[#This Row],[Pre-Booking Date]], "")</f>
        <v>1</v>
      </c>
      <c r="S59" s="38">
        <f>IF(AND(NOT(ISBLANK(tblClean[[#This Row],[Delivery Date]])), NOT(ISBLANK(tblClean[[#This Row],[Booking Date]]))), tblClean[[#This Row],[Delivery Date]] - tblClean[[#This Row],[Booking Date]], "")</f>
        <v>6</v>
      </c>
      <c r="T59" s="39">
        <f>IF(AND(tblClean[[#This Row],[Is_SuccessfulDelivery]]=1, NOT(ISBLANK(tblClean[[#This Row],[Delivery Date]])), NOT(ISBLANK(tblClean[[#This Row],[Booking Date]]))),
   tblClean[[#This Row],[Delivery Date]] - tblClean[[#This Row],[Booking Date]],
   "")</f>
        <v>6</v>
      </c>
      <c r="U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9" s="82">
        <f>IF(tblClean[[#This Row],[Delivery Date]]="", "", tblClean[[#This Row],[Delivery Date]] - tblClean[[#This Row],[Lead Date]])</f>
        <v>9</v>
      </c>
      <c r="W59" s="82" t="str">
        <f>_xlfn.XLOOKUP(tblClean[[#This Row],[Lead ID]], tblHP[Lead ID], tblHP[Potential_Bucket], "")</f>
        <v>Low</v>
      </c>
      <c r="X59" s="82" t="str">
        <f>IF(tblClean[[#This Row],[Customer Rating]]="", "", IF(tblClean[[#This Row],[Customer Rating]]&lt;=2,"0-2", IF(tblClean[[#This Row],[Customer Rating]]&lt;=5,"3-5", IF(tblClean[[#This Row],[Customer Rating]]&lt;=8,"6-8","9-10"))))</f>
        <v>6-8</v>
      </c>
    </row>
    <row r="60" spans="1:24" x14ac:dyDescent="0.3">
      <c r="A60" s="40" t="s">
        <v>78</v>
      </c>
      <c r="B60" s="41" t="s">
        <v>21</v>
      </c>
      <c r="C60" s="41" t="s">
        <v>30</v>
      </c>
      <c r="D60" s="42">
        <v>45943</v>
      </c>
      <c r="E60" s="42">
        <v>45944</v>
      </c>
      <c r="F60" s="42">
        <v>45946</v>
      </c>
      <c r="G60" s="42">
        <v>45948</v>
      </c>
      <c r="H60" s="41" t="s">
        <v>17</v>
      </c>
      <c r="I60" s="41"/>
      <c r="J60" s="42">
        <v>45963</v>
      </c>
      <c r="K60" s="43">
        <v>6</v>
      </c>
      <c r="L60" s="44">
        <f>IF(NOT(ISBLANK(tblClean[[#This Row],[Pre-Booking Date]])), 1, 0)</f>
        <v>1</v>
      </c>
      <c r="M60" s="44">
        <f>IF(NOT(ISBLANK(tblClean[[#This Row],[Booking Date]])), 1, 0)</f>
        <v>1</v>
      </c>
      <c r="N60" s="38">
        <f>IF(NOT(ISBLANK(tblClean[[#This Row],[Delivery Date]])), 1, 0)</f>
        <v>1</v>
      </c>
      <c r="O60" s="38">
        <f>IF(OR(LOWER(TRIM(tblClean[[#This Row],[Cancellation Status]]))="yes", LOWER(TRIM(tblClean[[#This Row],[Cancellation Status]]))="cancelled"), 1, 0)</f>
        <v>0</v>
      </c>
      <c r="P60" s="38">
        <f>IF(AND(tblClean[[#This Row],[Is_Delivered]]=1, tblClean[[#This Row],[Is_Cancelled]]=0), 1, 0)</f>
        <v>1</v>
      </c>
      <c r="Q60" s="38">
        <f>IF(AND(NOT(ISBLANK(tblClean[[#This Row],[Pre-Booking Date]])), NOT(ISBLANK(tblClean[[#This Row],[Lead Date]]))), tblClean[[#This Row],[Pre-Booking Date]] - tblClean[[#This Row],[Lead Date]], "")</f>
        <v>1</v>
      </c>
      <c r="R60" s="38">
        <f>IF(AND(NOT(ISBLANK(tblClean[[#This Row],[Booking Date]])), NOT(ISBLANK(tblClean[[#This Row],[Pre-Booking Date]]))), tblClean[[#This Row],[Booking Date]] - tblClean[[#This Row],[Pre-Booking Date]], "")</f>
        <v>2</v>
      </c>
      <c r="S60" s="38">
        <f>IF(AND(NOT(ISBLANK(tblClean[[#This Row],[Delivery Date]])), NOT(ISBLANK(tblClean[[#This Row],[Booking Date]]))), tblClean[[#This Row],[Delivery Date]] - tblClean[[#This Row],[Booking Date]], "")</f>
        <v>2</v>
      </c>
      <c r="T60" s="39">
        <f>IF(AND(tblClean[[#This Row],[Is_SuccessfulDelivery]]=1, NOT(ISBLANK(tblClean[[#This Row],[Delivery Date]])), NOT(ISBLANK(tblClean[[#This Row],[Booking Date]]))),
   tblClean[[#This Row],[Delivery Date]] - tblClean[[#This Row],[Booking Date]],
   "")</f>
        <v>2</v>
      </c>
      <c r="U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0" s="82">
        <f>IF(tblClean[[#This Row],[Delivery Date]]="", "", tblClean[[#This Row],[Delivery Date]] - tblClean[[#This Row],[Lead Date]])</f>
        <v>5</v>
      </c>
      <c r="W60" s="82" t="str">
        <f>_xlfn.XLOOKUP(tblClean[[#This Row],[Lead ID]], tblHP[Lead ID], tblHP[Potential_Bucket], "")</f>
        <v>High</v>
      </c>
      <c r="X60" s="82" t="str">
        <f>IF(tblClean[[#This Row],[Customer Rating]]="", "", IF(tblClean[[#This Row],[Customer Rating]]&lt;=2,"0-2", IF(tblClean[[#This Row],[Customer Rating]]&lt;=5,"3-5", IF(tblClean[[#This Row],[Customer Rating]]&lt;=8,"6-8","9-10"))))</f>
        <v>6-8</v>
      </c>
    </row>
    <row r="61" spans="1:24" x14ac:dyDescent="0.3">
      <c r="A61" s="33" t="s">
        <v>79</v>
      </c>
      <c r="B61" s="34" t="s">
        <v>15</v>
      </c>
      <c r="C61" s="34" t="s">
        <v>30</v>
      </c>
      <c r="D61" s="35">
        <v>45941</v>
      </c>
      <c r="E61" s="35">
        <v>45944</v>
      </c>
      <c r="F61" s="35">
        <v>45949</v>
      </c>
      <c r="G61" s="35">
        <v>45953</v>
      </c>
      <c r="H61" s="34" t="s">
        <v>17</v>
      </c>
      <c r="I61" s="34"/>
      <c r="J61" s="35">
        <v>45976</v>
      </c>
      <c r="K61" s="36">
        <v>4</v>
      </c>
      <c r="L61" s="44">
        <f>IF(NOT(ISBLANK(tblClean[[#This Row],[Pre-Booking Date]])), 1, 0)</f>
        <v>1</v>
      </c>
      <c r="M61" s="44">
        <f>IF(NOT(ISBLANK(tblClean[[#This Row],[Booking Date]])), 1, 0)</f>
        <v>1</v>
      </c>
      <c r="N61" s="38">
        <f>IF(NOT(ISBLANK(tblClean[[#This Row],[Delivery Date]])), 1, 0)</f>
        <v>1</v>
      </c>
      <c r="O61" s="38">
        <f>IF(OR(LOWER(TRIM(tblClean[[#This Row],[Cancellation Status]]))="yes", LOWER(TRIM(tblClean[[#This Row],[Cancellation Status]]))="cancelled"), 1, 0)</f>
        <v>0</v>
      </c>
      <c r="P61" s="38">
        <f>IF(AND(tblClean[[#This Row],[Is_Delivered]]=1, tblClean[[#This Row],[Is_Cancelled]]=0), 1, 0)</f>
        <v>1</v>
      </c>
      <c r="Q61" s="38">
        <f>IF(AND(NOT(ISBLANK(tblClean[[#This Row],[Pre-Booking Date]])), NOT(ISBLANK(tblClean[[#This Row],[Lead Date]]))), tblClean[[#This Row],[Pre-Booking Date]] - tblClean[[#This Row],[Lead Date]], "")</f>
        <v>3</v>
      </c>
      <c r="R61" s="38">
        <f>IF(AND(NOT(ISBLANK(tblClean[[#This Row],[Booking Date]])), NOT(ISBLANK(tblClean[[#This Row],[Pre-Booking Date]]))), tblClean[[#This Row],[Booking Date]] - tblClean[[#This Row],[Pre-Booking Date]], "")</f>
        <v>5</v>
      </c>
      <c r="S61" s="38">
        <f>IF(AND(NOT(ISBLANK(tblClean[[#This Row],[Delivery Date]])), NOT(ISBLANK(tblClean[[#This Row],[Booking Date]]))), tblClean[[#This Row],[Delivery Date]] - tblClean[[#This Row],[Booking Date]], "")</f>
        <v>4</v>
      </c>
      <c r="T61" s="39">
        <f>IF(AND(tblClean[[#This Row],[Is_SuccessfulDelivery]]=1, NOT(ISBLANK(tblClean[[#This Row],[Delivery Date]])), NOT(ISBLANK(tblClean[[#This Row],[Booking Date]]))),
   tblClean[[#This Row],[Delivery Date]] - tblClean[[#This Row],[Booking Date]],
   "")</f>
        <v>4</v>
      </c>
      <c r="U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 s="82">
        <f>IF(tblClean[[#This Row],[Delivery Date]]="", "", tblClean[[#This Row],[Delivery Date]] - tblClean[[#This Row],[Lead Date]])</f>
        <v>12</v>
      </c>
      <c r="W61" s="82" t="str">
        <f>_xlfn.XLOOKUP(tblClean[[#This Row],[Lead ID]], tblHP[Lead ID], tblHP[Potential_Bucket], "")</f>
        <v>Medium</v>
      </c>
      <c r="X61" s="82" t="str">
        <f>IF(tblClean[[#This Row],[Customer Rating]]="", "", IF(tblClean[[#This Row],[Customer Rating]]&lt;=2,"0-2", IF(tblClean[[#This Row],[Customer Rating]]&lt;=5,"3-5", IF(tblClean[[#This Row],[Customer Rating]]&lt;=8,"6-8","9-10"))))</f>
        <v>3-5</v>
      </c>
    </row>
    <row r="62" spans="1:24" x14ac:dyDescent="0.3">
      <c r="A62" s="40" t="s">
        <v>80</v>
      </c>
      <c r="B62" s="41" t="s">
        <v>19</v>
      </c>
      <c r="C62" s="41" t="s">
        <v>16</v>
      </c>
      <c r="D62" s="42">
        <v>45931</v>
      </c>
      <c r="E62" s="42">
        <v>45936</v>
      </c>
      <c r="F62" s="42">
        <v>45938</v>
      </c>
      <c r="G62" s="42">
        <v>45942</v>
      </c>
      <c r="H62" s="41" t="s">
        <v>17</v>
      </c>
      <c r="I62" s="41"/>
      <c r="J62" s="42">
        <v>45972</v>
      </c>
      <c r="K62" s="43">
        <v>4</v>
      </c>
      <c r="L62" s="44">
        <f>IF(NOT(ISBLANK(tblClean[[#This Row],[Pre-Booking Date]])), 1, 0)</f>
        <v>1</v>
      </c>
      <c r="M62" s="44">
        <f>IF(NOT(ISBLANK(tblClean[[#This Row],[Booking Date]])), 1, 0)</f>
        <v>1</v>
      </c>
      <c r="N62" s="38">
        <f>IF(NOT(ISBLANK(tblClean[[#This Row],[Delivery Date]])), 1, 0)</f>
        <v>1</v>
      </c>
      <c r="O62" s="38">
        <f>IF(OR(LOWER(TRIM(tblClean[[#This Row],[Cancellation Status]]))="yes", LOWER(TRIM(tblClean[[#This Row],[Cancellation Status]]))="cancelled"), 1, 0)</f>
        <v>0</v>
      </c>
      <c r="P62" s="38">
        <f>IF(AND(tblClean[[#This Row],[Is_Delivered]]=1, tblClean[[#This Row],[Is_Cancelled]]=0), 1, 0)</f>
        <v>1</v>
      </c>
      <c r="Q62" s="38">
        <f>IF(AND(NOT(ISBLANK(tblClean[[#This Row],[Pre-Booking Date]])), NOT(ISBLANK(tblClean[[#This Row],[Lead Date]]))), tblClean[[#This Row],[Pre-Booking Date]] - tblClean[[#This Row],[Lead Date]], "")</f>
        <v>5</v>
      </c>
      <c r="R62" s="38">
        <f>IF(AND(NOT(ISBLANK(tblClean[[#This Row],[Booking Date]])), NOT(ISBLANK(tblClean[[#This Row],[Pre-Booking Date]]))), tblClean[[#This Row],[Booking Date]] - tblClean[[#This Row],[Pre-Booking Date]], "")</f>
        <v>2</v>
      </c>
      <c r="S62" s="38">
        <f>IF(AND(NOT(ISBLANK(tblClean[[#This Row],[Delivery Date]])), NOT(ISBLANK(tblClean[[#This Row],[Booking Date]]))), tblClean[[#This Row],[Delivery Date]] - tblClean[[#This Row],[Booking Date]], "")</f>
        <v>4</v>
      </c>
      <c r="T62" s="39">
        <f>IF(AND(tblClean[[#This Row],[Is_SuccessfulDelivery]]=1, NOT(ISBLANK(tblClean[[#This Row],[Delivery Date]])), NOT(ISBLANK(tblClean[[#This Row],[Booking Date]]))),
   tblClean[[#This Row],[Delivery Date]] - tblClean[[#This Row],[Booking Date]],
   "")</f>
        <v>4</v>
      </c>
      <c r="U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2" s="82">
        <f>IF(tblClean[[#This Row],[Delivery Date]]="", "", tblClean[[#This Row],[Delivery Date]] - tblClean[[#This Row],[Lead Date]])</f>
        <v>11</v>
      </c>
      <c r="W62" s="82" t="str">
        <f>_xlfn.XLOOKUP(tblClean[[#This Row],[Lead ID]], tblHP[Lead ID], tblHP[Potential_Bucket], "")</f>
        <v>Low</v>
      </c>
      <c r="X62" s="82" t="str">
        <f>IF(tblClean[[#This Row],[Customer Rating]]="", "", IF(tblClean[[#This Row],[Customer Rating]]&lt;=2,"0-2", IF(tblClean[[#This Row],[Customer Rating]]&lt;=5,"3-5", IF(tblClean[[#This Row],[Customer Rating]]&lt;=8,"6-8","9-10"))))</f>
        <v>3-5</v>
      </c>
    </row>
    <row r="63" spans="1:24" x14ac:dyDescent="0.3">
      <c r="A63" s="33" t="s">
        <v>81</v>
      </c>
      <c r="B63" s="34" t="s">
        <v>21</v>
      </c>
      <c r="C63" s="34" t="s">
        <v>16</v>
      </c>
      <c r="D63" s="35">
        <v>45946</v>
      </c>
      <c r="E63" s="35">
        <v>45949</v>
      </c>
      <c r="F63" s="35">
        <v>45954</v>
      </c>
      <c r="G63" s="35">
        <v>45959</v>
      </c>
      <c r="H63" s="34" t="s">
        <v>17</v>
      </c>
      <c r="I63" s="34"/>
      <c r="J63" s="35">
        <v>45984</v>
      </c>
      <c r="K63" s="36">
        <v>8</v>
      </c>
      <c r="L63" s="44">
        <f>IF(NOT(ISBLANK(tblClean[[#This Row],[Pre-Booking Date]])), 1, 0)</f>
        <v>1</v>
      </c>
      <c r="M63" s="44">
        <f>IF(NOT(ISBLANK(tblClean[[#This Row],[Booking Date]])), 1, 0)</f>
        <v>1</v>
      </c>
      <c r="N63" s="38">
        <f>IF(NOT(ISBLANK(tblClean[[#This Row],[Delivery Date]])), 1, 0)</f>
        <v>1</v>
      </c>
      <c r="O63" s="38">
        <f>IF(OR(LOWER(TRIM(tblClean[[#This Row],[Cancellation Status]]))="yes", LOWER(TRIM(tblClean[[#This Row],[Cancellation Status]]))="cancelled"), 1, 0)</f>
        <v>0</v>
      </c>
      <c r="P63" s="38">
        <f>IF(AND(tblClean[[#This Row],[Is_Delivered]]=1, tblClean[[#This Row],[Is_Cancelled]]=0), 1, 0)</f>
        <v>1</v>
      </c>
      <c r="Q63" s="38">
        <f>IF(AND(NOT(ISBLANK(tblClean[[#This Row],[Pre-Booking Date]])), NOT(ISBLANK(tblClean[[#This Row],[Lead Date]]))), tblClean[[#This Row],[Pre-Booking Date]] - tblClean[[#This Row],[Lead Date]], "")</f>
        <v>3</v>
      </c>
      <c r="R63" s="38">
        <f>IF(AND(NOT(ISBLANK(tblClean[[#This Row],[Booking Date]])), NOT(ISBLANK(tblClean[[#This Row],[Pre-Booking Date]]))), tblClean[[#This Row],[Booking Date]] - tblClean[[#This Row],[Pre-Booking Date]], "")</f>
        <v>5</v>
      </c>
      <c r="S63" s="38">
        <f>IF(AND(NOT(ISBLANK(tblClean[[#This Row],[Delivery Date]])), NOT(ISBLANK(tblClean[[#This Row],[Booking Date]]))), tblClean[[#This Row],[Delivery Date]] - tblClean[[#This Row],[Booking Date]], "")</f>
        <v>5</v>
      </c>
      <c r="T63" s="39">
        <f>IF(AND(tblClean[[#This Row],[Is_SuccessfulDelivery]]=1, NOT(ISBLANK(tblClean[[#This Row],[Delivery Date]])), NOT(ISBLANK(tblClean[[#This Row],[Booking Date]]))),
   tblClean[[#This Row],[Delivery Date]] - tblClean[[#This Row],[Booking Date]],
   "")</f>
        <v>5</v>
      </c>
      <c r="U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3" s="82">
        <f>IF(tblClean[[#This Row],[Delivery Date]]="", "", tblClean[[#This Row],[Delivery Date]] - tblClean[[#This Row],[Lead Date]])</f>
        <v>13</v>
      </c>
      <c r="W63" s="82" t="str">
        <f>_xlfn.XLOOKUP(tblClean[[#This Row],[Lead ID]], tblHP[Lead ID], tblHP[Potential_Bucket], "")</f>
        <v>Low</v>
      </c>
      <c r="X63" s="82" t="str">
        <f>IF(tblClean[[#This Row],[Customer Rating]]="", "", IF(tblClean[[#This Row],[Customer Rating]]&lt;=2,"0-2", IF(tblClean[[#This Row],[Customer Rating]]&lt;=5,"3-5", IF(tblClean[[#This Row],[Customer Rating]]&lt;=8,"6-8","9-10"))))</f>
        <v>6-8</v>
      </c>
    </row>
    <row r="64" spans="1:24" x14ac:dyDescent="0.3">
      <c r="A64" s="40" t="s">
        <v>82</v>
      </c>
      <c r="B64" s="41" t="s">
        <v>15</v>
      </c>
      <c r="C64" s="41" t="s">
        <v>30</v>
      </c>
      <c r="D64" s="42">
        <v>45958</v>
      </c>
      <c r="E64" s="42">
        <v>45959</v>
      </c>
      <c r="F64" s="42">
        <v>45962</v>
      </c>
      <c r="G64" s="42">
        <v>45968</v>
      </c>
      <c r="H64" s="41" t="s">
        <v>17</v>
      </c>
      <c r="I64" s="41"/>
      <c r="J64" s="42">
        <v>45998</v>
      </c>
      <c r="K64" s="43">
        <v>3</v>
      </c>
      <c r="L64" s="44">
        <f>IF(NOT(ISBLANK(tblClean[[#This Row],[Pre-Booking Date]])), 1, 0)</f>
        <v>1</v>
      </c>
      <c r="M64" s="44">
        <f>IF(NOT(ISBLANK(tblClean[[#This Row],[Booking Date]])), 1, 0)</f>
        <v>1</v>
      </c>
      <c r="N64" s="38">
        <f>IF(NOT(ISBLANK(tblClean[[#This Row],[Delivery Date]])), 1, 0)</f>
        <v>1</v>
      </c>
      <c r="O64" s="38">
        <f>IF(OR(LOWER(TRIM(tblClean[[#This Row],[Cancellation Status]]))="yes", LOWER(TRIM(tblClean[[#This Row],[Cancellation Status]]))="cancelled"), 1, 0)</f>
        <v>0</v>
      </c>
      <c r="P64" s="38">
        <f>IF(AND(tblClean[[#This Row],[Is_Delivered]]=1, tblClean[[#This Row],[Is_Cancelled]]=0), 1, 0)</f>
        <v>1</v>
      </c>
      <c r="Q64" s="38">
        <f>IF(AND(NOT(ISBLANK(tblClean[[#This Row],[Pre-Booking Date]])), NOT(ISBLANK(tblClean[[#This Row],[Lead Date]]))), tblClean[[#This Row],[Pre-Booking Date]] - tblClean[[#This Row],[Lead Date]], "")</f>
        <v>1</v>
      </c>
      <c r="R64" s="38">
        <f>IF(AND(NOT(ISBLANK(tblClean[[#This Row],[Booking Date]])), NOT(ISBLANK(tblClean[[#This Row],[Pre-Booking Date]]))), tblClean[[#This Row],[Booking Date]] - tblClean[[#This Row],[Pre-Booking Date]], "")</f>
        <v>3</v>
      </c>
      <c r="S64" s="38">
        <f>IF(AND(NOT(ISBLANK(tblClean[[#This Row],[Delivery Date]])), NOT(ISBLANK(tblClean[[#This Row],[Booking Date]]))), tblClean[[#This Row],[Delivery Date]] - tblClean[[#This Row],[Booking Date]], "")</f>
        <v>6</v>
      </c>
      <c r="T64" s="39">
        <f>IF(AND(tblClean[[#This Row],[Is_SuccessfulDelivery]]=1, NOT(ISBLANK(tblClean[[#This Row],[Delivery Date]])), NOT(ISBLANK(tblClean[[#This Row],[Booking Date]]))),
   tblClean[[#This Row],[Delivery Date]] - tblClean[[#This Row],[Booking Date]],
   "")</f>
        <v>6</v>
      </c>
      <c r="U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4" s="82">
        <f>IF(tblClean[[#This Row],[Delivery Date]]="", "", tblClean[[#This Row],[Delivery Date]] - tblClean[[#This Row],[Lead Date]])</f>
        <v>10</v>
      </c>
      <c r="W64" s="82" t="str">
        <f>_xlfn.XLOOKUP(tblClean[[#This Row],[Lead ID]], tblHP[Lead ID], tblHP[Potential_Bucket], "")</f>
        <v>Medium</v>
      </c>
      <c r="X64" s="82" t="str">
        <f>IF(tblClean[[#This Row],[Customer Rating]]="", "", IF(tblClean[[#This Row],[Customer Rating]]&lt;=2,"0-2", IF(tblClean[[#This Row],[Customer Rating]]&lt;=5,"3-5", IF(tblClean[[#This Row],[Customer Rating]]&lt;=8,"6-8","9-10"))))</f>
        <v>3-5</v>
      </c>
    </row>
    <row r="65" spans="1:24" x14ac:dyDescent="0.3">
      <c r="A65" s="33" t="s">
        <v>83</v>
      </c>
      <c r="B65" s="34" t="s">
        <v>21</v>
      </c>
      <c r="C65" s="34" t="s">
        <v>16</v>
      </c>
      <c r="D65" s="35">
        <v>45941</v>
      </c>
      <c r="E65" s="35">
        <v>45944</v>
      </c>
      <c r="F65" s="35">
        <v>45948</v>
      </c>
      <c r="G65" s="35">
        <v>45951</v>
      </c>
      <c r="H65" s="34" t="s">
        <v>17</v>
      </c>
      <c r="I65" s="34"/>
      <c r="J65" s="35">
        <v>45971</v>
      </c>
      <c r="K65" s="36">
        <v>6</v>
      </c>
      <c r="L65" s="44">
        <f>IF(NOT(ISBLANK(tblClean[[#This Row],[Pre-Booking Date]])), 1, 0)</f>
        <v>1</v>
      </c>
      <c r="M65" s="44">
        <f>IF(NOT(ISBLANK(tblClean[[#This Row],[Booking Date]])), 1, 0)</f>
        <v>1</v>
      </c>
      <c r="N65" s="38">
        <f>IF(NOT(ISBLANK(tblClean[[#This Row],[Delivery Date]])), 1, 0)</f>
        <v>1</v>
      </c>
      <c r="O65" s="38">
        <f>IF(OR(LOWER(TRIM(tblClean[[#This Row],[Cancellation Status]]))="yes", LOWER(TRIM(tblClean[[#This Row],[Cancellation Status]]))="cancelled"), 1, 0)</f>
        <v>0</v>
      </c>
      <c r="P65" s="38">
        <f>IF(AND(tblClean[[#This Row],[Is_Delivered]]=1, tblClean[[#This Row],[Is_Cancelled]]=0), 1, 0)</f>
        <v>1</v>
      </c>
      <c r="Q65" s="38">
        <f>IF(AND(NOT(ISBLANK(tblClean[[#This Row],[Pre-Booking Date]])), NOT(ISBLANK(tblClean[[#This Row],[Lead Date]]))), tblClean[[#This Row],[Pre-Booking Date]] - tblClean[[#This Row],[Lead Date]], "")</f>
        <v>3</v>
      </c>
      <c r="R65" s="38">
        <f>IF(AND(NOT(ISBLANK(tblClean[[#This Row],[Booking Date]])), NOT(ISBLANK(tblClean[[#This Row],[Pre-Booking Date]]))), tblClean[[#This Row],[Booking Date]] - tblClean[[#This Row],[Pre-Booking Date]], "")</f>
        <v>4</v>
      </c>
      <c r="S65" s="38">
        <f>IF(AND(NOT(ISBLANK(tblClean[[#This Row],[Delivery Date]])), NOT(ISBLANK(tblClean[[#This Row],[Booking Date]]))), tblClean[[#This Row],[Delivery Date]] - tblClean[[#This Row],[Booking Date]], "")</f>
        <v>3</v>
      </c>
      <c r="T65" s="39">
        <f>IF(AND(tblClean[[#This Row],[Is_SuccessfulDelivery]]=1, NOT(ISBLANK(tblClean[[#This Row],[Delivery Date]])), NOT(ISBLANK(tblClean[[#This Row],[Booking Date]]))),
   tblClean[[#This Row],[Delivery Date]] - tblClean[[#This Row],[Booking Date]],
   "")</f>
        <v>3</v>
      </c>
      <c r="U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 s="82">
        <f>IF(tblClean[[#This Row],[Delivery Date]]="", "", tblClean[[#This Row],[Delivery Date]] - tblClean[[#This Row],[Lead Date]])</f>
        <v>10</v>
      </c>
      <c r="W65" s="82" t="str">
        <f>_xlfn.XLOOKUP(tblClean[[#This Row],[Lead ID]], tblHP[Lead ID], tblHP[Potential_Bucket], "")</f>
        <v>Low</v>
      </c>
      <c r="X65" s="82" t="str">
        <f>IF(tblClean[[#This Row],[Customer Rating]]="", "", IF(tblClean[[#This Row],[Customer Rating]]&lt;=2,"0-2", IF(tblClean[[#This Row],[Customer Rating]]&lt;=5,"3-5", IF(tblClean[[#This Row],[Customer Rating]]&lt;=8,"6-8","9-10"))))</f>
        <v>6-8</v>
      </c>
    </row>
    <row r="66" spans="1:24" x14ac:dyDescent="0.3">
      <c r="A66" s="40" t="s">
        <v>84</v>
      </c>
      <c r="B66" s="41" t="s">
        <v>15</v>
      </c>
      <c r="C66" s="41" t="s">
        <v>30</v>
      </c>
      <c r="D66" s="42">
        <v>45936</v>
      </c>
      <c r="E66" s="42">
        <v>45941</v>
      </c>
      <c r="F66" s="42">
        <v>45946</v>
      </c>
      <c r="G66" s="42">
        <v>45953</v>
      </c>
      <c r="H66" s="41" t="s">
        <v>17</v>
      </c>
      <c r="I66" s="41"/>
      <c r="J66" s="42">
        <v>45968</v>
      </c>
      <c r="K66" s="43">
        <v>1</v>
      </c>
      <c r="L66" s="44">
        <f>IF(NOT(ISBLANK(tblClean[[#This Row],[Pre-Booking Date]])), 1, 0)</f>
        <v>1</v>
      </c>
      <c r="M66" s="44">
        <f>IF(NOT(ISBLANK(tblClean[[#This Row],[Booking Date]])), 1, 0)</f>
        <v>1</v>
      </c>
      <c r="N66" s="38">
        <f>IF(NOT(ISBLANK(tblClean[[#This Row],[Delivery Date]])), 1, 0)</f>
        <v>1</v>
      </c>
      <c r="O66" s="38">
        <f>IF(OR(LOWER(TRIM(tblClean[[#This Row],[Cancellation Status]]))="yes", LOWER(TRIM(tblClean[[#This Row],[Cancellation Status]]))="cancelled"), 1, 0)</f>
        <v>0</v>
      </c>
      <c r="P66" s="38">
        <f>IF(AND(tblClean[[#This Row],[Is_Delivered]]=1, tblClean[[#This Row],[Is_Cancelled]]=0), 1, 0)</f>
        <v>1</v>
      </c>
      <c r="Q66" s="38">
        <f>IF(AND(NOT(ISBLANK(tblClean[[#This Row],[Pre-Booking Date]])), NOT(ISBLANK(tblClean[[#This Row],[Lead Date]]))), tblClean[[#This Row],[Pre-Booking Date]] - tblClean[[#This Row],[Lead Date]], "")</f>
        <v>5</v>
      </c>
      <c r="R66" s="38">
        <f>IF(AND(NOT(ISBLANK(tblClean[[#This Row],[Booking Date]])), NOT(ISBLANK(tblClean[[#This Row],[Pre-Booking Date]]))), tblClean[[#This Row],[Booking Date]] - tblClean[[#This Row],[Pre-Booking Date]], "")</f>
        <v>5</v>
      </c>
      <c r="S66" s="38">
        <f>IF(AND(NOT(ISBLANK(tblClean[[#This Row],[Delivery Date]])), NOT(ISBLANK(tblClean[[#This Row],[Booking Date]]))), tblClean[[#This Row],[Delivery Date]] - tblClean[[#This Row],[Booking Date]], "")</f>
        <v>7</v>
      </c>
      <c r="T66" s="39">
        <f>IF(AND(tblClean[[#This Row],[Is_SuccessfulDelivery]]=1, NOT(ISBLANK(tblClean[[#This Row],[Delivery Date]])), NOT(ISBLANK(tblClean[[#This Row],[Booking Date]]))),
   tblClean[[#This Row],[Delivery Date]] - tblClean[[#This Row],[Booking Date]],
   "")</f>
        <v>7</v>
      </c>
      <c r="U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6" s="82">
        <f>IF(tblClean[[#This Row],[Delivery Date]]="", "", tblClean[[#This Row],[Delivery Date]] - tblClean[[#This Row],[Lead Date]])</f>
        <v>17</v>
      </c>
      <c r="W66" s="82" t="str">
        <f>_xlfn.XLOOKUP(tblClean[[#This Row],[Lead ID]], tblHP[Lead ID], tblHP[Potential_Bucket], "")</f>
        <v>Low</v>
      </c>
      <c r="X66" s="82" t="str">
        <f>IF(tblClean[[#This Row],[Customer Rating]]="", "", IF(tblClean[[#This Row],[Customer Rating]]&lt;=2,"0-2", IF(tblClean[[#This Row],[Customer Rating]]&lt;=5,"3-5", IF(tblClean[[#This Row],[Customer Rating]]&lt;=8,"6-8","9-10"))))</f>
        <v>0-2</v>
      </c>
    </row>
    <row r="67" spans="1:24" x14ac:dyDescent="0.3">
      <c r="A67" s="33" t="s">
        <v>85</v>
      </c>
      <c r="B67" s="34" t="s">
        <v>15</v>
      </c>
      <c r="C67" s="34" t="s">
        <v>16</v>
      </c>
      <c r="D67" s="35">
        <v>45946</v>
      </c>
      <c r="E67" s="35">
        <v>45948</v>
      </c>
      <c r="F67" s="35">
        <v>45952</v>
      </c>
      <c r="G67" s="35">
        <v>45959</v>
      </c>
      <c r="H67" s="34" t="s">
        <v>23</v>
      </c>
      <c r="I67" s="34" t="s">
        <v>63</v>
      </c>
      <c r="J67" s="34"/>
      <c r="K67" s="36"/>
      <c r="L67" s="44">
        <f>IF(NOT(ISBLANK(tblClean[[#This Row],[Pre-Booking Date]])), 1, 0)</f>
        <v>1</v>
      </c>
      <c r="M67" s="44">
        <f>IF(NOT(ISBLANK(tblClean[[#This Row],[Booking Date]])), 1, 0)</f>
        <v>1</v>
      </c>
      <c r="N67" s="38">
        <f>IF(NOT(ISBLANK(tblClean[[#This Row],[Delivery Date]])), 1, 0)</f>
        <v>1</v>
      </c>
      <c r="O67" s="38">
        <f>IF(OR(LOWER(TRIM(tblClean[[#This Row],[Cancellation Status]]))="yes", LOWER(TRIM(tblClean[[#This Row],[Cancellation Status]]))="cancelled"), 1, 0)</f>
        <v>1</v>
      </c>
      <c r="P67" s="38">
        <f>IF(AND(tblClean[[#This Row],[Is_Delivered]]=1, tblClean[[#This Row],[Is_Cancelled]]=0), 1, 0)</f>
        <v>0</v>
      </c>
      <c r="Q67" s="38">
        <f>IF(AND(NOT(ISBLANK(tblClean[[#This Row],[Pre-Booking Date]])), NOT(ISBLANK(tblClean[[#This Row],[Lead Date]]))), tblClean[[#This Row],[Pre-Booking Date]] - tblClean[[#This Row],[Lead Date]], "")</f>
        <v>2</v>
      </c>
      <c r="R67" s="38">
        <f>IF(AND(NOT(ISBLANK(tblClean[[#This Row],[Booking Date]])), NOT(ISBLANK(tblClean[[#This Row],[Pre-Booking Date]]))), tblClean[[#This Row],[Booking Date]] - tblClean[[#This Row],[Pre-Booking Date]], "")</f>
        <v>4</v>
      </c>
      <c r="S67" s="38">
        <f>IF(AND(NOT(ISBLANK(tblClean[[#This Row],[Delivery Date]])), NOT(ISBLANK(tblClean[[#This Row],[Booking Date]]))), tblClean[[#This Row],[Delivery Date]] - tblClean[[#This Row],[Booking Date]], "")</f>
        <v>7</v>
      </c>
      <c r="T67" s="39" t="str">
        <f>IF(AND(tblClean[[#This Row],[Is_SuccessfulDelivery]]=1, NOT(ISBLANK(tblClean[[#This Row],[Delivery Date]])), NOT(ISBLANK(tblClean[[#This Row],[Booking Date]]))),
   tblClean[[#This Row],[Delivery Date]] - tblClean[[#This Row],[Booking Date]],
   "")</f>
        <v/>
      </c>
      <c r="U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7" s="82">
        <f>IF(tblClean[[#This Row],[Delivery Date]]="", "", tblClean[[#This Row],[Delivery Date]] - tblClean[[#This Row],[Lead Date]])</f>
        <v>13</v>
      </c>
      <c r="W67" s="82" t="str">
        <f>_xlfn.XLOOKUP(tblClean[[#This Row],[Lead ID]], tblHP[Lead ID], tblHP[Potential_Bucket], "")</f>
        <v>Low</v>
      </c>
      <c r="X67" s="82" t="str">
        <f>IF(tblClean[[#This Row],[Customer Rating]]="", "", IF(tblClean[[#This Row],[Customer Rating]]&lt;=2,"0-2", IF(tblClean[[#This Row],[Customer Rating]]&lt;=5,"3-5", IF(tblClean[[#This Row],[Customer Rating]]&lt;=8,"6-8","9-10"))))</f>
        <v/>
      </c>
    </row>
    <row r="68" spans="1:24" x14ac:dyDescent="0.3">
      <c r="A68" s="40" t="s">
        <v>86</v>
      </c>
      <c r="B68" s="41" t="s">
        <v>15</v>
      </c>
      <c r="C68" s="41" t="s">
        <v>16</v>
      </c>
      <c r="D68" s="42">
        <v>45937</v>
      </c>
      <c r="E68" s="42">
        <v>45941</v>
      </c>
      <c r="F68" s="42">
        <v>45944</v>
      </c>
      <c r="G68" s="42">
        <v>45948</v>
      </c>
      <c r="H68" s="41" t="s">
        <v>17</v>
      </c>
      <c r="I68" s="41"/>
      <c r="J68" s="42">
        <v>45975</v>
      </c>
      <c r="K68" s="43">
        <v>2</v>
      </c>
      <c r="L68" s="44">
        <f>IF(NOT(ISBLANK(tblClean[[#This Row],[Pre-Booking Date]])), 1, 0)</f>
        <v>1</v>
      </c>
      <c r="M68" s="44">
        <f>IF(NOT(ISBLANK(tblClean[[#This Row],[Booking Date]])), 1, 0)</f>
        <v>1</v>
      </c>
      <c r="N68" s="38">
        <f>IF(NOT(ISBLANK(tblClean[[#This Row],[Delivery Date]])), 1, 0)</f>
        <v>1</v>
      </c>
      <c r="O68" s="38">
        <f>IF(OR(LOWER(TRIM(tblClean[[#This Row],[Cancellation Status]]))="yes", LOWER(TRIM(tblClean[[#This Row],[Cancellation Status]]))="cancelled"), 1, 0)</f>
        <v>0</v>
      </c>
      <c r="P68" s="38">
        <f>IF(AND(tblClean[[#This Row],[Is_Delivered]]=1, tblClean[[#This Row],[Is_Cancelled]]=0), 1, 0)</f>
        <v>1</v>
      </c>
      <c r="Q68" s="38">
        <f>IF(AND(NOT(ISBLANK(tblClean[[#This Row],[Pre-Booking Date]])), NOT(ISBLANK(tblClean[[#This Row],[Lead Date]]))), tblClean[[#This Row],[Pre-Booking Date]] - tblClean[[#This Row],[Lead Date]], "")</f>
        <v>4</v>
      </c>
      <c r="R68" s="38">
        <f>IF(AND(NOT(ISBLANK(tblClean[[#This Row],[Booking Date]])), NOT(ISBLANK(tblClean[[#This Row],[Pre-Booking Date]]))), tblClean[[#This Row],[Booking Date]] - tblClean[[#This Row],[Pre-Booking Date]], "")</f>
        <v>3</v>
      </c>
      <c r="S68" s="38">
        <f>IF(AND(NOT(ISBLANK(tblClean[[#This Row],[Delivery Date]])), NOT(ISBLANK(tblClean[[#This Row],[Booking Date]]))), tblClean[[#This Row],[Delivery Date]] - tblClean[[#This Row],[Booking Date]], "")</f>
        <v>4</v>
      </c>
      <c r="T68" s="39">
        <f>IF(AND(tblClean[[#This Row],[Is_SuccessfulDelivery]]=1, NOT(ISBLANK(tblClean[[#This Row],[Delivery Date]])), NOT(ISBLANK(tblClean[[#This Row],[Booking Date]]))),
   tblClean[[#This Row],[Delivery Date]] - tblClean[[#This Row],[Booking Date]],
   "")</f>
        <v>4</v>
      </c>
      <c r="U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8" s="82">
        <f>IF(tblClean[[#This Row],[Delivery Date]]="", "", tblClean[[#This Row],[Delivery Date]] - tblClean[[#This Row],[Lead Date]])</f>
        <v>11</v>
      </c>
      <c r="W68" s="82" t="str">
        <f>_xlfn.XLOOKUP(tblClean[[#This Row],[Lead ID]], tblHP[Lead ID], tblHP[Potential_Bucket], "")</f>
        <v>Low</v>
      </c>
      <c r="X68" s="82" t="str">
        <f>IF(tblClean[[#This Row],[Customer Rating]]="", "", IF(tblClean[[#This Row],[Customer Rating]]&lt;=2,"0-2", IF(tblClean[[#This Row],[Customer Rating]]&lt;=5,"3-5", IF(tblClean[[#This Row],[Customer Rating]]&lt;=8,"6-8","9-10"))))</f>
        <v>0-2</v>
      </c>
    </row>
    <row r="69" spans="1:24" x14ac:dyDescent="0.3">
      <c r="A69" s="33" t="s">
        <v>87</v>
      </c>
      <c r="B69" s="34" t="s">
        <v>19</v>
      </c>
      <c r="C69" s="34" t="s">
        <v>16</v>
      </c>
      <c r="D69" s="35">
        <v>45942</v>
      </c>
      <c r="E69" s="35">
        <v>45947</v>
      </c>
      <c r="F69" s="35">
        <v>45949</v>
      </c>
      <c r="G69" s="35">
        <v>45955</v>
      </c>
      <c r="H69" s="34" t="s">
        <v>17</v>
      </c>
      <c r="I69" s="34"/>
      <c r="J69" s="35">
        <v>45984</v>
      </c>
      <c r="K69" s="36">
        <v>7</v>
      </c>
      <c r="L69" s="44">
        <f>IF(NOT(ISBLANK(tblClean[[#This Row],[Pre-Booking Date]])), 1, 0)</f>
        <v>1</v>
      </c>
      <c r="M69" s="44">
        <f>IF(NOT(ISBLANK(tblClean[[#This Row],[Booking Date]])), 1, 0)</f>
        <v>1</v>
      </c>
      <c r="N69" s="38">
        <f>IF(NOT(ISBLANK(tblClean[[#This Row],[Delivery Date]])), 1, 0)</f>
        <v>1</v>
      </c>
      <c r="O69" s="38">
        <f>IF(OR(LOWER(TRIM(tblClean[[#This Row],[Cancellation Status]]))="yes", LOWER(TRIM(tblClean[[#This Row],[Cancellation Status]]))="cancelled"), 1, 0)</f>
        <v>0</v>
      </c>
      <c r="P69" s="38">
        <f>IF(AND(tblClean[[#This Row],[Is_Delivered]]=1, tblClean[[#This Row],[Is_Cancelled]]=0), 1, 0)</f>
        <v>1</v>
      </c>
      <c r="Q69" s="38">
        <f>IF(AND(NOT(ISBLANK(tblClean[[#This Row],[Pre-Booking Date]])), NOT(ISBLANK(tblClean[[#This Row],[Lead Date]]))), tblClean[[#This Row],[Pre-Booking Date]] - tblClean[[#This Row],[Lead Date]], "")</f>
        <v>5</v>
      </c>
      <c r="R69" s="38">
        <f>IF(AND(NOT(ISBLANK(tblClean[[#This Row],[Booking Date]])), NOT(ISBLANK(tblClean[[#This Row],[Pre-Booking Date]]))), tblClean[[#This Row],[Booking Date]] - tblClean[[#This Row],[Pre-Booking Date]], "")</f>
        <v>2</v>
      </c>
      <c r="S69" s="38">
        <f>IF(AND(NOT(ISBLANK(tblClean[[#This Row],[Delivery Date]])), NOT(ISBLANK(tblClean[[#This Row],[Booking Date]]))), tblClean[[#This Row],[Delivery Date]] - tblClean[[#This Row],[Booking Date]], "")</f>
        <v>6</v>
      </c>
      <c r="T69" s="39">
        <f>IF(AND(tblClean[[#This Row],[Is_SuccessfulDelivery]]=1, NOT(ISBLANK(tblClean[[#This Row],[Delivery Date]])), NOT(ISBLANK(tblClean[[#This Row],[Booking Date]]))),
   tblClean[[#This Row],[Delivery Date]] - tblClean[[#This Row],[Booking Date]],
   "")</f>
        <v>6</v>
      </c>
      <c r="U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9" s="82">
        <f>IF(tblClean[[#This Row],[Delivery Date]]="", "", tblClean[[#This Row],[Delivery Date]] - tblClean[[#This Row],[Lead Date]])</f>
        <v>13</v>
      </c>
      <c r="W69" s="82" t="str">
        <f>_xlfn.XLOOKUP(tblClean[[#This Row],[Lead ID]], tblHP[Lead ID], tblHP[Potential_Bucket], "")</f>
        <v>Low</v>
      </c>
      <c r="X69" s="82" t="str">
        <f>IF(tblClean[[#This Row],[Customer Rating]]="", "", IF(tblClean[[#This Row],[Customer Rating]]&lt;=2,"0-2", IF(tblClean[[#This Row],[Customer Rating]]&lt;=5,"3-5", IF(tblClean[[#This Row],[Customer Rating]]&lt;=8,"6-8","9-10"))))</f>
        <v>6-8</v>
      </c>
    </row>
    <row r="70" spans="1:24" x14ac:dyDescent="0.3">
      <c r="A70" s="40" t="s">
        <v>88</v>
      </c>
      <c r="B70" s="41" t="s">
        <v>19</v>
      </c>
      <c r="C70" s="41" t="s">
        <v>30</v>
      </c>
      <c r="D70" s="42">
        <v>45956</v>
      </c>
      <c r="E70" s="42">
        <v>45961</v>
      </c>
      <c r="F70" s="42">
        <v>45965</v>
      </c>
      <c r="G70" s="42">
        <v>45971</v>
      </c>
      <c r="H70" s="41" t="s">
        <v>17</v>
      </c>
      <c r="I70" s="41"/>
      <c r="J70" s="42">
        <v>45992</v>
      </c>
      <c r="K70" s="43">
        <v>9</v>
      </c>
      <c r="L70" s="44">
        <f>IF(NOT(ISBLANK(tblClean[[#This Row],[Pre-Booking Date]])), 1, 0)</f>
        <v>1</v>
      </c>
      <c r="M70" s="44">
        <f>IF(NOT(ISBLANK(tblClean[[#This Row],[Booking Date]])), 1, 0)</f>
        <v>1</v>
      </c>
      <c r="N70" s="38">
        <f>IF(NOT(ISBLANK(tblClean[[#This Row],[Delivery Date]])), 1, 0)</f>
        <v>1</v>
      </c>
      <c r="O70" s="38">
        <f>IF(OR(LOWER(TRIM(tblClean[[#This Row],[Cancellation Status]]))="yes", LOWER(TRIM(tblClean[[#This Row],[Cancellation Status]]))="cancelled"), 1, 0)</f>
        <v>0</v>
      </c>
      <c r="P70" s="38">
        <f>IF(AND(tblClean[[#This Row],[Is_Delivered]]=1, tblClean[[#This Row],[Is_Cancelled]]=0), 1, 0)</f>
        <v>1</v>
      </c>
      <c r="Q70" s="38">
        <f>IF(AND(NOT(ISBLANK(tblClean[[#This Row],[Pre-Booking Date]])), NOT(ISBLANK(tblClean[[#This Row],[Lead Date]]))), tblClean[[#This Row],[Pre-Booking Date]] - tblClean[[#This Row],[Lead Date]], "")</f>
        <v>5</v>
      </c>
      <c r="R70" s="38">
        <f>IF(AND(NOT(ISBLANK(tblClean[[#This Row],[Booking Date]])), NOT(ISBLANK(tblClean[[#This Row],[Pre-Booking Date]]))), tblClean[[#This Row],[Booking Date]] - tblClean[[#This Row],[Pre-Booking Date]], "")</f>
        <v>4</v>
      </c>
      <c r="S70" s="38">
        <f>IF(AND(NOT(ISBLANK(tblClean[[#This Row],[Delivery Date]])), NOT(ISBLANK(tblClean[[#This Row],[Booking Date]]))), tblClean[[#This Row],[Delivery Date]] - tblClean[[#This Row],[Booking Date]], "")</f>
        <v>6</v>
      </c>
      <c r="T70" s="39">
        <f>IF(AND(tblClean[[#This Row],[Is_SuccessfulDelivery]]=1, NOT(ISBLANK(tblClean[[#This Row],[Delivery Date]])), NOT(ISBLANK(tblClean[[#This Row],[Booking Date]]))),
   tblClean[[#This Row],[Delivery Date]] - tblClean[[#This Row],[Booking Date]],
   "")</f>
        <v>6</v>
      </c>
      <c r="U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0" s="82">
        <f>IF(tblClean[[#This Row],[Delivery Date]]="", "", tblClean[[#This Row],[Delivery Date]] - tblClean[[#This Row],[Lead Date]])</f>
        <v>15</v>
      </c>
      <c r="W70" s="82" t="str">
        <f>_xlfn.XLOOKUP(tblClean[[#This Row],[Lead ID]], tblHP[Lead ID], tblHP[Potential_Bucket], "")</f>
        <v>High</v>
      </c>
      <c r="X70" s="82" t="str">
        <f>IF(tblClean[[#This Row],[Customer Rating]]="", "", IF(tblClean[[#This Row],[Customer Rating]]&lt;=2,"0-2", IF(tblClean[[#This Row],[Customer Rating]]&lt;=5,"3-5", IF(tblClean[[#This Row],[Customer Rating]]&lt;=8,"6-8","9-10"))))</f>
        <v>9-10</v>
      </c>
    </row>
    <row r="71" spans="1:24" x14ac:dyDescent="0.3">
      <c r="A71" s="33" t="s">
        <v>89</v>
      </c>
      <c r="B71" s="34" t="s">
        <v>21</v>
      </c>
      <c r="C71" s="34" t="s">
        <v>16</v>
      </c>
      <c r="D71" s="35">
        <v>45939</v>
      </c>
      <c r="E71" s="35">
        <v>45944</v>
      </c>
      <c r="F71" s="35">
        <v>45949</v>
      </c>
      <c r="G71" s="35">
        <v>45951</v>
      </c>
      <c r="H71" s="34" t="s">
        <v>17</v>
      </c>
      <c r="I71" s="34"/>
      <c r="J71" s="35">
        <v>45968</v>
      </c>
      <c r="K71" s="36">
        <v>3</v>
      </c>
      <c r="L71" s="44">
        <f>IF(NOT(ISBLANK(tblClean[[#This Row],[Pre-Booking Date]])), 1, 0)</f>
        <v>1</v>
      </c>
      <c r="M71" s="44">
        <f>IF(NOT(ISBLANK(tblClean[[#This Row],[Booking Date]])), 1, 0)</f>
        <v>1</v>
      </c>
      <c r="N71" s="38">
        <f>IF(NOT(ISBLANK(tblClean[[#This Row],[Delivery Date]])), 1, 0)</f>
        <v>1</v>
      </c>
      <c r="O71" s="38">
        <f>IF(OR(LOWER(TRIM(tblClean[[#This Row],[Cancellation Status]]))="yes", LOWER(TRIM(tblClean[[#This Row],[Cancellation Status]]))="cancelled"), 1, 0)</f>
        <v>0</v>
      </c>
      <c r="P71" s="38">
        <f>IF(AND(tblClean[[#This Row],[Is_Delivered]]=1, tblClean[[#This Row],[Is_Cancelled]]=0), 1, 0)</f>
        <v>1</v>
      </c>
      <c r="Q71" s="38">
        <f>IF(AND(NOT(ISBLANK(tblClean[[#This Row],[Pre-Booking Date]])), NOT(ISBLANK(tblClean[[#This Row],[Lead Date]]))), tblClean[[#This Row],[Pre-Booking Date]] - tblClean[[#This Row],[Lead Date]], "")</f>
        <v>5</v>
      </c>
      <c r="R71" s="38">
        <f>IF(AND(NOT(ISBLANK(tblClean[[#This Row],[Booking Date]])), NOT(ISBLANK(tblClean[[#This Row],[Pre-Booking Date]]))), tblClean[[#This Row],[Booking Date]] - tblClean[[#This Row],[Pre-Booking Date]], "")</f>
        <v>5</v>
      </c>
      <c r="S71" s="38">
        <f>IF(AND(NOT(ISBLANK(tblClean[[#This Row],[Delivery Date]])), NOT(ISBLANK(tblClean[[#This Row],[Booking Date]]))), tblClean[[#This Row],[Delivery Date]] - tblClean[[#This Row],[Booking Date]], "")</f>
        <v>2</v>
      </c>
      <c r="T71" s="39">
        <f>IF(AND(tblClean[[#This Row],[Is_SuccessfulDelivery]]=1, NOT(ISBLANK(tblClean[[#This Row],[Delivery Date]])), NOT(ISBLANK(tblClean[[#This Row],[Booking Date]]))),
   tblClean[[#This Row],[Delivery Date]] - tblClean[[#This Row],[Booking Date]],
   "")</f>
        <v>2</v>
      </c>
      <c r="U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1" s="82">
        <f>IF(tblClean[[#This Row],[Delivery Date]]="", "", tblClean[[#This Row],[Delivery Date]] - tblClean[[#This Row],[Lead Date]])</f>
        <v>12</v>
      </c>
      <c r="W71" s="82" t="str">
        <f>_xlfn.XLOOKUP(tblClean[[#This Row],[Lead ID]], tblHP[Lead ID], tblHP[Potential_Bucket], "")</f>
        <v>Low</v>
      </c>
      <c r="X71" s="82" t="str">
        <f>IF(tblClean[[#This Row],[Customer Rating]]="", "", IF(tblClean[[#This Row],[Customer Rating]]&lt;=2,"0-2", IF(tblClean[[#This Row],[Customer Rating]]&lt;=5,"3-5", IF(tblClean[[#This Row],[Customer Rating]]&lt;=8,"6-8","9-10"))))</f>
        <v>3-5</v>
      </c>
    </row>
    <row r="72" spans="1:24" x14ac:dyDescent="0.3">
      <c r="A72" s="40" t="s">
        <v>90</v>
      </c>
      <c r="B72" s="41" t="s">
        <v>15</v>
      </c>
      <c r="C72" s="41" t="s">
        <v>30</v>
      </c>
      <c r="D72" s="42">
        <v>45941</v>
      </c>
      <c r="E72" s="42">
        <v>45946</v>
      </c>
      <c r="F72" s="42">
        <v>45949</v>
      </c>
      <c r="G72" s="42">
        <v>45956</v>
      </c>
      <c r="H72" s="41" t="s">
        <v>17</v>
      </c>
      <c r="I72" s="41"/>
      <c r="J72" s="42">
        <v>45984</v>
      </c>
      <c r="K72" s="43">
        <v>3</v>
      </c>
      <c r="L72" s="44">
        <f>IF(NOT(ISBLANK(tblClean[[#This Row],[Pre-Booking Date]])), 1, 0)</f>
        <v>1</v>
      </c>
      <c r="M72" s="44">
        <f>IF(NOT(ISBLANK(tblClean[[#This Row],[Booking Date]])), 1, 0)</f>
        <v>1</v>
      </c>
      <c r="N72" s="38">
        <f>IF(NOT(ISBLANK(tblClean[[#This Row],[Delivery Date]])), 1, 0)</f>
        <v>1</v>
      </c>
      <c r="O72" s="38">
        <f>IF(OR(LOWER(TRIM(tblClean[[#This Row],[Cancellation Status]]))="yes", LOWER(TRIM(tblClean[[#This Row],[Cancellation Status]]))="cancelled"), 1, 0)</f>
        <v>0</v>
      </c>
      <c r="P72" s="38">
        <f>IF(AND(tblClean[[#This Row],[Is_Delivered]]=1, tblClean[[#This Row],[Is_Cancelled]]=0), 1, 0)</f>
        <v>1</v>
      </c>
      <c r="Q72" s="38">
        <f>IF(AND(NOT(ISBLANK(tblClean[[#This Row],[Pre-Booking Date]])), NOT(ISBLANK(tblClean[[#This Row],[Lead Date]]))), tblClean[[#This Row],[Pre-Booking Date]] - tblClean[[#This Row],[Lead Date]], "")</f>
        <v>5</v>
      </c>
      <c r="R72" s="38">
        <f>IF(AND(NOT(ISBLANK(tblClean[[#This Row],[Booking Date]])), NOT(ISBLANK(tblClean[[#This Row],[Pre-Booking Date]]))), tblClean[[#This Row],[Booking Date]] - tblClean[[#This Row],[Pre-Booking Date]], "")</f>
        <v>3</v>
      </c>
      <c r="S72" s="38">
        <f>IF(AND(NOT(ISBLANK(tblClean[[#This Row],[Delivery Date]])), NOT(ISBLANK(tblClean[[#This Row],[Booking Date]]))), tblClean[[#This Row],[Delivery Date]] - tblClean[[#This Row],[Booking Date]], "")</f>
        <v>7</v>
      </c>
      <c r="T72" s="39">
        <f>IF(AND(tblClean[[#This Row],[Is_SuccessfulDelivery]]=1, NOT(ISBLANK(tblClean[[#This Row],[Delivery Date]])), NOT(ISBLANK(tblClean[[#This Row],[Booking Date]]))),
   tblClean[[#This Row],[Delivery Date]] - tblClean[[#This Row],[Booking Date]],
   "")</f>
        <v>7</v>
      </c>
      <c r="U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2" s="82">
        <f>IF(tblClean[[#This Row],[Delivery Date]]="", "", tblClean[[#This Row],[Delivery Date]] - tblClean[[#This Row],[Lead Date]])</f>
        <v>15</v>
      </c>
      <c r="W72" s="82" t="str">
        <f>_xlfn.XLOOKUP(tblClean[[#This Row],[Lead ID]], tblHP[Lead ID], tblHP[Potential_Bucket], "")</f>
        <v>Medium</v>
      </c>
      <c r="X72" s="82" t="str">
        <f>IF(tblClean[[#This Row],[Customer Rating]]="", "", IF(tblClean[[#This Row],[Customer Rating]]&lt;=2,"0-2", IF(tblClean[[#This Row],[Customer Rating]]&lt;=5,"3-5", IF(tblClean[[#This Row],[Customer Rating]]&lt;=8,"6-8","9-10"))))</f>
        <v>3-5</v>
      </c>
    </row>
    <row r="73" spans="1:24" x14ac:dyDescent="0.3">
      <c r="A73" s="33" t="s">
        <v>91</v>
      </c>
      <c r="B73" s="34" t="s">
        <v>15</v>
      </c>
      <c r="C73" s="34" t="s">
        <v>22</v>
      </c>
      <c r="D73" s="35">
        <v>45939</v>
      </c>
      <c r="E73" s="34"/>
      <c r="F73" s="34"/>
      <c r="G73" s="34"/>
      <c r="H73" s="34" t="s">
        <v>23</v>
      </c>
      <c r="I73" s="34" t="s">
        <v>24</v>
      </c>
      <c r="J73" s="34"/>
      <c r="K73" s="36"/>
      <c r="L73" s="44">
        <f>IF(NOT(ISBLANK(tblClean[[#This Row],[Pre-Booking Date]])), 1, 0)</f>
        <v>0</v>
      </c>
      <c r="M73" s="44">
        <f>IF(NOT(ISBLANK(tblClean[[#This Row],[Booking Date]])), 1, 0)</f>
        <v>0</v>
      </c>
      <c r="N73" s="38">
        <f>IF(NOT(ISBLANK(tblClean[[#This Row],[Delivery Date]])), 1, 0)</f>
        <v>0</v>
      </c>
      <c r="O73" s="38">
        <f>IF(OR(LOWER(TRIM(tblClean[[#This Row],[Cancellation Status]]))="yes", LOWER(TRIM(tblClean[[#This Row],[Cancellation Status]]))="cancelled"), 1, 0)</f>
        <v>1</v>
      </c>
      <c r="P73" s="38">
        <f>IF(AND(tblClean[[#This Row],[Is_Delivered]]=1, tblClean[[#This Row],[Is_Cancelled]]=0), 1, 0)</f>
        <v>0</v>
      </c>
      <c r="Q73" s="38" t="str">
        <f>IF(AND(NOT(ISBLANK(tblClean[[#This Row],[Pre-Booking Date]])), NOT(ISBLANK(tblClean[[#This Row],[Lead Date]]))), tblClean[[#This Row],[Pre-Booking Date]] - tblClean[[#This Row],[Lead Date]], "")</f>
        <v/>
      </c>
      <c r="R73" s="38" t="str">
        <f>IF(AND(NOT(ISBLANK(tblClean[[#This Row],[Booking Date]])), NOT(ISBLANK(tblClean[[#This Row],[Pre-Booking Date]]))), tblClean[[#This Row],[Booking Date]] - tblClean[[#This Row],[Pre-Booking Date]], "")</f>
        <v/>
      </c>
      <c r="S73" s="38" t="str">
        <f>IF(AND(NOT(ISBLANK(tblClean[[#This Row],[Delivery Date]])), NOT(ISBLANK(tblClean[[#This Row],[Booking Date]]))), tblClean[[#This Row],[Delivery Date]] - tblClean[[#This Row],[Booking Date]], "")</f>
        <v/>
      </c>
      <c r="T73" s="39" t="str">
        <f>IF(AND(tblClean[[#This Row],[Is_SuccessfulDelivery]]=1, NOT(ISBLANK(tblClean[[#This Row],[Delivery Date]])), NOT(ISBLANK(tblClean[[#This Row],[Booking Date]]))),
   tblClean[[#This Row],[Delivery Date]] - tblClean[[#This Row],[Booking Date]],
   "")</f>
        <v/>
      </c>
      <c r="U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3" s="82" t="str">
        <f>IF(tblClean[[#This Row],[Delivery Date]]="", "", tblClean[[#This Row],[Delivery Date]] - tblClean[[#This Row],[Lead Date]])</f>
        <v/>
      </c>
      <c r="W73" s="82" t="str">
        <f>_xlfn.XLOOKUP(tblClean[[#This Row],[Lead ID]], tblHP[Lead ID], tblHP[Potential_Bucket], "")</f>
        <v>Low</v>
      </c>
      <c r="X73" s="82" t="str">
        <f>IF(tblClean[[#This Row],[Customer Rating]]="", "", IF(tblClean[[#This Row],[Customer Rating]]&lt;=2,"0-2", IF(tblClean[[#This Row],[Customer Rating]]&lt;=5,"3-5", IF(tblClean[[#This Row],[Customer Rating]]&lt;=8,"6-8","9-10"))))</f>
        <v/>
      </c>
    </row>
    <row r="74" spans="1:24" x14ac:dyDescent="0.3">
      <c r="A74" s="40" t="s">
        <v>92</v>
      </c>
      <c r="B74" s="41" t="s">
        <v>19</v>
      </c>
      <c r="C74" s="41" t="s">
        <v>16</v>
      </c>
      <c r="D74" s="42">
        <v>45959</v>
      </c>
      <c r="E74" s="42">
        <v>45960</v>
      </c>
      <c r="F74" s="42">
        <v>45965</v>
      </c>
      <c r="G74" s="42">
        <v>45968</v>
      </c>
      <c r="H74" s="41" t="s">
        <v>17</v>
      </c>
      <c r="I74" s="41"/>
      <c r="J74" s="42">
        <v>45983</v>
      </c>
      <c r="K74" s="43">
        <v>10</v>
      </c>
      <c r="L74" s="44">
        <f>IF(NOT(ISBLANK(tblClean[[#This Row],[Pre-Booking Date]])), 1, 0)</f>
        <v>1</v>
      </c>
      <c r="M74" s="44">
        <f>IF(NOT(ISBLANK(tblClean[[#This Row],[Booking Date]])), 1, 0)</f>
        <v>1</v>
      </c>
      <c r="N74" s="38">
        <f>IF(NOT(ISBLANK(tblClean[[#This Row],[Delivery Date]])), 1, 0)</f>
        <v>1</v>
      </c>
      <c r="O74" s="38">
        <f>IF(OR(LOWER(TRIM(tblClean[[#This Row],[Cancellation Status]]))="yes", LOWER(TRIM(tblClean[[#This Row],[Cancellation Status]]))="cancelled"), 1, 0)</f>
        <v>0</v>
      </c>
      <c r="P74" s="38">
        <f>IF(AND(tblClean[[#This Row],[Is_Delivered]]=1, tblClean[[#This Row],[Is_Cancelled]]=0), 1, 0)</f>
        <v>1</v>
      </c>
      <c r="Q74" s="38">
        <f>IF(AND(NOT(ISBLANK(tblClean[[#This Row],[Pre-Booking Date]])), NOT(ISBLANK(tblClean[[#This Row],[Lead Date]]))), tblClean[[#This Row],[Pre-Booking Date]] - tblClean[[#This Row],[Lead Date]], "")</f>
        <v>1</v>
      </c>
      <c r="R74" s="38">
        <f>IF(AND(NOT(ISBLANK(tblClean[[#This Row],[Booking Date]])), NOT(ISBLANK(tblClean[[#This Row],[Pre-Booking Date]]))), tblClean[[#This Row],[Booking Date]] - tblClean[[#This Row],[Pre-Booking Date]], "")</f>
        <v>5</v>
      </c>
      <c r="S74" s="38">
        <f>IF(AND(NOT(ISBLANK(tblClean[[#This Row],[Delivery Date]])), NOT(ISBLANK(tblClean[[#This Row],[Booking Date]]))), tblClean[[#This Row],[Delivery Date]] - tblClean[[#This Row],[Booking Date]], "")</f>
        <v>3</v>
      </c>
      <c r="T74" s="39">
        <f>IF(AND(tblClean[[#This Row],[Is_SuccessfulDelivery]]=1, NOT(ISBLANK(tblClean[[#This Row],[Delivery Date]])), NOT(ISBLANK(tblClean[[#This Row],[Booking Date]]))),
   tblClean[[#This Row],[Delivery Date]] - tblClean[[#This Row],[Booking Date]],
   "")</f>
        <v>3</v>
      </c>
      <c r="U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4" s="82">
        <f>IF(tblClean[[#This Row],[Delivery Date]]="", "", tblClean[[#This Row],[Delivery Date]] - tblClean[[#This Row],[Lead Date]])</f>
        <v>9</v>
      </c>
      <c r="W74" s="82" t="str">
        <f>_xlfn.XLOOKUP(tblClean[[#This Row],[Lead ID]], tblHP[Lead ID], tblHP[Potential_Bucket], "")</f>
        <v>Medium</v>
      </c>
      <c r="X74" s="82" t="str">
        <f>IF(tblClean[[#This Row],[Customer Rating]]="", "", IF(tblClean[[#This Row],[Customer Rating]]&lt;=2,"0-2", IF(tblClean[[#This Row],[Customer Rating]]&lt;=5,"3-5", IF(tblClean[[#This Row],[Customer Rating]]&lt;=8,"6-8","9-10"))))</f>
        <v>9-10</v>
      </c>
    </row>
    <row r="75" spans="1:24" x14ac:dyDescent="0.3">
      <c r="A75" s="33" t="s">
        <v>93</v>
      </c>
      <c r="B75" s="34" t="s">
        <v>15</v>
      </c>
      <c r="C75" s="34" t="s">
        <v>16</v>
      </c>
      <c r="D75" s="35">
        <v>45950</v>
      </c>
      <c r="E75" s="35">
        <v>45955</v>
      </c>
      <c r="F75" s="35">
        <v>45958</v>
      </c>
      <c r="G75" s="35">
        <v>45962</v>
      </c>
      <c r="H75" s="34" t="s">
        <v>17</v>
      </c>
      <c r="I75" s="34"/>
      <c r="J75" s="35">
        <v>45984</v>
      </c>
      <c r="K75" s="36">
        <v>4</v>
      </c>
      <c r="L75" s="44">
        <f>IF(NOT(ISBLANK(tblClean[[#This Row],[Pre-Booking Date]])), 1, 0)</f>
        <v>1</v>
      </c>
      <c r="M75" s="44">
        <f>IF(NOT(ISBLANK(tblClean[[#This Row],[Booking Date]])), 1, 0)</f>
        <v>1</v>
      </c>
      <c r="N75" s="38">
        <f>IF(NOT(ISBLANK(tblClean[[#This Row],[Delivery Date]])), 1, 0)</f>
        <v>1</v>
      </c>
      <c r="O75" s="38">
        <f>IF(OR(LOWER(TRIM(tblClean[[#This Row],[Cancellation Status]]))="yes", LOWER(TRIM(tblClean[[#This Row],[Cancellation Status]]))="cancelled"), 1, 0)</f>
        <v>0</v>
      </c>
      <c r="P75" s="38">
        <f>IF(AND(tblClean[[#This Row],[Is_Delivered]]=1, tblClean[[#This Row],[Is_Cancelled]]=0), 1, 0)</f>
        <v>1</v>
      </c>
      <c r="Q75" s="38">
        <f>IF(AND(NOT(ISBLANK(tblClean[[#This Row],[Pre-Booking Date]])), NOT(ISBLANK(tblClean[[#This Row],[Lead Date]]))), tblClean[[#This Row],[Pre-Booking Date]] - tblClean[[#This Row],[Lead Date]], "")</f>
        <v>5</v>
      </c>
      <c r="R75" s="38">
        <f>IF(AND(NOT(ISBLANK(tblClean[[#This Row],[Booking Date]])), NOT(ISBLANK(tblClean[[#This Row],[Pre-Booking Date]]))), tblClean[[#This Row],[Booking Date]] - tblClean[[#This Row],[Pre-Booking Date]], "")</f>
        <v>3</v>
      </c>
      <c r="S75" s="38">
        <f>IF(AND(NOT(ISBLANK(tblClean[[#This Row],[Delivery Date]])), NOT(ISBLANK(tblClean[[#This Row],[Booking Date]]))), tblClean[[#This Row],[Delivery Date]] - tblClean[[#This Row],[Booking Date]], "")</f>
        <v>4</v>
      </c>
      <c r="T75" s="39">
        <f>IF(AND(tblClean[[#This Row],[Is_SuccessfulDelivery]]=1, NOT(ISBLANK(tblClean[[#This Row],[Delivery Date]])), NOT(ISBLANK(tblClean[[#This Row],[Booking Date]]))),
   tblClean[[#This Row],[Delivery Date]] - tblClean[[#This Row],[Booking Date]],
   "")</f>
        <v>4</v>
      </c>
      <c r="U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5" s="82">
        <f>IF(tblClean[[#This Row],[Delivery Date]]="", "", tblClean[[#This Row],[Delivery Date]] - tblClean[[#This Row],[Lead Date]])</f>
        <v>12</v>
      </c>
      <c r="W75" s="82" t="str">
        <f>_xlfn.XLOOKUP(tblClean[[#This Row],[Lead ID]], tblHP[Lead ID], tblHP[Potential_Bucket], "")</f>
        <v>Low</v>
      </c>
      <c r="X75" s="82" t="str">
        <f>IF(tblClean[[#This Row],[Customer Rating]]="", "", IF(tblClean[[#This Row],[Customer Rating]]&lt;=2,"0-2", IF(tblClean[[#This Row],[Customer Rating]]&lt;=5,"3-5", IF(tblClean[[#This Row],[Customer Rating]]&lt;=8,"6-8","9-10"))))</f>
        <v>3-5</v>
      </c>
    </row>
    <row r="76" spans="1:24" x14ac:dyDescent="0.3">
      <c r="A76" s="40" t="s">
        <v>94</v>
      </c>
      <c r="B76" s="41" t="s">
        <v>19</v>
      </c>
      <c r="C76" s="41" t="s">
        <v>30</v>
      </c>
      <c r="D76" s="42">
        <v>45953</v>
      </c>
      <c r="E76" s="42">
        <v>45956</v>
      </c>
      <c r="F76" s="42">
        <v>45959</v>
      </c>
      <c r="G76" s="42">
        <v>45961</v>
      </c>
      <c r="H76" s="41" t="s">
        <v>17</v>
      </c>
      <c r="I76" s="41"/>
      <c r="J76" s="42">
        <v>45980</v>
      </c>
      <c r="K76" s="43">
        <v>5</v>
      </c>
      <c r="L76" s="44">
        <f>IF(NOT(ISBLANK(tblClean[[#This Row],[Pre-Booking Date]])), 1, 0)</f>
        <v>1</v>
      </c>
      <c r="M76" s="44">
        <f>IF(NOT(ISBLANK(tblClean[[#This Row],[Booking Date]])), 1, 0)</f>
        <v>1</v>
      </c>
      <c r="N76" s="38">
        <f>IF(NOT(ISBLANK(tblClean[[#This Row],[Delivery Date]])), 1, 0)</f>
        <v>1</v>
      </c>
      <c r="O76" s="38">
        <f>IF(OR(LOWER(TRIM(tblClean[[#This Row],[Cancellation Status]]))="yes", LOWER(TRIM(tblClean[[#This Row],[Cancellation Status]]))="cancelled"), 1, 0)</f>
        <v>0</v>
      </c>
      <c r="P76" s="38">
        <f>IF(AND(tblClean[[#This Row],[Is_Delivered]]=1, tblClean[[#This Row],[Is_Cancelled]]=0), 1, 0)</f>
        <v>1</v>
      </c>
      <c r="Q76" s="38">
        <f>IF(AND(NOT(ISBLANK(tblClean[[#This Row],[Pre-Booking Date]])), NOT(ISBLANK(tblClean[[#This Row],[Lead Date]]))), tblClean[[#This Row],[Pre-Booking Date]] - tblClean[[#This Row],[Lead Date]], "")</f>
        <v>3</v>
      </c>
      <c r="R76" s="38">
        <f>IF(AND(NOT(ISBLANK(tblClean[[#This Row],[Booking Date]])), NOT(ISBLANK(tblClean[[#This Row],[Pre-Booking Date]]))), tblClean[[#This Row],[Booking Date]] - tblClean[[#This Row],[Pre-Booking Date]], "")</f>
        <v>3</v>
      </c>
      <c r="S76" s="38">
        <f>IF(AND(NOT(ISBLANK(tblClean[[#This Row],[Delivery Date]])), NOT(ISBLANK(tblClean[[#This Row],[Booking Date]]))), tblClean[[#This Row],[Delivery Date]] - tblClean[[#This Row],[Booking Date]], "")</f>
        <v>2</v>
      </c>
      <c r="T76" s="39">
        <f>IF(AND(tblClean[[#This Row],[Is_SuccessfulDelivery]]=1, NOT(ISBLANK(tblClean[[#This Row],[Delivery Date]])), NOT(ISBLANK(tblClean[[#This Row],[Booking Date]]))),
   tblClean[[#This Row],[Delivery Date]] - tblClean[[#This Row],[Booking Date]],
   "")</f>
        <v>2</v>
      </c>
      <c r="U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 s="82">
        <f>IF(tblClean[[#This Row],[Delivery Date]]="", "", tblClean[[#This Row],[Delivery Date]] - tblClean[[#This Row],[Lead Date]])</f>
        <v>8</v>
      </c>
      <c r="W76" s="82" t="str">
        <f>_xlfn.XLOOKUP(tblClean[[#This Row],[Lead ID]], tblHP[Lead ID], tblHP[Potential_Bucket], "")</f>
        <v>Medium</v>
      </c>
      <c r="X76" s="82" t="str">
        <f>IF(tblClean[[#This Row],[Customer Rating]]="", "", IF(tblClean[[#This Row],[Customer Rating]]&lt;=2,"0-2", IF(tblClean[[#This Row],[Customer Rating]]&lt;=5,"3-5", IF(tblClean[[#This Row],[Customer Rating]]&lt;=8,"6-8","9-10"))))</f>
        <v>3-5</v>
      </c>
    </row>
    <row r="77" spans="1:24" x14ac:dyDescent="0.3">
      <c r="A77" s="33" t="s">
        <v>95</v>
      </c>
      <c r="B77" s="34" t="s">
        <v>15</v>
      </c>
      <c r="C77" s="34" t="s">
        <v>22</v>
      </c>
      <c r="D77" s="35">
        <v>45959</v>
      </c>
      <c r="E77" s="34"/>
      <c r="F77" s="34"/>
      <c r="G77" s="34"/>
      <c r="H77" s="34" t="s">
        <v>23</v>
      </c>
      <c r="I77" s="34" t="s">
        <v>63</v>
      </c>
      <c r="J77" s="34"/>
      <c r="K77" s="36"/>
      <c r="L77" s="44">
        <f>IF(NOT(ISBLANK(tblClean[[#This Row],[Pre-Booking Date]])), 1, 0)</f>
        <v>0</v>
      </c>
      <c r="M77" s="44">
        <f>IF(NOT(ISBLANK(tblClean[[#This Row],[Booking Date]])), 1, 0)</f>
        <v>0</v>
      </c>
      <c r="N77" s="38">
        <f>IF(NOT(ISBLANK(tblClean[[#This Row],[Delivery Date]])), 1, 0)</f>
        <v>0</v>
      </c>
      <c r="O77" s="38">
        <f>IF(OR(LOWER(TRIM(tblClean[[#This Row],[Cancellation Status]]))="yes", LOWER(TRIM(tblClean[[#This Row],[Cancellation Status]]))="cancelled"), 1, 0)</f>
        <v>1</v>
      </c>
      <c r="P77" s="38">
        <f>IF(AND(tblClean[[#This Row],[Is_Delivered]]=1, tblClean[[#This Row],[Is_Cancelled]]=0), 1, 0)</f>
        <v>0</v>
      </c>
      <c r="Q77" s="38" t="str">
        <f>IF(AND(NOT(ISBLANK(tblClean[[#This Row],[Pre-Booking Date]])), NOT(ISBLANK(tblClean[[#This Row],[Lead Date]]))), tblClean[[#This Row],[Pre-Booking Date]] - tblClean[[#This Row],[Lead Date]], "")</f>
        <v/>
      </c>
      <c r="R77" s="38" t="str">
        <f>IF(AND(NOT(ISBLANK(tblClean[[#This Row],[Booking Date]])), NOT(ISBLANK(tblClean[[#This Row],[Pre-Booking Date]]))), tblClean[[#This Row],[Booking Date]] - tblClean[[#This Row],[Pre-Booking Date]], "")</f>
        <v/>
      </c>
      <c r="S77" s="38" t="str">
        <f>IF(AND(NOT(ISBLANK(tblClean[[#This Row],[Delivery Date]])), NOT(ISBLANK(tblClean[[#This Row],[Booking Date]]))), tblClean[[#This Row],[Delivery Date]] - tblClean[[#This Row],[Booking Date]], "")</f>
        <v/>
      </c>
      <c r="T77" s="39" t="str">
        <f>IF(AND(tblClean[[#This Row],[Is_SuccessfulDelivery]]=1, NOT(ISBLANK(tblClean[[#This Row],[Delivery Date]])), NOT(ISBLANK(tblClean[[#This Row],[Booking Date]]))),
   tblClean[[#This Row],[Delivery Date]] - tblClean[[#This Row],[Booking Date]],
   "")</f>
        <v/>
      </c>
      <c r="U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7" s="82" t="str">
        <f>IF(tblClean[[#This Row],[Delivery Date]]="", "", tblClean[[#This Row],[Delivery Date]] - tblClean[[#This Row],[Lead Date]])</f>
        <v/>
      </c>
      <c r="W77" s="82" t="str">
        <f>_xlfn.XLOOKUP(tblClean[[#This Row],[Lead ID]], tblHP[Lead ID], tblHP[Potential_Bucket], "")</f>
        <v>Low</v>
      </c>
      <c r="X77" s="82" t="str">
        <f>IF(tblClean[[#This Row],[Customer Rating]]="", "", IF(tblClean[[#This Row],[Customer Rating]]&lt;=2,"0-2", IF(tblClean[[#This Row],[Customer Rating]]&lt;=5,"3-5", IF(tblClean[[#This Row],[Customer Rating]]&lt;=8,"6-8","9-10"))))</f>
        <v/>
      </c>
    </row>
    <row r="78" spans="1:24" x14ac:dyDescent="0.3">
      <c r="A78" s="40" t="s">
        <v>96</v>
      </c>
      <c r="B78" s="41" t="s">
        <v>21</v>
      </c>
      <c r="C78" s="41" t="s">
        <v>30</v>
      </c>
      <c r="D78" s="42">
        <v>45939</v>
      </c>
      <c r="E78" s="42">
        <v>45940</v>
      </c>
      <c r="F78" s="42">
        <v>45945</v>
      </c>
      <c r="G78" s="42">
        <v>45948</v>
      </c>
      <c r="H78" s="41" t="s">
        <v>17</v>
      </c>
      <c r="I78" s="41"/>
      <c r="J78" s="42">
        <v>45967</v>
      </c>
      <c r="K78" s="43">
        <v>1</v>
      </c>
      <c r="L78" s="44">
        <f>IF(NOT(ISBLANK(tblClean[[#This Row],[Pre-Booking Date]])), 1, 0)</f>
        <v>1</v>
      </c>
      <c r="M78" s="44">
        <f>IF(NOT(ISBLANK(tblClean[[#This Row],[Booking Date]])), 1, 0)</f>
        <v>1</v>
      </c>
      <c r="N78" s="38">
        <f>IF(NOT(ISBLANK(tblClean[[#This Row],[Delivery Date]])), 1, 0)</f>
        <v>1</v>
      </c>
      <c r="O78" s="38">
        <f>IF(OR(LOWER(TRIM(tblClean[[#This Row],[Cancellation Status]]))="yes", LOWER(TRIM(tblClean[[#This Row],[Cancellation Status]]))="cancelled"), 1, 0)</f>
        <v>0</v>
      </c>
      <c r="P78" s="38">
        <f>IF(AND(tblClean[[#This Row],[Is_Delivered]]=1, tblClean[[#This Row],[Is_Cancelled]]=0), 1, 0)</f>
        <v>1</v>
      </c>
      <c r="Q78" s="38">
        <f>IF(AND(NOT(ISBLANK(tblClean[[#This Row],[Pre-Booking Date]])), NOT(ISBLANK(tblClean[[#This Row],[Lead Date]]))), tblClean[[#This Row],[Pre-Booking Date]] - tblClean[[#This Row],[Lead Date]], "")</f>
        <v>1</v>
      </c>
      <c r="R78" s="38">
        <f>IF(AND(NOT(ISBLANK(tblClean[[#This Row],[Booking Date]])), NOT(ISBLANK(tblClean[[#This Row],[Pre-Booking Date]]))), tblClean[[#This Row],[Booking Date]] - tblClean[[#This Row],[Pre-Booking Date]], "")</f>
        <v>5</v>
      </c>
      <c r="S78" s="38">
        <f>IF(AND(NOT(ISBLANK(tblClean[[#This Row],[Delivery Date]])), NOT(ISBLANK(tblClean[[#This Row],[Booking Date]]))), tblClean[[#This Row],[Delivery Date]] - tblClean[[#This Row],[Booking Date]], "")</f>
        <v>3</v>
      </c>
      <c r="T78" s="39">
        <f>IF(AND(tblClean[[#This Row],[Is_SuccessfulDelivery]]=1, NOT(ISBLANK(tblClean[[#This Row],[Delivery Date]])), NOT(ISBLANK(tblClean[[#This Row],[Booking Date]]))),
   tblClean[[#This Row],[Delivery Date]] - tblClean[[#This Row],[Booking Date]],
   "")</f>
        <v>3</v>
      </c>
      <c r="U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 s="82">
        <f>IF(tblClean[[#This Row],[Delivery Date]]="", "", tblClean[[#This Row],[Delivery Date]] - tblClean[[#This Row],[Lead Date]])</f>
        <v>9</v>
      </c>
      <c r="W78" s="82" t="str">
        <f>_xlfn.XLOOKUP(tblClean[[#This Row],[Lead ID]], tblHP[Lead ID], tblHP[Potential_Bucket], "")</f>
        <v>Low</v>
      </c>
      <c r="X78" s="82" t="str">
        <f>IF(tblClean[[#This Row],[Customer Rating]]="", "", IF(tblClean[[#This Row],[Customer Rating]]&lt;=2,"0-2", IF(tblClean[[#This Row],[Customer Rating]]&lt;=5,"3-5", IF(tblClean[[#This Row],[Customer Rating]]&lt;=8,"6-8","9-10"))))</f>
        <v>0-2</v>
      </c>
    </row>
    <row r="79" spans="1:24" x14ac:dyDescent="0.3">
      <c r="A79" s="33" t="s">
        <v>97</v>
      </c>
      <c r="B79" s="34" t="s">
        <v>15</v>
      </c>
      <c r="C79" s="34" t="s">
        <v>30</v>
      </c>
      <c r="D79" s="35">
        <v>45948</v>
      </c>
      <c r="E79" s="35">
        <v>45950</v>
      </c>
      <c r="F79" s="35">
        <v>45954</v>
      </c>
      <c r="G79" s="35">
        <v>45958</v>
      </c>
      <c r="H79" s="34" t="s">
        <v>17</v>
      </c>
      <c r="I79" s="34"/>
      <c r="J79" s="35">
        <v>45972</v>
      </c>
      <c r="K79" s="36">
        <v>10</v>
      </c>
      <c r="L79" s="44">
        <f>IF(NOT(ISBLANK(tblClean[[#This Row],[Pre-Booking Date]])), 1, 0)</f>
        <v>1</v>
      </c>
      <c r="M79" s="44">
        <f>IF(NOT(ISBLANK(tblClean[[#This Row],[Booking Date]])), 1, 0)</f>
        <v>1</v>
      </c>
      <c r="N79" s="38">
        <f>IF(NOT(ISBLANK(tblClean[[#This Row],[Delivery Date]])), 1, 0)</f>
        <v>1</v>
      </c>
      <c r="O79" s="38">
        <f>IF(OR(LOWER(TRIM(tblClean[[#This Row],[Cancellation Status]]))="yes", LOWER(TRIM(tblClean[[#This Row],[Cancellation Status]]))="cancelled"), 1, 0)</f>
        <v>0</v>
      </c>
      <c r="P79" s="38">
        <f>IF(AND(tblClean[[#This Row],[Is_Delivered]]=1, tblClean[[#This Row],[Is_Cancelled]]=0), 1, 0)</f>
        <v>1</v>
      </c>
      <c r="Q79" s="38">
        <f>IF(AND(NOT(ISBLANK(tblClean[[#This Row],[Pre-Booking Date]])), NOT(ISBLANK(tblClean[[#This Row],[Lead Date]]))), tblClean[[#This Row],[Pre-Booking Date]] - tblClean[[#This Row],[Lead Date]], "")</f>
        <v>2</v>
      </c>
      <c r="R79" s="38">
        <f>IF(AND(NOT(ISBLANK(tblClean[[#This Row],[Booking Date]])), NOT(ISBLANK(tblClean[[#This Row],[Pre-Booking Date]]))), tblClean[[#This Row],[Booking Date]] - tblClean[[#This Row],[Pre-Booking Date]], "")</f>
        <v>4</v>
      </c>
      <c r="S79" s="38">
        <f>IF(AND(NOT(ISBLANK(tblClean[[#This Row],[Delivery Date]])), NOT(ISBLANK(tblClean[[#This Row],[Booking Date]]))), tblClean[[#This Row],[Delivery Date]] - tblClean[[#This Row],[Booking Date]], "")</f>
        <v>4</v>
      </c>
      <c r="T79" s="39">
        <f>IF(AND(tblClean[[#This Row],[Is_SuccessfulDelivery]]=1, NOT(ISBLANK(tblClean[[#This Row],[Delivery Date]])), NOT(ISBLANK(tblClean[[#This Row],[Booking Date]]))),
   tblClean[[#This Row],[Delivery Date]] - tblClean[[#This Row],[Booking Date]],
   "")</f>
        <v>4</v>
      </c>
      <c r="U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9" s="82">
        <f>IF(tblClean[[#This Row],[Delivery Date]]="", "", tblClean[[#This Row],[Delivery Date]] - tblClean[[#This Row],[Lead Date]])</f>
        <v>10</v>
      </c>
      <c r="W79" s="82" t="str">
        <f>_xlfn.XLOOKUP(tblClean[[#This Row],[Lead ID]], tblHP[Lead ID], tblHP[Potential_Bucket], "")</f>
        <v>High</v>
      </c>
      <c r="X79" s="82" t="str">
        <f>IF(tblClean[[#This Row],[Customer Rating]]="", "", IF(tblClean[[#This Row],[Customer Rating]]&lt;=2,"0-2", IF(tblClean[[#This Row],[Customer Rating]]&lt;=5,"3-5", IF(tblClean[[#This Row],[Customer Rating]]&lt;=8,"6-8","9-10"))))</f>
        <v>9-10</v>
      </c>
    </row>
    <row r="80" spans="1:24" x14ac:dyDescent="0.3">
      <c r="A80" s="40" t="s">
        <v>98</v>
      </c>
      <c r="B80" s="41" t="s">
        <v>15</v>
      </c>
      <c r="C80" s="41" t="s">
        <v>16</v>
      </c>
      <c r="D80" s="42">
        <v>45931</v>
      </c>
      <c r="E80" s="42">
        <v>45934</v>
      </c>
      <c r="F80" s="42">
        <v>45936</v>
      </c>
      <c r="G80" s="42">
        <v>45938</v>
      </c>
      <c r="H80" s="41" t="s">
        <v>17</v>
      </c>
      <c r="I80" s="41"/>
      <c r="J80" s="42">
        <v>45953</v>
      </c>
      <c r="K80" s="43">
        <v>7</v>
      </c>
      <c r="L80" s="44">
        <f>IF(NOT(ISBLANK(tblClean[[#This Row],[Pre-Booking Date]])), 1, 0)</f>
        <v>1</v>
      </c>
      <c r="M80" s="44">
        <f>IF(NOT(ISBLANK(tblClean[[#This Row],[Booking Date]])), 1, 0)</f>
        <v>1</v>
      </c>
      <c r="N80" s="38">
        <f>IF(NOT(ISBLANK(tblClean[[#This Row],[Delivery Date]])), 1, 0)</f>
        <v>1</v>
      </c>
      <c r="O80" s="38">
        <f>IF(OR(LOWER(TRIM(tblClean[[#This Row],[Cancellation Status]]))="yes", LOWER(TRIM(tblClean[[#This Row],[Cancellation Status]]))="cancelled"), 1, 0)</f>
        <v>0</v>
      </c>
      <c r="P80" s="38">
        <f>IF(AND(tblClean[[#This Row],[Is_Delivered]]=1, tblClean[[#This Row],[Is_Cancelled]]=0), 1, 0)</f>
        <v>1</v>
      </c>
      <c r="Q80" s="38">
        <f>IF(AND(NOT(ISBLANK(tblClean[[#This Row],[Pre-Booking Date]])), NOT(ISBLANK(tblClean[[#This Row],[Lead Date]]))), tblClean[[#This Row],[Pre-Booking Date]] - tblClean[[#This Row],[Lead Date]], "")</f>
        <v>3</v>
      </c>
      <c r="R80" s="38">
        <f>IF(AND(NOT(ISBLANK(tblClean[[#This Row],[Booking Date]])), NOT(ISBLANK(tblClean[[#This Row],[Pre-Booking Date]]))), tblClean[[#This Row],[Booking Date]] - tblClean[[#This Row],[Pre-Booking Date]], "")</f>
        <v>2</v>
      </c>
      <c r="S80" s="38">
        <f>IF(AND(NOT(ISBLANK(tblClean[[#This Row],[Delivery Date]])), NOT(ISBLANK(tblClean[[#This Row],[Booking Date]]))), tblClean[[#This Row],[Delivery Date]] - tblClean[[#This Row],[Booking Date]], "")</f>
        <v>2</v>
      </c>
      <c r="T80" s="39">
        <f>IF(AND(tblClean[[#This Row],[Is_SuccessfulDelivery]]=1, NOT(ISBLANK(tblClean[[#This Row],[Delivery Date]])), NOT(ISBLANK(tblClean[[#This Row],[Booking Date]]))),
   tblClean[[#This Row],[Delivery Date]] - tblClean[[#This Row],[Booking Date]],
   "")</f>
        <v>2</v>
      </c>
      <c r="U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0" s="82">
        <f>IF(tblClean[[#This Row],[Delivery Date]]="", "", tblClean[[#This Row],[Delivery Date]] - tblClean[[#This Row],[Lead Date]])</f>
        <v>7</v>
      </c>
      <c r="W80" s="82" t="str">
        <f>_xlfn.XLOOKUP(tblClean[[#This Row],[Lead ID]], tblHP[Lead ID], tblHP[Potential_Bucket], "")</f>
        <v>Low</v>
      </c>
      <c r="X80" s="82" t="str">
        <f>IF(tblClean[[#This Row],[Customer Rating]]="", "", IF(tblClean[[#This Row],[Customer Rating]]&lt;=2,"0-2", IF(tblClean[[#This Row],[Customer Rating]]&lt;=5,"3-5", IF(tblClean[[#This Row],[Customer Rating]]&lt;=8,"6-8","9-10"))))</f>
        <v>6-8</v>
      </c>
    </row>
    <row r="81" spans="1:24" x14ac:dyDescent="0.3">
      <c r="A81" s="33" t="s">
        <v>99</v>
      </c>
      <c r="B81" s="34" t="s">
        <v>32</v>
      </c>
      <c r="C81" s="34" t="s">
        <v>30</v>
      </c>
      <c r="D81" s="35">
        <v>45947</v>
      </c>
      <c r="E81" s="35">
        <v>45950</v>
      </c>
      <c r="F81" s="35">
        <v>45952</v>
      </c>
      <c r="G81" s="35">
        <v>45955</v>
      </c>
      <c r="H81" s="34" t="s">
        <v>17</v>
      </c>
      <c r="I81" s="34"/>
      <c r="J81" s="35">
        <v>45965</v>
      </c>
      <c r="K81" s="36">
        <v>6</v>
      </c>
      <c r="L81" s="44">
        <f>IF(NOT(ISBLANK(tblClean[[#This Row],[Pre-Booking Date]])), 1, 0)</f>
        <v>1</v>
      </c>
      <c r="M81" s="44">
        <f>IF(NOT(ISBLANK(tblClean[[#This Row],[Booking Date]])), 1, 0)</f>
        <v>1</v>
      </c>
      <c r="N81" s="38">
        <f>IF(NOT(ISBLANK(tblClean[[#This Row],[Delivery Date]])), 1, 0)</f>
        <v>1</v>
      </c>
      <c r="O81" s="38">
        <f>IF(OR(LOWER(TRIM(tblClean[[#This Row],[Cancellation Status]]))="yes", LOWER(TRIM(tblClean[[#This Row],[Cancellation Status]]))="cancelled"), 1, 0)</f>
        <v>0</v>
      </c>
      <c r="P81" s="38">
        <f>IF(AND(tblClean[[#This Row],[Is_Delivered]]=1, tblClean[[#This Row],[Is_Cancelled]]=0), 1, 0)</f>
        <v>1</v>
      </c>
      <c r="Q81" s="38">
        <f>IF(AND(NOT(ISBLANK(tblClean[[#This Row],[Pre-Booking Date]])), NOT(ISBLANK(tblClean[[#This Row],[Lead Date]]))), tblClean[[#This Row],[Pre-Booking Date]] - tblClean[[#This Row],[Lead Date]], "")</f>
        <v>3</v>
      </c>
      <c r="R81" s="38">
        <f>IF(AND(NOT(ISBLANK(tblClean[[#This Row],[Booking Date]])), NOT(ISBLANK(tblClean[[#This Row],[Pre-Booking Date]]))), tblClean[[#This Row],[Booking Date]] - tblClean[[#This Row],[Pre-Booking Date]], "")</f>
        <v>2</v>
      </c>
      <c r="S81" s="38">
        <f>IF(AND(NOT(ISBLANK(tblClean[[#This Row],[Delivery Date]])), NOT(ISBLANK(tblClean[[#This Row],[Booking Date]]))), tblClean[[#This Row],[Delivery Date]] - tblClean[[#This Row],[Booking Date]], "")</f>
        <v>3</v>
      </c>
      <c r="T81" s="39">
        <f>IF(AND(tblClean[[#This Row],[Is_SuccessfulDelivery]]=1, NOT(ISBLANK(tblClean[[#This Row],[Delivery Date]])), NOT(ISBLANK(tblClean[[#This Row],[Booking Date]]))),
   tblClean[[#This Row],[Delivery Date]] - tblClean[[#This Row],[Booking Date]],
   "")</f>
        <v>3</v>
      </c>
      <c r="U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1" s="82">
        <f>IF(tblClean[[#This Row],[Delivery Date]]="", "", tblClean[[#This Row],[Delivery Date]] - tblClean[[#This Row],[Lead Date]])</f>
        <v>8</v>
      </c>
      <c r="W81" s="82" t="str">
        <f>_xlfn.XLOOKUP(tblClean[[#This Row],[Lead ID]], tblHP[Lead ID], tblHP[Potential_Bucket], "")</f>
        <v>High</v>
      </c>
      <c r="X81" s="82" t="str">
        <f>IF(tblClean[[#This Row],[Customer Rating]]="", "", IF(tblClean[[#This Row],[Customer Rating]]&lt;=2,"0-2", IF(tblClean[[#This Row],[Customer Rating]]&lt;=5,"3-5", IF(tblClean[[#This Row],[Customer Rating]]&lt;=8,"6-8","9-10"))))</f>
        <v>6-8</v>
      </c>
    </row>
    <row r="82" spans="1:24" x14ac:dyDescent="0.3">
      <c r="A82" s="40" t="s">
        <v>100</v>
      </c>
      <c r="B82" s="41" t="s">
        <v>19</v>
      </c>
      <c r="C82" s="41" t="s">
        <v>22</v>
      </c>
      <c r="D82" s="42">
        <v>45961</v>
      </c>
      <c r="E82" s="41"/>
      <c r="F82" s="41"/>
      <c r="G82" s="41"/>
      <c r="H82" s="41" t="s">
        <v>23</v>
      </c>
      <c r="I82" s="41" t="s">
        <v>101</v>
      </c>
      <c r="J82" s="41"/>
      <c r="K82" s="43"/>
      <c r="L82" s="44">
        <f>IF(NOT(ISBLANK(tblClean[[#This Row],[Pre-Booking Date]])), 1, 0)</f>
        <v>0</v>
      </c>
      <c r="M82" s="44">
        <f>IF(NOT(ISBLANK(tblClean[[#This Row],[Booking Date]])), 1, 0)</f>
        <v>0</v>
      </c>
      <c r="N82" s="38">
        <f>IF(NOT(ISBLANK(tblClean[[#This Row],[Delivery Date]])), 1, 0)</f>
        <v>0</v>
      </c>
      <c r="O82" s="38">
        <f>IF(OR(LOWER(TRIM(tblClean[[#This Row],[Cancellation Status]]))="yes", LOWER(TRIM(tblClean[[#This Row],[Cancellation Status]]))="cancelled"), 1, 0)</f>
        <v>1</v>
      </c>
      <c r="P82" s="38">
        <f>IF(AND(tblClean[[#This Row],[Is_Delivered]]=1, tblClean[[#This Row],[Is_Cancelled]]=0), 1, 0)</f>
        <v>0</v>
      </c>
      <c r="Q82" s="38" t="str">
        <f>IF(AND(NOT(ISBLANK(tblClean[[#This Row],[Pre-Booking Date]])), NOT(ISBLANK(tblClean[[#This Row],[Lead Date]]))), tblClean[[#This Row],[Pre-Booking Date]] - tblClean[[#This Row],[Lead Date]], "")</f>
        <v/>
      </c>
      <c r="R82" s="38" t="str">
        <f>IF(AND(NOT(ISBLANK(tblClean[[#This Row],[Booking Date]])), NOT(ISBLANK(tblClean[[#This Row],[Pre-Booking Date]]))), tblClean[[#This Row],[Booking Date]] - tblClean[[#This Row],[Pre-Booking Date]], "")</f>
        <v/>
      </c>
      <c r="S82" s="38" t="str">
        <f>IF(AND(NOT(ISBLANK(tblClean[[#This Row],[Delivery Date]])), NOT(ISBLANK(tblClean[[#This Row],[Booking Date]]))), tblClean[[#This Row],[Delivery Date]] - tblClean[[#This Row],[Booking Date]], "")</f>
        <v/>
      </c>
      <c r="T82" s="39" t="str">
        <f>IF(AND(tblClean[[#This Row],[Is_SuccessfulDelivery]]=1, NOT(ISBLANK(tblClean[[#This Row],[Delivery Date]])), NOT(ISBLANK(tblClean[[#This Row],[Booking Date]]))),
   tblClean[[#This Row],[Delivery Date]] - tblClean[[#This Row],[Booking Date]],
   "")</f>
        <v/>
      </c>
      <c r="U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2" s="82" t="str">
        <f>IF(tblClean[[#This Row],[Delivery Date]]="", "", tblClean[[#This Row],[Delivery Date]] - tblClean[[#This Row],[Lead Date]])</f>
        <v/>
      </c>
      <c r="W82" s="82" t="str">
        <f>_xlfn.XLOOKUP(tblClean[[#This Row],[Lead ID]], tblHP[Lead ID], tblHP[Potential_Bucket], "")</f>
        <v>Low</v>
      </c>
      <c r="X82" s="82" t="str">
        <f>IF(tblClean[[#This Row],[Customer Rating]]="", "", IF(tblClean[[#This Row],[Customer Rating]]&lt;=2,"0-2", IF(tblClean[[#This Row],[Customer Rating]]&lt;=5,"3-5", IF(tblClean[[#This Row],[Customer Rating]]&lt;=8,"6-8","9-10"))))</f>
        <v/>
      </c>
    </row>
    <row r="83" spans="1:24" x14ac:dyDescent="0.3">
      <c r="A83" s="33" t="s">
        <v>102</v>
      </c>
      <c r="B83" s="34" t="s">
        <v>15</v>
      </c>
      <c r="C83" s="34" t="s">
        <v>16</v>
      </c>
      <c r="D83" s="35">
        <v>45937</v>
      </c>
      <c r="E83" s="35">
        <v>45940</v>
      </c>
      <c r="F83" s="35">
        <v>45943</v>
      </c>
      <c r="G83" s="35">
        <v>45947</v>
      </c>
      <c r="H83" s="34" t="s">
        <v>17</v>
      </c>
      <c r="I83" s="34"/>
      <c r="J83" s="35">
        <v>45975</v>
      </c>
      <c r="K83" s="36">
        <v>0</v>
      </c>
      <c r="L83" s="44">
        <f>IF(NOT(ISBLANK(tblClean[[#This Row],[Pre-Booking Date]])), 1, 0)</f>
        <v>1</v>
      </c>
      <c r="M83" s="44">
        <f>IF(NOT(ISBLANK(tblClean[[#This Row],[Booking Date]])), 1, 0)</f>
        <v>1</v>
      </c>
      <c r="N83" s="38">
        <f>IF(NOT(ISBLANK(tblClean[[#This Row],[Delivery Date]])), 1, 0)</f>
        <v>1</v>
      </c>
      <c r="O83" s="38">
        <f>IF(OR(LOWER(TRIM(tblClean[[#This Row],[Cancellation Status]]))="yes", LOWER(TRIM(tblClean[[#This Row],[Cancellation Status]]))="cancelled"), 1, 0)</f>
        <v>0</v>
      </c>
      <c r="P83" s="38">
        <f>IF(AND(tblClean[[#This Row],[Is_Delivered]]=1, tblClean[[#This Row],[Is_Cancelled]]=0), 1, 0)</f>
        <v>1</v>
      </c>
      <c r="Q83" s="38">
        <f>IF(AND(NOT(ISBLANK(tblClean[[#This Row],[Pre-Booking Date]])), NOT(ISBLANK(tblClean[[#This Row],[Lead Date]]))), tblClean[[#This Row],[Pre-Booking Date]] - tblClean[[#This Row],[Lead Date]], "")</f>
        <v>3</v>
      </c>
      <c r="R83" s="38">
        <f>IF(AND(NOT(ISBLANK(tblClean[[#This Row],[Booking Date]])), NOT(ISBLANK(tblClean[[#This Row],[Pre-Booking Date]]))), tblClean[[#This Row],[Booking Date]] - tblClean[[#This Row],[Pre-Booking Date]], "")</f>
        <v>3</v>
      </c>
      <c r="S83" s="38">
        <f>IF(AND(NOT(ISBLANK(tblClean[[#This Row],[Delivery Date]])), NOT(ISBLANK(tblClean[[#This Row],[Booking Date]]))), tblClean[[#This Row],[Delivery Date]] - tblClean[[#This Row],[Booking Date]], "")</f>
        <v>4</v>
      </c>
      <c r="T83" s="39">
        <f>IF(AND(tblClean[[#This Row],[Is_SuccessfulDelivery]]=1, NOT(ISBLANK(tblClean[[#This Row],[Delivery Date]])), NOT(ISBLANK(tblClean[[#This Row],[Booking Date]]))),
   tblClean[[#This Row],[Delivery Date]] - tblClean[[#This Row],[Booking Date]],
   "")</f>
        <v>4</v>
      </c>
      <c r="U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3" s="82">
        <f>IF(tblClean[[#This Row],[Delivery Date]]="", "", tblClean[[#This Row],[Delivery Date]] - tblClean[[#This Row],[Lead Date]])</f>
        <v>10</v>
      </c>
      <c r="W83" s="82" t="str">
        <f>_xlfn.XLOOKUP(tblClean[[#This Row],[Lead ID]], tblHP[Lead ID], tblHP[Potential_Bucket], "")</f>
        <v>Low</v>
      </c>
      <c r="X83" s="82" t="str">
        <f>IF(tblClean[[#This Row],[Customer Rating]]="", "", IF(tblClean[[#This Row],[Customer Rating]]&lt;=2,"0-2", IF(tblClean[[#This Row],[Customer Rating]]&lt;=5,"3-5", IF(tblClean[[#This Row],[Customer Rating]]&lt;=8,"6-8","9-10"))))</f>
        <v>0-2</v>
      </c>
    </row>
    <row r="84" spans="1:24" x14ac:dyDescent="0.3">
      <c r="A84" s="40" t="s">
        <v>103</v>
      </c>
      <c r="B84" s="41" t="s">
        <v>15</v>
      </c>
      <c r="C84" s="41" t="s">
        <v>30</v>
      </c>
      <c r="D84" s="42">
        <v>45933</v>
      </c>
      <c r="E84" s="42">
        <v>45936</v>
      </c>
      <c r="F84" s="42">
        <v>45941</v>
      </c>
      <c r="G84" s="42">
        <v>45948</v>
      </c>
      <c r="H84" s="41" t="s">
        <v>17</v>
      </c>
      <c r="I84" s="41"/>
      <c r="J84" s="42">
        <v>45970</v>
      </c>
      <c r="K84" s="43">
        <v>1</v>
      </c>
      <c r="L84" s="44">
        <f>IF(NOT(ISBLANK(tblClean[[#This Row],[Pre-Booking Date]])), 1, 0)</f>
        <v>1</v>
      </c>
      <c r="M84" s="44">
        <f>IF(NOT(ISBLANK(tblClean[[#This Row],[Booking Date]])), 1, 0)</f>
        <v>1</v>
      </c>
      <c r="N84" s="38">
        <f>IF(NOT(ISBLANK(tblClean[[#This Row],[Delivery Date]])), 1, 0)</f>
        <v>1</v>
      </c>
      <c r="O84" s="38">
        <f>IF(OR(LOWER(TRIM(tblClean[[#This Row],[Cancellation Status]]))="yes", LOWER(TRIM(tblClean[[#This Row],[Cancellation Status]]))="cancelled"), 1, 0)</f>
        <v>0</v>
      </c>
      <c r="P84" s="38">
        <f>IF(AND(tblClean[[#This Row],[Is_Delivered]]=1, tblClean[[#This Row],[Is_Cancelled]]=0), 1, 0)</f>
        <v>1</v>
      </c>
      <c r="Q84" s="38">
        <f>IF(AND(NOT(ISBLANK(tblClean[[#This Row],[Pre-Booking Date]])), NOT(ISBLANK(tblClean[[#This Row],[Lead Date]]))), tblClean[[#This Row],[Pre-Booking Date]] - tblClean[[#This Row],[Lead Date]], "")</f>
        <v>3</v>
      </c>
      <c r="R84" s="38">
        <f>IF(AND(NOT(ISBLANK(tblClean[[#This Row],[Booking Date]])), NOT(ISBLANK(tblClean[[#This Row],[Pre-Booking Date]]))), tblClean[[#This Row],[Booking Date]] - tblClean[[#This Row],[Pre-Booking Date]], "")</f>
        <v>5</v>
      </c>
      <c r="S84" s="38">
        <f>IF(AND(NOT(ISBLANK(tblClean[[#This Row],[Delivery Date]])), NOT(ISBLANK(tblClean[[#This Row],[Booking Date]]))), tblClean[[#This Row],[Delivery Date]] - tblClean[[#This Row],[Booking Date]], "")</f>
        <v>7</v>
      </c>
      <c r="T84" s="39">
        <f>IF(AND(tblClean[[#This Row],[Is_SuccessfulDelivery]]=1, NOT(ISBLANK(tblClean[[#This Row],[Delivery Date]])), NOT(ISBLANK(tblClean[[#This Row],[Booking Date]]))),
   tblClean[[#This Row],[Delivery Date]] - tblClean[[#This Row],[Booking Date]],
   "")</f>
        <v>7</v>
      </c>
      <c r="U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4" s="82">
        <f>IF(tblClean[[#This Row],[Delivery Date]]="", "", tblClean[[#This Row],[Delivery Date]] - tblClean[[#This Row],[Lead Date]])</f>
        <v>15</v>
      </c>
      <c r="W84" s="82" t="str">
        <f>_xlfn.XLOOKUP(tblClean[[#This Row],[Lead ID]], tblHP[Lead ID], tblHP[Potential_Bucket], "")</f>
        <v>Low</v>
      </c>
      <c r="X84" s="82" t="str">
        <f>IF(tblClean[[#This Row],[Customer Rating]]="", "", IF(tblClean[[#This Row],[Customer Rating]]&lt;=2,"0-2", IF(tblClean[[#This Row],[Customer Rating]]&lt;=5,"3-5", IF(tblClean[[#This Row],[Customer Rating]]&lt;=8,"6-8","9-10"))))</f>
        <v>0-2</v>
      </c>
    </row>
    <row r="85" spans="1:24" x14ac:dyDescent="0.3">
      <c r="A85" s="33" t="s">
        <v>104</v>
      </c>
      <c r="B85" s="34" t="s">
        <v>32</v>
      </c>
      <c r="C85" s="34" t="s">
        <v>16</v>
      </c>
      <c r="D85" s="35">
        <v>45938</v>
      </c>
      <c r="E85" s="35">
        <v>45939</v>
      </c>
      <c r="F85" s="35">
        <v>45942</v>
      </c>
      <c r="G85" s="35">
        <v>45945</v>
      </c>
      <c r="H85" s="34" t="s">
        <v>17</v>
      </c>
      <c r="I85" s="34"/>
      <c r="J85" s="35">
        <v>45973</v>
      </c>
      <c r="K85" s="36">
        <v>8</v>
      </c>
      <c r="L85" s="44">
        <f>IF(NOT(ISBLANK(tblClean[[#This Row],[Pre-Booking Date]])), 1, 0)</f>
        <v>1</v>
      </c>
      <c r="M85" s="44">
        <f>IF(NOT(ISBLANK(tblClean[[#This Row],[Booking Date]])), 1, 0)</f>
        <v>1</v>
      </c>
      <c r="N85" s="38">
        <f>IF(NOT(ISBLANK(tblClean[[#This Row],[Delivery Date]])), 1, 0)</f>
        <v>1</v>
      </c>
      <c r="O85" s="38">
        <f>IF(OR(LOWER(TRIM(tblClean[[#This Row],[Cancellation Status]]))="yes", LOWER(TRIM(tblClean[[#This Row],[Cancellation Status]]))="cancelled"), 1, 0)</f>
        <v>0</v>
      </c>
      <c r="P85" s="38">
        <f>IF(AND(tblClean[[#This Row],[Is_Delivered]]=1, tblClean[[#This Row],[Is_Cancelled]]=0), 1, 0)</f>
        <v>1</v>
      </c>
      <c r="Q85" s="38">
        <f>IF(AND(NOT(ISBLANK(tblClean[[#This Row],[Pre-Booking Date]])), NOT(ISBLANK(tblClean[[#This Row],[Lead Date]]))), tblClean[[#This Row],[Pre-Booking Date]] - tblClean[[#This Row],[Lead Date]], "")</f>
        <v>1</v>
      </c>
      <c r="R85" s="38">
        <f>IF(AND(NOT(ISBLANK(tblClean[[#This Row],[Booking Date]])), NOT(ISBLANK(tblClean[[#This Row],[Pre-Booking Date]]))), tblClean[[#This Row],[Booking Date]] - tblClean[[#This Row],[Pre-Booking Date]], "")</f>
        <v>3</v>
      </c>
      <c r="S85" s="38">
        <f>IF(AND(NOT(ISBLANK(tblClean[[#This Row],[Delivery Date]])), NOT(ISBLANK(tblClean[[#This Row],[Booking Date]]))), tblClean[[#This Row],[Delivery Date]] - tblClean[[#This Row],[Booking Date]], "")</f>
        <v>3</v>
      </c>
      <c r="T85" s="39">
        <f>IF(AND(tblClean[[#This Row],[Is_SuccessfulDelivery]]=1, NOT(ISBLANK(tblClean[[#This Row],[Delivery Date]])), NOT(ISBLANK(tblClean[[#This Row],[Booking Date]]))),
   tblClean[[#This Row],[Delivery Date]] - tblClean[[#This Row],[Booking Date]],
   "")</f>
        <v>3</v>
      </c>
      <c r="U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5" s="82">
        <f>IF(tblClean[[#This Row],[Delivery Date]]="", "", tblClean[[#This Row],[Delivery Date]] - tblClean[[#This Row],[Lead Date]])</f>
        <v>7</v>
      </c>
      <c r="W85" s="82" t="str">
        <f>_xlfn.XLOOKUP(tblClean[[#This Row],[Lead ID]], tblHP[Lead ID], tblHP[Potential_Bucket], "")</f>
        <v>Medium</v>
      </c>
      <c r="X85" s="82" t="str">
        <f>IF(tblClean[[#This Row],[Customer Rating]]="", "", IF(tblClean[[#This Row],[Customer Rating]]&lt;=2,"0-2", IF(tblClean[[#This Row],[Customer Rating]]&lt;=5,"3-5", IF(tblClean[[#This Row],[Customer Rating]]&lt;=8,"6-8","9-10"))))</f>
        <v>6-8</v>
      </c>
    </row>
    <row r="86" spans="1:24" x14ac:dyDescent="0.3">
      <c r="A86" s="40" t="s">
        <v>105</v>
      </c>
      <c r="B86" s="41" t="s">
        <v>32</v>
      </c>
      <c r="C86" s="41" t="s">
        <v>22</v>
      </c>
      <c r="D86" s="42">
        <v>45954</v>
      </c>
      <c r="E86" s="41"/>
      <c r="F86" s="41"/>
      <c r="G86" s="41"/>
      <c r="H86" s="41" t="s">
        <v>23</v>
      </c>
      <c r="I86" s="41" t="s">
        <v>24</v>
      </c>
      <c r="J86" s="41"/>
      <c r="K86" s="43"/>
      <c r="L86" s="44">
        <f>IF(NOT(ISBLANK(tblClean[[#This Row],[Pre-Booking Date]])), 1, 0)</f>
        <v>0</v>
      </c>
      <c r="M86" s="44">
        <f>IF(NOT(ISBLANK(tblClean[[#This Row],[Booking Date]])), 1, 0)</f>
        <v>0</v>
      </c>
      <c r="N86" s="38">
        <f>IF(NOT(ISBLANK(tblClean[[#This Row],[Delivery Date]])), 1, 0)</f>
        <v>0</v>
      </c>
      <c r="O86" s="38">
        <f>IF(OR(LOWER(TRIM(tblClean[[#This Row],[Cancellation Status]]))="yes", LOWER(TRIM(tblClean[[#This Row],[Cancellation Status]]))="cancelled"), 1, 0)</f>
        <v>1</v>
      </c>
      <c r="P86" s="38">
        <f>IF(AND(tblClean[[#This Row],[Is_Delivered]]=1, tblClean[[#This Row],[Is_Cancelled]]=0), 1, 0)</f>
        <v>0</v>
      </c>
      <c r="Q86" s="38" t="str">
        <f>IF(AND(NOT(ISBLANK(tblClean[[#This Row],[Pre-Booking Date]])), NOT(ISBLANK(tblClean[[#This Row],[Lead Date]]))), tblClean[[#This Row],[Pre-Booking Date]] - tblClean[[#This Row],[Lead Date]], "")</f>
        <v/>
      </c>
      <c r="R86" s="38" t="str">
        <f>IF(AND(NOT(ISBLANK(tblClean[[#This Row],[Booking Date]])), NOT(ISBLANK(tblClean[[#This Row],[Pre-Booking Date]]))), tblClean[[#This Row],[Booking Date]] - tblClean[[#This Row],[Pre-Booking Date]], "")</f>
        <v/>
      </c>
      <c r="S86" s="38" t="str">
        <f>IF(AND(NOT(ISBLANK(tblClean[[#This Row],[Delivery Date]])), NOT(ISBLANK(tblClean[[#This Row],[Booking Date]]))), tblClean[[#This Row],[Delivery Date]] - tblClean[[#This Row],[Booking Date]], "")</f>
        <v/>
      </c>
      <c r="T86" s="39" t="str">
        <f>IF(AND(tblClean[[#This Row],[Is_SuccessfulDelivery]]=1, NOT(ISBLANK(tblClean[[#This Row],[Delivery Date]])), NOT(ISBLANK(tblClean[[#This Row],[Booking Date]]))),
   tblClean[[#This Row],[Delivery Date]] - tblClean[[#This Row],[Booking Date]],
   "")</f>
        <v/>
      </c>
      <c r="U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6" s="82" t="str">
        <f>IF(tblClean[[#This Row],[Delivery Date]]="", "", tblClean[[#This Row],[Delivery Date]] - tblClean[[#This Row],[Lead Date]])</f>
        <v/>
      </c>
      <c r="W86" s="82" t="str">
        <f>_xlfn.XLOOKUP(tblClean[[#This Row],[Lead ID]], tblHP[Lead ID], tblHP[Potential_Bucket], "")</f>
        <v>Low</v>
      </c>
      <c r="X86" s="82" t="str">
        <f>IF(tblClean[[#This Row],[Customer Rating]]="", "", IF(tblClean[[#This Row],[Customer Rating]]&lt;=2,"0-2", IF(tblClean[[#This Row],[Customer Rating]]&lt;=5,"3-5", IF(tblClean[[#This Row],[Customer Rating]]&lt;=8,"6-8","9-10"))))</f>
        <v/>
      </c>
    </row>
    <row r="87" spans="1:24" x14ac:dyDescent="0.3">
      <c r="A87" s="33" t="s">
        <v>106</v>
      </c>
      <c r="B87" s="34" t="s">
        <v>19</v>
      </c>
      <c r="C87" s="34" t="s">
        <v>22</v>
      </c>
      <c r="D87" s="35">
        <v>45944</v>
      </c>
      <c r="E87" s="34"/>
      <c r="F87" s="34"/>
      <c r="G87" s="34"/>
      <c r="H87" s="34" t="s">
        <v>23</v>
      </c>
      <c r="I87" s="34" t="s">
        <v>63</v>
      </c>
      <c r="J87" s="34"/>
      <c r="K87" s="36"/>
      <c r="L87" s="44">
        <f>IF(NOT(ISBLANK(tblClean[[#This Row],[Pre-Booking Date]])), 1, 0)</f>
        <v>0</v>
      </c>
      <c r="M87" s="44">
        <f>IF(NOT(ISBLANK(tblClean[[#This Row],[Booking Date]])), 1, 0)</f>
        <v>0</v>
      </c>
      <c r="N87" s="38">
        <f>IF(NOT(ISBLANK(tblClean[[#This Row],[Delivery Date]])), 1, 0)</f>
        <v>0</v>
      </c>
      <c r="O87" s="38">
        <f>IF(OR(LOWER(TRIM(tblClean[[#This Row],[Cancellation Status]]))="yes", LOWER(TRIM(tblClean[[#This Row],[Cancellation Status]]))="cancelled"), 1, 0)</f>
        <v>1</v>
      </c>
      <c r="P87" s="38">
        <f>IF(AND(tblClean[[#This Row],[Is_Delivered]]=1, tblClean[[#This Row],[Is_Cancelled]]=0), 1, 0)</f>
        <v>0</v>
      </c>
      <c r="Q87" s="38" t="str">
        <f>IF(AND(NOT(ISBLANK(tblClean[[#This Row],[Pre-Booking Date]])), NOT(ISBLANK(tblClean[[#This Row],[Lead Date]]))), tblClean[[#This Row],[Pre-Booking Date]] - tblClean[[#This Row],[Lead Date]], "")</f>
        <v/>
      </c>
      <c r="R87" s="38" t="str">
        <f>IF(AND(NOT(ISBLANK(tblClean[[#This Row],[Booking Date]])), NOT(ISBLANK(tblClean[[#This Row],[Pre-Booking Date]]))), tblClean[[#This Row],[Booking Date]] - tblClean[[#This Row],[Pre-Booking Date]], "")</f>
        <v/>
      </c>
      <c r="S87" s="38" t="str">
        <f>IF(AND(NOT(ISBLANK(tblClean[[#This Row],[Delivery Date]])), NOT(ISBLANK(tblClean[[#This Row],[Booking Date]]))), tblClean[[#This Row],[Delivery Date]] - tblClean[[#This Row],[Booking Date]], "")</f>
        <v/>
      </c>
      <c r="T87" s="39" t="str">
        <f>IF(AND(tblClean[[#This Row],[Is_SuccessfulDelivery]]=1, NOT(ISBLANK(tblClean[[#This Row],[Delivery Date]])), NOT(ISBLANK(tblClean[[#This Row],[Booking Date]]))),
   tblClean[[#This Row],[Delivery Date]] - tblClean[[#This Row],[Booking Date]],
   "")</f>
        <v/>
      </c>
      <c r="U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7" s="82" t="str">
        <f>IF(tblClean[[#This Row],[Delivery Date]]="", "", tblClean[[#This Row],[Delivery Date]] - tblClean[[#This Row],[Lead Date]])</f>
        <v/>
      </c>
      <c r="W87" s="82" t="str">
        <f>_xlfn.XLOOKUP(tblClean[[#This Row],[Lead ID]], tblHP[Lead ID], tblHP[Potential_Bucket], "")</f>
        <v>Low</v>
      </c>
      <c r="X87" s="82" t="str">
        <f>IF(tblClean[[#This Row],[Customer Rating]]="", "", IF(tblClean[[#This Row],[Customer Rating]]&lt;=2,"0-2", IF(tblClean[[#This Row],[Customer Rating]]&lt;=5,"3-5", IF(tblClean[[#This Row],[Customer Rating]]&lt;=8,"6-8","9-10"))))</f>
        <v/>
      </c>
    </row>
    <row r="88" spans="1:24" x14ac:dyDescent="0.3">
      <c r="A88" s="40" t="s">
        <v>107</v>
      </c>
      <c r="B88" s="41" t="s">
        <v>32</v>
      </c>
      <c r="C88" s="41" t="s">
        <v>16</v>
      </c>
      <c r="D88" s="42">
        <v>45946</v>
      </c>
      <c r="E88" s="42">
        <v>45948</v>
      </c>
      <c r="F88" s="42">
        <v>45950</v>
      </c>
      <c r="G88" s="42">
        <v>45956</v>
      </c>
      <c r="H88" s="41" t="s">
        <v>23</v>
      </c>
      <c r="I88" s="41" t="s">
        <v>33</v>
      </c>
      <c r="J88" s="41"/>
      <c r="K88" s="43"/>
      <c r="L88" s="44">
        <f>IF(NOT(ISBLANK(tblClean[[#This Row],[Pre-Booking Date]])), 1, 0)</f>
        <v>1</v>
      </c>
      <c r="M88" s="44">
        <f>IF(NOT(ISBLANK(tblClean[[#This Row],[Booking Date]])), 1, 0)</f>
        <v>1</v>
      </c>
      <c r="N88" s="38">
        <f>IF(NOT(ISBLANK(tblClean[[#This Row],[Delivery Date]])), 1, 0)</f>
        <v>1</v>
      </c>
      <c r="O88" s="38">
        <f>IF(OR(LOWER(TRIM(tblClean[[#This Row],[Cancellation Status]]))="yes", LOWER(TRIM(tblClean[[#This Row],[Cancellation Status]]))="cancelled"), 1, 0)</f>
        <v>1</v>
      </c>
      <c r="P88" s="38">
        <f>IF(AND(tblClean[[#This Row],[Is_Delivered]]=1, tblClean[[#This Row],[Is_Cancelled]]=0), 1, 0)</f>
        <v>0</v>
      </c>
      <c r="Q88" s="38">
        <f>IF(AND(NOT(ISBLANK(tblClean[[#This Row],[Pre-Booking Date]])), NOT(ISBLANK(tblClean[[#This Row],[Lead Date]]))), tblClean[[#This Row],[Pre-Booking Date]] - tblClean[[#This Row],[Lead Date]], "")</f>
        <v>2</v>
      </c>
      <c r="R88" s="38">
        <f>IF(AND(NOT(ISBLANK(tblClean[[#This Row],[Booking Date]])), NOT(ISBLANK(tblClean[[#This Row],[Pre-Booking Date]]))), tblClean[[#This Row],[Booking Date]] - tblClean[[#This Row],[Pre-Booking Date]], "")</f>
        <v>2</v>
      </c>
      <c r="S88" s="38">
        <f>IF(AND(NOT(ISBLANK(tblClean[[#This Row],[Delivery Date]])), NOT(ISBLANK(tblClean[[#This Row],[Booking Date]]))), tblClean[[#This Row],[Delivery Date]] - tblClean[[#This Row],[Booking Date]], "")</f>
        <v>6</v>
      </c>
      <c r="T88" s="39" t="str">
        <f>IF(AND(tblClean[[#This Row],[Is_SuccessfulDelivery]]=1, NOT(ISBLANK(tblClean[[#This Row],[Delivery Date]])), NOT(ISBLANK(tblClean[[#This Row],[Booking Date]]))),
   tblClean[[#This Row],[Delivery Date]] - tblClean[[#This Row],[Booking Date]],
   "")</f>
        <v/>
      </c>
      <c r="U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8" s="82">
        <f>IF(tblClean[[#This Row],[Delivery Date]]="", "", tblClean[[#This Row],[Delivery Date]] - tblClean[[#This Row],[Lead Date]])</f>
        <v>10</v>
      </c>
      <c r="W88" s="82" t="str">
        <f>_xlfn.XLOOKUP(tblClean[[#This Row],[Lead ID]], tblHP[Lead ID], tblHP[Potential_Bucket], "")</f>
        <v>Low</v>
      </c>
      <c r="X88" s="82" t="str">
        <f>IF(tblClean[[#This Row],[Customer Rating]]="", "", IF(tblClean[[#This Row],[Customer Rating]]&lt;=2,"0-2", IF(tblClean[[#This Row],[Customer Rating]]&lt;=5,"3-5", IF(tblClean[[#This Row],[Customer Rating]]&lt;=8,"6-8","9-10"))))</f>
        <v/>
      </c>
    </row>
    <row r="89" spans="1:24" x14ac:dyDescent="0.3">
      <c r="A89" s="33" t="s">
        <v>108</v>
      </c>
      <c r="B89" s="34" t="s">
        <v>21</v>
      </c>
      <c r="C89" s="34" t="s">
        <v>22</v>
      </c>
      <c r="D89" s="35">
        <v>45948</v>
      </c>
      <c r="E89" s="34"/>
      <c r="F89" s="34"/>
      <c r="G89" s="34"/>
      <c r="H89" s="34" t="s">
        <v>23</v>
      </c>
      <c r="I89" s="34" t="s">
        <v>24</v>
      </c>
      <c r="J89" s="34"/>
      <c r="K89" s="36"/>
      <c r="L89" s="44">
        <f>IF(NOT(ISBLANK(tblClean[[#This Row],[Pre-Booking Date]])), 1, 0)</f>
        <v>0</v>
      </c>
      <c r="M89" s="44">
        <f>IF(NOT(ISBLANK(tblClean[[#This Row],[Booking Date]])), 1, 0)</f>
        <v>0</v>
      </c>
      <c r="N89" s="38">
        <f>IF(NOT(ISBLANK(tblClean[[#This Row],[Delivery Date]])), 1, 0)</f>
        <v>0</v>
      </c>
      <c r="O89" s="38">
        <f>IF(OR(LOWER(TRIM(tblClean[[#This Row],[Cancellation Status]]))="yes", LOWER(TRIM(tblClean[[#This Row],[Cancellation Status]]))="cancelled"), 1, 0)</f>
        <v>1</v>
      </c>
      <c r="P89" s="38">
        <f>IF(AND(tblClean[[#This Row],[Is_Delivered]]=1, tblClean[[#This Row],[Is_Cancelled]]=0), 1, 0)</f>
        <v>0</v>
      </c>
      <c r="Q89" s="38" t="str">
        <f>IF(AND(NOT(ISBLANK(tblClean[[#This Row],[Pre-Booking Date]])), NOT(ISBLANK(tblClean[[#This Row],[Lead Date]]))), tblClean[[#This Row],[Pre-Booking Date]] - tblClean[[#This Row],[Lead Date]], "")</f>
        <v/>
      </c>
      <c r="R89" s="38" t="str">
        <f>IF(AND(NOT(ISBLANK(tblClean[[#This Row],[Booking Date]])), NOT(ISBLANK(tblClean[[#This Row],[Pre-Booking Date]]))), tblClean[[#This Row],[Booking Date]] - tblClean[[#This Row],[Pre-Booking Date]], "")</f>
        <v/>
      </c>
      <c r="S89" s="38" t="str">
        <f>IF(AND(NOT(ISBLANK(tblClean[[#This Row],[Delivery Date]])), NOT(ISBLANK(tblClean[[#This Row],[Booking Date]]))), tblClean[[#This Row],[Delivery Date]] - tblClean[[#This Row],[Booking Date]], "")</f>
        <v/>
      </c>
      <c r="T89" s="39" t="str">
        <f>IF(AND(tblClean[[#This Row],[Is_SuccessfulDelivery]]=1, NOT(ISBLANK(tblClean[[#This Row],[Delivery Date]])), NOT(ISBLANK(tblClean[[#This Row],[Booking Date]]))),
   tblClean[[#This Row],[Delivery Date]] - tblClean[[#This Row],[Booking Date]],
   "")</f>
        <v/>
      </c>
      <c r="U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9" s="82" t="str">
        <f>IF(tblClean[[#This Row],[Delivery Date]]="", "", tblClean[[#This Row],[Delivery Date]] - tblClean[[#This Row],[Lead Date]])</f>
        <v/>
      </c>
      <c r="W89" s="82" t="str">
        <f>_xlfn.XLOOKUP(tblClean[[#This Row],[Lead ID]], tblHP[Lead ID], tblHP[Potential_Bucket], "")</f>
        <v>Low</v>
      </c>
      <c r="X89" s="82" t="str">
        <f>IF(tblClean[[#This Row],[Customer Rating]]="", "", IF(tblClean[[#This Row],[Customer Rating]]&lt;=2,"0-2", IF(tblClean[[#This Row],[Customer Rating]]&lt;=5,"3-5", IF(tblClean[[#This Row],[Customer Rating]]&lt;=8,"6-8","9-10"))))</f>
        <v/>
      </c>
    </row>
    <row r="90" spans="1:24" x14ac:dyDescent="0.3">
      <c r="A90" s="40" t="s">
        <v>109</v>
      </c>
      <c r="B90" s="41" t="s">
        <v>32</v>
      </c>
      <c r="C90" s="41" t="s">
        <v>22</v>
      </c>
      <c r="D90" s="42">
        <v>45955</v>
      </c>
      <c r="E90" s="41"/>
      <c r="F90" s="41"/>
      <c r="G90" s="41"/>
      <c r="H90" s="41" t="s">
        <v>23</v>
      </c>
      <c r="I90" s="41" t="s">
        <v>24</v>
      </c>
      <c r="J90" s="41"/>
      <c r="K90" s="43"/>
      <c r="L90" s="44">
        <f>IF(NOT(ISBLANK(tblClean[[#This Row],[Pre-Booking Date]])), 1, 0)</f>
        <v>0</v>
      </c>
      <c r="M90" s="44">
        <f>IF(NOT(ISBLANK(tblClean[[#This Row],[Booking Date]])), 1, 0)</f>
        <v>0</v>
      </c>
      <c r="N90" s="38">
        <f>IF(NOT(ISBLANK(tblClean[[#This Row],[Delivery Date]])), 1, 0)</f>
        <v>0</v>
      </c>
      <c r="O90" s="38">
        <f>IF(OR(LOWER(TRIM(tblClean[[#This Row],[Cancellation Status]]))="yes", LOWER(TRIM(tblClean[[#This Row],[Cancellation Status]]))="cancelled"), 1, 0)</f>
        <v>1</v>
      </c>
      <c r="P90" s="38">
        <f>IF(AND(tblClean[[#This Row],[Is_Delivered]]=1, tblClean[[#This Row],[Is_Cancelled]]=0), 1, 0)</f>
        <v>0</v>
      </c>
      <c r="Q90" s="38" t="str">
        <f>IF(AND(NOT(ISBLANK(tblClean[[#This Row],[Pre-Booking Date]])), NOT(ISBLANK(tblClean[[#This Row],[Lead Date]]))), tblClean[[#This Row],[Pre-Booking Date]] - tblClean[[#This Row],[Lead Date]], "")</f>
        <v/>
      </c>
      <c r="R90" s="38" t="str">
        <f>IF(AND(NOT(ISBLANK(tblClean[[#This Row],[Booking Date]])), NOT(ISBLANK(tblClean[[#This Row],[Pre-Booking Date]]))), tblClean[[#This Row],[Booking Date]] - tblClean[[#This Row],[Pre-Booking Date]], "")</f>
        <v/>
      </c>
      <c r="S90" s="38" t="str">
        <f>IF(AND(NOT(ISBLANK(tblClean[[#This Row],[Delivery Date]])), NOT(ISBLANK(tblClean[[#This Row],[Booking Date]]))), tblClean[[#This Row],[Delivery Date]] - tblClean[[#This Row],[Booking Date]], "")</f>
        <v/>
      </c>
      <c r="T90" s="39" t="str">
        <f>IF(AND(tblClean[[#This Row],[Is_SuccessfulDelivery]]=1, NOT(ISBLANK(tblClean[[#This Row],[Delivery Date]])), NOT(ISBLANK(tblClean[[#This Row],[Booking Date]]))),
   tblClean[[#This Row],[Delivery Date]] - tblClean[[#This Row],[Booking Date]],
   "")</f>
        <v/>
      </c>
      <c r="U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0" s="82" t="str">
        <f>IF(tblClean[[#This Row],[Delivery Date]]="", "", tblClean[[#This Row],[Delivery Date]] - tblClean[[#This Row],[Lead Date]])</f>
        <v/>
      </c>
      <c r="W90" s="82" t="str">
        <f>_xlfn.XLOOKUP(tblClean[[#This Row],[Lead ID]], tblHP[Lead ID], tblHP[Potential_Bucket], "")</f>
        <v>Low</v>
      </c>
      <c r="X90" s="82" t="str">
        <f>IF(tblClean[[#This Row],[Customer Rating]]="", "", IF(tblClean[[#This Row],[Customer Rating]]&lt;=2,"0-2", IF(tblClean[[#This Row],[Customer Rating]]&lt;=5,"3-5", IF(tblClean[[#This Row],[Customer Rating]]&lt;=8,"6-8","9-10"))))</f>
        <v/>
      </c>
    </row>
    <row r="91" spans="1:24" x14ac:dyDescent="0.3">
      <c r="A91" s="33" t="s">
        <v>110</v>
      </c>
      <c r="B91" s="34" t="s">
        <v>21</v>
      </c>
      <c r="C91" s="34" t="s">
        <v>16</v>
      </c>
      <c r="D91" s="35">
        <v>45938</v>
      </c>
      <c r="E91" s="35">
        <v>45940</v>
      </c>
      <c r="F91" s="35">
        <v>45943</v>
      </c>
      <c r="G91" s="35">
        <v>45948</v>
      </c>
      <c r="H91" s="34" t="s">
        <v>17</v>
      </c>
      <c r="I91" s="34"/>
      <c r="J91" s="35">
        <v>45959</v>
      </c>
      <c r="K91" s="36">
        <v>5</v>
      </c>
      <c r="L91" s="44">
        <f>IF(NOT(ISBLANK(tblClean[[#This Row],[Pre-Booking Date]])), 1, 0)</f>
        <v>1</v>
      </c>
      <c r="M91" s="44">
        <f>IF(NOT(ISBLANK(tblClean[[#This Row],[Booking Date]])), 1, 0)</f>
        <v>1</v>
      </c>
      <c r="N91" s="38">
        <f>IF(NOT(ISBLANK(tblClean[[#This Row],[Delivery Date]])), 1, 0)</f>
        <v>1</v>
      </c>
      <c r="O91" s="38">
        <f>IF(OR(LOWER(TRIM(tblClean[[#This Row],[Cancellation Status]]))="yes", LOWER(TRIM(tblClean[[#This Row],[Cancellation Status]]))="cancelled"), 1, 0)</f>
        <v>0</v>
      </c>
      <c r="P91" s="38">
        <f>IF(AND(tblClean[[#This Row],[Is_Delivered]]=1, tblClean[[#This Row],[Is_Cancelled]]=0), 1, 0)</f>
        <v>1</v>
      </c>
      <c r="Q91" s="38">
        <f>IF(AND(NOT(ISBLANK(tblClean[[#This Row],[Pre-Booking Date]])), NOT(ISBLANK(tblClean[[#This Row],[Lead Date]]))), tblClean[[#This Row],[Pre-Booking Date]] - tblClean[[#This Row],[Lead Date]], "")</f>
        <v>2</v>
      </c>
      <c r="R91" s="38">
        <f>IF(AND(NOT(ISBLANK(tblClean[[#This Row],[Booking Date]])), NOT(ISBLANK(tblClean[[#This Row],[Pre-Booking Date]]))), tblClean[[#This Row],[Booking Date]] - tblClean[[#This Row],[Pre-Booking Date]], "")</f>
        <v>3</v>
      </c>
      <c r="S91" s="38">
        <f>IF(AND(NOT(ISBLANK(tblClean[[#This Row],[Delivery Date]])), NOT(ISBLANK(tblClean[[#This Row],[Booking Date]]))), tblClean[[#This Row],[Delivery Date]] - tblClean[[#This Row],[Booking Date]], "")</f>
        <v>5</v>
      </c>
      <c r="T91" s="39">
        <f>IF(AND(tblClean[[#This Row],[Is_SuccessfulDelivery]]=1, NOT(ISBLANK(tblClean[[#This Row],[Delivery Date]])), NOT(ISBLANK(tblClean[[#This Row],[Booking Date]]))),
   tblClean[[#This Row],[Delivery Date]] - tblClean[[#This Row],[Booking Date]],
   "")</f>
        <v>5</v>
      </c>
      <c r="U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 s="82">
        <f>IF(tblClean[[#This Row],[Delivery Date]]="", "", tblClean[[#This Row],[Delivery Date]] - tblClean[[#This Row],[Lead Date]])</f>
        <v>10</v>
      </c>
      <c r="W91" s="82" t="str">
        <f>_xlfn.XLOOKUP(tblClean[[#This Row],[Lead ID]], tblHP[Lead ID], tblHP[Potential_Bucket], "")</f>
        <v>Low</v>
      </c>
      <c r="X91" s="82" t="str">
        <f>IF(tblClean[[#This Row],[Customer Rating]]="", "", IF(tblClean[[#This Row],[Customer Rating]]&lt;=2,"0-2", IF(tblClean[[#This Row],[Customer Rating]]&lt;=5,"3-5", IF(tblClean[[#This Row],[Customer Rating]]&lt;=8,"6-8","9-10"))))</f>
        <v>3-5</v>
      </c>
    </row>
    <row r="92" spans="1:24" x14ac:dyDescent="0.3">
      <c r="A92" s="40" t="s">
        <v>111</v>
      </c>
      <c r="B92" s="41" t="s">
        <v>19</v>
      </c>
      <c r="C92" s="41" t="s">
        <v>30</v>
      </c>
      <c r="D92" s="42">
        <v>45953</v>
      </c>
      <c r="E92" s="42">
        <v>45958</v>
      </c>
      <c r="F92" s="42">
        <v>45961</v>
      </c>
      <c r="G92" s="42">
        <v>45966</v>
      </c>
      <c r="H92" s="41" t="s">
        <v>17</v>
      </c>
      <c r="I92" s="41"/>
      <c r="J92" s="42">
        <v>45981</v>
      </c>
      <c r="K92" s="43">
        <v>5</v>
      </c>
      <c r="L92" s="44">
        <f>IF(NOT(ISBLANK(tblClean[[#This Row],[Pre-Booking Date]])), 1, 0)</f>
        <v>1</v>
      </c>
      <c r="M92" s="44">
        <f>IF(NOT(ISBLANK(tblClean[[#This Row],[Booking Date]])), 1, 0)</f>
        <v>1</v>
      </c>
      <c r="N92" s="38">
        <f>IF(NOT(ISBLANK(tblClean[[#This Row],[Delivery Date]])), 1, 0)</f>
        <v>1</v>
      </c>
      <c r="O92" s="38">
        <f>IF(OR(LOWER(TRIM(tblClean[[#This Row],[Cancellation Status]]))="yes", LOWER(TRIM(tblClean[[#This Row],[Cancellation Status]]))="cancelled"), 1, 0)</f>
        <v>0</v>
      </c>
      <c r="P92" s="38">
        <f>IF(AND(tblClean[[#This Row],[Is_Delivered]]=1, tblClean[[#This Row],[Is_Cancelled]]=0), 1, 0)</f>
        <v>1</v>
      </c>
      <c r="Q92" s="38">
        <f>IF(AND(NOT(ISBLANK(tblClean[[#This Row],[Pre-Booking Date]])), NOT(ISBLANK(tblClean[[#This Row],[Lead Date]]))), tblClean[[#This Row],[Pre-Booking Date]] - tblClean[[#This Row],[Lead Date]], "")</f>
        <v>5</v>
      </c>
      <c r="R92" s="38">
        <f>IF(AND(NOT(ISBLANK(tblClean[[#This Row],[Booking Date]])), NOT(ISBLANK(tblClean[[#This Row],[Pre-Booking Date]]))), tblClean[[#This Row],[Booking Date]] - tblClean[[#This Row],[Pre-Booking Date]], "")</f>
        <v>3</v>
      </c>
      <c r="S92" s="38">
        <f>IF(AND(NOT(ISBLANK(tblClean[[#This Row],[Delivery Date]])), NOT(ISBLANK(tblClean[[#This Row],[Booking Date]]))), tblClean[[#This Row],[Delivery Date]] - tblClean[[#This Row],[Booking Date]], "")</f>
        <v>5</v>
      </c>
      <c r="T92" s="39">
        <f>IF(AND(tblClean[[#This Row],[Is_SuccessfulDelivery]]=1, NOT(ISBLANK(tblClean[[#This Row],[Delivery Date]])), NOT(ISBLANK(tblClean[[#This Row],[Booking Date]]))),
   tblClean[[#This Row],[Delivery Date]] - tblClean[[#This Row],[Booking Date]],
   "")</f>
        <v>5</v>
      </c>
      <c r="U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 s="82">
        <f>IF(tblClean[[#This Row],[Delivery Date]]="", "", tblClean[[#This Row],[Delivery Date]] - tblClean[[#This Row],[Lead Date]])</f>
        <v>13</v>
      </c>
      <c r="W92" s="82" t="str">
        <f>_xlfn.XLOOKUP(tblClean[[#This Row],[Lead ID]], tblHP[Lead ID], tblHP[Potential_Bucket], "")</f>
        <v>Medium</v>
      </c>
      <c r="X92" s="82" t="str">
        <f>IF(tblClean[[#This Row],[Customer Rating]]="", "", IF(tblClean[[#This Row],[Customer Rating]]&lt;=2,"0-2", IF(tblClean[[#This Row],[Customer Rating]]&lt;=5,"3-5", IF(tblClean[[#This Row],[Customer Rating]]&lt;=8,"6-8","9-10"))))</f>
        <v>3-5</v>
      </c>
    </row>
    <row r="93" spans="1:24" x14ac:dyDescent="0.3">
      <c r="A93" s="33" t="s">
        <v>112</v>
      </c>
      <c r="B93" s="34" t="s">
        <v>19</v>
      </c>
      <c r="C93" s="34" t="s">
        <v>16</v>
      </c>
      <c r="D93" s="35">
        <v>45946</v>
      </c>
      <c r="E93" s="35">
        <v>45950</v>
      </c>
      <c r="F93" s="35">
        <v>45952</v>
      </c>
      <c r="G93" s="35">
        <v>45958</v>
      </c>
      <c r="H93" s="34" t="s">
        <v>17</v>
      </c>
      <c r="I93" s="34"/>
      <c r="J93" s="35">
        <v>45987</v>
      </c>
      <c r="K93" s="36">
        <v>4</v>
      </c>
      <c r="L93" s="44">
        <f>IF(NOT(ISBLANK(tblClean[[#This Row],[Pre-Booking Date]])), 1, 0)</f>
        <v>1</v>
      </c>
      <c r="M93" s="44">
        <f>IF(NOT(ISBLANK(tblClean[[#This Row],[Booking Date]])), 1, 0)</f>
        <v>1</v>
      </c>
      <c r="N93" s="38">
        <f>IF(NOT(ISBLANK(tblClean[[#This Row],[Delivery Date]])), 1, 0)</f>
        <v>1</v>
      </c>
      <c r="O93" s="38">
        <f>IF(OR(LOWER(TRIM(tblClean[[#This Row],[Cancellation Status]]))="yes", LOWER(TRIM(tblClean[[#This Row],[Cancellation Status]]))="cancelled"), 1, 0)</f>
        <v>0</v>
      </c>
      <c r="P93" s="38">
        <f>IF(AND(tblClean[[#This Row],[Is_Delivered]]=1, tblClean[[#This Row],[Is_Cancelled]]=0), 1, 0)</f>
        <v>1</v>
      </c>
      <c r="Q93" s="38">
        <f>IF(AND(NOT(ISBLANK(tblClean[[#This Row],[Pre-Booking Date]])), NOT(ISBLANK(tblClean[[#This Row],[Lead Date]]))), tblClean[[#This Row],[Pre-Booking Date]] - tblClean[[#This Row],[Lead Date]], "")</f>
        <v>4</v>
      </c>
      <c r="R93" s="38">
        <f>IF(AND(NOT(ISBLANK(tblClean[[#This Row],[Booking Date]])), NOT(ISBLANK(tblClean[[#This Row],[Pre-Booking Date]]))), tblClean[[#This Row],[Booking Date]] - tblClean[[#This Row],[Pre-Booking Date]], "")</f>
        <v>2</v>
      </c>
      <c r="S93" s="38">
        <f>IF(AND(NOT(ISBLANK(tblClean[[#This Row],[Delivery Date]])), NOT(ISBLANK(tblClean[[#This Row],[Booking Date]]))), tblClean[[#This Row],[Delivery Date]] - tblClean[[#This Row],[Booking Date]], "")</f>
        <v>6</v>
      </c>
      <c r="T93" s="39">
        <f>IF(AND(tblClean[[#This Row],[Is_SuccessfulDelivery]]=1, NOT(ISBLANK(tblClean[[#This Row],[Delivery Date]])), NOT(ISBLANK(tblClean[[#This Row],[Booking Date]]))),
   tblClean[[#This Row],[Delivery Date]] - tblClean[[#This Row],[Booking Date]],
   "")</f>
        <v>6</v>
      </c>
      <c r="U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3" s="82">
        <f>IF(tblClean[[#This Row],[Delivery Date]]="", "", tblClean[[#This Row],[Delivery Date]] - tblClean[[#This Row],[Lead Date]])</f>
        <v>12</v>
      </c>
      <c r="W93" s="82" t="str">
        <f>_xlfn.XLOOKUP(tblClean[[#This Row],[Lead ID]], tblHP[Lead ID], tblHP[Potential_Bucket], "")</f>
        <v>Low</v>
      </c>
      <c r="X93" s="82" t="str">
        <f>IF(tblClean[[#This Row],[Customer Rating]]="", "", IF(tblClean[[#This Row],[Customer Rating]]&lt;=2,"0-2", IF(tblClean[[#This Row],[Customer Rating]]&lt;=5,"3-5", IF(tblClean[[#This Row],[Customer Rating]]&lt;=8,"6-8","9-10"))))</f>
        <v>3-5</v>
      </c>
    </row>
    <row r="94" spans="1:24" x14ac:dyDescent="0.3">
      <c r="A94" s="40" t="s">
        <v>113</v>
      </c>
      <c r="B94" s="41" t="s">
        <v>19</v>
      </c>
      <c r="C94" s="41" t="s">
        <v>22</v>
      </c>
      <c r="D94" s="42">
        <v>45951</v>
      </c>
      <c r="E94" s="41"/>
      <c r="F94" s="41"/>
      <c r="G94" s="41"/>
      <c r="H94" s="41" t="s">
        <v>23</v>
      </c>
      <c r="I94" s="41" t="s">
        <v>26</v>
      </c>
      <c r="J94" s="41"/>
      <c r="K94" s="43"/>
      <c r="L94" s="44">
        <f>IF(NOT(ISBLANK(tblClean[[#This Row],[Pre-Booking Date]])), 1, 0)</f>
        <v>0</v>
      </c>
      <c r="M94" s="44">
        <f>IF(NOT(ISBLANK(tblClean[[#This Row],[Booking Date]])), 1, 0)</f>
        <v>0</v>
      </c>
      <c r="N94" s="38">
        <f>IF(NOT(ISBLANK(tblClean[[#This Row],[Delivery Date]])), 1, 0)</f>
        <v>0</v>
      </c>
      <c r="O94" s="38">
        <f>IF(OR(LOWER(TRIM(tblClean[[#This Row],[Cancellation Status]]))="yes", LOWER(TRIM(tblClean[[#This Row],[Cancellation Status]]))="cancelled"), 1, 0)</f>
        <v>1</v>
      </c>
      <c r="P94" s="38">
        <f>IF(AND(tblClean[[#This Row],[Is_Delivered]]=1, tblClean[[#This Row],[Is_Cancelled]]=0), 1, 0)</f>
        <v>0</v>
      </c>
      <c r="Q94" s="38" t="str">
        <f>IF(AND(NOT(ISBLANK(tblClean[[#This Row],[Pre-Booking Date]])), NOT(ISBLANK(tblClean[[#This Row],[Lead Date]]))), tblClean[[#This Row],[Pre-Booking Date]] - tblClean[[#This Row],[Lead Date]], "")</f>
        <v/>
      </c>
      <c r="R94" s="38" t="str">
        <f>IF(AND(NOT(ISBLANK(tblClean[[#This Row],[Booking Date]])), NOT(ISBLANK(tblClean[[#This Row],[Pre-Booking Date]]))), tblClean[[#This Row],[Booking Date]] - tblClean[[#This Row],[Pre-Booking Date]], "")</f>
        <v/>
      </c>
      <c r="S94" s="38" t="str">
        <f>IF(AND(NOT(ISBLANK(tblClean[[#This Row],[Delivery Date]])), NOT(ISBLANK(tblClean[[#This Row],[Booking Date]]))), tblClean[[#This Row],[Delivery Date]] - tblClean[[#This Row],[Booking Date]], "")</f>
        <v/>
      </c>
      <c r="T94" s="39" t="str">
        <f>IF(AND(tblClean[[#This Row],[Is_SuccessfulDelivery]]=1, NOT(ISBLANK(tblClean[[#This Row],[Delivery Date]])), NOT(ISBLANK(tblClean[[#This Row],[Booking Date]]))),
   tblClean[[#This Row],[Delivery Date]] - tblClean[[#This Row],[Booking Date]],
   "")</f>
        <v/>
      </c>
      <c r="U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4" s="82" t="str">
        <f>IF(tblClean[[#This Row],[Delivery Date]]="", "", tblClean[[#This Row],[Delivery Date]] - tblClean[[#This Row],[Lead Date]])</f>
        <v/>
      </c>
      <c r="W94" s="82" t="str">
        <f>_xlfn.XLOOKUP(tblClean[[#This Row],[Lead ID]], tblHP[Lead ID], tblHP[Potential_Bucket], "")</f>
        <v>Low</v>
      </c>
      <c r="X94" s="82" t="str">
        <f>IF(tblClean[[#This Row],[Customer Rating]]="", "", IF(tblClean[[#This Row],[Customer Rating]]&lt;=2,"0-2", IF(tblClean[[#This Row],[Customer Rating]]&lt;=5,"3-5", IF(tblClean[[#This Row],[Customer Rating]]&lt;=8,"6-8","9-10"))))</f>
        <v/>
      </c>
    </row>
    <row r="95" spans="1:24" x14ac:dyDescent="0.3">
      <c r="A95" s="33" t="s">
        <v>114</v>
      </c>
      <c r="B95" s="34" t="s">
        <v>19</v>
      </c>
      <c r="C95" s="34" t="s">
        <v>30</v>
      </c>
      <c r="D95" s="35">
        <v>45953</v>
      </c>
      <c r="E95" s="35">
        <v>45954</v>
      </c>
      <c r="F95" s="35">
        <v>45958</v>
      </c>
      <c r="G95" s="35">
        <v>45961</v>
      </c>
      <c r="H95" s="34" t="s">
        <v>17</v>
      </c>
      <c r="I95" s="34"/>
      <c r="J95" s="35">
        <v>45981</v>
      </c>
      <c r="K95" s="36">
        <v>7</v>
      </c>
      <c r="L95" s="44">
        <f>IF(NOT(ISBLANK(tblClean[[#This Row],[Pre-Booking Date]])), 1, 0)</f>
        <v>1</v>
      </c>
      <c r="M95" s="44">
        <f>IF(NOT(ISBLANK(tblClean[[#This Row],[Booking Date]])), 1, 0)</f>
        <v>1</v>
      </c>
      <c r="N95" s="38">
        <f>IF(NOT(ISBLANK(tblClean[[#This Row],[Delivery Date]])), 1, 0)</f>
        <v>1</v>
      </c>
      <c r="O95" s="38">
        <f>IF(OR(LOWER(TRIM(tblClean[[#This Row],[Cancellation Status]]))="yes", LOWER(TRIM(tblClean[[#This Row],[Cancellation Status]]))="cancelled"), 1, 0)</f>
        <v>0</v>
      </c>
      <c r="P95" s="38">
        <f>IF(AND(tblClean[[#This Row],[Is_Delivered]]=1, tblClean[[#This Row],[Is_Cancelled]]=0), 1, 0)</f>
        <v>1</v>
      </c>
      <c r="Q95" s="38">
        <f>IF(AND(NOT(ISBLANK(tblClean[[#This Row],[Pre-Booking Date]])), NOT(ISBLANK(tblClean[[#This Row],[Lead Date]]))), tblClean[[#This Row],[Pre-Booking Date]] - tblClean[[#This Row],[Lead Date]], "")</f>
        <v>1</v>
      </c>
      <c r="R95" s="38">
        <f>IF(AND(NOT(ISBLANK(tblClean[[#This Row],[Booking Date]])), NOT(ISBLANK(tblClean[[#This Row],[Pre-Booking Date]]))), tblClean[[#This Row],[Booking Date]] - tblClean[[#This Row],[Pre-Booking Date]], "")</f>
        <v>4</v>
      </c>
      <c r="S95" s="38">
        <f>IF(AND(NOT(ISBLANK(tblClean[[#This Row],[Delivery Date]])), NOT(ISBLANK(tblClean[[#This Row],[Booking Date]]))), tblClean[[#This Row],[Delivery Date]] - tblClean[[#This Row],[Booking Date]], "")</f>
        <v>3</v>
      </c>
      <c r="T95" s="39">
        <f>IF(AND(tblClean[[#This Row],[Is_SuccessfulDelivery]]=1, NOT(ISBLANK(tblClean[[#This Row],[Delivery Date]])), NOT(ISBLANK(tblClean[[#This Row],[Booking Date]]))),
   tblClean[[#This Row],[Delivery Date]] - tblClean[[#This Row],[Booking Date]],
   "")</f>
        <v>3</v>
      </c>
      <c r="U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5" s="82">
        <f>IF(tblClean[[#This Row],[Delivery Date]]="", "", tblClean[[#This Row],[Delivery Date]] - tblClean[[#This Row],[Lead Date]])</f>
        <v>8</v>
      </c>
      <c r="W95" s="82" t="str">
        <f>_xlfn.XLOOKUP(tblClean[[#This Row],[Lead ID]], tblHP[Lead ID], tblHP[Potential_Bucket], "")</f>
        <v>High</v>
      </c>
      <c r="X95" s="82" t="str">
        <f>IF(tblClean[[#This Row],[Customer Rating]]="", "", IF(tblClean[[#This Row],[Customer Rating]]&lt;=2,"0-2", IF(tblClean[[#This Row],[Customer Rating]]&lt;=5,"3-5", IF(tblClean[[#This Row],[Customer Rating]]&lt;=8,"6-8","9-10"))))</f>
        <v>6-8</v>
      </c>
    </row>
    <row r="96" spans="1:24" x14ac:dyDescent="0.3">
      <c r="A96" s="40" t="s">
        <v>115</v>
      </c>
      <c r="B96" s="41" t="s">
        <v>19</v>
      </c>
      <c r="C96" s="41" t="s">
        <v>22</v>
      </c>
      <c r="D96" s="42">
        <v>45946</v>
      </c>
      <c r="E96" s="41"/>
      <c r="F96" s="41"/>
      <c r="G96" s="41"/>
      <c r="H96" s="41" t="s">
        <v>23</v>
      </c>
      <c r="I96" s="41" t="s">
        <v>33</v>
      </c>
      <c r="J96" s="41"/>
      <c r="K96" s="43"/>
      <c r="L96" s="44">
        <f>IF(NOT(ISBLANK(tblClean[[#This Row],[Pre-Booking Date]])), 1, 0)</f>
        <v>0</v>
      </c>
      <c r="M96" s="44">
        <f>IF(NOT(ISBLANK(tblClean[[#This Row],[Booking Date]])), 1, 0)</f>
        <v>0</v>
      </c>
      <c r="N96" s="38">
        <f>IF(NOT(ISBLANK(tblClean[[#This Row],[Delivery Date]])), 1, 0)</f>
        <v>0</v>
      </c>
      <c r="O96" s="38">
        <f>IF(OR(LOWER(TRIM(tblClean[[#This Row],[Cancellation Status]]))="yes", LOWER(TRIM(tblClean[[#This Row],[Cancellation Status]]))="cancelled"), 1, 0)</f>
        <v>1</v>
      </c>
      <c r="P96" s="38">
        <f>IF(AND(tblClean[[#This Row],[Is_Delivered]]=1, tblClean[[#This Row],[Is_Cancelled]]=0), 1, 0)</f>
        <v>0</v>
      </c>
      <c r="Q96" s="38" t="str">
        <f>IF(AND(NOT(ISBLANK(tblClean[[#This Row],[Pre-Booking Date]])), NOT(ISBLANK(tblClean[[#This Row],[Lead Date]]))), tblClean[[#This Row],[Pre-Booking Date]] - tblClean[[#This Row],[Lead Date]], "")</f>
        <v/>
      </c>
      <c r="R96" s="38" t="str">
        <f>IF(AND(NOT(ISBLANK(tblClean[[#This Row],[Booking Date]])), NOT(ISBLANK(tblClean[[#This Row],[Pre-Booking Date]]))), tblClean[[#This Row],[Booking Date]] - tblClean[[#This Row],[Pre-Booking Date]], "")</f>
        <v/>
      </c>
      <c r="S96" s="38" t="str">
        <f>IF(AND(NOT(ISBLANK(tblClean[[#This Row],[Delivery Date]])), NOT(ISBLANK(tblClean[[#This Row],[Booking Date]]))), tblClean[[#This Row],[Delivery Date]] - tblClean[[#This Row],[Booking Date]], "")</f>
        <v/>
      </c>
      <c r="T96" s="39" t="str">
        <f>IF(AND(tblClean[[#This Row],[Is_SuccessfulDelivery]]=1, NOT(ISBLANK(tblClean[[#This Row],[Delivery Date]])), NOT(ISBLANK(tblClean[[#This Row],[Booking Date]]))),
   tblClean[[#This Row],[Delivery Date]] - tblClean[[#This Row],[Booking Date]],
   "")</f>
        <v/>
      </c>
      <c r="U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6" s="82" t="str">
        <f>IF(tblClean[[#This Row],[Delivery Date]]="", "", tblClean[[#This Row],[Delivery Date]] - tblClean[[#This Row],[Lead Date]])</f>
        <v/>
      </c>
      <c r="W96" s="82" t="str">
        <f>_xlfn.XLOOKUP(tblClean[[#This Row],[Lead ID]], tblHP[Lead ID], tblHP[Potential_Bucket], "")</f>
        <v>Low</v>
      </c>
      <c r="X96" s="82" t="str">
        <f>IF(tblClean[[#This Row],[Customer Rating]]="", "", IF(tblClean[[#This Row],[Customer Rating]]&lt;=2,"0-2", IF(tblClean[[#This Row],[Customer Rating]]&lt;=5,"3-5", IF(tblClean[[#This Row],[Customer Rating]]&lt;=8,"6-8","9-10"))))</f>
        <v/>
      </c>
    </row>
    <row r="97" spans="1:24" x14ac:dyDescent="0.3">
      <c r="A97" s="33" t="s">
        <v>116</v>
      </c>
      <c r="B97" s="34" t="s">
        <v>21</v>
      </c>
      <c r="C97" s="34" t="s">
        <v>30</v>
      </c>
      <c r="D97" s="35">
        <v>45945</v>
      </c>
      <c r="E97" s="35">
        <v>45947</v>
      </c>
      <c r="F97" s="35">
        <v>45950</v>
      </c>
      <c r="G97" s="35">
        <v>45956</v>
      </c>
      <c r="H97" s="34" t="s">
        <v>17</v>
      </c>
      <c r="I97" s="34"/>
      <c r="J97" s="35">
        <v>45985</v>
      </c>
      <c r="K97" s="36">
        <v>5</v>
      </c>
      <c r="L97" s="44">
        <f>IF(NOT(ISBLANK(tblClean[[#This Row],[Pre-Booking Date]])), 1, 0)</f>
        <v>1</v>
      </c>
      <c r="M97" s="44">
        <f>IF(NOT(ISBLANK(tblClean[[#This Row],[Booking Date]])), 1, 0)</f>
        <v>1</v>
      </c>
      <c r="N97" s="38">
        <f>IF(NOT(ISBLANK(tblClean[[#This Row],[Delivery Date]])), 1, 0)</f>
        <v>1</v>
      </c>
      <c r="O97" s="38">
        <f>IF(OR(LOWER(TRIM(tblClean[[#This Row],[Cancellation Status]]))="yes", LOWER(TRIM(tblClean[[#This Row],[Cancellation Status]]))="cancelled"), 1, 0)</f>
        <v>0</v>
      </c>
      <c r="P97" s="38">
        <f>IF(AND(tblClean[[#This Row],[Is_Delivered]]=1, tblClean[[#This Row],[Is_Cancelled]]=0), 1, 0)</f>
        <v>1</v>
      </c>
      <c r="Q97" s="38">
        <f>IF(AND(NOT(ISBLANK(tblClean[[#This Row],[Pre-Booking Date]])), NOT(ISBLANK(tblClean[[#This Row],[Lead Date]]))), tblClean[[#This Row],[Pre-Booking Date]] - tblClean[[#This Row],[Lead Date]], "")</f>
        <v>2</v>
      </c>
      <c r="R97" s="38">
        <f>IF(AND(NOT(ISBLANK(tblClean[[#This Row],[Booking Date]])), NOT(ISBLANK(tblClean[[#This Row],[Pre-Booking Date]]))), tblClean[[#This Row],[Booking Date]] - tblClean[[#This Row],[Pre-Booking Date]], "")</f>
        <v>3</v>
      </c>
      <c r="S97" s="38">
        <f>IF(AND(NOT(ISBLANK(tblClean[[#This Row],[Delivery Date]])), NOT(ISBLANK(tblClean[[#This Row],[Booking Date]]))), tblClean[[#This Row],[Delivery Date]] - tblClean[[#This Row],[Booking Date]], "")</f>
        <v>6</v>
      </c>
      <c r="T97" s="39">
        <f>IF(AND(tblClean[[#This Row],[Is_SuccessfulDelivery]]=1, NOT(ISBLANK(tblClean[[#This Row],[Delivery Date]])), NOT(ISBLANK(tblClean[[#This Row],[Booking Date]]))),
   tblClean[[#This Row],[Delivery Date]] - tblClean[[#This Row],[Booking Date]],
   "")</f>
        <v>6</v>
      </c>
      <c r="U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7" s="82">
        <f>IF(tblClean[[#This Row],[Delivery Date]]="", "", tblClean[[#This Row],[Delivery Date]] - tblClean[[#This Row],[Lead Date]])</f>
        <v>11</v>
      </c>
      <c r="W97" s="82" t="str">
        <f>_xlfn.XLOOKUP(tblClean[[#This Row],[Lead ID]], tblHP[Lead ID], tblHP[Potential_Bucket], "")</f>
        <v>Low</v>
      </c>
      <c r="X97" s="82" t="str">
        <f>IF(tblClean[[#This Row],[Customer Rating]]="", "", IF(tblClean[[#This Row],[Customer Rating]]&lt;=2,"0-2", IF(tblClean[[#This Row],[Customer Rating]]&lt;=5,"3-5", IF(tblClean[[#This Row],[Customer Rating]]&lt;=8,"6-8","9-10"))))</f>
        <v>3-5</v>
      </c>
    </row>
    <row r="98" spans="1:24" x14ac:dyDescent="0.3">
      <c r="A98" s="40" t="s">
        <v>117</v>
      </c>
      <c r="B98" s="41" t="s">
        <v>21</v>
      </c>
      <c r="C98" s="41" t="s">
        <v>30</v>
      </c>
      <c r="D98" s="42">
        <v>45956</v>
      </c>
      <c r="E98" s="42">
        <v>45957</v>
      </c>
      <c r="F98" s="42">
        <v>45961</v>
      </c>
      <c r="G98" s="42">
        <v>45966</v>
      </c>
      <c r="H98" s="41" t="s">
        <v>17</v>
      </c>
      <c r="I98" s="41"/>
      <c r="J98" s="42">
        <v>45983</v>
      </c>
      <c r="K98" s="43">
        <v>8</v>
      </c>
      <c r="L98" s="44">
        <f>IF(NOT(ISBLANK(tblClean[[#This Row],[Pre-Booking Date]])), 1, 0)</f>
        <v>1</v>
      </c>
      <c r="M98" s="44">
        <f>IF(NOT(ISBLANK(tblClean[[#This Row],[Booking Date]])), 1, 0)</f>
        <v>1</v>
      </c>
      <c r="N98" s="38">
        <f>IF(NOT(ISBLANK(tblClean[[#This Row],[Delivery Date]])), 1, 0)</f>
        <v>1</v>
      </c>
      <c r="O98" s="38">
        <f>IF(OR(LOWER(TRIM(tblClean[[#This Row],[Cancellation Status]]))="yes", LOWER(TRIM(tblClean[[#This Row],[Cancellation Status]]))="cancelled"), 1, 0)</f>
        <v>0</v>
      </c>
      <c r="P98" s="38">
        <f>IF(AND(tblClean[[#This Row],[Is_Delivered]]=1, tblClean[[#This Row],[Is_Cancelled]]=0), 1, 0)</f>
        <v>1</v>
      </c>
      <c r="Q98" s="38">
        <f>IF(AND(NOT(ISBLANK(tblClean[[#This Row],[Pre-Booking Date]])), NOT(ISBLANK(tblClean[[#This Row],[Lead Date]]))), tblClean[[#This Row],[Pre-Booking Date]] - tblClean[[#This Row],[Lead Date]], "")</f>
        <v>1</v>
      </c>
      <c r="R98" s="38">
        <f>IF(AND(NOT(ISBLANK(tblClean[[#This Row],[Booking Date]])), NOT(ISBLANK(tblClean[[#This Row],[Pre-Booking Date]]))), tblClean[[#This Row],[Booking Date]] - tblClean[[#This Row],[Pre-Booking Date]], "")</f>
        <v>4</v>
      </c>
      <c r="S98" s="38">
        <f>IF(AND(NOT(ISBLANK(tblClean[[#This Row],[Delivery Date]])), NOT(ISBLANK(tblClean[[#This Row],[Booking Date]]))), tblClean[[#This Row],[Delivery Date]] - tblClean[[#This Row],[Booking Date]], "")</f>
        <v>5</v>
      </c>
      <c r="T98" s="39">
        <f>IF(AND(tblClean[[#This Row],[Is_SuccessfulDelivery]]=1, NOT(ISBLANK(tblClean[[#This Row],[Delivery Date]])), NOT(ISBLANK(tblClean[[#This Row],[Booking Date]]))),
   tblClean[[#This Row],[Delivery Date]] - tblClean[[#This Row],[Booking Date]],
   "")</f>
        <v>5</v>
      </c>
      <c r="U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8" s="82">
        <f>IF(tblClean[[#This Row],[Delivery Date]]="", "", tblClean[[#This Row],[Delivery Date]] - tblClean[[#This Row],[Lead Date]])</f>
        <v>10</v>
      </c>
      <c r="W98" s="82" t="str">
        <f>_xlfn.XLOOKUP(tblClean[[#This Row],[Lead ID]], tblHP[Lead ID], tblHP[Potential_Bucket], "")</f>
        <v>High</v>
      </c>
      <c r="X98" s="82" t="str">
        <f>IF(tblClean[[#This Row],[Customer Rating]]="", "", IF(tblClean[[#This Row],[Customer Rating]]&lt;=2,"0-2", IF(tblClean[[#This Row],[Customer Rating]]&lt;=5,"3-5", IF(tblClean[[#This Row],[Customer Rating]]&lt;=8,"6-8","9-10"))))</f>
        <v>6-8</v>
      </c>
    </row>
    <row r="99" spans="1:24" x14ac:dyDescent="0.3">
      <c r="A99" s="33" t="s">
        <v>118</v>
      </c>
      <c r="B99" s="34" t="s">
        <v>19</v>
      </c>
      <c r="C99" s="34" t="s">
        <v>16</v>
      </c>
      <c r="D99" s="35">
        <v>45931</v>
      </c>
      <c r="E99" s="35">
        <v>45932</v>
      </c>
      <c r="F99" s="35">
        <v>45935</v>
      </c>
      <c r="G99" s="35">
        <v>45940</v>
      </c>
      <c r="H99" s="34" t="s">
        <v>17</v>
      </c>
      <c r="I99" s="34"/>
      <c r="J99" s="35">
        <v>45970</v>
      </c>
      <c r="K99" s="36">
        <v>0</v>
      </c>
      <c r="L99" s="44">
        <f>IF(NOT(ISBLANK(tblClean[[#This Row],[Pre-Booking Date]])), 1, 0)</f>
        <v>1</v>
      </c>
      <c r="M99" s="44">
        <f>IF(NOT(ISBLANK(tblClean[[#This Row],[Booking Date]])), 1, 0)</f>
        <v>1</v>
      </c>
      <c r="N99" s="38">
        <f>IF(NOT(ISBLANK(tblClean[[#This Row],[Delivery Date]])), 1, 0)</f>
        <v>1</v>
      </c>
      <c r="O99" s="38">
        <f>IF(OR(LOWER(TRIM(tblClean[[#This Row],[Cancellation Status]]))="yes", LOWER(TRIM(tblClean[[#This Row],[Cancellation Status]]))="cancelled"), 1, 0)</f>
        <v>0</v>
      </c>
      <c r="P99" s="38">
        <f>IF(AND(tblClean[[#This Row],[Is_Delivered]]=1, tblClean[[#This Row],[Is_Cancelled]]=0), 1, 0)</f>
        <v>1</v>
      </c>
      <c r="Q99" s="38">
        <f>IF(AND(NOT(ISBLANK(tblClean[[#This Row],[Pre-Booking Date]])), NOT(ISBLANK(tblClean[[#This Row],[Lead Date]]))), tblClean[[#This Row],[Pre-Booking Date]] - tblClean[[#This Row],[Lead Date]], "")</f>
        <v>1</v>
      </c>
      <c r="R99" s="38">
        <f>IF(AND(NOT(ISBLANK(tblClean[[#This Row],[Booking Date]])), NOT(ISBLANK(tblClean[[#This Row],[Pre-Booking Date]]))), tblClean[[#This Row],[Booking Date]] - tblClean[[#This Row],[Pre-Booking Date]], "")</f>
        <v>3</v>
      </c>
      <c r="S99" s="38">
        <f>IF(AND(NOT(ISBLANK(tblClean[[#This Row],[Delivery Date]])), NOT(ISBLANK(tblClean[[#This Row],[Booking Date]]))), tblClean[[#This Row],[Delivery Date]] - tblClean[[#This Row],[Booking Date]], "")</f>
        <v>5</v>
      </c>
      <c r="T99" s="39">
        <f>IF(AND(tblClean[[#This Row],[Is_SuccessfulDelivery]]=1, NOT(ISBLANK(tblClean[[#This Row],[Delivery Date]])), NOT(ISBLANK(tblClean[[#This Row],[Booking Date]]))),
   tblClean[[#This Row],[Delivery Date]] - tblClean[[#This Row],[Booking Date]],
   "")</f>
        <v>5</v>
      </c>
      <c r="U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9" s="82">
        <f>IF(tblClean[[#This Row],[Delivery Date]]="", "", tblClean[[#This Row],[Delivery Date]] - tblClean[[#This Row],[Lead Date]])</f>
        <v>9</v>
      </c>
      <c r="W99" s="82" t="str">
        <f>_xlfn.XLOOKUP(tblClean[[#This Row],[Lead ID]], tblHP[Lead ID], tblHP[Potential_Bucket], "")</f>
        <v>Low</v>
      </c>
      <c r="X99" s="82" t="str">
        <f>IF(tblClean[[#This Row],[Customer Rating]]="", "", IF(tblClean[[#This Row],[Customer Rating]]&lt;=2,"0-2", IF(tblClean[[#This Row],[Customer Rating]]&lt;=5,"3-5", IF(tblClean[[#This Row],[Customer Rating]]&lt;=8,"6-8","9-10"))))</f>
        <v>0-2</v>
      </c>
    </row>
    <row r="100" spans="1:24" x14ac:dyDescent="0.3">
      <c r="A100" s="40" t="s">
        <v>119</v>
      </c>
      <c r="B100" s="41" t="s">
        <v>32</v>
      </c>
      <c r="C100" s="41" t="s">
        <v>30</v>
      </c>
      <c r="D100" s="42">
        <v>45933</v>
      </c>
      <c r="E100" s="42">
        <v>45938</v>
      </c>
      <c r="F100" s="42">
        <v>45943</v>
      </c>
      <c r="G100" s="42">
        <v>45946</v>
      </c>
      <c r="H100" s="41" t="s">
        <v>17</v>
      </c>
      <c r="I100" s="41"/>
      <c r="J100" s="42">
        <v>45974</v>
      </c>
      <c r="K100" s="43">
        <v>9</v>
      </c>
      <c r="L100" s="44">
        <f>IF(NOT(ISBLANK(tblClean[[#This Row],[Pre-Booking Date]])), 1, 0)</f>
        <v>1</v>
      </c>
      <c r="M100" s="44">
        <f>IF(NOT(ISBLANK(tblClean[[#This Row],[Booking Date]])), 1, 0)</f>
        <v>1</v>
      </c>
      <c r="N100" s="38">
        <f>IF(NOT(ISBLANK(tblClean[[#This Row],[Delivery Date]])), 1, 0)</f>
        <v>1</v>
      </c>
      <c r="O100" s="38">
        <f>IF(OR(LOWER(TRIM(tblClean[[#This Row],[Cancellation Status]]))="yes", LOWER(TRIM(tblClean[[#This Row],[Cancellation Status]]))="cancelled"), 1, 0)</f>
        <v>0</v>
      </c>
      <c r="P100" s="38">
        <f>IF(AND(tblClean[[#This Row],[Is_Delivered]]=1, tblClean[[#This Row],[Is_Cancelled]]=0), 1, 0)</f>
        <v>1</v>
      </c>
      <c r="Q100" s="38">
        <f>IF(AND(NOT(ISBLANK(tblClean[[#This Row],[Pre-Booking Date]])), NOT(ISBLANK(tblClean[[#This Row],[Lead Date]]))), tblClean[[#This Row],[Pre-Booking Date]] - tblClean[[#This Row],[Lead Date]], "")</f>
        <v>5</v>
      </c>
      <c r="R100" s="38">
        <f>IF(AND(NOT(ISBLANK(tblClean[[#This Row],[Booking Date]])), NOT(ISBLANK(tblClean[[#This Row],[Pre-Booking Date]]))), tblClean[[#This Row],[Booking Date]] - tblClean[[#This Row],[Pre-Booking Date]], "")</f>
        <v>5</v>
      </c>
      <c r="S100" s="38">
        <f>IF(AND(NOT(ISBLANK(tblClean[[#This Row],[Delivery Date]])), NOT(ISBLANK(tblClean[[#This Row],[Booking Date]]))), tblClean[[#This Row],[Delivery Date]] - tblClean[[#This Row],[Booking Date]], "")</f>
        <v>3</v>
      </c>
      <c r="T100" s="39">
        <f>IF(AND(tblClean[[#This Row],[Is_SuccessfulDelivery]]=1, NOT(ISBLANK(tblClean[[#This Row],[Delivery Date]])), NOT(ISBLANK(tblClean[[#This Row],[Booking Date]]))),
   tblClean[[#This Row],[Delivery Date]] - tblClean[[#This Row],[Booking Date]],
   "")</f>
        <v>3</v>
      </c>
      <c r="U1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00" s="82">
        <f>IF(tblClean[[#This Row],[Delivery Date]]="", "", tblClean[[#This Row],[Delivery Date]] - tblClean[[#This Row],[Lead Date]])</f>
        <v>13</v>
      </c>
      <c r="W100" s="82" t="str">
        <f>_xlfn.XLOOKUP(tblClean[[#This Row],[Lead ID]], tblHP[Lead ID], tblHP[Potential_Bucket], "")</f>
        <v>High</v>
      </c>
      <c r="X100" s="82" t="str">
        <f>IF(tblClean[[#This Row],[Customer Rating]]="", "", IF(tblClean[[#This Row],[Customer Rating]]&lt;=2,"0-2", IF(tblClean[[#This Row],[Customer Rating]]&lt;=5,"3-5", IF(tblClean[[#This Row],[Customer Rating]]&lt;=8,"6-8","9-10"))))</f>
        <v>9-10</v>
      </c>
    </row>
    <row r="101" spans="1:24" x14ac:dyDescent="0.3">
      <c r="A101" s="33" t="s">
        <v>120</v>
      </c>
      <c r="B101" s="34" t="s">
        <v>15</v>
      </c>
      <c r="C101" s="34" t="s">
        <v>22</v>
      </c>
      <c r="D101" s="35">
        <v>45940</v>
      </c>
      <c r="E101" s="34"/>
      <c r="F101" s="34"/>
      <c r="G101" s="34"/>
      <c r="H101" s="34" t="s">
        <v>23</v>
      </c>
      <c r="I101" s="34" t="s">
        <v>101</v>
      </c>
      <c r="J101" s="34"/>
      <c r="K101" s="36"/>
      <c r="L101" s="44">
        <f>IF(NOT(ISBLANK(tblClean[[#This Row],[Pre-Booking Date]])), 1, 0)</f>
        <v>0</v>
      </c>
      <c r="M101" s="44">
        <f>IF(NOT(ISBLANK(tblClean[[#This Row],[Booking Date]])), 1, 0)</f>
        <v>0</v>
      </c>
      <c r="N101" s="38">
        <f>IF(NOT(ISBLANK(tblClean[[#This Row],[Delivery Date]])), 1, 0)</f>
        <v>0</v>
      </c>
      <c r="O101" s="38">
        <f>IF(OR(LOWER(TRIM(tblClean[[#This Row],[Cancellation Status]]))="yes", LOWER(TRIM(tblClean[[#This Row],[Cancellation Status]]))="cancelled"), 1, 0)</f>
        <v>1</v>
      </c>
      <c r="P101" s="38">
        <f>IF(AND(tblClean[[#This Row],[Is_Delivered]]=1, tblClean[[#This Row],[Is_Cancelled]]=0), 1, 0)</f>
        <v>0</v>
      </c>
      <c r="Q101" s="38" t="str">
        <f>IF(AND(NOT(ISBLANK(tblClean[[#This Row],[Pre-Booking Date]])), NOT(ISBLANK(tblClean[[#This Row],[Lead Date]]))), tblClean[[#This Row],[Pre-Booking Date]] - tblClean[[#This Row],[Lead Date]], "")</f>
        <v/>
      </c>
      <c r="R101" s="38" t="str">
        <f>IF(AND(NOT(ISBLANK(tblClean[[#This Row],[Booking Date]])), NOT(ISBLANK(tblClean[[#This Row],[Pre-Booking Date]]))), tblClean[[#This Row],[Booking Date]] - tblClean[[#This Row],[Pre-Booking Date]], "")</f>
        <v/>
      </c>
      <c r="S101" s="38" t="str">
        <f>IF(AND(NOT(ISBLANK(tblClean[[#This Row],[Delivery Date]])), NOT(ISBLANK(tblClean[[#This Row],[Booking Date]]))), tblClean[[#This Row],[Delivery Date]] - tblClean[[#This Row],[Booking Date]], "")</f>
        <v/>
      </c>
      <c r="T101" s="39" t="str">
        <f>IF(AND(tblClean[[#This Row],[Is_SuccessfulDelivery]]=1, NOT(ISBLANK(tblClean[[#This Row],[Delivery Date]])), NOT(ISBLANK(tblClean[[#This Row],[Booking Date]]))),
   tblClean[[#This Row],[Delivery Date]] - tblClean[[#This Row],[Booking Date]],
   "")</f>
        <v/>
      </c>
      <c r="U1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01" s="82" t="str">
        <f>IF(tblClean[[#This Row],[Delivery Date]]="", "", tblClean[[#This Row],[Delivery Date]] - tblClean[[#This Row],[Lead Date]])</f>
        <v/>
      </c>
      <c r="W101" s="82" t="str">
        <f>_xlfn.XLOOKUP(tblClean[[#This Row],[Lead ID]], tblHP[Lead ID], tblHP[Potential_Bucket], "")</f>
        <v>Low</v>
      </c>
      <c r="X101" s="82" t="str">
        <f>IF(tblClean[[#This Row],[Customer Rating]]="", "", IF(tblClean[[#This Row],[Customer Rating]]&lt;=2,"0-2", IF(tblClean[[#This Row],[Customer Rating]]&lt;=5,"3-5", IF(tblClean[[#This Row],[Customer Rating]]&lt;=8,"6-8","9-10"))))</f>
        <v/>
      </c>
    </row>
    <row r="102" spans="1:24" x14ac:dyDescent="0.3">
      <c r="A102" s="40" t="s">
        <v>121</v>
      </c>
      <c r="B102" s="41" t="s">
        <v>19</v>
      </c>
      <c r="C102" s="41" t="s">
        <v>22</v>
      </c>
      <c r="D102" s="42">
        <v>45938</v>
      </c>
      <c r="E102" s="41"/>
      <c r="F102" s="41"/>
      <c r="G102" s="41"/>
      <c r="H102" s="41" t="s">
        <v>23</v>
      </c>
      <c r="I102" s="41" t="s">
        <v>63</v>
      </c>
      <c r="J102" s="41"/>
      <c r="K102" s="43"/>
      <c r="L102" s="44">
        <f>IF(NOT(ISBLANK(tblClean[[#This Row],[Pre-Booking Date]])), 1, 0)</f>
        <v>0</v>
      </c>
      <c r="M102" s="44">
        <f>IF(NOT(ISBLANK(tblClean[[#This Row],[Booking Date]])), 1, 0)</f>
        <v>0</v>
      </c>
      <c r="N102" s="38">
        <f>IF(NOT(ISBLANK(tblClean[[#This Row],[Delivery Date]])), 1, 0)</f>
        <v>0</v>
      </c>
      <c r="O102" s="38">
        <f>IF(OR(LOWER(TRIM(tblClean[[#This Row],[Cancellation Status]]))="yes", LOWER(TRIM(tblClean[[#This Row],[Cancellation Status]]))="cancelled"), 1, 0)</f>
        <v>1</v>
      </c>
      <c r="P102" s="38">
        <f>IF(AND(tblClean[[#This Row],[Is_Delivered]]=1, tblClean[[#This Row],[Is_Cancelled]]=0), 1, 0)</f>
        <v>0</v>
      </c>
      <c r="Q102" s="38" t="str">
        <f>IF(AND(NOT(ISBLANK(tblClean[[#This Row],[Pre-Booking Date]])), NOT(ISBLANK(tblClean[[#This Row],[Lead Date]]))), tblClean[[#This Row],[Pre-Booking Date]] - tblClean[[#This Row],[Lead Date]], "")</f>
        <v/>
      </c>
      <c r="R102" s="38" t="str">
        <f>IF(AND(NOT(ISBLANK(tblClean[[#This Row],[Booking Date]])), NOT(ISBLANK(tblClean[[#This Row],[Pre-Booking Date]]))), tblClean[[#This Row],[Booking Date]] - tblClean[[#This Row],[Pre-Booking Date]], "")</f>
        <v/>
      </c>
      <c r="S102" s="38" t="str">
        <f>IF(AND(NOT(ISBLANK(tblClean[[#This Row],[Delivery Date]])), NOT(ISBLANK(tblClean[[#This Row],[Booking Date]]))), tblClean[[#This Row],[Delivery Date]] - tblClean[[#This Row],[Booking Date]], "")</f>
        <v/>
      </c>
      <c r="T102" s="39" t="str">
        <f>IF(AND(tblClean[[#This Row],[Is_SuccessfulDelivery]]=1, NOT(ISBLANK(tblClean[[#This Row],[Delivery Date]])), NOT(ISBLANK(tblClean[[#This Row],[Booking Date]]))),
   tblClean[[#This Row],[Delivery Date]] - tblClean[[#This Row],[Booking Date]],
   "")</f>
        <v/>
      </c>
      <c r="U1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02" s="82" t="str">
        <f>IF(tblClean[[#This Row],[Delivery Date]]="", "", tblClean[[#This Row],[Delivery Date]] - tblClean[[#This Row],[Lead Date]])</f>
        <v/>
      </c>
      <c r="W102" s="82" t="str">
        <f>_xlfn.XLOOKUP(tblClean[[#This Row],[Lead ID]], tblHP[Lead ID], tblHP[Potential_Bucket], "")</f>
        <v>Low</v>
      </c>
      <c r="X102" s="82" t="str">
        <f>IF(tblClean[[#This Row],[Customer Rating]]="", "", IF(tblClean[[#This Row],[Customer Rating]]&lt;=2,"0-2", IF(tblClean[[#This Row],[Customer Rating]]&lt;=5,"3-5", IF(tblClean[[#This Row],[Customer Rating]]&lt;=8,"6-8","9-10"))))</f>
        <v/>
      </c>
    </row>
    <row r="103" spans="1:24" x14ac:dyDescent="0.3">
      <c r="A103" s="33" t="s">
        <v>122</v>
      </c>
      <c r="B103" s="34" t="s">
        <v>32</v>
      </c>
      <c r="C103" s="34" t="s">
        <v>22</v>
      </c>
      <c r="D103" s="35">
        <v>45943</v>
      </c>
      <c r="E103" s="34"/>
      <c r="F103" s="34"/>
      <c r="G103" s="34"/>
      <c r="H103" s="34" t="s">
        <v>23</v>
      </c>
      <c r="I103" s="34" t="s">
        <v>26</v>
      </c>
      <c r="J103" s="34"/>
      <c r="K103" s="36"/>
      <c r="L103" s="44">
        <f>IF(NOT(ISBLANK(tblClean[[#This Row],[Pre-Booking Date]])), 1, 0)</f>
        <v>0</v>
      </c>
      <c r="M103" s="44">
        <f>IF(NOT(ISBLANK(tblClean[[#This Row],[Booking Date]])), 1, 0)</f>
        <v>0</v>
      </c>
      <c r="N103" s="38">
        <f>IF(NOT(ISBLANK(tblClean[[#This Row],[Delivery Date]])), 1, 0)</f>
        <v>0</v>
      </c>
      <c r="O103" s="38">
        <f>IF(OR(LOWER(TRIM(tblClean[[#This Row],[Cancellation Status]]))="yes", LOWER(TRIM(tblClean[[#This Row],[Cancellation Status]]))="cancelled"), 1, 0)</f>
        <v>1</v>
      </c>
      <c r="P103" s="38">
        <f>IF(AND(tblClean[[#This Row],[Is_Delivered]]=1, tblClean[[#This Row],[Is_Cancelled]]=0), 1, 0)</f>
        <v>0</v>
      </c>
      <c r="Q103" s="38" t="str">
        <f>IF(AND(NOT(ISBLANK(tblClean[[#This Row],[Pre-Booking Date]])), NOT(ISBLANK(tblClean[[#This Row],[Lead Date]]))), tblClean[[#This Row],[Pre-Booking Date]] - tblClean[[#This Row],[Lead Date]], "")</f>
        <v/>
      </c>
      <c r="R103" s="38" t="str">
        <f>IF(AND(NOT(ISBLANK(tblClean[[#This Row],[Booking Date]])), NOT(ISBLANK(tblClean[[#This Row],[Pre-Booking Date]]))), tblClean[[#This Row],[Booking Date]] - tblClean[[#This Row],[Pre-Booking Date]], "")</f>
        <v/>
      </c>
      <c r="S103" s="38" t="str">
        <f>IF(AND(NOT(ISBLANK(tblClean[[#This Row],[Delivery Date]])), NOT(ISBLANK(tblClean[[#This Row],[Booking Date]]))), tblClean[[#This Row],[Delivery Date]] - tblClean[[#This Row],[Booking Date]], "")</f>
        <v/>
      </c>
      <c r="T103" s="39" t="str">
        <f>IF(AND(tblClean[[#This Row],[Is_SuccessfulDelivery]]=1, NOT(ISBLANK(tblClean[[#This Row],[Delivery Date]])), NOT(ISBLANK(tblClean[[#This Row],[Booking Date]]))),
   tblClean[[#This Row],[Delivery Date]] - tblClean[[#This Row],[Booking Date]],
   "")</f>
        <v/>
      </c>
      <c r="U1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03" s="82" t="str">
        <f>IF(tblClean[[#This Row],[Delivery Date]]="", "", tblClean[[#This Row],[Delivery Date]] - tblClean[[#This Row],[Lead Date]])</f>
        <v/>
      </c>
      <c r="W103" s="82" t="str">
        <f>_xlfn.XLOOKUP(tblClean[[#This Row],[Lead ID]], tblHP[Lead ID], tblHP[Potential_Bucket], "")</f>
        <v>Low</v>
      </c>
      <c r="X103" s="82" t="str">
        <f>IF(tblClean[[#This Row],[Customer Rating]]="", "", IF(tblClean[[#This Row],[Customer Rating]]&lt;=2,"0-2", IF(tblClean[[#This Row],[Customer Rating]]&lt;=5,"3-5", IF(tblClean[[#This Row],[Customer Rating]]&lt;=8,"6-8","9-10"))))</f>
        <v/>
      </c>
    </row>
    <row r="104" spans="1:24" x14ac:dyDescent="0.3">
      <c r="A104" s="40" t="s">
        <v>123</v>
      </c>
      <c r="B104" s="41" t="s">
        <v>15</v>
      </c>
      <c r="C104" s="41" t="s">
        <v>16</v>
      </c>
      <c r="D104" s="42">
        <v>45953</v>
      </c>
      <c r="E104" s="42">
        <v>45955</v>
      </c>
      <c r="F104" s="42">
        <v>45958</v>
      </c>
      <c r="G104" s="42">
        <v>45963</v>
      </c>
      <c r="H104" s="41" t="s">
        <v>17</v>
      </c>
      <c r="I104" s="41"/>
      <c r="J104" s="42">
        <v>45976</v>
      </c>
      <c r="K104" s="43">
        <v>9</v>
      </c>
      <c r="L104" s="44">
        <f>IF(NOT(ISBLANK(tblClean[[#This Row],[Pre-Booking Date]])), 1, 0)</f>
        <v>1</v>
      </c>
      <c r="M104" s="44">
        <f>IF(NOT(ISBLANK(tblClean[[#This Row],[Booking Date]])), 1, 0)</f>
        <v>1</v>
      </c>
      <c r="N104" s="38">
        <f>IF(NOT(ISBLANK(tblClean[[#This Row],[Delivery Date]])), 1, 0)</f>
        <v>1</v>
      </c>
      <c r="O104" s="38">
        <f>IF(OR(LOWER(TRIM(tblClean[[#This Row],[Cancellation Status]]))="yes", LOWER(TRIM(tblClean[[#This Row],[Cancellation Status]]))="cancelled"), 1, 0)</f>
        <v>0</v>
      </c>
      <c r="P104" s="38">
        <f>IF(AND(tblClean[[#This Row],[Is_Delivered]]=1, tblClean[[#This Row],[Is_Cancelled]]=0), 1, 0)</f>
        <v>1</v>
      </c>
      <c r="Q104" s="38">
        <f>IF(AND(NOT(ISBLANK(tblClean[[#This Row],[Pre-Booking Date]])), NOT(ISBLANK(tblClean[[#This Row],[Lead Date]]))), tblClean[[#This Row],[Pre-Booking Date]] - tblClean[[#This Row],[Lead Date]], "")</f>
        <v>2</v>
      </c>
      <c r="R104" s="38">
        <f>IF(AND(NOT(ISBLANK(tblClean[[#This Row],[Booking Date]])), NOT(ISBLANK(tblClean[[#This Row],[Pre-Booking Date]]))), tblClean[[#This Row],[Booking Date]] - tblClean[[#This Row],[Pre-Booking Date]], "")</f>
        <v>3</v>
      </c>
      <c r="S104" s="38">
        <f>IF(AND(NOT(ISBLANK(tblClean[[#This Row],[Delivery Date]])), NOT(ISBLANK(tblClean[[#This Row],[Booking Date]]))), tblClean[[#This Row],[Delivery Date]] - tblClean[[#This Row],[Booking Date]], "")</f>
        <v>5</v>
      </c>
      <c r="T104" s="39">
        <f>IF(AND(tblClean[[#This Row],[Is_SuccessfulDelivery]]=1, NOT(ISBLANK(tblClean[[#This Row],[Delivery Date]])), NOT(ISBLANK(tblClean[[#This Row],[Booking Date]]))),
   tblClean[[#This Row],[Delivery Date]] - tblClean[[#This Row],[Booking Date]],
   "")</f>
        <v>5</v>
      </c>
      <c r="U1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04" s="82">
        <f>IF(tblClean[[#This Row],[Delivery Date]]="", "", tblClean[[#This Row],[Delivery Date]] - tblClean[[#This Row],[Lead Date]])</f>
        <v>10</v>
      </c>
      <c r="W104" s="82" t="str">
        <f>_xlfn.XLOOKUP(tblClean[[#This Row],[Lead ID]], tblHP[Lead ID], tblHP[Potential_Bucket], "")</f>
        <v>Medium</v>
      </c>
      <c r="X104" s="82" t="str">
        <f>IF(tblClean[[#This Row],[Customer Rating]]="", "", IF(tblClean[[#This Row],[Customer Rating]]&lt;=2,"0-2", IF(tblClean[[#This Row],[Customer Rating]]&lt;=5,"3-5", IF(tblClean[[#This Row],[Customer Rating]]&lt;=8,"6-8","9-10"))))</f>
        <v>9-10</v>
      </c>
    </row>
    <row r="105" spans="1:24" x14ac:dyDescent="0.3">
      <c r="A105" s="33" t="s">
        <v>124</v>
      </c>
      <c r="B105" s="34" t="s">
        <v>19</v>
      </c>
      <c r="C105" s="34" t="s">
        <v>30</v>
      </c>
      <c r="D105" s="35">
        <v>45938</v>
      </c>
      <c r="E105" s="35">
        <v>45942</v>
      </c>
      <c r="F105" s="35">
        <v>45945</v>
      </c>
      <c r="G105" s="35">
        <v>45952</v>
      </c>
      <c r="H105" s="34" t="s">
        <v>23</v>
      </c>
      <c r="I105" s="34" t="s">
        <v>63</v>
      </c>
      <c r="J105" s="34"/>
      <c r="K105" s="36"/>
      <c r="L105" s="44">
        <f>IF(NOT(ISBLANK(tblClean[[#This Row],[Pre-Booking Date]])), 1, 0)</f>
        <v>1</v>
      </c>
      <c r="M105" s="44">
        <f>IF(NOT(ISBLANK(tblClean[[#This Row],[Booking Date]])), 1, 0)</f>
        <v>1</v>
      </c>
      <c r="N105" s="38">
        <f>IF(NOT(ISBLANK(tblClean[[#This Row],[Delivery Date]])), 1, 0)</f>
        <v>1</v>
      </c>
      <c r="O105" s="38">
        <f>IF(OR(LOWER(TRIM(tblClean[[#This Row],[Cancellation Status]]))="yes", LOWER(TRIM(tblClean[[#This Row],[Cancellation Status]]))="cancelled"), 1, 0)</f>
        <v>1</v>
      </c>
      <c r="P105" s="38">
        <f>IF(AND(tblClean[[#This Row],[Is_Delivered]]=1, tblClean[[#This Row],[Is_Cancelled]]=0), 1, 0)</f>
        <v>0</v>
      </c>
      <c r="Q105" s="38">
        <f>IF(AND(NOT(ISBLANK(tblClean[[#This Row],[Pre-Booking Date]])), NOT(ISBLANK(tblClean[[#This Row],[Lead Date]]))), tblClean[[#This Row],[Pre-Booking Date]] - tblClean[[#This Row],[Lead Date]], "")</f>
        <v>4</v>
      </c>
      <c r="R105" s="38">
        <f>IF(AND(NOT(ISBLANK(tblClean[[#This Row],[Booking Date]])), NOT(ISBLANK(tblClean[[#This Row],[Pre-Booking Date]]))), tblClean[[#This Row],[Booking Date]] - tblClean[[#This Row],[Pre-Booking Date]], "")</f>
        <v>3</v>
      </c>
      <c r="S105" s="38">
        <f>IF(AND(NOT(ISBLANK(tblClean[[#This Row],[Delivery Date]])), NOT(ISBLANK(tblClean[[#This Row],[Booking Date]]))), tblClean[[#This Row],[Delivery Date]] - tblClean[[#This Row],[Booking Date]], "")</f>
        <v>7</v>
      </c>
      <c r="T105" s="39" t="str">
        <f>IF(AND(tblClean[[#This Row],[Is_SuccessfulDelivery]]=1, NOT(ISBLANK(tblClean[[#This Row],[Delivery Date]])), NOT(ISBLANK(tblClean[[#This Row],[Booking Date]]))),
   tblClean[[#This Row],[Delivery Date]] - tblClean[[#This Row],[Booking Date]],
   "")</f>
        <v/>
      </c>
      <c r="U1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05" s="82">
        <f>IF(tblClean[[#This Row],[Delivery Date]]="", "", tblClean[[#This Row],[Delivery Date]] - tblClean[[#This Row],[Lead Date]])</f>
        <v>14</v>
      </c>
      <c r="W105" s="82" t="str">
        <f>_xlfn.XLOOKUP(tblClean[[#This Row],[Lead ID]], tblHP[Lead ID], tblHP[Potential_Bucket], "")</f>
        <v>Low</v>
      </c>
      <c r="X105" s="82" t="str">
        <f>IF(tblClean[[#This Row],[Customer Rating]]="", "", IF(tblClean[[#This Row],[Customer Rating]]&lt;=2,"0-2", IF(tblClean[[#This Row],[Customer Rating]]&lt;=5,"3-5", IF(tblClean[[#This Row],[Customer Rating]]&lt;=8,"6-8","9-10"))))</f>
        <v/>
      </c>
    </row>
    <row r="106" spans="1:24" x14ac:dyDescent="0.3">
      <c r="A106" s="40" t="s">
        <v>125</v>
      </c>
      <c r="B106" s="41" t="s">
        <v>19</v>
      </c>
      <c r="C106" s="41" t="s">
        <v>16</v>
      </c>
      <c r="D106" s="42">
        <v>45940</v>
      </c>
      <c r="E106" s="42">
        <v>45944</v>
      </c>
      <c r="F106" s="42">
        <v>45945</v>
      </c>
      <c r="G106" s="42">
        <v>45951</v>
      </c>
      <c r="H106" s="41" t="s">
        <v>17</v>
      </c>
      <c r="I106" s="41"/>
      <c r="J106" s="42">
        <v>45976</v>
      </c>
      <c r="K106" s="43">
        <v>6</v>
      </c>
      <c r="L106" s="44">
        <f>IF(NOT(ISBLANK(tblClean[[#This Row],[Pre-Booking Date]])), 1, 0)</f>
        <v>1</v>
      </c>
      <c r="M106" s="44">
        <f>IF(NOT(ISBLANK(tblClean[[#This Row],[Booking Date]])), 1, 0)</f>
        <v>1</v>
      </c>
      <c r="N106" s="38">
        <f>IF(NOT(ISBLANK(tblClean[[#This Row],[Delivery Date]])), 1, 0)</f>
        <v>1</v>
      </c>
      <c r="O106" s="38">
        <f>IF(OR(LOWER(TRIM(tblClean[[#This Row],[Cancellation Status]]))="yes", LOWER(TRIM(tblClean[[#This Row],[Cancellation Status]]))="cancelled"), 1, 0)</f>
        <v>0</v>
      </c>
      <c r="P106" s="38">
        <f>IF(AND(tblClean[[#This Row],[Is_Delivered]]=1, tblClean[[#This Row],[Is_Cancelled]]=0), 1, 0)</f>
        <v>1</v>
      </c>
      <c r="Q106" s="38">
        <f>IF(AND(NOT(ISBLANK(tblClean[[#This Row],[Pre-Booking Date]])), NOT(ISBLANK(tblClean[[#This Row],[Lead Date]]))), tblClean[[#This Row],[Pre-Booking Date]] - tblClean[[#This Row],[Lead Date]], "")</f>
        <v>4</v>
      </c>
      <c r="R106" s="38">
        <f>IF(AND(NOT(ISBLANK(tblClean[[#This Row],[Booking Date]])), NOT(ISBLANK(tblClean[[#This Row],[Pre-Booking Date]]))), tblClean[[#This Row],[Booking Date]] - tblClean[[#This Row],[Pre-Booking Date]], "")</f>
        <v>1</v>
      </c>
      <c r="S106" s="38">
        <f>IF(AND(NOT(ISBLANK(tblClean[[#This Row],[Delivery Date]])), NOT(ISBLANK(tblClean[[#This Row],[Booking Date]]))), tblClean[[#This Row],[Delivery Date]] - tblClean[[#This Row],[Booking Date]], "")</f>
        <v>6</v>
      </c>
      <c r="T106" s="39">
        <f>IF(AND(tblClean[[#This Row],[Is_SuccessfulDelivery]]=1, NOT(ISBLANK(tblClean[[#This Row],[Delivery Date]])), NOT(ISBLANK(tblClean[[#This Row],[Booking Date]]))),
   tblClean[[#This Row],[Delivery Date]] - tblClean[[#This Row],[Booking Date]],
   "")</f>
        <v>6</v>
      </c>
      <c r="U1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6" s="82">
        <f>IF(tblClean[[#This Row],[Delivery Date]]="", "", tblClean[[#This Row],[Delivery Date]] - tblClean[[#This Row],[Lead Date]])</f>
        <v>11</v>
      </c>
      <c r="W106" s="82" t="str">
        <f>_xlfn.XLOOKUP(tblClean[[#This Row],[Lead ID]], tblHP[Lead ID], tblHP[Potential_Bucket], "")</f>
        <v>Low</v>
      </c>
      <c r="X106" s="82" t="str">
        <f>IF(tblClean[[#This Row],[Customer Rating]]="", "", IF(tblClean[[#This Row],[Customer Rating]]&lt;=2,"0-2", IF(tblClean[[#This Row],[Customer Rating]]&lt;=5,"3-5", IF(tblClean[[#This Row],[Customer Rating]]&lt;=8,"6-8","9-10"))))</f>
        <v>6-8</v>
      </c>
    </row>
    <row r="107" spans="1:24" x14ac:dyDescent="0.3">
      <c r="A107" s="33" t="s">
        <v>126</v>
      </c>
      <c r="B107" s="34" t="s">
        <v>21</v>
      </c>
      <c r="C107" s="34" t="s">
        <v>16</v>
      </c>
      <c r="D107" s="35">
        <v>45952</v>
      </c>
      <c r="E107" s="35">
        <v>45956</v>
      </c>
      <c r="F107" s="35">
        <v>45961</v>
      </c>
      <c r="G107" s="35">
        <v>45968</v>
      </c>
      <c r="H107" s="34" t="s">
        <v>17</v>
      </c>
      <c r="I107" s="34"/>
      <c r="J107" s="35">
        <v>45982</v>
      </c>
      <c r="K107" s="36">
        <v>0</v>
      </c>
      <c r="L107" s="44">
        <f>IF(NOT(ISBLANK(tblClean[[#This Row],[Pre-Booking Date]])), 1, 0)</f>
        <v>1</v>
      </c>
      <c r="M107" s="44">
        <f>IF(NOT(ISBLANK(tblClean[[#This Row],[Booking Date]])), 1, 0)</f>
        <v>1</v>
      </c>
      <c r="N107" s="38">
        <f>IF(NOT(ISBLANK(tblClean[[#This Row],[Delivery Date]])), 1, 0)</f>
        <v>1</v>
      </c>
      <c r="O107" s="38">
        <f>IF(OR(LOWER(TRIM(tblClean[[#This Row],[Cancellation Status]]))="yes", LOWER(TRIM(tblClean[[#This Row],[Cancellation Status]]))="cancelled"), 1, 0)</f>
        <v>0</v>
      </c>
      <c r="P107" s="38">
        <f>IF(AND(tblClean[[#This Row],[Is_Delivered]]=1, tblClean[[#This Row],[Is_Cancelled]]=0), 1, 0)</f>
        <v>1</v>
      </c>
      <c r="Q107" s="38">
        <f>IF(AND(NOT(ISBLANK(tblClean[[#This Row],[Pre-Booking Date]])), NOT(ISBLANK(tblClean[[#This Row],[Lead Date]]))), tblClean[[#This Row],[Pre-Booking Date]] - tblClean[[#This Row],[Lead Date]], "")</f>
        <v>4</v>
      </c>
      <c r="R107" s="38">
        <f>IF(AND(NOT(ISBLANK(tblClean[[#This Row],[Booking Date]])), NOT(ISBLANK(tblClean[[#This Row],[Pre-Booking Date]]))), tblClean[[#This Row],[Booking Date]] - tblClean[[#This Row],[Pre-Booking Date]], "")</f>
        <v>5</v>
      </c>
      <c r="S107" s="38">
        <f>IF(AND(NOT(ISBLANK(tblClean[[#This Row],[Delivery Date]])), NOT(ISBLANK(tblClean[[#This Row],[Booking Date]]))), tblClean[[#This Row],[Delivery Date]] - tblClean[[#This Row],[Booking Date]], "")</f>
        <v>7</v>
      </c>
      <c r="T107" s="39">
        <f>IF(AND(tblClean[[#This Row],[Is_SuccessfulDelivery]]=1, NOT(ISBLANK(tblClean[[#This Row],[Delivery Date]])), NOT(ISBLANK(tblClean[[#This Row],[Booking Date]]))),
   tblClean[[#This Row],[Delivery Date]] - tblClean[[#This Row],[Booking Date]],
   "")</f>
        <v>7</v>
      </c>
      <c r="U1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7" s="82">
        <f>IF(tblClean[[#This Row],[Delivery Date]]="", "", tblClean[[#This Row],[Delivery Date]] - tblClean[[#This Row],[Lead Date]])</f>
        <v>16</v>
      </c>
      <c r="W107" s="82" t="str">
        <f>_xlfn.XLOOKUP(tblClean[[#This Row],[Lead ID]], tblHP[Lead ID], tblHP[Potential_Bucket], "")</f>
        <v>Low</v>
      </c>
      <c r="X107" s="82" t="str">
        <f>IF(tblClean[[#This Row],[Customer Rating]]="", "", IF(tblClean[[#This Row],[Customer Rating]]&lt;=2,"0-2", IF(tblClean[[#This Row],[Customer Rating]]&lt;=5,"3-5", IF(tblClean[[#This Row],[Customer Rating]]&lt;=8,"6-8","9-10"))))</f>
        <v>0-2</v>
      </c>
    </row>
    <row r="108" spans="1:24" x14ac:dyDescent="0.3">
      <c r="A108" s="40" t="s">
        <v>127</v>
      </c>
      <c r="B108" s="41" t="s">
        <v>15</v>
      </c>
      <c r="C108" s="41" t="s">
        <v>16</v>
      </c>
      <c r="D108" s="42">
        <v>45949</v>
      </c>
      <c r="E108" s="42">
        <v>45952</v>
      </c>
      <c r="F108" s="42">
        <v>45957</v>
      </c>
      <c r="G108" s="42">
        <v>45964</v>
      </c>
      <c r="H108" s="41" t="s">
        <v>17</v>
      </c>
      <c r="I108" s="41"/>
      <c r="J108" s="42">
        <v>45984</v>
      </c>
      <c r="K108" s="43">
        <v>10</v>
      </c>
      <c r="L108" s="44">
        <f>IF(NOT(ISBLANK(tblClean[[#This Row],[Pre-Booking Date]])), 1, 0)</f>
        <v>1</v>
      </c>
      <c r="M108" s="44">
        <f>IF(NOT(ISBLANK(tblClean[[#This Row],[Booking Date]])), 1, 0)</f>
        <v>1</v>
      </c>
      <c r="N108" s="38">
        <f>IF(NOT(ISBLANK(tblClean[[#This Row],[Delivery Date]])), 1, 0)</f>
        <v>1</v>
      </c>
      <c r="O108" s="38">
        <f>IF(OR(LOWER(TRIM(tblClean[[#This Row],[Cancellation Status]]))="yes", LOWER(TRIM(tblClean[[#This Row],[Cancellation Status]]))="cancelled"), 1, 0)</f>
        <v>0</v>
      </c>
      <c r="P108" s="38">
        <f>IF(AND(tblClean[[#This Row],[Is_Delivered]]=1, tblClean[[#This Row],[Is_Cancelled]]=0), 1, 0)</f>
        <v>1</v>
      </c>
      <c r="Q108" s="38">
        <f>IF(AND(NOT(ISBLANK(tblClean[[#This Row],[Pre-Booking Date]])), NOT(ISBLANK(tblClean[[#This Row],[Lead Date]]))), tblClean[[#This Row],[Pre-Booking Date]] - tblClean[[#This Row],[Lead Date]], "")</f>
        <v>3</v>
      </c>
      <c r="R108" s="38">
        <f>IF(AND(NOT(ISBLANK(tblClean[[#This Row],[Booking Date]])), NOT(ISBLANK(tblClean[[#This Row],[Pre-Booking Date]]))), tblClean[[#This Row],[Booking Date]] - tblClean[[#This Row],[Pre-Booking Date]], "")</f>
        <v>5</v>
      </c>
      <c r="S108" s="38">
        <f>IF(AND(NOT(ISBLANK(tblClean[[#This Row],[Delivery Date]])), NOT(ISBLANK(tblClean[[#This Row],[Booking Date]]))), tblClean[[#This Row],[Delivery Date]] - tblClean[[#This Row],[Booking Date]], "")</f>
        <v>7</v>
      </c>
      <c r="T108" s="39">
        <f>IF(AND(tblClean[[#This Row],[Is_SuccessfulDelivery]]=1, NOT(ISBLANK(tblClean[[#This Row],[Delivery Date]])), NOT(ISBLANK(tblClean[[#This Row],[Booking Date]]))),
   tblClean[[#This Row],[Delivery Date]] - tblClean[[#This Row],[Booking Date]],
   "")</f>
        <v>7</v>
      </c>
      <c r="U1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08" s="82">
        <f>IF(tblClean[[#This Row],[Delivery Date]]="", "", tblClean[[#This Row],[Delivery Date]] - tblClean[[#This Row],[Lead Date]])</f>
        <v>15</v>
      </c>
      <c r="W108" s="82" t="str">
        <f>_xlfn.XLOOKUP(tblClean[[#This Row],[Lead ID]], tblHP[Lead ID], tblHP[Potential_Bucket], "")</f>
        <v>Low</v>
      </c>
      <c r="X108" s="82" t="str">
        <f>IF(tblClean[[#This Row],[Customer Rating]]="", "", IF(tblClean[[#This Row],[Customer Rating]]&lt;=2,"0-2", IF(tblClean[[#This Row],[Customer Rating]]&lt;=5,"3-5", IF(tblClean[[#This Row],[Customer Rating]]&lt;=8,"6-8","9-10"))))</f>
        <v>9-10</v>
      </c>
    </row>
    <row r="109" spans="1:24" x14ac:dyDescent="0.3">
      <c r="A109" s="33" t="s">
        <v>128</v>
      </c>
      <c r="B109" s="34" t="s">
        <v>15</v>
      </c>
      <c r="C109" s="34" t="s">
        <v>30</v>
      </c>
      <c r="D109" s="35">
        <v>45942</v>
      </c>
      <c r="E109" s="35">
        <v>45944</v>
      </c>
      <c r="F109" s="35">
        <v>45948</v>
      </c>
      <c r="G109" s="35">
        <v>45951</v>
      </c>
      <c r="H109" s="34" t="s">
        <v>17</v>
      </c>
      <c r="I109" s="34"/>
      <c r="J109" s="35">
        <v>45963</v>
      </c>
      <c r="K109" s="36">
        <v>1</v>
      </c>
      <c r="L109" s="44">
        <f>IF(NOT(ISBLANK(tblClean[[#This Row],[Pre-Booking Date]])), 1, 0)</f>
        <v>1</v>
      </c>
      <c r="M109" s="44">
        <f>IF(NOT(ISBLANK(tblClean[[#This Row],[Booking Date]])), 1, 0)</f>
        <v>1</v>
      </c>
      <c r="N109" s="38">
        <f>IF(NOT(ISBLANK(tblClean[[#This Row],[Delivery Date]])), 1, 0)</f>
        <v>1</v>
      </c>
      <c r="O109" s="38">
        <f>IF(OR(LOWER(TRIM(tblClean[[#This Row],[Cancellation Status]]))="yes", LOWER(TRIM(tblClean[[#This Row],[Cancellation Status]]))="cancelled"), 1, 0)</f>
        <v>0</v>
      </c>
      <c r="P109" s="38">
        <f>IF(AND(tblClean[[#This Row],[Is_Delivered]]=1, tblClean[[#This Row],[Is_Cancelled]]=0), 1, 0)</f>
        <v>1</v>
      </c>
      <c r="Q109" s="38">
        <f>IF(AND(NOT(ISBLANK(tblClean[[#This Row],[Pre-Booking Date]])), NOT(ISBLANK(tblClean[[#This Row],[Lead Date]]))), tblClean[[#This Row],[Pre-Booking Date]] - tblClean[[#This Row],[Lead Date]], "")</f>
        <v>2</v>
      </c>
      <c r="R109" s="38">
        <f>IF(AND(NOT(ISBLANK(tblClean[[#This Row],[Booking Date]])), NOT(ISBLANK(tblClean[[#This Row],[Pre-Booking Date]]))), tblClean[[#This Row],[Booking Date]] - tblClean[[#This Row],[Pre-Booking Date]], "")</f>
        <v>4</v>
      </c>
      <c r="S109" s="38">
        <f>IF(AND(NOT(ISBLANK(tblClean[[#This Row],[Delivery Date]])), NOT(ISBLANK(tblClean[[#This Row],[Booking Date]]))), tblClean[[#This Row],[Delivery Date]] - tblClean[[#This Row],[Booking Date]], "")</f>
        <v>3</v>
      </c>
      <c r="T109" s="39">
        <f>IF(AND(tblClean[[#This Row],[Is_SuccessfulDelivery]]=1, NOT(ISBLANK(tblClean[[#This Row],[Delivery Date]])), NOT(ISBLANK(tblClean[[#This Row],[Booking Date]]))),
   tblClean[[#This Row],[Delivery Date]] - tblClean[[#This Row],[Booking Date]],
   "")</f>
        <v>3</v>
      </c>
      <c r="U1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9" s="82">
        <f>IF(tblClean[[#This Row],[Delivery Date]]="", "", tblClean[[#This Row],[Delivery Date]] - tblClean[[#This Row],[Lead Date]])</f>
        <v>9</v>
      </c>
      <c r="W109" s="82" t="str">
        <f>_xlfn.XLOOKUP(tblClean[[#This Row],[Lead ID]], tblHP[Lead ID], tblHP[Potential_Bucket], "")</f>
        <v>Low</v>
      </c>
      <c r="X109" s="82" t="str">
        <f>IF(tblClean[[#This Row],[Customer Rating]]="", "", IF(tblClean[[#This Row],[Customer Rating]]&lt;=2,"0-2", IF(tblClean[[#This Row],[Customer Rating]]&lt;=5,"3-5", IF(tblClean[[#This Row],[Customer Rating]]&lt;=8,"6-8","9-10"))))</f>
        <v>0-2</v>
      </c>
    </row>
    <row r="110" spans="1:24" x14ac:dyDescent="0.3">
      <c r="A110" s="40" t="s">
        <v>129</v>
      </c>
      <c r="B110" s="41" t="s">
        <v>32</v>
      </c>
      <c r="C110" s="41" t="s">
        <v>16</v>
      </c>
      <c r="D110" s="42">
        <v>45946</v>
      </c>
      <c r="E110" s="42">
        <v>45949</v>
      </c>
      <c r="F110" s="42">
        <v>45953</v>
      </c>
      <c r="G110" s="42">
        <v>45959</v>
      </c>
      <c r="H110" s="41" t="s">
        <v>17</v>
      </c>
      <c r="I110" s="41"/>
      <c r="J110" s="42">
        <v>45976</v>
      </c>
      <c r="K110" s="43">
        <v>1</v>
      </c>
      <c r="L110" s="44">
        <f>IF(NOT(ISBLANK(tblClean[[#This Row],[Pre-Booking Date]])), 1, 0)</f>
        <v>1</v>
      </c>
      <c r="M110" s="44">
        <f>IF(NOT(ISBLANK(tblClean[[#This Row],[Booking Date]])), 1, 0)</f>
        <v>1</v>
      </c>
      <c r="N110" s="38">
        <f>IF(NOT(ISBLANK(tblClean[[#This Row],[Delivery Date]])), 1, 0)</f>
        <v>1</v>
      </c>
      <c r="O110" s="38">
        <f>IF(OR(LOWER(TRIM(tblClean[[#This Row],[Cancellation Status]]))="yes", LOWER(TRIM(tblClean[[#This Row],[Cancellation Status]]))="cancelled"), 1, 0)</f>
        <v>0</v>
      </c>
      <c r="P110" s="38">
        <f>IF(AND(tblClean[[#This Row],[Is_Delivered]]=1, tblClean[[#This Row],[Is_Cancelled]]=0), 1, 0)</f>
        <v>1</v>
      </c>
      <c r="Q110" s="38">
        <f>IF(AND(NOT(ISBLANK(tblClean[[#This Row],[Pre-Booking Date]])), NOT(ISBLANK(tblClean[[#This Row],[Lead Date]]))), tblClean[[#This Row],[Pre-Booking Date]] - tblClean[[#This Row],[Lead Date]], "")</f>
        <v>3</v>
      </c>
      <c r="R110" s="38">
        <f>IF(AND(NOT(ISBLANK(tblClean[[#This Row],[Booking Date]])), NOT(ISBLANK(tblClean[[#This Row],[Pre-Booking Date]]))), tblClean[[#This Row],[Booking Date]] - tblClean[[#This Row],[Pre-Booking Date]], "")</f>
        <v>4</v>
      </c>
      <c r="S110" s="38">
        <f>IF(AND(NOT(ISBLANK(tblClean[[#This Row],[Delivery Date]])), NOT(ISBLANK(tblClean[[#This Row],[Booking Date]]))), tblClean[[#This Row],[Delivery Date]] - tblClean[[#This Row],[Booking Date]], "")</f>
        <v>6</v>
      </c>
      <c r="T110" s="39">
        <f>IF(AND(tblClean[[#This Row],[Is_SuccessfulDelivery]]=1, NOT(ISBLANK(tblClean[[#This Row],[Delivery Date]])), NOT(ISBLANK(tblClean[[#This Row],[Booking Date]]))),
   tblClean[[#This Row],[Delivery Date]] - tblClean[[#This Row],[Booking Date]],
   "")</f>
        <v>6</v>
      </c>
      <c r="U1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10" s="82">
        <f>IF(tblClean[[#This Row],[Delivery Date]]="", "", tblClean[[#This Row],[Delivery Date]] - tblClean[[#This Row],[Lead Date]])</f>
        <v>13</v>
      </c>
      <c r="W110" s="82" t="str">
        <f>_xlfn.XLOOKUP(tblClean[[#This Row],[Lead ID]], tblHP[Lead ID], tblHP[Potential_Bucket], "")</f>
        <v>Low</v>
      </c>
      <c r="X110" s="82" t="str">
        <f>IF(tblClean[[#This Row],[Customer Rating]]="", "", IF(tblClean[[#This Row],[Customer Rating]]&lt;=2,"0-2", IF(tblClean[[#This Row],[Customer Rating]]&lt;=5,"3-5", IF(tblClean[[#This Row],[Customer Rating]]&lt;=8,"6-8","9-10"))))</f>
        <v>0-2</v>
      </c>
    </row>
    <row r="111" spans="1:24" x14ac:dyDescent="0.3">
      <c r="A111" s="33" t="s">
        <v>130</v>
      </c>
      <c r="B111" s="34" t="s">
        <v>21</v>
      </c>
      <c r="C111" s="34" t="s">
        <v>16</v>
      </c>
      <c r="D111" s="35">
        <v>45948</v>
      </c>
      <c r="E111" s="35">
        <v>45951</v>
      </c>
      <c r="F111" s="35">
        <v>45954</v>
      </c>
      <c r="G111" s="35">
        <v>45957</v>
      </c>
      <c r="H111" s="34" t="s">
        <v>17</v>
      </c>
      <c r="I111" s="34"/>
      <c r="J111" s="35">
        <v>45978</v>
      </c>
      <c r="K111" s="36">
        <v>0</v>
      </c>
      <c r="L111" s="44">
        <f>IF(NOT(ISBLANK(tblClean[[#This Row],[Pre-Booking Date]])), 1, 0)</f>
        <v>1</v>
      </c>
      <c r="M111" s="44">
        <f>IF(NOT(ISBLANK(tblClean[[#This Row],[Booking Date]])), 1, 0)</f>
        <v>1</v>
      </c>
      <c r="N111" s="38">
        <f>IF(NOT(ISBLANK(tblClean[[#This Row],[Delivery Date]])), 1, 0)</f>
        <v>1</v>
      </c>
      <c r="O111" s="38">
        <f>IF(OR(LOWER(TRIM(tblClean[[#This Row],[Cancellation Status]]))="yes", LOWER(TRIM(tblClean[[#This Row],[Cancellation Status]]))="cancelled"), 1, 0)</f>
        <v>0</v>
      </c>
      <c r="P111" s="38">
        <f>IF(AND(tblClean[[#This Row],[Is_Delivered]]=1, tblClean[[#This Row],[Is_Cancelled]]=0), 1, 0)</f>
        <v>1</v>
      </c>
      <c r="Q111" s="38">
        <f>IF(AND(NOT(ISBLANK(tblClean[[#This Row],[Pre-Booking Date]])), NOT(ISBLANK(tblClean[[#This Row],[Lead Date]]))), tblClean[[#This Row],[Pre-Booking Date]] - tblClean[[#This Row],[Lead Date]], "")</f>
        <v>3</v>
      </c>
      <c r="R111" s="38">
        <f>IF(AND(NOT(ISBLANK(tblClean[[#This Row],[Booking Date]])), NOT(ISBLANK(tblClean[[#This Row],[Pre-Booking Date]]))), tblClean[[#This Row],[Booking Date]] - tblClean[[#This Row],[Pre-Booking Date]], "")</f>
        <v>3</v>
      </c>
      <c r="S111" s="38">
        <f>IF(AND(NOT(ISBLANK(tblClean[[#This Row],[Delivery Date]])), NOT(ISBLANK(tblClean[[#This Row],[Booking Date]]))), tblClean[[#This Row],[Delivery Date]] - tblClean[[#This Row],[Booking Date]], "")</f>
        <v>3</v>
      </c>
      <c r="T111" s="39">
        <f>IF(AND(tblClean[[#This Row],[Is_SuccessfulDelivery]]=1, NOT(ISBLANK(tblClean[[#This Row],[Delivery Date]])), NOT(ISBLANK(tblClean[[#This Row],[Booking Date]]))),
   tblClean[[#This Row],[Delivery Date]] - tblClean[[#This Row],[Booking Date]],
   "")</f>
        <v>3</v>
      </c>
      <c r="U1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11" s="82">
        <f>IF(tblClean[[#This Row],[Delivery Date]]="", "", tblClean[[#This Row],[Delivery Date]] - tblClean[[#This Row],[Lead Date]])</f>
        <v>9</v>
      </c>
      <c r="W111" s="82" t="str">
        <f>_xlfn.XLOOKUP(tblClean[[#This Row],[Lead ID]], tblHP[Lead ID], tblHP[Potential_Bucket], "")</f>
        <v>Low</v>
      </c>
      <c r="X111" s="82" t="str">
        <f>IF(tblClean[[#This Row],[Customer Rating]]="", "", IF(tblClean[[#This Row],[Customer Rating]]&lt;=2,"0-2", IF(tblClean[[#This Row],[Customer Rating]]&lt;=5,"3-5", IF(tblClean[[#This Row],[Customer Rating]]&lt;=8,"6-8","9-10"))))</f>
        <v>0-2</v>
      </c>
    </row>
    <row r="112" spans="1:24" x14ac:dyDescent="0.3">
      <c r="A112" s="40" t="s">
        <v>131</v>
      </c>
      <c r="B112" s="41" t="s">
        <v>21</v>
      </c>
      <c r="C112" s="41" t="s">
        <v>22</v>
      </c>
      <c r="D112" s="42">
        <v>45947</v>
      </c>
      <c r="E112" s="41"/>
      <c r="F112" s="41"/>
      <c r="G112" s="41"/>
      <c r="H112" s="41" t="s">
        <v>23</v>
      </c>
      <c r="I112" s="41" t="s">
        <v>101</v>
      </c>
      <c r="J112" s="41"/>
      <c r="K112" s="43"/>
      <c r="L112" s="44">
        <f>IF(NOT(ISBLANK(tblClean[[#This Row],[Pre-Booking Date]])), 1, 0)</f>
        <v>0</v>
      </c>
      <c r="M112" s="44">
        <f>IF(NOT(ISBLANK(tblClean[[#This Row],[Booking Date]])), 1, 0)</f>
        <v>0</v>
      </c>
      <c r="N112" s="38">
        <f>IF(NOT(ISBLANK(tblClean[[#This Row],[Delivery Date]])), 1, 0)</f>
        <v>0</v>
      </c>
      <c r="O112" s="38">
        <f>IF(OR(LOWER(TRIM(tblClean[[#This Row],[Cancellation Status]]))="yes", LOWER(TRIM(tblClean[[#This Row],[Cancellation Status]]))="cancelled"), 1, 0)</f>
        <v>1</v>
      </c>
      <c r="P112" s="38">
        <f>IF(AND(tblClean[[#This Row],[Is_Delivered]]=1, tblClean[[#This Row],[Is_Cancelled]]=0), 1, 0)</f>
        <v>0</v>
      </c>
      <c r="Q112" s="38" t="str">
        <f>IF(AND(NOT(ISBLANK(tblClean[[#This Row],[Pre-Booking Date]])), NOT(ISBLANK(tblClean[[#This Row],[Lead Date]]))), tblClean[[#This Row],[Pre-Booking Date]] - tblClean[[#This Row],[Lead Date]], "")</f>
        <v/>
      </c>
      <c r="R112" s="38" t="str">
        <f>IF(AND(NOT(ISBLANK(tblClean[[#This Row],[Booking Date]])), NOT(ISBLANK(tblClean[[#This Row],[Pre-Booking Date]]))), tblClean[[#This Row],[Booking Date]] - tblClean[[#This Row],[Pre-Booking Date]], "")</f>
        <v/>
      </c>
      <c r="S112" s="38" t="str">
        <f>IF(AND(NOT(ISBLANK(tblClean[[#This Row],[Delivery Date]])), NOT(ISBLANK(tblClean[[#This Row],[Booking Date]]))), tblClean[[#This Row],[Delivery Date]] - tblClean[[#This Row],[Booking Date]], "")</f>
        <v/>
      </c>
      <c r="T112" s="39" t="str">
        <f>IF(AND(tblClean[[#This Row],[Is_SuccessfulDelivery]]=1, NOT(ISBLANK(tblClean[[#This Row],[Delivery Date]])), NOT(ISBLANK(tblClean[[#This Row],[Booking Date]]))),
   tblClean[[#This Row],[Delivery Date]] - tblClean[[#This Row],[Booking Date]],
   "")</f>
        <v/>
      </c>
      <c r="U1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12" s="82" t="str">
        <f>IF(tblClean[[#This Row],[Delivery Date]]="", "", tblClean[[#This Row],[Delivery Date]] - tblClean[[#This Row],[Lead Date]])</f>
        <v/>
      </c>
      <c r="W112" s="82" t="str">
        <f>_xlfn.XLOOKUP(tblClean[[#This Row],[Lead ID]], tblHP[Lead ID], tblHP[Potential_Bucket], "")</f>
        <v>Low</v>
      </c>
      <c r="X112" s="82" t="str">
        <f>IF(tblClean[[#This Row],[Customer Rating]]="", "", IF(tblClean[[#This Row],[Customer Rating]]&lt;=2,"0-2", IF(tblClean[[#This Row],[Customer Rating]]&lt;=5,"3-5", IF(tblClean[[#This Row],[Customer Rating]]&lt;=8,"6-8","9-10"))))</f>
        <v/>
      </c>
    </row>
    <row r="113" spans="1:24" x14ac:dyDescent="0.3">
      <c r="A113" s="33" t="s">
        <v>132</v>
      </c>
      <c r="B113" s="34" t="s">
        <v>21</v>
      </c>
      <c r="C113" s="34" t="s">
        <v>22</v>
      </c>
      <c r="D113" s="35">
        <v>45942</v>
      </c>
      <c r="E113" s="34"/>
      <c r="F113" s="34"/>
      <c r="G113" s="34"/>
      <c r="H113" s="34" t="s">
        <v>23</v>
      </c>
      <c r="I113" s="34" t="s">
        <v>101</v>
      </c>
      <c r="J113" s="34"/>
      <c r="K113" s="36"/>
      <c r="L113" s="44">
        <f>IF(NOT(ISBLANK(tblClean[[#This Row],[Pre-Booking Date]])), 1, 0)</f>
        <v>0</v>
      </c>
      <c r="M113" s="44">
        <f>IF(NOT(ISBLANK(tblClean[[#This Row],[Booking Date]])), 1, 0)</f>
        <v>0</v>
      </c>
      <c r="N113" s="38">
        <f>IF(NOT(ISBLANK(tblClean[[#This Row],[Delivery Date]])), 1, 0)</f>
        <v>0</v>
      </c>
      <c r="O113" s="38">
        <f>IF(OR(LOWER(TRIM(tblClean[[#This Row],[Cancellation Status]]))="yes", LOWER(TRIM(tblClean[[#This Row],[Cancellation Status]]))="cancelled"), 1, 0)</f>
        <v>1</v>
      </c>
      <c r="P113" s="38">
        <f>IF(AND(tblClean[[#This Row],[Is_Delivered]]=1, tblClean[[#This Row],[Is_Cancelled]]=0), 1, 0)</f>
        <v>0</v>
      </c>
      <c r="Q113" s="38" t="str">
        <f>IF(AND(NOT(ISBLANK(tblClean[[#This Row],[Pre-Booking Date]])), NOT(ISBLANK(tblClean[[#This Row],[Lead Date]]))), tblClean[[#This Row],[Pre-Booking Date]] - tblClean[[#This Row],[Lead Date]], "")</f>
        <v/>
      </c>
      <c r="R113" s="38" t="str">
        <f>IF(AND(NOT(ISBLANK(tblClean[[#This Row],[Booking Date]])), NOT(ISBLANK(tblClean[[#This Row],[Pre-Booking Date]]))), tblClean[[#This Row],[Booking Date]] - tblClean[[#This Row],[Pre-Booking Date]], "")</f>
        <v/>
      </c>
      <c r="S113" s="38" t="str">
        <f>IF(AND(NOT(ISBLANK(tblClean[[#This Row],[Delivery Date]])), NOT(ISBLANK(tblClean[[#This Row],[Booking Date]]))), tblClean[[#This Row],[Delivery Date]] - tblClean[[#This Row],[Booking Date]], "")</f>
        <v/>
      </c>
      <c r="T113" s="39" t="str">
        <f>IF(AND(tblClean[[#This Row],[Is_SuccessfulDelivery]]=1, NOT(ISBLANK(tblClean[[#This Row],[Delivery Date]])), NOT(ISBLANK(tblClean[[#This Row],[Booking Date]]))),
   tblClean[[#This Row],[Delivery Date]] - tblClean[[#This Row],[Booking Date]],
   "")</f>
        <v/>
      </c>
      <c r="U1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13" s="82" t="str">
        <f>IF(tblClean[[#This Row],[Delivery Date]]="", "", tblClean[[#This Row],[Delivery Date]] - tblClean[[#This Row],[Lead Date]])</f>
        <v/>
      </c>
      <c r="W113" s="82" t="str">
        <f>_xlfn.XLOOKUP(tblClean[[#This Row],[Lead ID]], tblHP[Lead ID], tblHP[Potential_Bucket], "")</f>
        <v>Low</v>
      </c>
      <c r="X113" s="82" t="str">
        <f>IF(tblClean[[#This Row],[Customer Rating]]="", "", IF(tblClean[[#This Row],[Customer Rating]]&lt;=2,"0-2", IF(tblClean[[#This Row],[Customer Rating]]&lt;=5,"3-5", IF(tblClean[[#This Row],[Customer Rating]]&lt;=8,"6-8","9-10"))))</f>
        <v/>
      </c>
    </row>
    <row r="114" spans="1:24" x14ac:dyDescent="0.3">
      <c r="A114" s="40" t="s">
        <v>133</v>
      </c>
      <c r="B114" s="41" t="s">
        <v>21</v>
      </c>
      <c r="C114" s="41" t="s">
        <v>16</v>
      </c>
      <c r="D114" s="42">
        <v>45944</v>
      </c>
      <c r="E114" s="42">
        <v>45947</v>
      </c>
      <c r="F114" s="42">
        <v>45949</v>
      </c>
      <c r="G114" s="42">
        <v>45954</v>
      </c>
      <c r="H114" s="41" t="s">
        <v>17</v>
      </c>
      <c r="I114" s="41"/>
      <c r="J114" s="42">
        <v>45974</v>
      </c>
      <c r="K114" s="43">
        <v>2</v>
      </c>
      <c r="L114" s="44">
        <f>IF(NOT(ISBLANK(tblClean[[#This Row],[Pre-Booking Date]])), 1, 0)</f>
        <v>1</v>
      </c>
      <c r="M114" s="44">
        <f>IF(NOT(ISBLANK(tblClean[[#This Row],[Booking Date]])), 1, 0)</f>
        <v>1</v>
      </c>
      <c r="N114" s="38">
        <f>IF(NOT(ISBLANK(tblClean[[#This Row],[Delivery Date]])), 1, 0)</f>
        <v>1</v>
      </c>
      <c r="O114" s="38">
        <f>IF(OR(LOWER(TRIM(tblClean[[#This Row],[Cancellation Status]]))="yes", LOWER(TRIM(tblClean[[#This Row],[Cancellation Status]]))="cancelled"), 1, 0)</f>
        <v>0</v>
      </c>
      <c r="P114" s="38">
        <f>IF(AND(tblClean[[#This Row],[Is_Delivered]]=1, tblClean[[#This Row],[Is_Cancelled]]=0), 1, 0)</f>
        <v>1</v>
      </c>
      <c r="Q114" s="38">
        <f>IF(AND(NOT(ISBLANK(tblClean[[#This Row],[Pre-Booking Date]])), NOT(ISBLANK(tblClean[[#This Row],[Lead Date]]))), tblClean[[#This Row],[Pre-Booking Date]] - tblClean[[#This Row],[Lead Date]], "")</f>
        <v>3</v>
      </c>
      <c r="R114" s="38">
        <f>IF(AND(NOT(ISBLANK(tblClean[[#This Row],[Booking Date]])), NOT(ISBLANK(tblClean[[#This Row],[Pre-Booking Date]]))), tblClean[[#This Row],[Booking Date]] - tblClean[[#This Row],[Pre-Booking Date]], "")</f>
        <v>2</v>
      </c>
      <c r="S114" s="38">
        <f>IF(AND(NOT(ISBLANK(tblClean[[#This Row],[Delivery Date]])), NOT(ISBLANK(tblClean[[#This Row],[Booking Date]]))), tblClean[[#This Row],[Delivery Date]] - tblClean[[#This Row],[Booking Date]], "")</f>
        <v>5</v>
      </c>
      <c r="T114" s="39">
        <f>IF(AND(tblClean[[#This Row],[Is_SuccessfulDelivery]]=1, NOT(ISBLANK(tblClean[[#This Row],[Delivery Date]])), NOT(ISBLANK(tblClean[[#This Row],[Booking Date]]))),
   tblClean[[#This Row],[Delivery Date]] - tblClean[[#This Row],[Booking Date]],
   "")</f>
        <v>5</v>
      </c>
      <c r="U1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14" s="82">
        <f>IF(tblClean[[#This Row],[Delivery Date]]="", "", tblClean[[#This Row],[Delivery Date]] - tblClean[[#This Row],[Lead Date]])</f>
        <v>10</v>
      </c>
      <c r="W114" s="82" t="str">
        <f>_xlfn.XLOOKUP(tblClean[[#This Row],[Lead ID]], tblHP[Lead ID], tblHP[Potential_Bucket], "")</f>
        <v>Low</v>
      </c>
      <c r="X114" s="82" t="str">
        <f>IF(tblClean[[#This Row],[Customer Rating]]="", "", IF(tblClean[[#This Row],[Customer Rating]]&lt;=2,"0-2", IF(tblClean[[#This Row],[Customer Rating]]&lt;=5,"3-5", IF(tblClean[[#This Row],[Customer Rating]]&lt;=8,"6-8","9-10"))))</f>
        <v>0-2</v>
      </c>
    </row>
    <row r="115" spans="1:24" x14ac:dyDescent="0.3">
      <c r="A115" s="33" t="s">
        <v>134</v>
      </c>
      <c r="B115" s="34" t="s">
        <v>15</v>
      </c>
      <c r="C115" s="34" t="s">
        <v>16</v>
      </c>
      <c r="D115" s="35">
        <v>45954</v>
      </c>
      <c r="E115" s="35">
        <v>45959</v>
      </c>
      <c r="F115" s="35">
        <v>45962</v>
      </c>
      <c r="G115" s="35">
        <v>45966</v>
      </c>
      <c r="H115" s="34" t="s">
        <v>23</v>
      </c>
      <c r="I115" s="34" t="s">
        <v>24</v>
      </c>
      <c r="J115" s="34"/>
      <c r="K115" s="36"/>
      <c r="L115" s="44">
        <f>IF(NOT(ISBLANK(tblClean[[#This Row],[Pre-Booking Date]])), 1, 0)</f>
        <v>1</v>
      </c>
      <c r="M115" s="44">
        <f>IF(NOT(ISBLANK(tblClean[[#This Row],[Booking Date]])), 1, 0)</f>
        <v>1</v>
      </c>
      <c r="N115" s="38">
        <f>IF(NOT(ISBLANK(tblClean[[#This Row],[Delivery Date]])), 1, 0)</f>
        <v>1</v>
      </c>
      <c r="O115" s="38">
        <f>IF(OR(LOWER(TRIM(tblClean[[#This Row],[Cancellation Status]]))="yes", LOWER(TRIM(tblClean[[#This Row],[Cancellation Status]]))="cancelled"), 1, 0)</f>
        <v>1</v>
      </c>
      <c r="P115" s="38">
        <f>IF(AND(tblClean[[#This Row],[Is_Delivered]]=1, tblClean[[#This Row],[Is_Cancelled]]=0), 1, 0)</f>
        <v>0</v>
      </c>
      <c r="Q115" s="38">
        <f>IF(AND(NOT(ISBLANK(tblClean[[#This Row],[Pre-Booking Date]])), NOT(ISBLANK(tblClean[[#This Row],[Lead Date]]))), tblClean[[#This Row],[Pre-Booking Date]] - tblClean[[#This Row],[Lead Date]], "")</f>
        <v>5</v>
      </c>
      <c r="R115" s="38">
        <f>IF(AND(NOT(ISBLANK(tblClean[[#This Row],[Booking Date]])), NOT(ISBLANK(tblClean[[#This Row],[Pre-Booking Date]]))), tblClean[[#This Row],[Booking Date]] - tblClean[[#This Row],[Pre-Booking Date]], "")</f>
        <v>3</v>
      </c>
      <c r="S115" s="38">
        <f>IF(AND(NOT(ISBLANK(tblClean[[#This Row],[Delivery Date]])), NOT(ISBLANK(tblClean[[#This Row],[Booking Date]]))), tblClean[[#This Row],[Delivery Date]] - tblClean[[#This Row],[Booking Date]], "")</f>
        <v>4</v>
      </c>
      <c r="T115" s="39" t="str">
        <f>IF(AND(tblClean[[#This Row],[Is_SuccessfulDelivery]]=1, NOT(ISBLANK(tblClean[[#This Row],[Delivery Date]])), NOT(ISBLANK(tblClean[[#This Row],[Booking Date]]))),
   tblClean[[#This Row],[Delivery Date]] - tblClean[[#This Row],[Booking Date]],
   "")</f>
        <v/>
      </c>
      <c r="U1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15" s="82">
        <f>IF(tblClean[[#This Row],[Delivery Date]]="", "", tblClean[[#This Row],[Delivery Date]] - tblClean[[#This Row],[Lead Date]])</f>
        <v>12</v>
      </c>
      <c r="W115" s="82" t="str">
        <f>_xlfn.XLOOKUP(tblClean[[#This Row],[Lead ID]], tblHP[Lead ID], tblHP[Potential_Bucket], "")</f>
        <v>Low</v>
      </c>
      <c r="X115" s="82" t="str">
        <f>IF(tblClean[[#This Row],[Customer Rating]]="", "", IF(tblClean[[#This Row],[Customer Rating]]&lt;=2,"0-2", IF(tblClean[[#This Row],[Customer Rating]]&lt;=5,"3-5", IF(tblClean[[#This Row],[Customer Rating]]&lt;=8,"6-8","9-10"))))</f>
        <v/>
      </c>
    </row>
    <row r="116" spans="1:24" x14ac:dyDescent="0.3">
      <c r="A116" s="40" t="s">
        <v>135</v>
      </c>
      <c r="B116" s="41" t="s">
        <v>15</v>
      </c>
      <c r="C116" s="41" t="s">
        <v>16</v>
      </c>
      <c r="D116" s="42">
        <v>45948</v>
      </c>
      <c r="E116" s="42">
        <v>45953</v>
      </c>
      <c r="F116" s="42">
        <v>45954</v>
      </c>
      <c r="G116" s="42">
        <v>45957</v>
      </c>
      <c r="H116" s="41" t="s">
        <v>17</v>
      </c>
      <c r="I116" s="41"/>
      <c r="J116" s="42">
        <v>45972</v>
      </c>
      <c r="K116" s="43">
        <v>10</v>
      </c>
      <c r="L116" s="44">
        <f>IF(NOT(ISBLANK(tblClean[[#This Row],[Pre-Booking Date]])), 1, 0)</f>
        <v>1</v>
      </c>
      <c r="M116" s="44">
        <f>IF(NOT(ISBLANK(tblClean[[#This Row],[Booking Date]])), 1, 0)</f>
        <v>1</v>
      </c>
      <c r="N116" s="38">
        <f>IF(NOT(ISBLANK(tblClean[[#This Row],[Delivery Date]])), 1, 0)</f>
        <v>1</v>
      </c>
      <c r="O116" s="38">
        <f>IF(OR(LOWER(TRIM(tblClean[[#This Row],[Cancellation Status]]))="yes", LOWER(TRIM(tblClean[[#This Row],[Cancellation Status]]))="cancelled"), 1, 0)</f>
        <v>0</v>
      </c>
      <c r="P116" s="38">
        <f>IF(AND(tblClean[[#This Row],[Is_Delivered]]=1, tblClean[[#This Row],[Is_Cancelled]]=0), 1, 0)</f>
        <v>1</v>
      </c>
      <c r="Q116" s="38">
        <f>IF(AND(NOT(ISBLANK(tblClean[[#This Row],[Pre-Booking Date]])), NOT(ISBLANK(tblClean[[#This Row],[Lead Date]]))), tblClean[[#This Row],[Pre-Booking Date]] - tblClean[[#This Row],[Lead Date]], "")</f>
        <v>5</v>
      </c>
      <c r="R116" s="38">
        <f>IF(AND(NOT(ISBLANK(tblClean[[#This Row],[Booking Date]])), NOT(ISBLANK(tblClean[[#This Row],[Pre-Booking Date]]))), tblClean[[#This Row],[Booking Date]] - tblClean[[#This Row],[Pre-Booking Date]], "")</f>
        <v>1</v>
      </c>
      <c r="S116" s="38">
        <f>IF(AND(NOT(ISBLANK(tblClean[[#This Row],[Delivery Date]])), NOT(ISBLANK(tblClean[[#This Row],[Booking Date]]))), tblClean[[#This Row],[Delivery Date]] - tblClean[[#This Row],[Booking Date]], "")</f>
        <v>3</v>
      </c>
      <c r="T116" s="39">
        <f>IF(AND(tblClean[[#This Row],[Is_SuccessfulDelivery]]=1, NOT(ISBLANK(tblClean[[#This Row],[Delivery Date]])), NOT(ISBLANK(tblClean[[#This Row],[Booking Date]]))),
   tblClean[[#This Row],[Delivery Date]] - tblClean[[#This Row],[Booking Date]],
   "")</f>
        <v>3</v>
      </c>
      <c r="U1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16" s="82">
        <f>IF(tblClean[[#This Row],[Delivery Date]]="", "", tblClean[[#This Row],[Delivery Date]] - tblClean[[#This Row],[Lead Date]])</f>
        <v>9</v>
      </c>
      <c r="W116" s="82" t="str">
        <f>_xlfn.XLOOKUP(tblClean[[#This Row],[Lead ID]], tblHP[Lead ID], tblHP[Potential_Bucket], "")</f>
        <v>Medium</v>
      </c>
      <c r="X116" s="82" t="str">
        <f>IF(tblClean[[#This Row],[Customer Rating]]="", "", IF(tblClean[[#This Row],[Customer Rating]]&lt;=2,"0-2", IF(tblClean[[#This Row],[Customer Rating]]&lt;=5,"3-5", IF(tblClean[[#This Row],[Customer Rating]]&lt;=8,"6-8","9-10"))))</f>
        <v>9-10</v>
      </c>
    </row>
    <row r="117" spans="1:24" x14ac:dyDescent="0.3">
      <c r="A117" s="33" t="s">
        <v>136</v>
      </c>
      <c r="B117" s="34" t="s">
        <v>19</v>
      </c>
      <c r="C117" s="34" t="s">
        <v>30</v>
      </c>
      <c r="D117" s="35">
        <v>45941</v>
      </c>
      <c r="E117" s="35">
        <v>45942</v>
      </c>
      <c r="F117" s="35">
        <v>45945</v>
      </c>
      <c r="G117" s="35">
        <v>45948</v>
      </c>
      <c r="H117" s="34" t="s">
        <v>17</v>
      </c>
      <c r="I117" s="34"/>
      <c r="J117" s="35">
        <v>45978</v>
      </c>
      <c r="K117" s="36">
        <v>4</v>
      </c>
      <c r="L117" s="44">
        <f>IF(NOT(ISBLANK(tblClean[[#This Row],[Pre-Booking Date]])), 1, 0)</f>
        <v>1</v>
      </c>
      <c r="M117" s="44">
        <f>IF(NOT(ISBLANK(tblClean[[#This Row],[Booking Date]])), 1, 0)</f>
        <v>1</v>
      </c>
      <c r="N117" s="38">
        <f>IF(NOT(ISBLANK(tblClean[[#This Row],[Delivery Date]])), 1, 0)</f>
        <v>1</v>
      </c>
      <c r="O117" s="38">
        <f>IF(OR(LOWER(TRIM(tblClean[[#This Row],[Cancellation Status]]))="yes", LOWER(TRIM(tblClean[[#This Row],[Cancellation Status]]))="cancelled"), 1, 0)</f>
        <v>0</v>
      </c>
      <c r="P117" s="38">
        <f>IF(AND(tblClean[[#This Row],[Is_Delivered]]=1, tblClean[[#This Row],[Is_Cancelled]]=0), 1, 0)</f>
        <v>1</v>
      </c>
      <c r="Q117" s="38">
        <f>IF(AND(NOT(ISBLANK(tblClean[[#This Row],[Pre-Booking Date]])), NOT(ISBLANK(tblClean[[#This Row],[Lead Date]]))), tblClean[[#This Row],[Pre-Booking Date]] - tblClean[[#This Row],[Lead Date]], "")</f>
        <v>1</v>
      </c>
      <c r="R117" s="38">
        <f>IF(AND(NOT(ISBLANK(tblClean[[#This Row],[Booking Date]])), NOT(ISBLANK(tblClean[[#This Row],[Pre-Booking Date]]))), tblClean[[#This Row],[Booking Date]] - tblClean[[#This Row],[Pre-Booking Date]], "")</f>
        <v>3</v>
      </c>
      <c r="S117" s="38">
        <f>IF(AND(NOT(ISBLANK(tblClean[[#This Row],[Delivery Date]])), NOT(ISBLANK(tblClean[[#This Row],[Booking Date]]))), tblClean[[#This Row],[Delivery Date]] - tblClean[[#This Row],[Booking Date]], "")</f>
        <v>3</v>
      </c>
      <c r="T117" s="39">
        <f>IF(AND(tblClean[[#This Row],[Is_SuccessfulDelivery]]=1, NOT(ISBLANK(tblClean[[#This Row],[Delivery Date]])), NOT(ISBLANK(tblClean[[#This Row],[Booking Date]]))),
   tblClean[[#This Row],[Delivery Date]] - tblClean[[#This Row],[Booking Date]],
   "")</f>
        <v>3</v>
      </c>
      <c r="U1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17" s="82">
        <f>IF(tblClean[[#This Row],[Delivery Date]]="", "", tblClean[[#This Row],[Delivery Date]] - tblClean[[#This Row],[Lead Date]])</f>
        <v>7</v>
      </c>
      <c r="W117" s="82" t="str">
        <f>_xlfn.XLOOKUP(tblClean[[#This Row],[Lead ID]], tblHP[Lead ID], tblHP[Potential_Bucket], "")</f>
        <v>Medium</v>
      </c>
      <c r="X117" s="82" t="str">
        <f>IF(tblClean[[#This Row],[Customer Rating]]="", "", IF(tblClean[[#This Row],[Customer Rating]]&lt;=2,"0-2", IF(tblClean[[#This Row],[Customer Rating]]&lt;=5,"3-5", IF(tblClean[[#This Row],[Customer Rating]]&lt;=8,"6-8","9-10"))))</f>
        <v>3-5</v>
      </c>
    </row>
    <row r="118" spans="1:24" x14ac:dyDescent="0.3">
      <c r="A118" s="40" t="s">
        <v>137</v>
      </c>
      <c r="B118" s="41" t="s">
        <v>19</v>
      </c>
      <c r="C118" s="41" t="s">
        <v>22</v>
      </c>
      <c r="D118" s="42">
        <v>45942</v>
      </c>
      <c r="E118" s="41"/>
      <c r="F118" s="41"/>
      <c r="G118" s="41"/>
      <c r="H118" s="41" t="s">
        <v>23</v>
      </c>
      <c r="I118" s="41" t="s">
        <v>101</v>
      </c>
      <c r="J118" s="41"/>
      <c r="K118" s="43"/>
      <c r="L118" s="44">
        <f>IF(NOT(ISBLANK(tblClean[[#This Row],[Pre-Booking Date]])), 1, 0)</f>
        <v>0</v>
      </c>
      <c r="M118" s="44">
        <f>IF(NOT(ISBLANK(tblClean[[#This Row],[Booking Date]])), 1, 0)</f>
        <v>0</v>
      </c>
      <c r="N118" s="38">
        <f>IF(NOT(ISBLANK(tblClean[[#This Row],[Delivery Date]])), 1, 0)</f>
        <v>0</v>
      </c>
      <c r="O118" s="38">
        <f>IF(OR(LOWER(TRIM(tblClean[[#This Row],[Cancellation Status]]))="yes", LOWER(TRIM(tblClean[[#This Row],[Cancellation Status]]))="cancelled"), 1, 0)</f>
        <v>1</v>
      </c>
      <c r="P118" s="38">
        <f>IF(AND(tblClean[[#This Row],[Is_Delivered]]=1, tblClean[[#This Row],[Is_Cancelled]]=0), 1, 0)</f>
        <v>0</v>
      </c>
      <c r="Q118" s="38" t="str">
        <f>IF(AND(NOT(ISBLANK(tblClean[[#This Row],[Pre-Booking Date]])), NOT(ISBLANK(tblClean[[#This Row],[Lead Date]]))), tblClean[[#This Row],[Pre-Booking Date]] - tblClean[[#This Row],[Lead Date]], "")</f>
        <v/>
      </c>
      <c r="R118" s="38" t="str">
        <f>IF(AND(NOT(ISBLANK(tblClean[[#This Row],[Booking Date]])), NOT(ISBLANK(tblClean[[#This Row],[Pre-Booking Date]]))), tblClean[[#This Row],[Booking Date]] - tblClean[[#This Row],[Pre-Booking Date]], "")</f>
        <v/>
      </c>
      <c r="S118" s="38" t="str">
        <f>IF(AND(NOT(ISBLANK(tblClean[[#This Row],[Delivery Date]])), NOT(ISBLANK(tblClean[[#This Row],[Booking Date]]))), tblClean[[#This Row],[Delivery Date]] - tblClean[[#This Row],[Booking Date]], "")</f>
        <v/>
      </c>
      <c r="T118" s="39" t="str">
        <f>IF(AND(tblClean[[#This Row],[Is_SuccessfulDelivery]]=1, NOT(ISBLANK(tblClean[[#This Row],[Delivery Date]])), NOT(ISBLANK(tblClean[[#This Row],[Booking Date]]))),
   tblClean[[#This Row],[Delivery Date]] - tblClean[[#This Row],[Booking Date]],
   "")</f>
        <v/>
      </c>
      <c r="U1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18" s="82" t="str">
        <f>IF(tblClean[[#This Row],[Delivery Date]]="", "", tblClean[[#This Row],[Delivery Date]] - tblClean[[#This Row],[Lead Date]])</f>
        <v/>
      </c>
      <c r="W118" s="82" t="str">
        <f>_xlfn.XLOOKUP(tblClean[[#This Row],[Lead ID]], tblHP[Lead ID], tblHP[Potential_Bucket], "")</f>
        <v>Low</v>
      </c>
      <c r="X118" s="82" t="str">
        <f>IF(tblClean[[#This Row],[Customer Rating]]="", "", IF(tblClean[[#This Row],[Customer Rating]]&lt;=2,"0-2", IF(tblClean[[#This Row],[Customer Rating]]&lt;=5,"3-5", IF(tblClean[[#This Row],[Customer Rating]]&lt;=8,"6-8","9-10"))))</f>
        <v/>
      </c>
    </row>
    <row r="119" spans="1:24" x14ac:dyDescent="0.3">
      <c r="A119" s="33" t="s">
        <v>138</v>
      </c>
      <c r="B119" s="34" t="s">
        <v>21</v>
      </c>
      <c r="C119" s="34" t="s">
        <v>22</v>
      </c>
      <c r="D119" s="35">
        <v>45953</v>
      </c>
      <c r="E119" s="34"/>
      <c r="F119" s="34"/>
      <c r="G119" s="34"/>
      <c r="H119" s="34" t="s">
        <v>23</v>
      </c>
      <c r="I119" s="34" t="s">
        <v>63</v>
      </c>
      <c r="J119" s="34"/>
      <c r="K119" s="36"/>
      <c r="L119" s="44">
        <f>IF(NOT(ISBLANK(tblClean[[#This Row],[Pre-Booking Date]])), 1, 0)</f>
        <v>0</v>
      </c>
      <c r="M119" s="44">
        <f>IF(NOT(ISBLANK(tblClean[[#This Row],[Booking Date]])), 1, 0)</f>
        <v>0</v>
      </c>
      <c r="N119" s="38">
        <f>IF(NOT(ISBLANK(tblClean[[#This Row],[Delivery Date]])), 1, 0)</f>
        <v>0</v>
      </c>
      <c r="O119" s="38">
        <f>IF(OR(LOWER(TRIM(tblClean[[#This Row],[Cancellation Status]]))="yes", LOWER(TRIM(tblClean[[#This Row],[Cancellation Status]]))="cancelled"), 1, 0)</f>
        <v>1</v>
      </c>
      <c r="P119" s="38">
        <f>IF(AND(tblClean[[#This Row],[Is_Delivered]]=1, tblClean[[#This Row],[Is_Cancelled]]=0), 1, 0)</f>
        <v>0</v>
      </c>
      <c r="Q119" s="38" t="str">
        <f>IF(AND(NOT(ISBLANK(tblClean[[#This Row],[Pre-Booking Date]])), NOT(ISBLANK(tblClean[[#This Row],[Lead Date]]))), tblClean[[#This Row],[Pre-Booking Date]] - tblClean[[#This Row],[Lead Date]], "")</f>
        <v/>
      </c>
      <c r="R119" s="38" t="str">
        <f>IF(AND(NOT(ISBLANK(tblClean[[#This Row],[Booking Date]])), NOT(ISBLANK(tblClean[[#This Row],[Pre-Booking Date]]))), tblClean[[#This Row],[Booking Date]] - tblClean[[#This Row],[Pre-Booking Date]], "")</f>
        <v/>
      </c>
      <c r="S119" s="38" t="str">
        <f>IF(AND(NOT(ISBLANK(tblClean[[#This Row],[Delivery Date]])), NOT(ISBLANK(tblClean[[#This Row],[Booking Date]]))), tblClean[[#This Row],[Delivery Date]] - tblClean[[#This Row],[Booking Date]], "")</f>
        <v/>
      </c>
      <c r="T119" s="39" t="str">
        <f>IF(AND(tblClean[[#This Row],[Is_SuccessfulDelivery]]=1, NOT(ISBLANK(tblClean[[#This Row],[Delivery Date]])), NOT(ISBLANK(tblClean[[#This Row],[Booking Date]]))),
   tblClean[[#This Row],[Delivery Date]] - tblClean[[#This Row],[Booking Date]],
   "")</f>
        <v/>
      </c>
      <c r="U1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19" s="82" t="str">
        <f>IF(tblClean[[#This Row],[Delivery Date]]="", "", tblClean[[#This Row],[Delivery Date]] - tblClean[[#This Row],[Lead Date]])</f>
        <v/>
      </c>
      <c r="W119" s="82" t="str">
        <f>_xlfn.XLOOKUP(tblClean[[#This Row],[Lead ID]], tblHP[Lead ID], tblHP[Potential_Bucket], "")</f>
        <v>Low</v>
      </c>
      <c r="X119" s="82" t="str">
        <f>IF(tblClean[[#This Row],[Customer Rating]]="", "", IF(tblClean[[#This Row],[Customer Rating]]&lt;=2,"0-2", IF(tblClean[[#This Row],[Customer Rating]]&lt;=5,"3-5", IF(tblClean[[#This Row],[Customer Rating]]&lt;=8,"6-8","9-10"))))</f>
        <v/>
      </c>
    </row>
    <row r="120" spans="1:24" x14ac:dyDescent="0.3">
      <c r="A120" s="40" t="s">
        <v>139</v>
      </c>
      <c r="B120" s="41" t="s">
        <v>21</v>
      </c>
      <c r="C120" s="41" t="s">
        <v>16</v>
      </c>
      <c r="D120" s="42">
        <v>45945</v>
      </c>
      <c r="E120" s="42">
        <v>45946</v>
      </c>
      <c r="F120" s="42">
        <v>45947</v>
      </c>
      <c r="G120" s="42">
        <v>45951</v>
      </c>
      <c r="H120" s="41" t="s">
        <v>17</v>
      </c>
      <c r="I120" s="41"/>
      <c r="J120" s="42">
        <v>45963</v>
      </c>
      <c r="K120" s="43">
        <v>2</v>
      </c>
      <c r="L120" s="44">
        <f>IF(NOT(ISBLANK(tblClean[[#This Row],[Pre-Booking Date]])), 1, 0)</f>
        <v>1</v>
      </c>
      <c r="M120" s="44">
        <f>IF(NOT(ISBLANK(tblClean[[#This Row],[Booking Date]])), 1, 0)</f>
        <v>1</v>
      </c>
      <c r="N120" s="38">
        <f>IF(NOT(ISBLANK(tblClean[[#This Row],[Delivery Date]])), 1, 0)</f>
        <v>1</v>
      </c>
      <c r="O120" s="38">
        <f>IF(OR(LOWER(TRIM(tblClean[[#This Row],[Cancellation Status]]))="yes", LOWER(TRIM(tblClean[[#This Row],[Cancellation Status]]))="cancelled"), 1, 0)</f>
        <v>0</v>
      </c>
      <c r="P120" s="38">
        <f>IF(AND(tblClean[[#This Row],[Is_Delivered]]=1, tblClean[[#This Row],[Is_Cancelled]]=0), 1, 0)</f>
        <v>1</v>
      </c>
      <c r="Q120" s="38">
        <f>IF(AND(NOT(ISBLANK(tblClean[[#This Row],[Pre-Booking Date]])), NOT(ISBLANK(tblClean[[#This Row],[Lead Date]]))), tblClean[[#This Row],[Pre-Booking Date]] - tblClean[[#This Row],[Lead Date]], "")</f>
        <v>1</v>
      </c>
      <c r="R120" s="38">
        <f>IF(AND(NOT(ISBLANK(tblClean[[#This Row],[Booking Date]])), NOT(ISBLANK(tblClean[[#This Row],[Pre-Booking Date]]))), tblClean[[#This Row],[Booking Date]] - tblClean[[#This Row],[Pre-Booking Date]], "")</f>
        <v>1</v>
      </c>
      <c r="S120" s="38">
        <f>IF(AND(NOT(ISBLANK(tblClean[[#This Row],[Delivery Date]])), NOT(ISBLANK(tblClean[[#This Row],[Booking Date]]))), tblClean[[#This Row],[Delivery Date]] - tblClean[[#This Row],[Booking Date]], "")</f>
        <v>4</v>
      </c>
      <c r="T120" s="39">
        <f>IF(AND(tblClean[[#This Row],[Is_SuccessfulDelivery]]=1, NOT(ISBLANK(tblClean[[#This Row],[Delivery Date]])), NOT(ISBLANK(tblClean[[#This Row],[Booking Date]]))),
   tblClean[[#This Row],[Delivery Date]] - tblClean[[#This Row],[Booking Date]],
   "")</f>
        <v>4</v>
      </c>
      <c r="U1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20" s="82">
        <f>IF(tblClean[[#This Row],[Delivery Date]]="", "", tblClean[[#This Row],[Delivery Date]] - tblClean[[#This Row],[Lead Date]])</f>
        <v>6</v>
      </c>
      <c r="W120" s="82" t="str">
        <f>_xlfn.XLOOKUP(tblClean[[#This Row],[Lead ID]], tblHP[Lead ID], tblHP[Potential_Bucket], "")</f>
        <v>Low</v>
      </c>
      <c r="X120" s="82" t="str">
        <f>IF(tblClean[[#This Row],[Customer Rating]]="", "", IF(tblClean[[#This Row],[Customer Rating]]&lt;=2,"0-2", IF(tblClean[[#This Row],[Customer Rating]]&lt;=5,"3-5", IF(tblClean[[#This Row],[Customer Rating]]&lt;=8,"6-8","9-10"))))</f>
        <v>0-2</v>
      </c>
    </row>
    <row r="121" spans="1:24" x14ac:dyDescent="0.3">
      <c r="A121" s="33" t="s">
        <v>140</v>
      </c>
      <c r="B121" s="34" t="s">
        <v>21</v>
      </c>
      <c r="C121" s="34" t="s">
        <v>16</v>
      </c>
      <c r="D121" s="35">
        <v>45939</v>
      </c>
      <c r="E121" s="35">
        <v>45941</v>
      </c>
      <c r="F121" s="35">
        <v>45944</v>
      </c>
      <c r="G121" s="35">
        <v>45949</v>
      </c>
      <c r="H121" s="34" t="s">
        <v>23</v>
      </c>
      <c r="I121" s="34" t="s">
        <v>33</v>
      </c>
      <c r="J121" s="34"/>
      <c r="K121" s="36"/>
      <c r="L121" s="44">
        <f>IF(NOT(ISBLANK(tblClean[[#This Row],[Pre-Booking Date]])), 1, 0)</f>
        <v>1</v>
      </c>
      <c r="M121" s="44">
        <f>IF(NOT(ISBLANK(tblClean[[#This Row],[Booking Date]])), 1, 0)</f>
        <v>1</v>
      </c>
      <c r="N121" s="38">
        <f>IF(NOT(ISBLANK(tblClean[[#This Row],[Delivery Date]])), 1, 0)</f>
        <v>1</v>
      </c>
      <c r="O121" s="38">
        <f>IF(OR(LOWER(TRIM(tblClean[[#This Row],[Cancellation Status]]))="yes", LOWER(TRIM(tblClean[[#This Row],[Cancellation Status]]))="cancelled"), 1, 0)</f>
        <v>1</v>
      </c>
      <c r="P121" s="38">
        <f>IF(AND(tblClean[[#This Row],[Is_Delivered]]=1, tblClean[[#This Row],[Is_Cancelled]]=0), 1, 0)</f>
        <v>0</v>
      </c>
      <c r="Q121" s="38">
        <f>IF(AND(NOT(ISBLANK(tblClean[[#This Row],[Pre-Booking Date]])), NOT(ISBLANK(tblClean[[#This Row],[Lead Date]]))), tblClean[[#This Row],[Pre-Booking Date]] - tblClean[[#This Row],[Lead Date]], "")</f>
        <v>2</v>
      </c>
      <c r="R121" s="38">
        <f>IF(AND(NOT(ISBLANK(tblClean[[#This Row],[Booking Date]])), NOT(ISBLANK(tblClean[[#This Row],[Pre-Booking Date]]))), tblClean[[#This Row],[Booking Date]] - tblClean[[#This Row],[Pre-Booking Date]], "")</f>
        <v>3</v>
      </c>
      <c r="S121" s="38">
        <f>IF(AND(NOT(ISBLANK(tblClean[[#This Row],[Delivery Date]])), NOT(ISBLANK(tblClean[[#This Row],[Booking Date]]))), tblClean[[#This Row],[Delivery Date]] - tblClean[[#This Row],[Booking Date]], "")</f>
        <v>5</v>
      </c>
      <c r="T121" s="39" t="str">
        <f>IF(AND(tblClean[[#This Row],[Is_SuccessfulDelivery]]=1, NOT(ISBLANK(tblClean[[#This Row],[Delivery Date]])), NOT(ISBLANK(tblClean[[#This Row],[Booking Date]]))),
   tblClean[[#This Row],[Delivery Date]] - tblClean[[#This Row],[Booking Date]],
   "")</f>
        <v/>
      </c>
      <c r="U1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21" s="82">
        <f>IF(tblClean[[#This Row],[Delivery Date]]="", "", tblClean[[#This Row],[Delivery Date]] - tblClean[[#This Row],[Lead Date]])</f>
        <v>10</v>
      </c>
      <c r="W121" s="82" t="str">
        <f>_xlfn.XLOOKUP(tblClean[[#This Row],[Lead ID]], tblHP[Lead ID], tblHP[Potential_Bucket], "")</f>
        <v>Low</v>
      </c>
      <c r="X121" s="82" t="str">
        <f>IF(tblClean[[#This Row],[Customer Rating]]="", "", IF(tblClean[[#This Row],[Customer Rating]]&lt;=2,"0-2", IF(tblClean[[#This Row],[Customer Rating]]&lt;=5,"3-5", IF(tblClean[[#This Row],[Customer Rating]]&lt;=8,"6-8","9-10"))))</f>
        <v/>
      </c>
    </row>
    <row r="122" spans="1:24" x14ac:dyDescent="0.3">
      <c r="A122" s="40" t="s">
        <v>141</v>
      </c>
      <c r="B122" s="41" t="s">
        <v>19</v>
      </c>
      <c r="C122" s="41" t="s">
        <v>30</v>
      </c>
      <c r="D122" s="42">
        <v>45940</v>
      </c>
      <c r="E122" s="42">
        <v>45942</v>
      </c>
      <c r="F122" s="42">
        <v>45946</v>
      </c>
      <c r="G122" s="42">
        <v>45952</v>
      </c>
      <c r="H122" s="41" t="s">
        <v>17</v>
      </c>
      <c r="I122" s="41"/>
      <c r="J122" s="42">
        <v>45982</v>
      </c>
      <c r="K122" s="43">
        <v>6</v>
      </c>
      <c r="L122" s="44">
        <f>IF(NOT(ISBLANK(tblClean[[#This Row],[Pre-Booking Date]])), 1, 0)</f>
        <v>1</v>
      </c>
      <c r="M122" s="44">
        <f>IF(NOT(ISBLANK(tblClean[[#This Row],[Booking Date]])), 1, 0)</f>
        <v>1</v>
      </c>
      <c r="N122" s="38">
        <f>IF(NOT(ISBLANK(tblClean[[#This Row],[Delivery Date]])), 1, 0)</f>
        <v>1</v>
      </c>
      <c r="O122" s="38">
        <f>IF(OR(LOWER(TRIM(tblClean[[#This Row],[Cancellation Status]]))="yes", LOWER(TRIM(tblClean[[#This Row],[Cancellation Status]]))="cancelled"), 1, 0)</f>
        <v>0</v>
      </c>
      <c r="P122" s="38">
        <f>IF(AND(tblClean[[#This Row],[Is_Delivered]]=1, tblClean[[#This Row],[Is_Cancelled]]=0), 1, 0)</f>
        <v>1</v>
      </c>
      <c r="Q122" s="38">
        <f>IF(AND(NOT(ISBLANK(tblClean[[#This Row],[Pre-Booking Date]])), NOT(ISBLANK(tblClean[[#This Row],[Lead Date]]))), tblClean[[#This Row],[Pre-Booking Date]] - tblClean[[#This Row],[Lead Date]], "")</f>
        <v>2</v>
      </c>
      <c r="R122" s="38">
        <f>IF(AND(NOT(ISBLANK(tblClean[[#This Row],[Booking Date]])), NOT(ISBLANK(tblClean[[#This Row],[Pre-Booking Date]]))), tblClean[[#This Row],[Booking Date]] - tblClean[[#This Row],[Pre-Booking Date]], "")</f>
        <v>4</v>
      </c>
      <c r="S122" s="38">
        <f>IF(AND(NOT(ISBLANK(tblClean[[#This Row],[Delivery Date]])), NOT(ISBLANK(tblClean[[#This Row],[Booking Date]]))), tblClean[[#This Row],[Delivery Date]] - tblClean[[#This Row],[Booking Date]], "")</f>
        <v>6</v>
      </c>
      <c r="T122" s="39">
        <f>IF(AND(tblClean[[#This Row],[Is_SuccessfulDelivery]]=1, NOT(ISBLANK(tblClean[[#This Row],[Delivery Date]])), NOT(ISBLANK(tblClean[[#This Row],[Booking Date]]))),
   tblClean[[#This Row],[Delivery Date]] - tblClean[[#This Row],[Booking Date]],
   "")</f>
        <v>6</v>
      </c>
      <c r="U1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22" s="82">
        <f>IF(tblClean[[#This Row],[Delivery Date]]="", "", tblClean[[#This Row],[Delivery Date]] - tblClean[[#This Row],[Lead Date]])</f>
        <v>12</v>
      </c>
      <c r="W122" s="82" t="str">
        <f>_xlfn.XLOOKUP(tblClean[[#This Row],[Lead ID]], tblHP[Lead ID], tblHP[Potential_Bucket], "")</f>
        <v>High</v>
      </c>
      <c r="X122" s="82" t="str">
        <f>IF(tblClean[[#This Row],[Customer Rating]]="", "", IF(tblClean[[#This Row],[Customer Rating]]&lt;=2,"0-2", IF(tblClean[[#This Row],[Customer Rating]]&lt;=5,"3-5", IF(tblClean[[#This Row],[Customer Rating]]&lt;=8,"6-8","9-10"))))</f>
        <v>6-8</v>
      </c>
    </row>
    <row r="123" spans="1:24" x14ac:dyDescent="0.3">
      <c r="A123" s="33" t="s">
        <v>142</v>
      </c>
      <c r="B123" s="34" t="s">
        <v>32</v>
      </c>
      <c r="C123" s="34" t="s">
        <v>16</v>
      </c>
      <c r="D123" s="35">
        <v>45939</v>
      </c>
      <c r="E123" s="35">
        <v>45944</v>
      </c>
      <c r="F123" s="35">
        <v>45947</v>
      </c>
      <c r="G123" s="35">
        <v>45949</v>
      </c>
      <c r="H123" s="34" t="s">
        <v>17</v>
      </c>
      <c r="I123" s="34"/>
      <c r="J123" s="35">
        <v>45969</v>
      </c>
      <c r="K123" s="36">
        <v>10</v>
      </c>
      <c r="L123" s="44">
        <f>IF(NOT(ISBLANK(tblClean[[#This Row],[Pre-Booking Date]])), 1, 0)</f>
        <v>1</v>
      </c>
      <c r="M123" s="44">
        <f>IF(NOT(ISBLANK(tblClean[[#This Row],[Booking Date]])), 1, 0)</f>
        <v>1</v>
      </c>
      <c r="N123" s="38">
        <f>IF(NOT(ISBLANK(tblClean[[#This Row],[Delivery Date]])), 1, 0)</f>
        <v>1</v>
      </c>
      <c r="O123" s="38">
        <f>IF(OR(LOWER(TRIM(tblClean[[#This Row],[Cancellation Status]]))="yes", LOWER(TRIM(tblClean[[#This Row],[Cancellation Status]]))="cancelled"), 1, 0)</f>
        <v>0</v>
      </c>
      <c r="P123" s="38">
        <f>IF(AND(tblClean[[#This Row],[Is_Delivered]]=1, tblClean[[#This Row],[Is_Cancelled]]=0), 1, 0)</f>
        <v>1</v>
      </c>
      <c r="Q123" s="38">
        <f>IF(AND(NOT(ISBLANK(tblClean[[#This Row],[Pre-Booking Date]])), NOT(ISBLANK(tblClean[[#This Row],[Lead Date]]))), tblClean[[#This Row],[Pre-Booking Date]] - tblClean[[#This Row],[Lead Date]], "")</f>
        <v>5</v>
      </c>
      <c r="R123" s="38">
        <f>IF(AND(NOT(ISBLANK(tblClean[[#This Row],[Booking Date]])), NOT(ISBLANK(tblClean[[#This Row],[Pre-Booking Date]]))), tblClean[[#This Row],[Booking Date]] - tblClean[[#This Row],[Pre-Booking Date]], "")</f>
        <v>3</v>
      </c>
      <c r="S123" s="38">
        <f>IF(AND(NOT(ISBLANK(tblClean[[#This Row],[Delivery Date]])), NOT(ISBLANK(tblClean[[#This Row],[Booking Date]]))), tblClean[[#This Row],[Delivery Date]] - tblClean[[#This Row],[Booking Date]], "")</f>
        <v>2</v>
      </c>
      <c r="T123" s="39">
        <f>IF(AND(tblClean[[#This Row],[Is_SuccessfulDelivery]]=1, NOT(ISBLANK(tblClean[[#This Row],[Delivery Date]])), NOT(ISBLANK(tblClean[[#This Row],[Booking Date]]))),
   tblClean[[#This Row],[Delivery Date]] - tblClean[[#This Row],[Booking Date]],
   "")</f>
        <v>2</v>
      </c>
      <c r="U1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23" s="82">
        <f>IF(tblClean[[#This Row],[Delivery Date]]="", "", tblClean[[#This Row],[Delivery Date]] - tblClean[[#This Row],[Lead Date]])</f>
        <v>10</v>
      </c>
      <c r="W123" s="82" t="str">
        <f>_xlfn.XLOOKUP(tblClean[[#This Row],[Lead ID]], tblHP[Lead ID], tblHP[Potential_Bucket], "")</f>
        <v>Medium</v>
      </c>
      <c r="X123" s="82" t="str">
        <f>IF(tblClean[[#This Row],[Customer Rating]]="", "", IF(tblClean[[#This Row],[Customer Rating]]&lt;=2,"0-2", IF(tblClean[[#This Row],[Customer Rating]]&lt;=5,"3-5", IF(tblClean[[#This Row],[Customer Rating]]&lt;=8,"6-8","9-10"))))</f>
        <v>9-10</v>
      </c>
    </row>
    <row r="124" spans="1:24" x14ac:dyDescent="0.3">
      <c r="A124" s="40" t="s">
        <v>143</v>
      </c>
      <c r="B124" s="41" t="s">
        <v>32</v>
      </c>
      <c r="C124" s="41" t="s">
        <v>30</v>
      </c>
      <c r="D124" s="42">
        <v>45938</v>
      </c>
      <c r="E124" s="42">
        <v>45939</v>
      </c>
      <c r="F124" s="42">
        <v>45943</v>
      </c>
      <c r="G124" s="42">
        <v>45947</v>
      </c>
      <c r="H124" s="41" t="s">
        <v>17</v>
      </c>
      <c r="I124" s="41"/>
      <c r="J124" s="42">
        <v>45971</v>
      </c>
      <c r="K124" s="43">
        <v>8</v>
      </c>
      <c r="L124" s="44">
        <f>IF(NOT(ISBLANK(tblClean[[#This Row],[Pre-Booking Date]])), 1, 0)</f>
        <v>1</v>
      </c>
      <c r="M124" s="44">
        <f>IF(NOT(ISBLANK(tblClean[[#This Row],[Booking Date]])), 1, 0)</f>
        <v>1</v>
      </c>
      <c r="N124" s="38">
        <f>IF(NOT(ISBLANK(tblClean[[#This Row],[Delivery Date]])), 1, 0)</f>
        <v>1</v>
      </c>
      <c r="O124" s="38">
        <f>IF(OR(LOWER(TRIM(tblClean[[#This Row],[Cancellation Status]]))="yes", LOWER(TRIM(tblClean[[#This Row],[Cancellation Status]]))="cancelled"), 1, 0)</f>
        <v>0</v>
      </c>
      <c r="P124" s="38">
        <f>IF(AND(tblClean[[#This Row],[Is_Delivered]]=1, tblClean[[#This Row],[Is_Cancelled]]=0), 1, 0)</f>
        <v>1</v>
      </c>
      <c r="Q124" s="38">
        <f>IF(AND(NOT(ISBLANK(tblClean[[#This Row],[Pre-Booking Date]])), NOT(ISBLANK(tblClean[[#This Row],[Lead Date]]))), tblClean[[#This Row],[Pre-Booking Date]] - tblClean[[#This Row],[Lead Date]], "")</f>
        <v>1</v>
      </c>
      <c r="R124" s="38">
        <f>IF(AND(NOT(ISBLANK(tblClean[[#This Row],[Booking Date]])), NOT(ISBLANK(tblClean[[#This Row],[Pre-Booking Date]]))), tblClean[[#This Row],[Booking Date]] - tblClean[[#This Row],[Pre-Booking Date]], "")</f>
        <v>4</v>
      </c>
      <c r="S124" s="38">
        <f>IF(AND(NOT(ISBLANK(tblClean[[#This Row],[Delivery Date]])), NOT(ISBLANK(tblClean[[#This Row],[Booking Date]]))), tblClean[[#This Row],[Delivery Date]] - tblClean[[#This Row],[Booking Date]], "")</f>
        <v>4</v>
      </c>
      <c r="T124" s="39">
        <f>IF(AND(tblClean[[#This Row],[Is_SuccessfulDelivery]]=1, NOT(ISBLANK(tblClean[[#This Row],[Delivery Date]])), NOT(ISBLANK(tblClean[[#This Row],[Booking Date]]))),
   tblClean[[#This Row],[Delivery Date]] - tblClean[[#This Row],[Booking Date]],
   "")</f>
        <v>4</v>
      </c>
      <c r="U1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24" s="82">
        <f>IF(tblClean[[#This Row],[Delivery Date]]="", "", tblClean[[#This Row],[Delivery Date]] - tblClean[[#This Row],[Lead Date]])</f>
        <v>9</v>
      </c>
      <c r="W124" s="82" t="str">
        <f>_xlfn.XLOOKUP(tblClean[[#This Row],[Lead ID]], tblHP[Lead ID], tblHP[Potential_Bucket], "")</f>
        <v>High</v>
      </c>
      <c r="X124" s="82" t="str">
        <f>IF(tblClean[[#This Row],[Customer Rating]]="", "", IF(tblClean[[#This Row],[Customer Rating]]&lt;=2,"0-2", IF(tblClean[[#This Row],[Customer Rating]]&lt;=5,"3-5", IF(tblClean[[#This Row],[Customer Rating]]&lt;=8,"6-8","9-10"))))</f>
        <v>6-8</v>
      </c>
    </row>
    <row r="125" spans="1:24" x14ac:dyDescent="0.3">
      <c r="A125" s="33" t="s">
        <v>144</v>
      </c>
      <c r="B125" s="34" t="s">
        <v>19</v>
      </c>
      <c r="C125" s="34" t="s">
        <v>22</v>
      </c>
      <c r="D125" s="35">
        <v>45934</v>
      </c>
      <c r="E125" s="34"/>
      <c r="F125" s="34"/>
      <c r="G125" s="34"/>
      <c r="H125" s="34" t="s">
        <v>23</v>
      </c>
      <c r="I125" s="34" t="s">
        <v>33</v>
      </c>
      <c r="J125" s="34"/>
      <c r="K125" s="36"/>
      <c r="L125" s="44">
        <f>IF(NOT(ISBLANK(tblClean[[#This Row],[Pre-Booking Date]])), 1, 0)</f>
        <v>0</v>
      </c>
      <c r="M125" s="44">
        <f>IF(NOT(ISBLANK(tblClean[[#This Row],[Booking Date]])), 1, 0)</f>
        <v>0</v>
      </c>
      <c r="N125" s="38">
        <f>IF(NOT(ISBLANK(tblClean[[#This Row],[Delivery Date]])), 1, 0)</f>
        <v>0</v>
      </c>
      <c r="O125" s="38">
        <f>IF(OR(LOWER(TRIM(tblClean[[#This Row],[Cancellation Status]]))="yes", LOWER(TRIM(tblClean[[#This Row],[Cancellation Status]]))="cancelled"), 1, 0)</f>
        <v>1</v>
      </c>
      <c r="P125" s="38">
        <f>IF(AND(tblClean[[#This Row],[Is_Delivered]]=1, tblClean[[#This Row],[Is_Cancelled]]=0), 1, 0)</f>
        <v>0</v>
      </c>
      <c r="Q125" s="38" t="str">
        <f>IF(AND(NOT(ISBLANK(tblClean[[#This Row],[Pre-Booking Date]])), NOT(ISBLANK(tblClean[[#This Row],[Lead Date]]))), tblClean[[#This Row],[Pre-Booking Date]] - tblClean[[#This Row],[Lead Date]], "")</f>
        <v/>
      </c>
      <c r="R125" s="38" t="str">
        <f>IF(AND(NOT(ISBLANK(tblClean[[#This Row],[Booking Date]])), NOT(ISBLANK(tblClean[[#This Row],[Pre-Booking Date]]))), tblClean[[#This Row],[Booking Date]] - tblClean[[#This Row],[Pre-Booking Date]], "")</f>
        <v/>
      </c>
      <c r="S125" s="38" t="str">
        <f>IF(AND(NOT(ISBLANK(tblClean[[#This Row],[Delivery Date]])), NOT(ISBLANK(tblClean[[#This Row],[Booking Date]]))), tblClean[[#This Row],[Delivery Date]] - tblClean[[#This Row],[Booking Date]], "")</f>
        <v/>
      </c>
      <c r="T125" s="39" t="str">
        <f>IF(AND(tblClean[[#This Row],[Is_SuccessfulDelivery]]=1, NOT(ISBLANK(tblClean[[#This Row],[Delivery Date]])), NOT(ISBLANK(tblClean[[#This Row],[Booking Date]]))),
   tblClean[[#This Row],[Delivery Date]] - tblClean[[#This Row],[Booking Date]],
   "")</f>
        <v/>
      </c>
      <c r="U1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25" s="82" t="str">
        <f>IF(tblClean[[#This Row],[Delivery Date]]="", "", tblClean[[#This Row],[Delivery Date]] - tblClean[[#This Row],[Lead Date]])</f>
        <v/>
      </c>
      <c r="W125" s="82" t="str">
        <f>_xlfn.XLOOKUP(tblClean[[#This Row],[Lead ID]], tblHP[Lead ID], tblHP[Potential_Bucket], "")</f>
        <v>Low</v>
      </c>
      <c r="X125" s="82" t="str">
        <f>IF(tblClean[[#This Row],[Customer Rating]]="", "", IF(tblClean[[#This Row],[Customer Rating]]&lt;=2,"0-2", IF(tblClean[[#This Row],[Customer Rating]]&lt;=5,"3-5", IF(tblClean[[#This Row],[Customer Rating]]&lt;=8,"6-8","9-10"))))</f>
        <v/>
      </c>
    </row>
    <row r="126" spans="1:24" x14ac:dyDescent="0.3">
      <c r="A126" s="40" t="s">
        <v>145</v>
      </c>
      <c r="B126" s="41" t="s">
        <v>19</v>
      </c>
      <c r="C126" s="41" t="s">
        <v>30</v>
      </c>
      <c r="D126" s="42">
        <v>45954</v>
      </c>
      <c r="E126" s="42">
        <v>45955</v>
      </c>
      <c r="F126" s="42">
        <v>45957</v>
      </c>
      <c r="G126" s="42">
        <v>45959</v>
      </c>
      <c r="H126" s="41" t="s">
        <v>17</v>
      </c>
      <c r="I126" s="41"/>
      <c r="J126" s="42">
        <v>45969</v>
      </c>
      <c r="K126" s="43">
        <v>1</v>
      </c>
      <c r="L126" s="44">
        <f>IF(NOT(ISBLANK(tblClean[[#This Row],[Pre-Booking Date]])), 1, 0)</f>
        <v>1</v>
      </c>
      <c r="M126" s="44">
        <f>IF(NOT(ISBLANK(tblClean[[#This Row],[Booking Date]])), 1, 0)</f>
        <v>1</v>
      </c>
      <c r="N126" s="38">
        <f>IF(NOT(ISBLANK(tblClean[[#This Row],[Delivery Date]])), 1, 0)</f>
        <v>1</v>
      </c>
      <c r="O126" s="38">
        <f>IF(OR(LOWER(TRIM(tblClean[[#This Row],[Cancellation Status]]))="yes", LOWER(TRIM(tblClean[[#This Row],[Cancellation Status]]))="cancelled"), 1, 0)</f>
        <v>0</v>
      </c>
      <c r="P126" s="38">
        <f>IF(AND(tblClean[[#This Row],[Is_Delivered]]=1, tblClean[[#This Row],[Is_Cancelled]]=0), 1, 0)</f>
        <v>1</v>
      </c>
      <c r="Q126" s="38">
        <f>IF(AND(NOT(ISBLANK(tblClean[[#This Row],[Pre-Booking Date]])), NOT(ISBLANK(tblClean[[#This Row],[Lead Date]]))), tblClean[[#This Row],[Pre-Booking Date]] - tblClean[[#This Row],[Lead Date]], "")</f>
        <v>1</v>
      </c>
      <c r="R126" s="38">
        <f>IF(AND(NOT(ISBLANK(tblClean[[#This Row],[Booking Date]])), NOT(ISBLANK(tblClean[[#This Row],[Pre-Booking Date]]))), tblClean[[#This Row],[Booking Date]] - tblClean[[#This Row],[Pre-Booking Date]], "")</f>
        <v>2</v>
      </c>
      <c r="S126" s="38">
        <f>IF(AND(NOT(ISBLANK(tblClean[[#This Row],[Delivery Date]])), NOT(ISBLANK(tblClean[[#This Row],[Booking Date]]))), tblClean[[#This Row],[Delivery Date]] - tblClean[[#This Row],[Booking Date]], "")</f>
        <v>2</v>
      </c>
      <c r="T126" s="39">
        <f>IF(AND(tblClean[[#This Row],[Is_SuccessfulDelivery]]=1, NOT(ISBLANK(tblClean[[#This Row],[Delivery Date]])), NOT(ISBLANK(tblClean[[#This Row],[Booking Date]]))),
   tblClean[[#This Row],[Delivery Date]] - tblClean[[#This Row],[Booking Date]],
   "")</f>
        <v>2</v>
      </c>
      <c r="U1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26" s="82">
        <f>IF(tblClean[[#This Row],[Delivery Date]]="", "", tblClean[[#This Row],[Delivery Date]] - tblClean[[#This Row],[Lead Date]])</f>
        <v>5</v>
      </c>
      <c r="W126" s="82" t="str">
        <f>_xlfn.XLOOKUP(tblClean[[#This Row],[Lead ID]], tblHP[Lead ID], tblHP[Potential_Bucket], "")</f>
        <v>Low</v>
      </c>
      <c r="X126" s="82" t="str">
        <f>IF(tblClean[[#This Row],[Customer Rating]]="", "", IF(tblClean[[#This Row],[Customer Rating]]&lt;=2,"0-2", IF(tblClean[[#This Row],[Customer Rating]]&lt;=5,"3-5", IF(tblClean[[#This Row],[Customer Rating]]&lt;=8,"6-8","9-10"))))</f>
        <v>0-2</v>
      </c>
    </row>
    <row r="127" spans="1:24" x14ac:dyDescent="0.3">
      <c r="A127" s="33" t="s">
        <v>146</v>
      </c>
      <c r="B127" s="34" t="s">
        <v>19</v>
      </c>
      <c r="C127" s="34" t="s">
        <v>16</v>
      </c>
      <c r="D127" s="35">
        <v>45937</v>
      </c>
      <c r="E127" s="35">
        <v>45940</v>
      </c>
      <c r="F127" s="35">
        <v>45942</v>
      </c>
      <c r="G127" s="35">
        <v>45947</v>
      </c>
      <c r="H127" s="34" t="s">
        <v>17</v>
      </c>
      <c r="I127" s="34"/>
      <c r="J127" s="35">
        <v>45965</v>
      </c>
      <c r="K127" s="36">
        <v>5</v>
      </c>
      <c r="L127" s="44">
        <f>IF(NOT(ISBLANK(tblClean[[#This Row],[Pre-Booking Date]])), 1, 0)</f>
        <v>1</v>
      </c>
      <c r="M127" s="44">
        <f>IF(NOT(ISBLANK(tblClean[[#This Row],[Booking Date]])), 1, 0)</f>
        <v>1</v>
      </c>
      <c r="N127" s="38">
        <f>IF(NOT(ISBLANK(tblClean[[#This Row],[Delivery Date]])), 1, 0)</f>
        <v>1</v>
      </c>
      <c r="O127" s="38">
        <f>IF(OR(LOWER(TRIM(tblClean[[#This Row],[Cancellation Status]]))="yes", LOWER(TRIM(tblClean[[#This Row],[Cancellation Status]]))="cancelled"), 1, 0)</f>
        <v>0</v>
      </c>
      <c r="P127" s="38">
        <f>IF(AND(tblClean[[#This Row],[Is_Delivered]]=1, tblClean[[#This Row],[Is_Cancelled]]=0), 1, 0)</f>
        <v>1</v>
      </c>
      <c r="Q127" s="38">
        <f>IF(AND(NOT(ISBLANK(tblClean[[#This Row],[Pre-Booking Date]])), NOT(ISBLANK(tblClean[[#This Row],[Lead Date]]))), tblClean[[#This Row],[Pre-Booking Date]] - tblClean[[#This Row],[Lead Date]], "")</f>
        <v>3</v>
      </c>
      <c r="R127" s="38">
        <f>IF(AND(NOT(ISBLANK(tblClean[[#This Row],[Booking Date]])), NOT(ISBLANK(tblClean[[#This Row],[Pre-Booking Date]]))), tblClean[[#This Row],[Booking Date]] - tblClean[[#This Row],[Pre-Booking Date]], "")</f>
        <v>2</v>
      </c>
      <c r="S127" s="38">
        <f>IF(AND(NOT(ISBLANK(tblClean[[#This Row],[Delivery Date]])), NOT(ISBLANK(tblClean[[#This Row],[Booking Date]]))), tblClean[[#This Row],[Delivery Date]] - tblClean[[#This Row],[Booking Date]], "")</f>
        <v>5</v>
      </c>
      <c r="T127" s="39">
        <f>IF(AND(tblClean[[#This Row],[Is_SuccessfulDelivery]]=1, NOT(ISBLANK(tblClean[[#This Row],[Delivery Date]])), NOT(ISBLANK(tblClean[[#This Row],[Booking Date]]))),
   tblClean[[#This Row],[Delivery Date]] - tblClean[[#This Row],[Booking Date]],
   "")</f>
        <v>5</v>
      </c>
      <c r="U1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27" s="82">
        <f>IF(tblClean[[#This Row],[Delivery Date]]="", "", tblClean[[#This Row],[Delivery Date]] - tblClean[[#This Row],[Lead Date]])</f>
        <v>10</v>
      </c>
      <c r="W127" s="82" t="str">
        <f>_xlfn.XLOOKUP(tblClean[[#This Row],[Lead ID]], tblHP[Lead ID], tblHP[Potential_Bucket], "")</f>
        <v>Low</v>
      </c>
      <c r="X127" s="82" t="str">
        <f>IF(tblClean[[#This Row],[Customer Rating]]="", "", IF(tblClean[[#This Row],[Customer Rating]]&lt;=2,"0-2", IF(tblClean[[#This Row],[Customer Rating]]&lt;=5,"3-5", IF(tblClean[[#This Row],[Customer Rating]]&lt;=8,"6-8","9-10"))))</f>
        <v>3-5</v>
      </c>
    </row>
    <row r="128" spans="1:24" x14ac:dyDescent="0.3">
      <c r="A128" s="40" t="s">
        <v>147</v>
      </c>
      <c r="B128" s="41" t="s">
        <v>19</v>
      </c>
      <c r="C128" s="41" t="s">
        <v>22</v>
      </c>
      <c r="D128" s="42">
        <v>45941</v>
      </c>
      <c r="E128" s="41"/>
      <c r="F128" s="41"/>
      <c r="G128" s="41"/>
      <c r="H128" s="41" t="s">
        <v>23</v>
      </c>
      <c r="I128" s="41" t="s">
        <v>24</v>
      </c>
      <c r="J128" s="41"/>
      <c r="K128" s="43"/>
      <c r="L128" s="44">
        <f>IF(NOT(ISBLANK(tblClean[[#This Row],[Pre-Booking Date]])), 1, 0)</f>
        <v>0</v>
      </c>
      <c r="M128" s="44">
        <f>IF(NOT(ISBLANK(tblClean[[#This Row],[Booking Date]])), 1, 0)</f>
        <v>0</v>
      </c>
      <c r="N128" s="38">
        <f>IF(NOT(ISBLANK(tblClean[[#This Row],[Delivery Date]])), 1, 0)</f>
        <v>0</v>
      </c>
      <c r="O128" s="38">
        <f>IF(OR(LOWER(TRIM(tblClean[[#This Row],[Cancellation Status]]))="yes", LOWER(TRIM(tblClean[[#This Row],[Cancellation Status]]))="cancelled"), 1, 0)</f>
        <v>1</v>
      </c>
      <c r="P128" s="38">
        <f>IF(AND(tblClean[[#This Row],[Is_Delivered]]=1, tblClean[[#This Row],[Is_Cancelled]]=0), 1, 0)</f>
        <v>0</v>
      </c>
      <c r="Q128" s="38" t="str">
        <f>IF(AND(NOT(ISBLANK(tblClean[[#This Row],[Pre-Booking Date]])), NOT(ISBLANK(tblClean[[#This Row],[Lead Date]]))), tblClean[[#This Row],[Pre-Booking Date]] - tblClean[[#This Row],[Lead Date]], "")</f>
        <v/>
      </c>
      <c r="R128" s="38" t="str">
        <f>IF(AND(NOT(ISBLANK(tblClean[[#This Row],[Booking Date]])), NOT(ISBLANK(tblClean[[#This Row],[Pre-Booking Date]]))), tblClean[[#This Row],[Booking Date]] - tblClean[[#This Row],[Pre-Booking Date]], "")</f>
        <v/>
      </c>
      <c r="S128" s="38" t="str">
        <f>IF(AND(NOT(ISBLANK(tblClean[[#This Row],[Delivery Date]])), NOT(ISBLANK(tblClean[[#This Row],[Booking Date]]))), tblClean[[#This Row],[Delivery Date]] - tblClean[[#This Row],[Booking Date]], "")</f>
        <v/>
      </c>
      <c r="T128" s="39" t="str">
        <f>IF(AND(tblClean[[#This Row],[Is_SuccessfulDelivery]]=1, NOT(ISBLANK(tblClean[[#This Row],[Delivery Date]])), NOT(ISBLANK(tblClean[[#This Row],[Booking Date]]))),
   tblClean[[#This Row],[Delivery Date]] - tblClean[[#This Row],[Booking Date]],
   "")</f>
        <v/>
      </c>
      <c r="U1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28" s="82" t="str">
        <f>IF(tblClean[[#This Row],[Delivery Date]]="", "", tblClean[[#This Row],[Delivery Date]] - tblClean[[#This Row],[Lead Date]])</f>
        <v/>
      </c>
      <c r="W128" s="82" t="str">
        <f>_xlfn.XLOOKUP(tblClean[[#This Row],[Lead ID]], tblHP[Lead ID], tblHP[Potential_Bucket], "")</f>
        <v>Low</v>
      </c>
      <c r="X128" s="82" t="str">
        <f>IF(tblClean[[#This Row],[Customer Rating]]="", "", IF(tblClean[[#This Row],[Customer Rating]]&lt;=2,"0-2", IF(tblClean[[#This Row],[Customer Rating]]&lt;=5,"3-5", IF(tblClean[[#This Row],[Customer Rating]]&lt;=8,"6-8","9-10"))))</f>
        <v/>
      </c>
    </row>
    <row r="129" spans="1:24" x14ac:dyDescent="0.3">
      <c r="A129" s="33" t="s">
        <v>148</v>
      </c>
      <c r="B129" s="34" t="s">
        <v>19</v>
      </c>
      <c r="C129" s="34" t="s">
        <v>16</v>
      </c>
      <c r="D129" s="35">
        <v>45934</v>
      </c>
      <c r="E129" s="35">
        <v>45938</v>
      </c>
      <c r="F129" s="35">
        <v>45943</v>
      </c>
      <c r="G129" s="35">
        <v>45946</v>
      </c>
      <c r="H129" s="34" t="s">
        <v>17</v>
      </c>
      <c r="I129" s="34"/>
      <c r="J129" s="35">
        <v>45962</v>
      </c>
      <c r="K129" s="36">
        <v>1</v>
      </c>
      <c r="L129" s="44">
        <f>IF(NOT(ISBLANK(tblClean[[#This Row],[Pre-Booking Date]])), 1, 0)</f>
        <v>1</v>
      </c>
      <c r="M129" s="44">
        <f>IF(NOT(ISBLANK(tblClean[[#This Row],[Booking Date]])), 1, 0)</f>
        <v>1</v>
      </c>
      <c r="N129" s="38">
        <f>IF(NOT(ISBLANK(tblClean[[#This Row],[Delivery Date]])), 1, 0)</f>
        <v>1</v>
      </c>
      <c r="O129" s="38">
        <f>IF(OR(LOWER(TRIM(tblClean[[#This Row],[Cancellation Status]]))="yes", LOWER(TRIM(tblClean[[#This Row],[Cancellation Status]]))="cancelled"), 1, 0)</f>
        <v>0</v>
      </c>
      <c r="P129" s="38">
        <f>IF(AND(tblClean[[#This Row],[Is_Delivered]]=1, tblClean[[#This Row],[Is_Cancelled]]=0), 1, 0)</f>
        <v>1</v>
      </c>
      <c r="Q129" s="38">
        <f>IF(AND(NOT(ISBLANK(tblClean[[#This Row],[Pre-Booking Date]])), NOT(ISBLANK(tblClean[[#This Row],[Lead Date]]))), tblClean[[#This Row],[Pre-Booking Date]] - tblClean[[#This Row],[Lead Date]], "")</f>
        <v>4</v>
      </c>
      <c r="R129" s="38">
        <f>IF(AND(NOT(ISBLANK(tblClean[[#This Row],[Booking Date]])), NOT(ISBLANK(tblClean[[#This Row],[Pre-Booking Date]]))), tblClean[[#This Row],[Booking Date]] - tblClean[[#This Row],[Pre-Booking Date]], "")</f>
        <v>5</v>
      </c>
      <c r="S129" s="38">
        <f>IF(AND(NOT(ISBLANK(tblClean[[#This Row],[Delivery Date]])), NOT(ISBLANK(tblClean[[#This Row],[Booking Date]]))), tblClean[[#This Row],[Delivery Date]] - tblClean[[#This Row],[Booking Date]], "")</f>
        <v>3</v>
      </c>
      <c r="T129" s="39">
        <f>IF(AND(tblClean[[#This Row],[Is_SuccessfulDelivery]]=1, NOT(ISBLANK(tblClean[[#This Row],[Delivery Date]])), NOT(ISBLANK(tblClean[[#This Row],[Booking Date]]))),
   tblClean[[#This Row],[Delivery Date]] - tblClean[[#This Row],[Booking Date]],
   "")</f>
        <v>3</v>
      </c>
      <c r="U1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29" s="82">
        <f>IF(tblClean[[#This Row],[Delivery Date]]="", "", tblClean[[#This Row],[Delivery Date]] - tblClean[[#This Row],[Lead Date]])</f>
        <v>12</v>
      </c>
      <c r="W129" s="82" t="str">
        <f>_xlfn.XLOOKUP(tblClean[[#This Row],[Lead ID]], tblHP[Lead ID], tblHP[Potential_Bucket], "")</f>
        <v>Low</v>
      </c>
      <c r="X129" s="82" t="str">
        <f>IF(tblClean[[#This Row],[Customer Rating]]="", "", IF(tblClean[[#This Row],[Customer Rating]]&lt;=2,"0-2", IF(tblClean[[#This Row],[Customer Rating]]&lt;=5,"3-5", IF(tblClean[[#This Row],[Customer Rating]]&lt;=8,"6-8","9-10"))))</f>
        <v>0-2</v>
      </c>
    </row>
    <row r="130" spans="1:24" x14ac:dyDescent="0.3">
      <c r="A130" s="40" t="s">
        <v>149</v>
      </c>
      <c r="B130" s="41" t="s">
        <v>19</v>
      </c>
      <c r="C130" s="41" t="s">
        <v>30</v>
      </c>
      <c r="D130" s="42">
        <v>45954</v>
      </c>
      <c r="E130" s="42">
        <v>45958</v>
      </c>
      <c r="F130" s="42">
        <v>45961</v>
      </c>
      <c r="G130" s="42">
        <v>45964</v>
      </c>
      <c r="H130" s="41" t="s">
        <v>17</v>
      </c>
      <c r="I130" s="41"/>
      <c r="J130" s="42">
        <v>45981</v>
      </c>
      <c r="K130" s="43">
        <v>2</v>
      </c>
      <c r="L130" s="44">
        <f>IF(NOT(ISBLANK(tblClean[[#This Row],[Pre-Booking Date]])), 1, 0)</f>
        <v>1</v>
      </c>
      <c r="M130" s="44">
        <f>IF(NOT(ISBLANK(tblClean[[#This Row],[Booking Date]])), 1, 0)</f>
        <v>1</v>
      </c>
      <c r="N130" s="38">
        <f>IF(NOT(ISBLANK(tblClean[[#This Row],[Delivery Date]])), 1, 0)</f>
        <v>1</v>
      </c>
      <c r="O130" s="38">
        <f>IF(OR(LOWER(TRIM(tblClean[[#This Row],[Cancellation Status]]))="yes", LOWER(TRIM(tblClean[[#This Row],[Cancellation Status]]))="cancelled"), 1, 0)</f>
        <v>0</v>
      </c>
      <c r="P130" s="38">
        <f>IF(AND(tblClean[[#This Row],[Is_Delivered]]=1, tblClean[[#This Row],[Is_Cancelled]]=0), 1, 0)</f>
        <v>1</v>
      </c>
      <c r="Q130" s="38">
        <f>IF(AND(NOT(ISBLANK(tblClean[[#This Row],[Pre-Booking Date]])), NOT(ISBLANK(tblClean[[#This Row],[Lead Date]]))), tblClean[[#This Row],[Pre-Booking Date]] - tblClean[[#This Row],[Lead Date]], "")</f>
        <v>4</v>
      </c>
      <c r="R130" s="38">
        <f>IF(AND(NOT(ISBLANK(tblClean[[#This Row],[Booking Date]])), NOT(ISBLANK(tblClean[[#This Row],[Pre-Booking Date]]))), tblClean[[#This Row],[Booking Date]] - tblClean[[#This Row],[Pre-Booking Date]], "")</f>
        <v>3</v>
      </c>
      <c r="S130" s="38">
        <f>IF(AND(NOT(ISBLANK(tblClean[[#This Row],[Delivery Date]])), NOT(ISBLANK(tblClean[[#This Row],[Booking Date]]))), tblClean[[#This Row],[Delivery Date]] - tblClean[[#This Row],[Booking Date]], "")</f>
        <v>3</v>
      </c>
      <c r="T130" s="39">
        <f>IF(AND(tblClean[[#This Row],[Is_SuccessfulDelivery]]=1, NOT(ISBLANK(tblClean[[#This Row],[Delivery Date]])), NOT(ISBLANK(tblClean[[#This Row],[Booking Date]]))),
   tblClean[[#This Row],[Delivery Date]] - tblClean[[#This Row],[Booking Date]],
   "")</f>
        <v>3</v>
      </c>
      <c r="U1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0" s="82">
        <f>IF(tblClean[[#This Row],[Delivery Date]]="", "", tblClean[[#This Row],[Delivery Date]] - tblClean[[#This Row],[Lead Date]])</f>
        <v>10</v>
      </c>
      <c r="W130" s="82" t="str">
        <f>_xlfn.XLOOKUP(tblClean[[#This Row],[Lead ID]], tblHP[Lead ID], tblHP[Potential_Bucket], "")</f>
        <v>Low</v>
      </c>
      <c r="X130" s="82" t="str">
        <f>IF(tblClean[[#This Row],[Customer Rating]]="", "", IF(tblClean[[#This Row],[Customer Rating]]&lt;=2,"0-2", IF(tblClean[[#This Row],[Customer Rating]]&lt;=5,"3-5", IF(tblClean[[#This Row],[Customer Rating]]&lt;=8,"6-8","9-10"))))</f>
        <v>0-2</v>
      </c>
    </row>
    <row r="131" spans="1:24" x14ac:dyDescent="0.3">
      <c r="A131" s="33" t="s">
        <v>150</v>
      </c>
      <c r="B131" s="34" t="s">
        <v>21</v>
      </c>
      <c r="C131" s="34" t="s">
        <v>30</v>
      </c>
      <c r="D131" s="35">
        <v>45948</v>
      </c>
      <c r="E131" s="35">
        <v>45952</v>
      </c>
      <c r="F131" s="35">
        <v>45957</v>
      </c>
      <c r="G131" s="35">
        <v>45962</v>
      </c>
      <c r="H131" s="34" t="s">
        <v>17</v>
      </c>
      <c r="I131" s="34"/>
      <c r="J131" s="35">
        <v>45974</v>
      </c>
      <c r="K131" s="36">
        <v>6</v>
      </c>
      <c r="L131" s="44">
        <f>IF(NOT(ISBLANK(tblClean[[#This Row],[Pre-Booking Date]])), 1, 0)</f>
        <v>1</v>
      </c>
      <c r="M131" s="44">
        <f>IF(NOT(ISBLANK(tblClean[[#This Row],[Booking Date]])), 1, 0)</f>
        <v>1</v>
      </c>
      <c r="N131" s="38">
        <f>IF(NOT(ISBLANK(tblClean[[#This Row],[Delivery Date]])), 1, 0)</f>
        <v>1</v>
      </c>
      <c r="O131" s="38">
        <f>IF(OR(LOWER(TRIM(tblClean[[#This Row],[Cancellation Status]]))="yes", LOWER(TRIM(tblClean[[#This Row],[Cancellation Status]]))="cancelled"), 1, 0)</f>
        <v>0</v>
      </c>
      <c r="P131" s="38">
        <f>IF(AND(tblClean[[#This Row],[Is_Delivered]]=1, tblClean[[#This Row],[Is_Cancelled]]=0), 1, 0)</f>
        <v>1</v>
      </c>
      <c r="Q131" s="38">
        <f>IF(AND(NOT(ISBLANK(tblClean[[#This Row],[Pre-Booking Date]])), NOT(ISBLANK(tblClean[[#This Row],[Lead Date]]))), tblClean[[#This Row],[Pre-Booking Date]] - tblClean[[#This Row],[Lead Date]], "")</f>
        <v>4</v>
      </c>
      <c r="R131" s="38">
        <f>IF(AND(NOT(ISBLANK(tblClean[[#This Row],[Booking Date]])), NOT(ISBLANK(tblClean[[#This Row],[Pre-Booking Date]]))), tblClean[[#This Row],[Booking Date]] - tblClean[[#This Row],[Pre-Booking Date]], "")</f>
        <v>5</v>
      </c>
      <c r="S131" s="38">
        <f>IF(AND(NOT(ISBLANK(tblClean[[#This Row],[Delivery Date]])), NOT(ISBLANK(tblClean[[#This Row],[Booking Date]]))), tblClean[[#This Row],[Delivery Date]] - tblClean[[#This Row],[Booking Date]], "")</f>
        <v>5</v>
      </c>
      <c r="T131" s="39">
        <f>IF(AND(tblClean[[#This Row],[Is_SuccessfulDelivery]]=1, NOT(ISBLANK(tblClean[[#This Row],[Delivery Date]])), NOT(ISBLANK(tblClean[[#This Row],[Booking Date]]))),
   tblClean[[#This Row],[Delivery Date]] - tblClean[[#This Row],[Booking Date]],
   "")</f>
        <v>5</v>
      </c>
      <c r="U1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1" s="82">
        <f>IF(tblClean[[#This Row],[Delivery Date]]="", "", tblClean[[#This Row],[Delivery Date]] - tblClean[[#This Row],[Lead Date]])</f>
        <v>14</v>
      </c>
      <c r="W131" s="82" t="str">
        <f>_xlfn.XLOOKUP(tblClean[[#This Row],[Lead ID]], tblHP[Lead ID], tblHP[Potential_Bucket], "")</f>
        <v>High</v>
      </c>
      <c r="X131" s="82" t="str">
        <f>IF(tblClean[[#This Row],[Customer Rating]]="", "", IF(tblClean[[#This Row],[Customer Rating]]&lt;=2,"0-2", IF(tblClean[[#This Row],[Customer Rating]]&lt;=5,"3-5", IF(tblClean[[#This Row],[Customer Rating]]&lt;=8,"6-8","9-10"))))</f>
        <v>6-8</v>
      </c>
    </row>
    <row r="132" spans="1:24" x14ac:dyDescent="0.3">
      <c r="A132" s="40" t="s">
        <v>151</v>
      </c>
      <c r="B132" s="41" t="s">
        <v>21</v>
      </c>
      <c r="C132" s="41" t="s">
        <v>30</v>
      </c>
      <c r="D132" s="42">
        <v>45961</v>
      </c>
      <c r="E132" s="42">
        <v>45966</v>
      </c>
      <c r="F132" s="42">
        <v>45969</v>
      </c>
      <c r="G132" s="42">
        <v>45975</v>
      </c>
      <c r="H132" s="41" t="s">
        <v>17</v>
      </c>
      <c r="I132" s="41"/>
      <c r="J132" s="42">
        <v>45996</v>
      </c>
      <c r="K132" s="43">
        <v>5</v>
      </c>
      <c r="L132" s="44">
        <f>IF(NOT(ISBLANK(tblClean[[#This Row],[Pre-Booking Date]])), 1, 0)</f>
        <v>1</v>
      </c>
      <c r="M132" s="44">
        <f>IF(NOT(ISBLANK(tblClean[[#This Row],[Booking Date]])), 1, 0)</f>
        <v>1</v>
      </c>
      <c r="N132" s="38">
        <f>IF(NOT(ISBLANK(tblClean[[#This Row],[Delivery Date]])), 1, 0)</f>
        <v>1</v>
      </c>
      <c r="O132" s="38">
        <f>IF(OR(LOWER(TRIM(tblClean[[#This Row],[Cancellation Status]]))="yes", LOWER(TRIM(tblClean[[#This Row],[Cancellation Status]]))="cancelled"), 1, 0)</f>
        <v>0</v>
      </c>
      <c r="P132" s="38">
        <f>IF(AND(tblClean[[#This Row],[Is_Delivered]]=1, tblClean[[#This Row],[Is_Cancelled]]=0), 1, 0)</f>
        <v>1</v>
      </c>
      <c r="Q132" s="38">
        <f>IF(AND(NOT(ISBLANK(tblClean[[#This Row],[Pre-Booking Date]])), NOT(ISBLANK(tblClean[[#This Row],[Lead Date]]))), tblClean[[#This Row],[Pre-Booking Date]] - tblClean[[#This Row],[Lead Date]], "")</f>
        <v>5</v>
      </c>
      <c r="R132" s="38">
        <f>IF(AND(NOT(ISBLANK(tblClean[[#This Row],[Booking Date]])), NOT(ISBLANK(tblClean[[#This Row],[Pre-Booking Date]]))), tblClean[[#This Row],[Booking Date]] - tblClean[[#This Row],[Pre-Booking Date]], "")</f>
        <v>3</v>
      </c>
      <c r="S132" s="38">
        <f>IF(AND(NOT(ISBLANK(tblClean[[#This Row],[Delivery Date]])), NOT(ISBLANK(tblClean[[#This Row],[Booking Date]]))), tblClean[[#This Row],[Delivery Date]] - tblClean[[#This Row],[Booking Date]], "")</f>
        <v>6</v>
      </c>
      <c r="T132" s="39">
        <f>IF(AND(tblClean[[#This Row],[Is_SuccessfulDelivery]]=1, NOT(ISBLANK(tblClean[[#This Row],[Delivery Date]])), NOT(ISBLANK(tblClean[[#This Row],[Booking Date]]))),
   tblClean[[#This Row],[Delivery Date]] - tblClean[[#This Row],[Booking Date]],
   "")</f>
        <v>6</v>
      </c>
      <c r="U1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2" s="82">
        <f>IF(tblClean[[#This Row],[Delivery Date]]="", "", tblClean[[#This Row],[Delivery Date]] - tblClean[[#This Row],[Lead Date]])</f>
        <v>14</v>
      </c>
      <c r="W132" s="82" t="str">
        <f>_xlfn.XLOOKUP(tblClean[[#This Row],[Lead ID]], tblHP[Lead ID], tblHP[Potential_Bucket], "")</f>
        <v>Low</v>
      </c>
      <c r="X132" s="82" t="str">
        <f>IF(tblClean[[#This Row],[Customer Rating]]="", "", IF(tblClean[[#This Row],[Customer Rating]]&lt;=2,"0-2", IF(tblClean[[#This Row],[Customer Rating]]&lt;=5,"3-5", IF(tblClean[[#This Row],[Customer Rating]]&lt;=8,"6-8","9-10"))))</f>
        <v>3-5</v>
      </c>
    </row>
    <row r="133" spans="1:24" x14ac:dyDescent="0.3">
      <c r="A133" s="33" t="s">
        <v>152</v>
      </c>
      <c r="B133" s="34" t="s">
        <v>21</v>
      </c>
      <c r="C133" s="34" t="s">
        <v>16</v>
      </c>
      <c r="D133" s="35">
        <v>45955</v>
      </c>
      <c r="E133" s="35">
        <v>45959</v>
      </c>
      <c r="F133" s="35">
        <v>45961</v>
      </c>
      <c r="G133" s="35">
        <v>45967</v>
      </c>
      <c r="H133" s="34" t="s">
        <v>17</v>
      </c>
      <c r="I133" s="34"/>
      <c r="J133" s="35">
        <v>45985</v>
      </c>
      <c r="K133" s="36">
        <v>4</v>
      </c>
      <c r="L133" s="44">
        <f>IF(NOT(ISBLANK(tblClean[[#This Row],[Pre-Booking Date]])), 1, 0)</f>
        <v>1</v>
      </c>
      <c r="M133" s="44">
        <f>IF(NOT(ISBLANK(tblClean[[#This Row],[Booking Date]])), 1, 0)</f>
        <v>1</v>
      </c>
      <c r="N133" s="38">
        <f>IF(NOT(ISBLANK(tblClean[[#This Row],[Delivery Date]])), 1, 0)</f>
        <v>1</v>
      </c>
      <c r="O133" s="38">
        <f>IF(OR(LOWER(TRIM(tblClean[[#This Row],[Cancellation Status]]))="yes", LOWER(TRIM(tblClean[[#This Row],[Cancellation Status]]))="cancelled"), 1, 0)</f>
        <v>0</v>
      </c>
      <c r="P133" s="38">
        <f>IF(AND(tblClean[[#This Row],[Is_Delivered]]=1, tblClean[[#This Row],[Is_Cancelled]]=0), 1, 0)</f>
        <v>1</v>
      </c>
      <c r="Q133" s="38">
        <f>IF(AND(NOT(ISBLANK(tblClean[[#This Row],[Pre-Booking Date]])), NOT(ISBLANK(tblClean[[#This Row],[Lead Date]]))), tblClean[[#This Row],[Pre-Booking Date]] - tblClean[[#This Row],[Lead Date]], "")</f>
        <v>4</v>
      </c>
      <c r="R133" s="38">
        <f>IF(AND(NOT(ISBLANK(tblClean[[#This Row],[Booking Date]])), NOT(ISBLANK(tblClean[[#This Row],[Pre-Booking Date]]))), tblClean[[#This Row],[Booking Date]] - tblClean[[#This Row],[Pre-Booking Date]], "")</f>
        <v>2</v>
      </c>
      <c r="S133" s="38">
        <f>IF(AND(NOT(ISBLANK(tblClean[[#This Row],[Delivery Date]])), NOT(ISBLANK(tblClean[[#This Row],[Booking Date]]))), tblClean[[#This Row],[Delivery Date]] - tblClean[[#This Row],[Booking Date]], "")</f>
        <v>6</v>
      </c>
      <c r="T133" s="39">
        <f>IF(AND(tblClean[[#This Row],[Is_SuccessfulDelivery]]=1, NOT(ISBLANK(tblClean[[#This Row],[Delivery Date]])), NOT(ISBLANK(tblClean[[#This Row],[Booking Date]]))),
   tblClean[[#This Row],[Delivery Date]] - tblClean[[#This Row],[Booking Date]],
   "")</f>
        <v>6</v>
      </c>
      <c r="U1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3" s="82">
        <f>IF(tblClean[[#This Row],[Delivery Date]]="", "", tblClean[[#This Row],[Delivery Date]] - tblClean[[#This Row],[Lead Date]])</f>
        <v>12</v>
      </c>
      <c r="W133" s="82" t="str">
        <f>_xlfn.XLOOKUP(tblClean[[#This Row],[Lead ID]], tblHP[Lead ID], tblHP[Potential_Bucket], "")</f>
        <v>Low</v>
      </c>
      <c r="X133" s="82" t="str">
        <f>IF(tblClean[[#This Row],[Customer Rating]]="", "", IF(tblClean[[#This Row],[Customer Rating]]&lt;=2,"0-2", IF(tblClean[[#This Row],[Customer Rating]]&lt;=5,"3-5", IF(tblClean[[#This Row],[Customer Rating]]&lt;=8,"6-8","9-10"))))</f>
        <v>3-5</v>
      </c>
    </row>
    <row r="134" spans="1:24" x14ac:dyDescent="0.3">
      <c r="A134" s="40" t="s">
        <v>153</v>
      </c>
      <c r="B134" s="41" t="s">
        <v>21</v>
      </c>
      <c r="C134" s="41" t="s">
        <v>30</v>
      </c>
      <c r="D134" s="42">
        <v>45953</v>
      </c>
      <c r="E134" s="42">
        <v>45957</v>
      </c>
      <c r="F134" s="42">
        <v>45958</v>
      </c>
      <c r="G134" s="42">
        <v>45965</v>
      </c>
      <c r="H134" s="41" t="s">
        <v>17</v>
      </c>
      <c r="I134" s="41"/>
      <c r="J134" s="42">
        <v>45978</v>
      </c>
      <c r="K134" s="43">
        <v>0</v>
      </c>
      <c r="L134" s="44">
        <f>IF(NOT(ISBLANK(tblClean[[#This Row],[Pre-Booking Date]])), 1, 0)</f>
        <v>1</v>
      </c>
      <c r="M134" s="44">
        <f>IF(NOT(ISBLANK(tblClean[[#This Row],[Booking Date]])), 1, 0)</f>
        <v>1</v>
      </c>
      <c r="N134" s="38">
        <f>IF(NOT(ISBLANK(tblClean[[#This Row],[Delivery Date]])), 1, 0)</f>
        <v>1</v>
      </c>
      <c r="O134" s="38">
        <f>IF(OR(LOWER(TRIM(tblClean[[#This Row],[Cancellation Status]]))="yes", LOWER(TRIM(tblClean[[#This Row],[Cancellation Status]]))="cancelled"), 1, 0)</f>
        <v>0</v>
      </c>
      <c r="P134" s="38">
        <f>IF(AND(tblClean[[#This Row],[Is_Delivered]]=1, tblClean[[#This Row],[Is_Cancelled]]=0), 1, 0)</f>
        <v>1</v>
      </c>
      <c r="Q134" s="38">
        <f>IF(AND(NOT(ISBLANK(tblClean[[#This Row],[Pre-Booking Date]])), NOT(ISBLANK(tblClean[[#This Row],[Lead Date]]))), tblClean[[#This Row],[Pre-Booking Date]] - tblClean[[#This Row],[Lead Date]], "")</f>
        <v>4</v>
      </c>
      <c r="R134" s="38">
        <f>IF(AND(NOT(ISBLANK(tblClean[[#This Row],[Booking Date]])), NOT(ISBLANK(tblClean[[#This Row],[Pre-Booking Date]]))), tblClean[[#This Row],[Booking Date]] - tblClean[[#This Row],[Pre-Booking Date]], "")</f>
        <v>1</v>
      </c>
      <c r="S134" s="38">
        <f>IF(AND(NOT(ISBLANK(tblClean[[#This Row],[Delivery Date]])), NOT(ISBLANK(tblClean[[#This Row],[Booking Date]]))), tblClean[[#This Row],[Delivery Date]] - tblClean[[#This Row],[Booking Date]], "")</f>
        <v>7</v>
      </c>
      <c r="T134" s="39">
        <f>IF(AND(tblClean[[#This Row],[Is_SuccessfulDelivery]]=1, NOT(ISBLANK(tblClean[[#This Row],[Delivery Date]])), NOT(ISBLANK(tblClean[[#This Row],[Booking Date]]))),
   tblClean[[#This Row],[Delivery Date]] - tblClean[[#This Row],[Booking Date]],
   "")</f>
        <v>7</v>
      </c>
      <c r="U1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4" s="82">
        <f>IF(tblClean[[#This Row],[Delivery Date]]="", "", tblClean[[#This Row],[Delivery Date]] - tblClean[[#This Row],[Lead Date]])</f>
        <v>12</v>
      </c>
      <c r="W134" s="82" t="str">
        <f>_xlfn.XLOOKUP(tblClean[[#This Row],[Lead ID]], tblHP[Lead ID], tblHP[Potential_Bucket], "")</f>
        <v>Low</v>
      </c>
      <c r="X134" s="82" t="str">
        <f>IF(tblClean[[#This Row],[Customer Rating]]="", "", IF(tblClean[[#This Row],[Customer Rating]]&lt;=2,"0-2", IF(tblClean[[#This Row],[Customer Rating]]&lt;=5,"3-5", IF(tblClean[[#This Row],[Customer Rating]]&lt;=8,"6-8","9-10"))))</f>
        <v>0-2</v>
      </c>
    </row>
    <row r="135" spans="1:24" x14ac:dyDescent="0.3">
      <c r="A135" s="33" t="s">
        <v>154</v>
      </c>
      <c r="B135" s="34" t="s">
        <v>19</v>
      </c>
      <c r="C135" s="34" t="s">
        <v>16</v>
      </c>
      <c r="D135" s="35">
        <v>45936</v>
      </c>
      <c r="E135" s="35">
        <v>45939</v>
      </c>
      <c r="F135" s="35">
        <v>45944</v>
      </c>
      <c r="G135" s="35">
        <v>45949</v>
      </c>
      <c r="H135" s="34" t="s">
        <v>17</v>
      </c>
      <c r="I135" s="34"/>
      <c r="J135" s="35">
        <v>45959</v>
      </c>
      <c r="K135" s="36">
        <v>4</v>
      </c>
      <c r="L135" s="44">
        <f>IF(NOT(ISBLANK(tblClean[[#This Row],[Pre-Booking Date]])), 1, 0)</f>
        <v>1</v>
      </c>
      <c r="M135" s="44">
        <f>IF(NOT(ISBLANK(tblClean[[#This Row],[Booking Date]])), 1, 0)</f>
        <v>1</v>
      </c>
      <c r="N135" s="38">
        <f>IF(NOT(ISBLANK(tblClean[[#This Row],[Delivery Date]])), 1, 0)</f>
        <v>1</v>
      </c>
      <c r="O135" s="38">
        <f>IF(OR(LOWER(TRIM(tblClean[[#This Row],[Cancellation Status]]))="yes", LOWER(TRIM(tblClean[[#This Row],[Cancellation Status]]))="cancelled"), 1, 0)</f>
        <v>0</v>
      </c>
      <c r="P135" s="38">
        <f>IF(AND(tblClean[[#This Row],[Is_Delivered]]=1, tblClean[[#This Row],[Is_Cancelled]]=0), 1, 0)</f>
        <v>1</v>
      </c>
      <c r="Q135" s="38">
        <f>IF(AND(NOT(ISBLANK(tblClean[[#This Row],[Pre-Booking Date]])), NOT(ISBLANK(tblClean[[#This Row],[Lead Date]]))), tblClean[[#This Row],[Pre-Booking Date]] - tblClean[[#This Row],[Lead Date]], "")</f>
        <v>3</v>
      </c>
      <c r="R135" s="38">
        <f>IF(AND(NOT(ISBLANK(tblClean[[#This Row],[Booking Date]])), NOT(ISBLANK(tblClean[[#This Row],[Pre-Booking Date]]))), tblClean[[#This Row],[Booking Date]] - tblClean[[#This Row],[Pre-Booking Date]], "")</f>
        <v>5</v>
      </c>
      <c r="S135" s="38">
        <f>IF(AND(NOT(ISBLANK(tblClean[[#This Row],[Delivery Date]])), NOT(ISBLANK(tblClean[[#This Row],[Booking Date]]))), tblClean[[#This Row],[Delivery Date]] - tblClean[[#This Row],[Booking Date]], "")</f>
        <v>5</v>
      </c>
      <c r="T135" s="39">
        <f>IF(AND(tblClean[[#This Row],[Is_SuccessfulDelivery]]=1, NOT(ISBLANK(tblClean[[#This Row],[Delivery Date]])), NOT(ISBLANK(tblClean[[#This Row],[Booking Date]]))),
   tblClean[[#This Row],[Delivery Date]] - tblClean[[#This Row],[Booking Date]],
   "")</f>
        <v>5</v>
      </c>
      <c r="U1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5" s="82">
        <f>IF(tblClean[[#This Row],[Delivery Date]]="", "", tblClean[[#This Row],[Delivery Date]] - tblClean[[#This Row],[Lead Date]])</f>
        <v>13</v>
      </c>
      <c r="W135" s="82" t="str">
        <f>_xlfn.XLOOKUP(tblClean[[#This Row],[Lead ID]], tblHP[Lead ID], tblHP[Potential_Bucket], "")</f>
        <v>Low</v>
      </c>
      <c r="X135" s="82" t="str">
        <f>IF(tblClean[[#This Row],[Customer Rating]]="", "", IF(tblClean[[#This Row],[Customer Rating]]&lt;=2,"0-2", IF(tblClean[[#This Row],[Customer Rating]]&lt;=5,"3-5", IF(tblClean[[#This Row],[Customer Rating]]&lt;=8,"6-8","9-10"))))</f>
        <v>3-5</v>
      </c>
    </row>
    <row r="136" spans="1:24" x14ac:dyDescent="0.3">
      <c r="A136" s="40" t="s">
        <v>155</v>
      </c>
      <c r="B136" s="41" t="s">
        <v>32</v>
      </c>
      <c r="C136" s="41" t="s">
        <v>22</v>
      </c>
      <c r="D136" s="42">
        <v>45937</v>
      </c>
      <c r="E136" s="41"/>
      <c r="F136" s="41"/>
      <c r="G136" s="41"/>
      <c r="H136" s="41" t="s">
        <v>23</v>
      </c>
      <c r="I136" s="41" t="s">
        <v>63</v>
      </c>
      <c r="J136" s="41"/>
      <c r="K136" s="43"/>
      <c r="L136" s="44">
        <f>IF(NOT(ISBLANK(tblClean[[#This Row],[Pre-Booking Date]])), 1, 0)</f>
        <v>0</v>
      </c>
      <c r="M136" s="44">
        <f>IF(NOT(ISBLANK(tblClean[[#This Row],[Booking Date]])), 1, 0)</f>
        <v>0</v>
      </c>
      <c r="N136" s="38">
        <f>IF(NOT(ISBLANK(tblClean[[#This Row],[Delivery Date]])), 1, 0)</f>
        <v>0</v>
      </c>
      <c r="O136" s="38">
        <f>IF(OR(LOWER(TRIM(tblClean[[#This Row],[Cancellation Status]]))="yes", LOWER(TRIM(tblClean[[#This Row],[Cancellation Status]]))="cancelled"), 1, 0)</f>
        <v>1</v>
      </c>
      <c r="P136" s="38">
        <f>IF(AND(tblClean[[#This Row],[Is_Delivered]]=1, tblClean[[#This Row],[Is_Cancelled]]=0), 1, 0)</f>
        <v>0</v>
      </c>
      <c r="Q136" s="38" t="str">
        <f>IF(AND(NOT(ISBLANK(tblClean[[#This Row],[Pre-Booking Date]])), NOT(ISBLANK(tblClean[[#This Row],[Lead Date]]))), tblClean[[#This Row],[Pre-Booking Date]] - tblClean[[#This Row],[Lead Date]], "")</f>
        <v/>
      </c>
      <c r="R136" s="38" t="str">
        <f>IF(AND(NOT(ISBLANK(tblClean[[#This Row],[Booking Date]])), NOT(ISBLANK(tblClean[[#This Row],[Pre-Booking Date]]))), tblClean[[#This Row],[Booking Date]] - tblClean[[#This Row],[Pre-Booking Date]], "")</f>
        <v/>
      </c>
      <c r="S136" s="38" t="str">
        <f>IF(AND(NOT(ISBLANK(tblClean[[#This Row],[Delivery Date]])), NOT(ISBLANK(tblClean[[#This Row],[Booking Date]]))), tblClean[[#This Row],[Delivery Date]] - tblClean[[#This Row],[Booking Date]], "")</f>
        <v/>
      </c>
      <c r="T136" s="39" t="str">
        <f>IF(AND(tblClean[[#This Row],[Is_SuccessfulDelivery]]=1, NOT(ISBLANK(tblClean[[#This Row],[Delivery Date]])), NOT(ISBLANK(tblClean[[#This Row],[Booking Date]]))),
   tblClean[[#This Row],[Delivery Date]] - tblClean[[#This Row],[Booking Date]],
   "")</f>
        <v/>
      </c>
      <c r="U1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36" s="82" t="str">
        <f>IF(tblClean[[#This Row],[Delivery Date]]="", "", tblClean[[#This Row],[Delivery Date]] - tblClean[[#This Row],[Lead Date]])</f>
        <v/>
      </c>
      <c r="W136" s="82" t="str">
        <f>_xlfn.XLOOKUP(tblClean[[#This Row],[Lead ID]], tblHP[Lead ID], tblHP[Potential_Bucket], "")</f>
        <v>Low</v>
      </c>
      <c r="X136" s="82" t="str">
        <f>IF(tblClean[[#This Row],[Customer Rating]]="", "", IF(tblClean[[#This Row],[Customer Rating]]&lt;=2,"0-2", IF(tblClean[[#This Row],[Customer Rating]]&lt;=5,"3-5", IF(tblClean[[#This Row],[Customer Rating]]&lt;=8,"6-8","9-10"))))</f>
        <v/>
      </c>
    </row>
    <row r="137" spans="1:24" x14ac:dyDescent="0.3">
      <c r="A137" s="33" t="s">
        <v>156</v>
      </c>
      <c r="B137" s="34" t="s">
        <v>15</v>
      </c>
      <c r="C137" s="34" t="s">
        <v>30</v>
      </c>
      <c r="D137" s="35">
        <v>45937</v>
      </c>
      <c r="E137" s="35">
        <v>45939</v>
      </c>
      <c r="F137" s="35">
        <v>45944</v>
      </c>
      <c r="G137" s="35">
        <v>45949</v>
      </c>
      <c r="H137" s="34" t="s">
        <v>17</v>
      </c>
      <c r="I137" s="34"/>
      <c r="J137" s="35">
        <v>45960</v>
      </c>
      <c r="K137" s="36">
        <v>4</v>
      </c>
      <c r="L137" s="44">
        <f>IF(NOT(ISBLANK(tblClean[[#This Row],[Pre-Booking Date]])), 1, 0)</f>
        <v>1</v>
      </c>
      <c r="M137" s="44">
        <f>IF(NOT(ISBLANK(tblClean[[#This Row],[Booking Date]])), 1, 0)</f>
        <v>1</v>
      </c>
      <c r="N137" s="38">
        <f>IF(NOT(ISBLANK(tblClean[[#This Row],[Delivery Date]])), 1, 0)</f>
        <v>1</v>
      </c>
      <c r="O137" s="38">
        <f>IF(OR(LOWER(TRIM(tblClean[[#This Row],[Cancellation Status]]))="yes", LOWER(TRIM(tblClean[[#This Row],[Cancellation Status]]))="cancelled"), 1, 0)</f>
        <v>0</v>
      </c>
      <c r="P137" s="38">
        <f>IF(AND(tblClean[[#This Row],[Is_Delivered]]=1, tblClean[[#This Row],[Is_Cancelled]]=0), 1, 0)</f>
        <v>1</v>
      </c>
      <c r="Q137" s="38">
        <f>IF(AND(NOT(ISBLANK(tblClean[[#This Row],[Pre-Booking Date]])), NOT(ISBLANK(tblClean[[#This Row],[Lead Date]]))), tblClean[[#This Row],[Pre-Booking Date]] - tblClean[[#This Row],[Lead Date]], "")</f>
        <v>2</v>
      </c>
      <c r="R137" s="38">
        <f>IF(AND(NOT(ISBLANK(tblClean[[#This Row],[Booking Date]])), NOT(ISBLANK(tblClean[[#This Row],[Pre-Booking Date]]))), tblClean[[#This Row],[Booking Date]] - tblClean[[#This Row],[Pre-Booking Date]], "")</f>
        <v>5</v>
      </c>
      <c r="S137" s="38">
        <f>IF(AND(NOT(ISBLANK(tblClean[[#This Row],[Delivery Date]])), NOT(ISBLANK(tblClean[[#This Row],[Booking Date]]))), tblClean[[#This Row],[Delivery Date]] - tblClean[[#This Row],[Booking Date]], "")</f>
        <v>5</v>
      </c>
      <c r="T137" s="39">
        <f>IF(AND(tblClean[[#This Row],[Is_SuccessfulDelivery]]=1, NOT(ISBLANK(tblClean[[#This Row],[Delivery Date]])), NOT(ISBLANK(tblClean[[#This Row],[Booking Date]]))),
   tblClean[[#This Row],[Delivery Date]] - tblClean[[#This Row],[Booking Date]],
   "")</f>
        <v>5</v>
      </c>
      <c r="U1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37" s="82">
        <f>IF(tblClean[[#This Row],[Delivery Date]]="", "", tblClean[[#This Row],[Delivery Date]] - tblClean[[#This Row],[Lead Date]])</f>
        <v>12</v>
      </c>
      <c r="W137" s="82" t="str">
        <f>_xlfn.XLOOKUP(tblClean[[#This Row],[Lead ID]], tblHP[Lead ID], tblHP[Potential_Bucket], "")</f>
        <v>Medium</v>
      </c>
      <c r="X137" s="82" t="str">
        <f>IF(tblClean[[#This Row],[Customer Rating]]="", "", IF(tblClean[[#This Row],[Customer Rating]]&lt;=2,"0-2", IF(tblClean[[#This Row],[Customer Rating]]&lt;=5,"3-5", IF(tblClean[[#This Row],[Customer Rating]]&lt;=8,"6-8","9-10"))))</f>
        <v>3-5</v>
      </c>
    </row>
    <row r="138" spans="1:24" x14ac:dyDescent="0.3">
      <c r="A138" s="40" t="s">
        <v>157</v>
      </c>
      <c r="B138" s="41" t="s">
        <v>19</v>
      </c>
      <c r="C138" s="41" t="s">
        <v>22</v>
      </c>
      <c r="D138" s="42">
        <v>45954</v>
      </c>
      <c r="E138" s="41"/>
      <c r="F138" s="41"/>
      <c r="G138" s="41"/>
      <c r="H138" s="41" t="s">
        <v>23</v>
      </c>
      <c r="I138" s="41" t="s">
        <v>63</v>
      </c>
      <c r="J138" s="41"/>
      <c r="K138" s="43"/>
      <c r="L138" s="44">
        <f>IF(NOT(ISBLANK(tblClean[[#This Row],[Pre-Booking Date]])), 1, 0)</f>
        <v>0</v>
      </c>
      <c r="M138" s="44">
        <f>IF(NOT(ISBLANK(tblClean[[#This Row],[Booking Date]])), 1, 0)</f>
        <v>0</v>
      </c>
      <c r="N138" s="38">
        <f>IF(NOT(ISBLANK(tblClean[[#This Row],[Delivery Date]])), 1, 0)</f>
        <v>0</v>
      </c>
      <c r="O138" s="38">
        <f>IF(OR(LOWER(TRIM(tblClean[[#This Row],[Cancellation Status]]))="yes", LOWER(TRIM(tblClean[[#This Row],[Cancellation Status]]))="cancelled"), 1, 0)</f>
        <v>1</v>
      </c>
      <c r="P138" s="38">
        <f>IF(AND(tblClean[[#This Row],[Is_Delivered]]=1, tblClean[[#This Row],[Is_Cancelled]]=0), 1, 0)</f>
        <v>0</v>
      </c>
      <c r="Q138" s="38" t="str">
        <f>IF(AND(NOT(ISBLANK(tblClean[[#This Row],[Pre-Booking Date]])), NOT(ISBLANK(tblClean[[#This Row],[Lead Date]]))), tblClean[[#This Row],[Pre-Booking Date]] - tblClean[[#This Row],[Lead Date]], "")</f>
        <v/>
      </c>
      <c r="R138" s="38" t="str">
        <f>IF(AND(NOT(ISBLANK(tblClean[[#This Row],[Booking Date]])), NOT(ISBLANK(tblClean[[#This Row],[Pre-Booking Date]]))), tblClean[[#This Row],[Booking Date]] - tblClean[[#This Row],[Pre-Booking Date]], "")</f>
        <v/>
      </c>
      <c r="S138" s="38" t="str">
        <f>IF(AND(NOT(ISBLANK(tblClean[[#This Row],[Delivery Date]])), NOT(ISBLANK(tblClean[[#This Row],[Booking Date]]))), tblClean[[#This Row],[Delivery Date]] - tblClean[[#This Row],[Booking Date]], "")</f>
        <v/>
      </c>
      <c r="T138" s="39" t="str">
        <f>IF(AND(tblClean[[#This Row],[Is_SuccessfulDelivery]]=1, NOT(ISBLANK(tblClean[[#This Row],[Delivery Date]])), NOT(ISBLANK(tblClean[[#This Row],[Booking Date]]))),
   tblClean[[#This Row],[Delivery Date]] - tblClean[[#This Row],[Booking Date]],
   "")</f>
        <v/>
      </c>
      <c r="U1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38" s="82" t="str">
        <f>IF(tblClean[[#This Row],[Delivery Date]]="", "", tblClean[[#This Row],[Delivery Date]] - tblClean[[#This Row],[Lead Date]])</f>
        <v/>
      </c>
      <c r="W138" s="82" t="str">
        <f>_xlfn.XLOOKUP(tblClean[[#This Row],[Lead ID]], tblHP[Lead ID], tblHP[Potential_Bucket], "")</f>
        <v>Low</v>
      </c>
      <c r="X138" s="82" t="str">
        <f>IF(tblClean[[#This Row],[Customer Rating]]="", "", IF(tblClean[[#This Row],[Customer Rating]]&lt;=2,"0-2", IF(tblClean[[#This Row],[Customer Rating]]&lt;=5,"3-5", IF(tblClean[[#This Row],[Customer Rating]]&lt;=8,"6-8","9-10"))))</f>
        <v/>
      </c>
    </row>
    <row r="139" spans="1:24" x14ac:dyDescent="0.3">
      <c r="A139" s="33" t="s">
        <v>158</v>
      </c>
      <c r="B139" s="34" t="s">
        <v>15</v>
      </c>
      <c r="C139" s="34" t="s">
        <v>22</v>
      </c>
      <c r="D139" s="35">
        <v>45946</v>
      </c>
      <c r="E139" s="34"/>
      <c r="F139" s="34"/>
      <c r="G139" s="34"/>
      <c r="H139" s="34" t="s">
        <v>23</v>
      </c>
      <c r="I139" s="34" t="s">
        <v>101</v>
      </c>
      <c r="J139" s="34"/>
      <c r="K139" s="36"/>
      <c r="L139" s="44">
        <f>IF(NOT(ISBLANK(tblClean[[#This Row],[Pre-Booking Date]])), 1, 0)</f>
        <v>0</v>
      </c>
      <c r="M139" s="44">
        <f>IF(NOT(ISBLANK(tblClean[[#This Row],[Booking Date]])), 1, 0)</f>
        <v>0</v>
      </c>
      <c r="N139" s="38">
        <f>IF(NOT(ISBLANK(tblClean[[#This Row],[Delivery Date]])), 1, 0)</f>
        <v>0</v>
      </c>
      <c r="O139" s="38">
        <f>IF(OR(LOWER(TRIM(tblClean[[#This Row],[Cancellation Status]]))="yes", LOWER(TRIM(tblClean[[#This Row],[Cancellation Status]]))="cancelled"), 1, 0)</f>
        <v>1</v>
      </c>
      <c r="P139" s="38">
        <f>IF(AND(tblClean[[#This Row],[Is_Delivered]]=1, tblClean[[#This Row],[Is_Cancelled]]=0), 1, 0)</f>
        <v>0</v>
      </c>
      <c r="Q139" s="38" t="str">
        <f>IF(AND(NOT(ISBLANK(tblClean[[#This Row],[Pre-Booking Date]])), NOT(ISBLANK(tblClean[[#This Row],[Lead Date]]))), tblClean[[#This Row],[Pre-Booking Date]] - tblClean[[#This Row],[Lead Date]], "")</f>
        <v/>
      </c>
      <c r="R139" s="38" t="str">
        <f>IF(AND(NOT(ISBLANK(tblClean[[#This Row],[Booking Date]])), NOT(ISBLANK(tblClean[[#This Row],[Pre-Booking Date]]))), tblClean[[#This Row],[Booking Date]] - tblClean[[#This Row],[Pre-Booking Date]], "")</f>
        <v/>
      </c>
      <c r="S139" s="38" t="str">
        <f>IF(AND(NOT(ISBLANK(tblClean[[#This Row],[Delivery Date]])), NOT(ISBLANK(tblClean[[#This Row],[Booking Date]]))), tblClean[[#This Row],[Delivery Date]] - tblClean[[#This Row],[Booking Date]], "")</f>
        <v/>
      </c>
      <c r="T139" s="39" t="str">
        <f>IF(AND(tblClean[[#This Row],[Is_SuccessfulDelivery]]=1, NOT(ISBLANK(tblClean[[#This Row],[Delivery Date]])), NOT(ISBLANK(tblClean[[#This Row],[Booking Date]]))),
   tblClean[[#This Row],[Delivery Date]] - tblClean[[#This Row],[Booking Date]],
   "")</f>
        <v/>
      </c>
      <c r="U1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39" s="82" t="str">
        <f>IF(tblClean[[#This Row],[Delivery Date]]="", "", tblClean[[#This Row],[Delivery Date]] - tblClean[[#This Row],[Lead Date]])</f>
        <v/>
      </c>
      <c r="W139" s="82" t="str">
        <f>_xlfn.XLOOKUP(tblClean[[#This Row],[Lead ID]], tblHP[Lead ID], tblHP[Potential_Bucket], "")</f>
        <v>Low</v>
      </c>
      <c r="X139" s="82" t="str">
        <f>IF(tblClean[[#This Row],[Customer Rating]]="", "", IF(tblClean[[#This Row],[Customer Rating]]&lt;=2,"0-2", IF(tblClean[[#This Row],[Customer Rating]]&lt;=5,"3-5", IF(tblClean[[#This Row],[Customer Rating]]&lt;=8,"6-8","9-10"))))</f>
        <v/>
      </c>
    </row>
    <row r="140" spans="1:24" x14ac:dyDescent="0.3">
      <c r="A140" s="40" t="s">
        <v>159</v>
      </c>
      <c r="B140" s="41" t="s">
        <v>32</v>
      </c>
      <c r="C140" s="41" t="s">
        <v>30</v>
      </c>
      <c r="D140" s="42">
        <v>45939</v>
      </c>
      <c r="E140" s="42">
        <v>45944</v>
      </c>
      <c r="F140" s="42">
        <v>45946</v>
      </c>
      <c r="G140" s="42">
        <v>45953</v>
      </c>
      <c r="H140" s="41" t="s">
        <v>17</v>
      </c>
      <c r="I140" s="41"/>
      <c r="J140" s="42">
        <v>45975</v>
      </c>
      <c r="K140" s="43">
        <v>4</v>
      </c>
      <c r="L140" s="44">
        <f>IF(NOT(ISBLANK(tblClean[[#This Row],[Pre-Booking Date]])), 1, 0)</f>
        <v>1</v>
      </c>
      <c r="M140" s="44">
        <f>IF(NOT(ISBLANK(tblClean[[#This Row],[Booking Date]])), 1, 0)</f>
        <v>1</v>
      </c>
      <c r="N140" s="38">
        <f>IF(NOT(ISBLANK(tblClean[[#This Row],[Delivery Date]])), 1, 0)</f>
        <v>1</v>
      </c>
      <c r="O140" s="38">
        <f>IF(OR(LOWER(TRIM(tblClean[[#This Row],[Cancellation Status]]))="yes", LOWER(TRIM(tblClean[[#This Row],[Cancellation Status]]))="cancelled"), 1, 0)</f>
        <v>0</v>
      </c>
      <c r="P140" s="38">
        <f>IF(AND(tblClean[[#This Row],[Is_Delivered]]=1, tblClean[[#This Row],[Is_Cancelled]]=0), 1, 0)</f>
        <v>1</v>
      </c>
      <c r="Q140" s="38">
        <f>IF(AND(NOT(ISBLANK(tblClean[[#This Row],[Pre-Booking Date]])), NOT(ISBLANK(tblClean[[#This Row],[Lead Date]]))), tblClean[[#This Row],[Pre-Booking Date]] - tblClean[[#This Row],[Lead Date]], "")</f>
        <v>5</v>
      </c>
      <c r="R140" s="38">
        <f>IF(AND(NOT(ISBLANK(tblClean[[#This Row],[Booking Date]])), NOT(ISBLANK(tblClean[[#This Row],[Pre-Booking Date]]))), tblClean[[#This Row],[Booking Date]] - tblClean[[#This Row],[Pre-Booking Date]], "")</f>
        <v>2</v>
      </c>
      <c r="S140" s="38">
        <f>IF(AND(NOT(ISBLANK(tblClean[[#This Row],[Delivery Date]])), NOT(ISBLANK(tblClean[[#This Row],[Booking Date]]))), tblClean[[#This Row],[Delivery Date]] - tblClean[[#This Row],[Booking Date]], "")</f>
        <v>7</v>
      </c>
      <c r="T140" s="39">
        <f>IF(AND(tblClean[[#This Row],[Is_SuccessfulDelivery]]=1, NOT(ISBLANK(tblClean[[#This Row],[Delivery Date]])), NOT(ISBLANK(tblClean[[#This Row],[Booking Date]]))),
   tblClean[[#This Row],[Delivery Date]] - tblClean[[#This Row],[Booking Date]],
   "")</f>
        <v>7</v>
      </c>
      <c r="U1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40" s="82">
        <f>IF(tblClean[[#This Row],[Delivery Date]]="", "", tblClean[[#This Row],[Delivery Date]] - tblClean[[#This Row],[Lead Date]])</f>
        <v>14</v>
      </c>
      <c r="W140" s="82" t="str">
        <f>_xlfn.XLOOKUP(tblClean[[#This Row],[Lead ID]], tblHP[Lead ID], tblHP[Potential_Bucket], "")</f>
        <v>Medium</v>
      </c>
      <c r="X140" s="82" t="str">
        <f>IF(tblClean[[#This Row],[Customer Rating]]="", "", IF(tblClean[[#This Row],[Customer Rating]]&lt;=2,"0-2", IF(tblClean[[#This Row],[Customer Rating]]&lt;=5,"3-5", IF(tblClean[[#This Row],[Customer Rating]]&lt;=8,"6-8","9-10"))))</f>
        <v>3-5</v>
      </c>
    </row>
    <row r="141" spans="1:24" x14ac:dyDescent="0.3">
      <c r="A141" s="33" t="s">
        <v>160</v>
      </c>
      <c r="B141" s="34" t="s">
        <v>21</v>
      </c>
      <c r="C141" s="34" t="s">
        <v>22</v>
      </c>
      <c r="D141" s="35">
        <v>45954</v>
      </c>
      <c r="E141" s="34"/>
      <c r="F141" s="34"/>
      <c r="G141" s="34"/>
      <c r="H141" s="34" t="s">
        <v>23</v>
      </c>
      <c r="I141" s="34" t="s">
        <v>63</v>
      </c>
      <c r="J141" s="34"/>
      <c r="K141" s="36"/>
      <c r="L141" s="44">
        <f>IF(NOT(ISBLANK(tblClean[[#This Row],[Pre-Booking Date]])), 1, 0)</f>
        <v>0</v>
      </c>
      <c r="M141" s="44">
        <f>IF(NOT(ISBLANK(tblClean[[#This Row],[Booking Date]])), 1, 0)</f>
        <v>0</v>
      </c>
      <c r="N141" s="38">
        <f>IF(NOT(ISBLANK(tblClean[[#This Row],[Delivery Date]])), 1, 0)</f>
        <v>0</v>
      </c>
      <c r="O141" s="38">
        <f>IF(OR(LOWER(TRIM(tblClean[[#This Row],[Cancellation Status]]))="yes", LOWER(TRIM(tblClean[[#This Row],[Cancellation Status]]))="cancelled"), 1, 0)</f>
        <v>1</v>
      </c>
      <c r="P141" s="38">
        <f>IF(AND(tblClean[[#This Row],[Is_Delivered]]=1, tblClean[[#This Row],[Is_Cancelled]]=0), 1, 0)</f>
        <v>0</v>
      </c>
      <c r="Q141" s="38" t="str">
        <f>IF(AND(NOT(ISBLANK(tblClean[[#This Row],[Pre-Booking Date]])), NOT(ISBLANK(tblClean[[#This Row],[Lead Date]]))), tblClean[[#This Row],[Pre-Booking Date]] - tblClean[[#This Row],[Lead Date]], "")</f>
        <v/>
      </c>
      <c r="R141" s="38" t="str">
        <f>IF(AND(NOT(ISBLANK(tblClean[[#This Row],[Booking Date]])), NOT(ISBLANK(tblClean[[#This Row],[Pre-Booking Date]]))), tblClean[[#This Row],[Booking Date]] - tblClean[[#This Row],[Pre-Booking Date]], "")</f>
        <v/>
      </c>
      <c r="S141" s="38" t="str">
        <f>IF(AND(NOT(ISBLANK(tblClean[[#This Row],[Delivery Date]])), NOT(ISBLANK(tblClean[[#This Row],[Booking Date]]))), tblClean[[#This Row],[Delivery Date]] - tblClean[[#This Row],[Booking Date]], "")</f>
        <v/>
      </c>
      <c r="T141" s="39" t="str">
        <f>IF(AND(tblClean[[#This Row],[Is_SuccessfulDelivery]]=1, NOT(ISBLANK(tblClean[[#This Row],[Delivery Date]])), NOT(ISBLANK(tblClean[[#This Row],[Booking Date]]))),
   tblClean[[#This Row],[Delivery Date]] - tblClean[[#This Row],[Booking Date]],
   "")</f>
        <v/>
      </c>
      <c r="U1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41" s="82" t="str">
        <f>IF(tblClean[[#This Row],[Delivery Date]]="", "", tblClean[[#This Row],[Delivery Date]] - tblClean[[#This Row],[Lead Date]])</f>
        <v/>
      </c>
      <c r="W141" s="82" t="str">
        <f>_xlfn.XLOOKUP(tblClean[[#This Row],[Lead ID]], tblHP[Lead ID], tblHP[Potential_Bucket], "")</f>
        <v>Low</v>
      </c>
      <c r="X141" s="82" t="str">
        <f>IF(tblClean[[#This Row],[Customer Rating]]="", "", IF(tblClean[[#This Row],[Customer Rating]]&lt;=2,"0-2", IF(tblClean[[#This Row],[Customer Rating]]&lt;=5,"3-5", IF(tblClean[[#This Row],[Customer Rating]]&lt;=8,"6-8","9-10"))))</f>
        <v/>
      </c>
    </row>
    <row r="142" spans="1:24" x14ac:dyDescent="0.3">
      <c r="A142" s="40" t="s">
        <v>161</v>
      </c>
      <c r="B142" s="41" t="s">
        <v>32</v>
      </c>
      <c r="C142" s="41" t="s">
        <v>16</v>
      </c>
      <c r="D142" s="42">
        <v>45949</v>
      </c>
      <c r="E142" s="42">
        <v>45950</v>
      </c>
      <c r="F142" s="42">
        <v>45952</v>
      </c>
      <c r="G142" s="42">
        <v>45957</v>
      </c>
      <c r="H142" s="41" t="s">
        <v>17</v>
      </c>
      <c r="I142" s="41"/>
      <c r="J142" s="42">
        <v>45981</v>
      </c>
      <c r="K142" s="43">
        <v>2</v>
      </c>
      <c r="L142" s="44">
        <f>IF(NOT(ISBLANK(tblClean[[#This Row],[Pre-Booking Date]])), 1, 0)</f>
        <v>1</v>
      </c>
      <c r="M142" s="44">
        <f>IF(NOT(ISBLANK(tblClean[[#This Row],[Booking Date]])), 1, 0)</f>
        <v>1</v>
      </c>
      <c r="N142" s="38">
        <f>IF(NOT(ISBLANK(tblClean[[#This Row],[Delivery Date]])), 1, 0)</f>
        <v>1</v>
      </c>
      <c r="O142" s="38">
        <f>IF(OR(LOWER(TRIM(tblClean[[#This Row],[Cancellation Status]]))="yes", LOWER(TRIM(tblClean[[#This Row],[Cancellation Status]]))="cancelled"), 1, 0)</f>
        <v>0</v>
      </c>
      <c r="P142" s="38">
        <f>IF(AND(tblClean[[#This Row],[Is_Delivered]]=1, tblClean[[#This Row],[Is_Cancelled]]=0), 1, 0)</f>
        <v>1</v>
      </c>
      <c r="Q142" s="38">
        <f>IF(AND(NOT(ISBLANK(tblClean[[#This Row],[Pre-Booking Date]])), NOT(ISBLANK(tblClean[[#This Row],[Lead Date]]))), tblClean[[#This Row],[Pre-Booking Date]] - tblClean[[#This Row],[Lead Date]], "")</f>
        <v>1</v>
      </c>
      <c r="R142" s="38">
        <f>IF(AND(NOT(ISBLANK(tblClean[[#This Row],[Booking Date]])), NOT(ISBLANK(tblClean[[#This Row],[Pre-Booking Date]]))), tblClean[[#This Row],[Booking Date]] - tblClean[[#This Row],[Pre-Booking Date]], "")</f>
        <v>2</v>
      </c>
      <c r="S142" s="38">
        <f>IF(AND(NOT(ISBLANK(tblClean[[#This Row],[Delivery Date]])), NOT(ISBLANK(tblClean[[#This Row],[Booking Date]]))), tblClean[[#This Row],[Delivery Date]] - tblClean[[#This Row],[Booking Date]], "")</f>
        <v>5</v>
      </c>
      <c r="T142" s="39">
        <f>IF(AND(tblClean[[#This Row],[Is_SuccessfulDelivery]]=1, NOT(ISBLANK(tblClean[[#This Row],[Delivery Date]])), NOT(ISBLANK(tblClean[[#This Row],[Booking Date]]))),
   tblClean[[#This Row],[Delivery Date]] - tblClean[[#This Row],[Booking Date]],
   "")</f>
        <v>5</v>
      </c>
      <c r="U1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42" s="82">
        <f>IF(tblClean[[#This Row],[Delivery Date]]="", "", tblClean[[#This Row],[Delivery Date]] - tblClean[[#This Row],[Lead Date]])</f>
        <v>8</v>
      </c>
      <c r="W142" s="82" t="str">
        <f>_xlfn.XLOOKUP(tblClean[[#This Row],[Lead ID]], tblHP[Lead ID], tblHP[Potential_Bucket], "")</f>
        <v>Low</v>
      </c>
      <c r="X142" s="82" t="str">
        <f>IF(tblClean[[#This Row],[Customer Rating]]="", "", IF(tblClean[[#This Row],[Customer Rating]]&lt;=2,"0-2", IF(tblClean[[#This Row],[Customer Rating]]&lt;=5,"3-5", IF(tblClean[[#This Row],[Customer Rating]]&lt;=8,"6-8","9-10"))))</f>
        <v>0-2</v>
      </c>
    </row>
    <row r="143" spans="1:24" x14ac:dyDescent="0.3">
      <c r="A143" s="33" t="s">
        <v>162</v>
      </c>
      <c r="B143" s="34" t="s">
        <v>19</v>
      </c>
      <c r="C143" s="34" t="s">
        <v>22</v>
      </c>
      <c r="D143" s="35">
        <v>45955</v>
      </c>
      <c r="E143" s="34"/>
      <c r="F143" s="34"/>
      <c r="G143" s="34"/>
      <c r="H143" s="34" t="s">
        <v>23</v>
      </c>
      <c r="I143" s="34" t="s">
        <v>26</v>
      </c>
      <c r="J143" s="34"/>
      <c r="K143" s="36"/>
      <c r="L143" s="44">
        <f>IF(NOT(ISBLANK(tblClean[[#This Row],[Pre-Booking Date]])), 1, 0)</f>
        <v>0</v>
      </c>
      <c r="M143" s="44">
        <f>IF(NOT(ISBLANK(tblClean[[#This Row],[Booking Date]])), 1, 0)</f>
        <v>0</v>
      </c>
      <c r="N143" s="38">
        <f>IF(NOT(ISBLANK(tblClean[[#This Row],[Delivery Date]])), 1, 0)</f>
        <v>0</v>
      </c>
      <c r="O143" s="38">
        <f>IF(OR(LOWER(TRIM(tblClean[[#This Row],[Cancellation Status]]))="yes", LOWER(TRIM(tblClean[[#This Row],[Cancellation Status]]))="cancelled"), 1, 0)</f>
        <v>1</v>
      </c>
      <c r="P143" s="38">
        <f>IF(AND(tblClean[[#This Row],[Is_Delivered]]=1, tblClean[[#This Row],[Is_Cancelled]]=0), 1, 0)</f>
        <v>0</v>
      </c>
      <c r="Q143" s="38" t="str">
        <f>IF(AND(NOT(ISBLANK(tblClean[[#This Row],[Pre-Booking Date]])), NOT(ISBLANK(tblClean[[#This Row],[Lead Date]]))), tblClean[[#This Row],[Pre-Booking Date]] - tblClean[[#This Row],[Lead Date]], "")</f>
        <v/>
      </c>
      <c r="R143" s="38" t="str">
        <f>IF(AND(NOT(ISBLANK(tblClean[[#This Row],[Booking Date]])), NOT(ISBLANK(tblClean[[#This Row],[Pre-Booking Date]]))), tblClean[[#This Row],[Booking Date]] - tblClean[[#This Row],[Pre-Booking Date]], "")</f>
        <v/>
      </c>
      <c r="S143" s="38" t="str">
        <f>IF(AND(NOT(ISBLANK(tblClean[[#This Row],[Delivery Date]])), NOT(ISBLANK(tblClean[[#This Row],[Booking Date]]))), tblClean[[#This Row],[Delivery Date]] - tblClean[[#This Row],[Booking Date]], "")</f>
        <v/>
      </c>
      <c r="T143" s="39" t="str">
        <f>IF(AND(tblClean[[#This Row],[Is_SuccessfulDelivery]]=1, NOT(ISBLANK(tblClean[[#This Row],[Delivery Date]])), NOT(ISBLANK(tblClean[[#This Row],[Booking Date]]))),
   tblClean[[#This Row],[Delivery Date]] - tblClean[[#This Row],[Booking Date]],
   "")</f>
        <v/>
      </c>
      <c r="U1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43" s="82" t="str">
        <f>IF(tblClean[[#This Row],[Delivery Date]]="", "", tblClean[[#This Row],[Delivery Date]] - tblClean[[#This Row],[Lead Date]])</f>
        <v/>
      </c>
      <c r="W143" s="82" t="str">
        <f>_xlfn.XLOOKUP(tblClean[[#This Row],[Lead ID]], tblHP[Lead ID], tblHP[Potential_Bucket], "")</f>
        <v>Low</v>
      </c>
      <c r="X143" s="82" t="str">
        <f>IF(tblClean[[#This Row],[Customer Rating]]="", "", IF(tblClean[[#This Row],[Customer Rating]]&lt;=2,"0-2", IF(tblClean[[#This Row],[Customer Rating]]&lt;=5,"3-5", IF(tblClean[[#This Row],[Customer Rating]]&lt;=8,"6-8","9-10"))))</f>
        <v/>
      </c>
    </row>
    <row r="144" spans="1:24" x14ac:dyDescent="0.3">
      <c r="A144" s="40" t="s">
        <v>163</v>
      </c>
      <c r="B144" s="41" t="s">
        <v>21</v>
      </c>
      <c r="C144" s="41" t="s">
        <v>16</v>
      </c>
      <c r="D144" s="42">
        <v>45947</v>
      </c>
      <c r="E144" s="42">
        <v>45950</v>
      </c>
      <c r="F144" s="42">
        <v>45951</v>
      </c>
      <c r="G144" s="42">
        <v>45956</v>
      </c>
      <c r="H144" s="41" t="s">
        <v>17</v>
      </c>
      <c r="I144" s="41"/>
      <c r="J144" s="42">
        <v>45979</v>
      </c>
      <c r="K144" s="43">
        <v>3</v>
      </c>
      <c r="L144" s="44">
        <f>IF(NOT(ISBLANK(tblClean[[#This Row],[Pre-Booking Date]])), 1, 0)</f>
        <v>1</v>
      </c>
      <c r="M144" s="44">
        <f>IF(NOT(ISBLANK(tblClean[[#This Row],[Booking Date]])), 1, 0)</f>
        <v>1</v>
      </c>
      <c r="N144" s="38">
        <f>IF(NOT(ISBLANK(tblClean[[#This Row],[Delivery Date]])), 1, 0)</f>
        <v>1</v>
      </c>
      <c r="O144" s="38">
        <f>IF(OR(LOWER(TRIM(tblClean[[#This Row],[Cancellation Status]]))="yes", LOWER(TRIM(tblClean[[#This Row],[Cancellation Status]]))="cancelled"), 1, 0)</f>
        <v>0</v>
      </c>
      <c r="P144" s="38">
        <f>IF(AND(tblClean[[#This Row],[Is_Delivered]]=1, tblClean[[#This Row],[Is_Cancelled]]=0), 1, 0)</f>
        <v>1</v>
      </c>
      <c r="Q144" s="38">
        <f>IF(AND(NOT(ISBLANK(tblClean[[#This Row],[Pre-Booking Date]])), NOT(ISBLANK(tblClean[[#This Row],[Lead Date]]))), tblClean[[#This Row],[Pre-Booking Date]] - tblClean[[#This Row],[Lead Date]], "")</f>
        <v>3</v>
      </c>
      <c r="R144" s="38">
        <f>IF(AND(NOT(ISBLANK(tblClean[[#This Row],[Booking Date]])), NOT(ISBLANK(tblClean[[#This Row],[Pre-Booking Date]]))), tblClean[[#This Row],[Booking Date]] - tblClean[[#This Row],[Pre-Booking Date]], "")</f>
        <v>1</v>
      </c>
      <c r="S144" s="38">
        <f>IF(AND(NOT(ISBLANK(tblClean[[#This Row],[Delivery Date]])), NOT(ISBLANK(tblClean[[#This Row],[Booking Date]]))), tblClean[[#This Row],[Delivery Date]] - tblClean[[#This Row],[Booking Date]], "")</f>
        <v>5</v>
      </c>
      <c r="T144" s="39">
        <f>IF(AND(tblClean[[#This Row],[Is_SuccessfulDelivery]]=1, NOT(ISBLANK(tblClean[[#This Row],[Delivery Date]])), NOT(ISBLANK(tblClean[[#This Row],[Booking Date]]))),
   tblClean[[#This Row],[Delivery Date]] - tblClean[[#This Row],[Booking Date]],
   "")</f>
        <v>5</v>
      </c>
      <c r="U1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44" s="82">
        <f>IF(tblClean[[#This Row],[Delivery Date]]="", "", tblClean[[#This Row],[Delivery Date]] - tblClean[[#This Row],[Lead Date]])</f>
        <v>9</v>
      </c>
      <c r="W144" s="82" t="str">
        <f>_xlfn.XLOOKUP(tblClean[[#This Row],[Lead ID]], tblHP[Lead ID], tblHP[Potential_Bucket], "")</f>
        <v>Low</v>
      </c>
      <c r="X144" s="82" t="str">
        <f>IF(tblClean[[#This Row],[Customer Rating]]="", "", IF(tblClean[[#This Row],[Customer Rating]]&lt;=2,"0-2", IF(tblClean[[#This Row],[Customer Rating]]&lt;=5,"3-5", IF(tblClean[[#This Row],[Customer Rating]]&lt;=8,"6-8","9-10"))))</f>
        <v>3-5</v>
      </c>
    </row>
    <row r="145" spans="1:24" x14ac:dyDescent="0.3">
      <c r="A145" s="33" t="s">
        <v>164</v>
      </c>
      <c r="B145" s="34" t="s">
        <v>19</v>
      </c>
      <c r="C145" s="34" t="s">
        <v>16</v>
      </c>
      <c r="D145" s="35">
        <v>45950</v>
      </c>
      <c r="E145" s="35">
        <v>45954</v>
      </c>
      <c r="F145" s="35">
        <v>45959</v>
      </c>
      <c r="G145" s="35">
        <v>45966</v>
      </c>
      <c r="H145" s="34" t="s">
        <v>17</v>
      </c>
      <c r="I145" s="34"/>
      <c r="J145" s="35">
        <v>45981</v>
      </c>
      <c r="K145" s="36">
        <v>0</v>
      </c>
      <c r="L145" s="44">
        <f>IF(NOT(ISBLANK(tblClean[[#This Row],[Pre-Booking Date]])), 1, 0)</f>
        <v>1</v>
      </c>
      <c r="M145" s="44">
        <f>IF(NOT(ISBLANK(tblClean[[#This Row],[Booking Date]])), 1, 0)</f>
        <v>1</v>
      </c>
      <c r="N145" s="38">
        <f>IF(NOT(ISBLANK(tblClean[[#This Row],[Delivery Date]])), 1, 0)</f>
        <v>1</v>
      </c>
      <c r="O145" s="38">
        <f>IF(OR(LOWER(TRIM(tblClean[[#This Row],[Cancellation Status]]))="yes", LOWER(TRIM(tblClean[[#This Row],[Cancellation Status]]))="cancelled"), 1, 0)</f>
        <v>0</v>
      </c>
      <c r="P145" s="38">
        <f>IF(AND(tblClean[[#This Row],[Is_Delivered]]=1, tblClean[[#This Row],[Is_Cancelled]]=0), 1, 0)</f>
        <v>1</v>
      </c>
      <c r="Q145" s="38">
        <f>IF(AND(NOT(ISBLANK(tblClean[[#This Row],[Pre-Booking Date]])), NOT(ISBLANK(tblClean[[#This Row],[Lead Date]]))), tblClean[[#This Row],[Pre-Booking Date]] - tblClean[[#This Row],[Lead Date]], "")</f>
        <v>4</v>
      </c>
      <c r="R145" s="38">
        <f>IF(AND(NOT(ISBLANK(tblClean[[#This Row],[Booking Date]])), NOT(ISBLANK(tblClean[[#This Row],[Pre-Booking Date]]))), tblClean[[#This Row],[Booking Date]] - tblClean[[#This Row],[Pre-Booking Date]], "")</f>
        <v>5</v>
      </c>
      <c r="S145" s="38">
        <f>IF(AND(NOT(ISBLANK(tblClean[[#This Row],[Delivery Date]])), NOT(ISBLANK(tblClean[[#This Row],[Booking Date]]))), tblClean[[#This Row],[Delivery Date]] - tblClean[[#This Row],[Booking Date]], "")</f>
        <v>7</v>
      </c>
      <c r="T145" s="39">
        <f>IF(AND(tblClean[[#This Row],[Is_SuccessfulDelivery]]=1, NOT(ISBLANK(tblClean[[#This Row],[Delivery Date]])), NOT(ISBLANK(tblClean[[#This Row],[Booking Date]]))),
   tblClean[[#This Row],[Delivery Date]] - tblClean[[#This Row],[Booking Date]],
   "")</f>
        <v>7</v>
      </c>
      <c r="U1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45" s="82">
        <f>IF(tblClean[[#This Row],[Delivery Date]]="", "", tblClean[[#This Row],[Delivery Date]] - tblClean[[#This Row],[Lead Date]])</f>
        <v>16</v>
      </c>
      <c r="W145" s="82" t="str">
        <f>_xlfn.XLOOKUP(tblClean[[#This Row],[Lead ID]], tblHP[Lead ID], tblHP[Potential_Bucket], "")</f>
        <v>Low</v>
      </c>
      <c r="X145" s="82" t="str">
        <f>IF(tblClean[[#This Row],[Customer Rating]]="", "", IF(tblClean[[#This Row],[Customer Rating]]&lt;=2,"0-2", IF(tblClean[[#This Row],[Customer Rating]]&lt;=5,"3-5", IF(tblClean[[#This Row],[Customer Rating]]&lt;=8,"6-8","9-10"))))</f>
        <v>0-2</v>
      </c>
    </row>
    <row r="146" spans="1:24" x14ac:dyDescent="0.3">
      <c r="A146" s="40" t="s">
        <v>165</v>
      </c>
      <c r="B146" s="41" t="s">
        <v>21</v>
      </c>
      <c r="C146" s="41" t="s">
        <v>16</v>
      </c>
      <c r="D146" s="42">
        <v>45940</v>
      </c>
      <c r="E146" s="42">
        <v>45941</v>
      </c>
      <c r="F146" s="42">
        <v>45943</v>
      </c>
      <c r="G146" s="42">
        <v>45948</v>
      </c>
      <c r="H146" s="41" t="s">
        <v>23</v>
      </c>
      <c r="I146" s="41" t="s">
        <v>101</v>
      </c>
      <c r="J146" s="41"/>
      <c r="K146" s="43"/>
      <c r="L146" s="44">
        <f>IF(NOT(ISBLANK(tblClean[[#This Row],[Pre-Booking Date]])), 1, 0)</f>
        <v>1</v>
      </c>
      <c r="M146" s="44">
        <f>IF(NOT(ISBLANK(tblClean[[#This Row],[Booking Date]])), 1, 0)</f>
        <v>1</v>
      </c>
      <c r="N146" s="38">
        <f>IF(NOT(ISBLANK(tblClean[[#This Row],[Delivery Date]])), 1, 0)</f>
        <v>1</v>
      </c>
      <c r="O146" s="38">
        <f>IF(OR(LOWER(TRIM(tblClean[[#This Row],[Cancellation Status]]))="yes", LOWER(TRIM(tblClean[[#This Row],[Cancellation Status]]))="cancelled"), 1, 0)</f>
        <v>1</v>
      </c>
      <c r="P146" s="38">
        <f>IF(AND(tblClean[[#This Row],[Is_Delivered]]=1, tblClean[[#This Row],[Is_Cancelled]]=0), 1, 0)</f>
        <v>0</v>
      </c>
      <c r="Q146" s="38">
        <f>IF(AND(NOT(ISBLANK(tblClean[[#This Row],[Pre-Booking Date]])), NOT(ISBLANK(tblClean[[#This Row],[Lead Date]]))), tblClean[[#This Row],[Pre-Booking Date]] - tblClean[[#This Row],[Lead Date]], "")</f>
        <v>1</v>
      </c>
      <c r="R146" s="38">
        <f>IF(AND(NOT(ISBLANK(tblClean[[#This Row],[Booking Date]])), NOT(ISBLANK(tblClean[[#This Row],[Pre-Booking Date]]))), tblClean[[#This Row],[Booking Date]] - tblClean[[#This Row],[Pre-Booking Date]], "")</f>
        <v>2</v>
      </c>
      <c r="S146" s="38">
        <f>IF(AND(NOT(ISBLANK(tblClean[[#This Row],[Delivery Date]])), NOT(ISBLANK(tblClean[[#This Row],[Booking Date]]))), tblClean[[#This Row],[Delivery Date]] - tblClean[[#This Row],[Booking Date]], "")</f>
        <v>5</v>
      </c>
      <c r="T146" s="39" t="str">
        <f>IF(AND(tblClean[[#This Row],[Is_SuccessfulDelivery]]=1, NOT(ISBLANK(tblClean[[#This Row],[Delivery Date]])), NOT(ISBLANK(tblClean[[#This Row],[Booking Date]]))),
   tblClean[[#This Row],[Delivery Date]] - tblClean[[#This Row],[Booking Date]],
   "")</f>
        <v/>
      </c>
      <c r="U1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46" s="82">
        <f>IF(tblClean[[#This Row],[Delivery Date]]="", "", tblClean[[#This Row],[Delivery Date]] - tblClean[[#This Row],[Lead Date]])</f>
        <v>8</v>
      </c>
      <c r="W146" s="82" t="str">
        <f>_xlfn.XLOOKUP(tblClean[[#This Row],[Lead ID]], tblHP[Lead ID], tblHP[Potential_Bucket], "")</f>
        <v>Low</v>
      </c>
      <c r="X146" s="82" t="str">
        <f>IF(tblClean[[#This Row],[Customer Rating]]="", "", IF(tblClean[[#This Row],[Customer Rating]]&lt;=2,"0-2", IF(tblClean[[#This Row],[Customer Rating]]&lt;=5,"3-5", IF(tblClean[[#This Row],[Customer Rating]]&lt;=8,"6-8","9-10"))))</f>
        <v/>
      </c>
    </row>
    <row r="147" spans="1:24" x14ac:dyDescent="0.3">
      <c r="A147" s="33" t="s">
        <v>166</v>
      </c>
      <c r="B147" s="34" t="s">
        <v>15</v>
      </c>
      <c r="C147" s="34" t="s">
        <v>22</v>
      </c>
      <c r="D147" s="35">
        <v>45934</v>
      </c>
      <c r="E147" s="34"/>
      <c r="F147" s="34"/>
      <c r="G147" s="34"/>
      <c r="H147" s="34" t="s">
        <v>23</v>
      </c>
      <c r="I147" s="34" t="s">
        <v>26</v>
      </c>
      <c r="J147" s="34"/>
      <c r="K147" s="36"/>
      <c r="L147" s="44">
        <f>IF(NOT(ISBLANK(tblClean[[#This Row],[Pre-Booking Date]])), 1, 0)</f>
        <v>0</v>
      </c>
      <c r="M147" s="44">
        <f>IF(NOT(ISBLANK(tblClean[[#This Row],[Booking Date]])), 1, 0)</f>
        <v>0</v>
      </c>
      <c r="N147" s="38">
        <f>IF(NOT(ISBLANK(tblClean[[#This Row],[Delivery Date]])), 1, 0)</f>
        <v>0</v>
      </c>
      <c r="O147" s="38">
        <f>IF(OR(LOWER(TRIM(tblClean[[#This Row],[Cancellation Status]]))="yes", LOWER(TRIM(tblClean[[#This Row],[Cancellation Status]]))="cancelled"), 1, 0)</f>
        <v>1</v>
      </c>
      <c r="P147" s="38">
        <f>IF(AND(tblClean[[#This Row],[Is_Delivered]]=1, tblClean[[#This Row],[Is_Cancelled]]=0), 1, 0)</f>
        <v>0</v>
      </c>
      <c r="Q147" s="38" t="str">
        <f>IF(AND(NOT(ISBLANK(tblClean[[#This Row],[Pre-Booking Date]])), NOT(ISBLANK(tblClean[[#This Row],[Lead Date]]))), tblClean[[#This Row],[Pre-Booking Date]] - tblClean[[#This Row],[Lead Date]], "")</f>
        <v/>
      </c>
      <c r="R147" s="38" t="str">
        <f>IF(AND(NOT(ISBLANK(tblClean[[#This Row],[Booking Date]])), NOT(ISBLANK(tblClean[[#This Row],[Pre-Booking Date]]))), tblClean[[#This Row],[Booking Date]] - tblClean[[#This Row],[Pre-Booking Date]], "")</f>
        <v/>
      </c>
      <c r="S147" s="38" t="str">
        <f>IF(AND(NOT(ISBLANK(tblClean[[#This Row],[Delivery Date]])), NOT(ISBLANK(tblClean[[#This Row],[Booking Date]]))), tblClean[[#This Row],[Delivery Date]] - tblClean[[#This Row],[Booking Date]], "")</f>
        <v/>
      </c>
      <c r="T147" s="39" t="str">
        <f>IF(AND(tblClean[[#This Row],[Is_SuccessfulDelivery]]=1, NOT(ISBLANK(tblClean[[#This Row],[Delivery Date]])), NOT(ISBLANK(tblClean[[#This Row],[Booking Date]]))),
   tblClean[[#This Row],[Delivery Date]] - tblClean[[#This Row],[Booking Date]],
   "")</f>
        <v/>
      </c>
      <c r="U1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47" s="82" t="str">
        <f>IF(tblClean[[#This Row],[Delivery Date]]="", "", tblClean[[#This Row],[Delivery Date]] - tblClean[[#This Row],[Lead Date]])</f>
        <v/>
      </c>
      <c r="W147" s="82" t="str">
        <f>_xlfn.XLOOKUP(tblClean[[#This Row],[Lead ID]], tblHP[Lead ID], tblHP[Potential_Bucket], "")</f>
        <v>Low</v>
      </c>
      <c r="X147" s="82" t="str">
        <f>IF(tblClean[[#This Row],[Customer Rating]]="", "", IF(tblClean[[#This Row],[Customer Rating]]&lt;=2,"0-2", IF(tblClean[[#This Row],[Customer Rating]]&lt;=5,"3-5", IF(tblClean[[#This Row],[Customer Rating]]&lt;=8,"6-8","9-10"))))</f>
        <v/>
      </c>
    </row>
    <row r="148" spans="1:24" x14ac:dyDescent="0.3">
      <c r="A148" s="40" t="s">
        <v>167</v>
      </c>
      <c r="B148" s="41" t="s">
        <v>15</v>
      </c>
      <c r="C148" s="41" t="s">
        <v>16</v>
      </c>
      <c r="D148" s="42">
        <v>45957</v>
      </c>
      <c r="E148" s="42">
        <v>45960</v>
      </c>
      <c r="F148" s="42">
        <v>45962</v>
      </c>
      <c r="G148" s="42">
        <v>45967</v>
      </c>
      <c r="H148" s="41" t="s">
        <v>17</v>
      </c>
      <c r="I148" s="41"/>
      <c r="J148" s="42">
        <v>45990</v>
      </c>
      <c r="K148" s="43">
        <v>5</v>
      </c>
      <c r="L148" s="44">
        <f>IF(NOT(ISBLANK(tblClean[[#This Row],[Pre-Booking Date]])), 1, 0)</f>
        <v>1</v>
      </c>
      <c r="M148" s="44">
        <f>IF(NOT(ISBLANK(tblClean[[#This Row],[Booking Date]])), 1, 0)</f>
        <v>1</v>
      </c>
      <c r="N148" s="38">
        <f>IF(NOT(ISBLANK(tblClean[[#This Row],[Delivery Date]])), 1, 0)</f>
        <v>1</v>
      </c>
      <c r="O148" s="38">
        <f>IF(OR(LOWER(TRIM(tblClean[[#This Row],[Cancellation Status]]))="yes", LOWER(TRIM(tblClean[[#This Row],[Cancellation Status]]))="cancelled"), 1, 0)</f>
        <v>0</v>
      </c>
      <c r="P148" s="38">
        <f>IF(AND(tblClean[[#This Row],[Is_Delivered]]=1, tblClean[[#This Row],[Is_Cancelled]]=0), 1, 0)</f>
        <v>1</v>
      </c>
      <c r="Q148" s="38">
        <f>IF(AND(NOT(ISBLANK(tblClean[[#This Row],[Pre-Booking Date]])), NOT(ISBLANK(tblClean[[#This Row],[Lead Date]]))), tblClean[[#This Row],[Pre-Booking Date]] - tblClean[[#This Row],[Lead Date]], "")</f>
        <v>3</v>
      </c>
      <c r="R148" s="38">
        <f>IF(AND(NOT(ISBLANK(tblClean[[#This Row],[Booking Date]])), NOT(ISBLANK(tblClean[[#This Row],[Pre-Booking Date]]))), tblClean[[#This Row],[Booking Date]] - tblClean[[#This Row],[Pre-Booking Date]], "")</f>
        <v>2</v>
      </c>
      <c r="S148" s="38">
        <f>IF(AND(NOT(ISBLANK(tblClean[[#This Row],[Delivery Date]])), NOT(ISBLANK(tblClean[[#This Row],[Booking Date]]))), tblClean[[#This Row],[Delivery Date]] - tblClean[[#This Row],[Booking Date]], "")</f>
        <v>5</v>
      </c>
      <c r="T148" s="39">
        <f>IF(AND(tblClean[[#This Row],[Is_SuccessfulDelivery]]=1, NOT(ISBLANK(tblClean[[#This Row],[Delivery Date]])), NOT(ISBLANK(tblClean[[#This Row],[Booking Date]]))),
   tblClean[[#This Row],[Delivery Date]] - tblClean[[#This Row],[Booking Date]],
   "")</f>
        <v>5</v>
      </c>
      <c r="U1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48" s="82">
        <f>IF(tblClean[[#This Row],[Delivery Date]]="", "", tblClean[[#This Row],[Delivery Date]] - tblClean[[#This Row],[Lead Date]])</f>
        <v>10</v>
      </c>
      <c r="W148" s="82" t="str">
        <f>_xlfn.XLOOKUP(tblClean[[#This Row],[Lead ID]], tblHP[Lead ID], tblHP[Potential_Bucket], "")</f>
        <v>Low</v>
      </c>
      <c r="X148" s="82" t="str">
        <f>IF(tblClean[[#This Row],[Customer Rating]]="", "", IF(tblClean[[#This Row],[Customer Rating]]&lt;=2,"0-2", IF(tblClean[[#This Row],[Customer Rating]]&lt;=5,"3-5", IF(tblClean[[#This Row],[Customer Rating]]&lt;=8,"6-8","9-10"))))</f>
        <v>3-5</v>
      </c>
    </row>
    <row r="149" spans="1:24" x14ac:dyDescent="0.3">
      <c r="A149" s="33" t="s">
        <v>168</v>
      </c>
      <c r="B149" s="34" t="s">
        <v>15</v>
      </c>
      <c r="C149" s="34" t="s">
        <v>16</v>
      </c>
      <c r="D149" s="35">
        <v>45937</v>
      </c>
      <c r="E149" s="35">
        <v>45942</v>
      </c>
      <c r="F149" s="35">
        <v>45943</v>
      </c>
      <c r="G149" s="35">
        <v>45946</v>
      </c>
      <c r="H149" s="34" t="s">
        <v>17</v>
      </c>
      <c r="I149" s="34"/>
      <c r="J149" s="35">
        <v>45971</v>
      </c>
      <c r="K149" s="36">
        <v>0</v>
      </c>
      <c r="L149" s="44">
        <f>IF(NOT(ISBLANK(tblClean[[#This Row],[Pre-Booking Date]])), 1, 0)</f>
        <v>1</v>
      </c>
      <c r="M149" s="44">
        <f>IF(NOT(ISBLANK(tblClean[[#This Row],[Booking Date]])), 1, 0)</f>
        <v>1</v>
      </c>
      <c r="N149" s="38">
        <f>IF(NOT(ISBLANK(tblClean[[#This Row],[Delivery Date]])), 1, 0)</f>
        <v>1</v>
      </c>
      <c r="O149" s="38">
        <f>IF(OR(LOWER(TRIM(tblClean[[#This Row],[Cancellation Status]]))="yes", LOWER(TRIM(tblClean[[#This Row],[Cancellation Status]]))="cancelled"), 1, 0)</f>
        <v>0</v>
      </c>
      <c r="P149" s="38">
        <f>IF(AND(tblClean[[#This Row],[Is_Delivered]]=1, tblClean[[#This Row],[Is_Cancelled]]=0), 1, 0)</f>
        <v>1</v>
      </c>
      <c r="Q149" s="38">
        <f>IF(AND(NOT(ISBLANK(tblClean[[#This Row],[Pre-Booking Date]])), NOT(ISBLANK(tblClean[[#This Row],[Lead Date]]))), tblClean[[#This Row],[Pre-Booking Date]] - tblClean[[#This Row],[Lead Date]], "")</f>
        <v>5</v>
      </c>
      <c r="R149" s="38">
        <f>IF(AND(NOT(ISBLANK(tblClean[[#This Row],[Booking Date]])), NOT(ISBLANK(tblClean[[#This Row],[Pre-Booking Date]]))), tblClean[[#This Row],[Booking Date]] - tblClean[[#This Row],[Pre-Booking Date]], "")</f>
        <v>1</v>
      </c>
      <c r="S149" s="38">
        <f>IF(AND(NOT(ISBLANK(tblClean[[#This Row],[Delivery Date]])), NOT(ISBLANK(tblClean[[#This Row],[Booking Date]]))), tblClean[[#This Row],[Delivery Date]] - tblClean[[#This Row],[Booking Date]], "")</f>
        <v>3</v>
      </c>
      <c r="T149" s="39">
        <f>IF(AND(tblClean[[#This Row],[Is_SuccessfulDelivery]]=1, NOT(ISBLANK(tblClean[[#This Row],[Delivery Date]])), NOT(ISBLANK(tblClean[[#This Row],[Booking Date]]))),
   tblClean[[#This Row],[Delivery Date]] - tblClean[[#This Row],[Booking Date]],
   "")</f>
        <v>3</v>
      </c>
      <c r="U1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49" s="82">
        <f>IF(tblClean[[#This Row],[Delivery Date]]="", "", tblClean[[#This Row],[Delivery Date]] - tblClean[[#This Row],[Lead Date]])</f>
        <v>9</v>
      </c>
      <c r="W149" s="82" t="str">
        <f>_xlfn.XLOOKUP(tblClean[[#This Row],[Lead ID]], tblHP[Lead ID], tblHP[Potential_Bucket], "")</f>
        <v>Low</v>
      </c>
      <c r="X149" s="82" t="str">
        <f>IF(tblClean[[#This Row],[Customer Rating]]="", "", IF(tblClean[[#This Row],[Customer Rating]]&lt;=2,"0-2", IF(tblClean[[#This Row],[Customer Rating]]&lt;=5,"3-5", IF(tblClean[[#This Row],[Customer Rating]]&lt;=8,"6-8","9-10"))))</f>
        <v>0-2</v>
      </c>
    </row>
    <row r="150" spans="1:24" x14ac:dyDescent="0.3">
      <c r="A150" s="40" t="s">
        <v>169</v>
      </c>
      <c r="B150" s="41" t="s">
        <v>32</v>
      </c>
      <c r="C150" s="41" t="s">
        <v>22</v>
      </c>
      <c r="D150" s="42">
        <v>45940</v>
      </c>
      <c r="E150" s="41"/>
      <c r="F150" s="41"/>
      <c r="G150" s="41"/>
      <c r="H150" s="41" t="s">
        <v>23</v>
      </c>
      <c r="I150" s="41" t="s">
        <v>24</v>
      </c>
      <c r="J150" s="41"/>
      <c r="K150" s="43"/>
      <c r="L150" s="44">
        <f>IF(NOT(ISBLANK(tblClean[[#This Row],[Pre-Booking Date]])), 1, 0)</f>
        <v>0</v>
      </c>
      <c r="M150" s="44">
        <f>IF(NOT(ISBLANK(tblClean[[#This Row],[Booking Date]])), 1, 0)</f>
        <v>0</v>
      </c>
      <c r="N150" s="38">
        <f>IF(NOT(ISBLANK(tblClean[[#This Row],[Delivery Date]])), 1, 0)</f>
        <v>0</v>
      </c>
      <c r="O150" s="38">
        <f>IF(OR(LOWER(TRIM(tblClean[[#This Row],[Cancellation Status]]))="yes", LOWER(TRIM(tblClean[[#This Row],[Cancellation Status]]))="cancelled"), 1, 0)</f>
        <v>1</v>
      </c>
      <c r="P150" s="38">
        <f>IF(AND(tblClean[[#This Row],[Is_Delivered]]=1, tblClean[[#This Row],[Is_Cancelled]]=0), 1, 0)</f>
        <v>0</v>
      </c>
      <c r="Q150" s="38" t="str">
        <f>IF(AND(NOT(ISBLANK(tblClean[[#This Row],[Pre-Booking Date]])), NOT(ISBLANK(tblClean[[#This Row],[Lead Date]]))), tblClean[[#This Row],[Pre-Booking Date]] - tblClean[[#This Row],[Lead Date]], "")</f>
        <v/>
      </c>
      <c r="R150" s="38" t="str">
        <f>IF(AND(NOT(ISBLANK(tblClean[[#This Row],[Booking Date]])), NOT(ISBLANK(tblClean[[#This Row],[Pre-Booking Date]]))), tblClean[[#This Row],[Booking Date]] - tblClean[[#This Row],[Pre-Booking Date]], "")</f>
        <v/>
      </c>
      <c r="S150" s="38" t="str">
        <f>IF(AND(NOT(ISBLANK(tblClean[[#This Row],[Delivery Date]])), NOT(ISBLANK(tblClean[[#This Row],[Booking Date]]))), tblClean[[#This Row],[Delivery Date]] - tblClean[[#This Row],[Booking Date]], "")</f>
        <v/>
      </c>
      <c r="T150" s="39" t="str">
        <f>IF(AND(tblClean[[#This Row],[Is_SuccessfulDelivery]]=1, NOT(ISBLANK(tblClean[[#This Row],[Delivery Date]])), NOT(ISBLANK(tblClean[[#This Row],[Booking Date]]))),
   tblClean[[#This Row],[Delivery Date]] - tblClean[[#This Row],[Booking Date]],
   "")</f>
        <v/>
      </c>
      <c r="U1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50" s="82" t="str">
        <f>IF(tblClean[[#This Row],[Delivery Date]]="", "", tblClean[[#This Row],[Delivery Date]] - tblClean[[#This Row],[Lead Date]])</f>
        <v/>
      </c>
      <c r="W150" s="82" t="str">
        <f>_xlfn.XLOOKUP(tblClean[[#This Row],[Lead ID]], tblHP[Lead ID], tblHP[Potential_Bucket], "")</f>
        <v>Low</v>
      </c>
      <c r="X150" s="82" t="str">
        <f>IF(tblClean[[#This Row],[Customer Rating]]="", "", IF(tblClean[[#This Row],[Customer Rating]]&lt;=2,"0-2", IF(tblClean[[#This Row],[Customer Rating]]&lt;=5,"3-5", IF(tblClean[[#This Row],[Customer Rating]]&lt;=8,"6-8","9-10"))))</f>
        <v/>
      </c>
    </row>
    <row r="151" spans="1:24" x14ac:dyDescent="0.3">
      <c r="A151" s="33" t="s">
        <v>170</v>
      </c>
      <c r="B151" s="34" t="s">
        <v>19</v>
      </c>
      <c r="C151" s="34" t="s">
        <v>30</v>
      </c>
      <c r="D151" s="35">
        <v>45938</v>
      </c>
      <c r="E151" s="35">
        <v>45942</v>
      </c>
      <c r="F151" s="35">
        <v>45943</v>
      </c>
      <c r="G151" s="35">
        <v>45945</v>
      </c>
      <c r="H151" s="34" t="s">
        <v>17</v>
      </c>
      <c r="I151" s="34"/>
      <c r="J151" s="35">
        <v>45967</v>
      </c>
      <c r="K151" s="36">
        <v>4</v>
      </c>
      <c r="L151" s="44">
        <f>IF(NOT(ISBLANK(tblClean[[#This Row],[Pre-Booking Date]])), 1, 0)</f>
        <v>1</v>
      </c>
      <c r="M151" s="44">
        <f>IF(NOT(ISBLANK(tblClean[[#This Row],[Booking Date]])), 1, 0)</f>
        <v>1</v>
      </c>
      <c r="N151" s="38">
        <f>IF(NOT(ISBLANK(tblClean[[#This Row],[Delivery Date]])), 1, 0)</f>
        <v>1</v>
      </c>
      <c r="O151" s="38">
        <f>IF(OR(LOWER(TRIM(tblClean[[#This Row],[Cancellation Status]]))="yes", LOWER(TRIM(tblClean[[#This Row],[Cancellation Status]]))="cancelled"), 1, 0)</f>
        <v>0</v>
      </c>
      <c r="P151" s="38">
        <f>IF(AND(tblClean[[#This Row],[Is_Delivered]]=1, tblClean[[#This Row],[Is_Cancelled]]=0), 1, 0)</f>
        <v>1</v>
      </c>
      <c r="Q151" s="38">
        <f>IF(AND(NOT(ISBLANK(tblClean[[#This Row],[Pre-Booking Date]])), NOT(ISBLANK(tblClean[[#This Row],[Lead Date]]))), tblClean[[#This Row],[Pre-Booking Date]] - tblClean[[#This Row],[Lead Date]], "")</f>
        <v>4</v>
      </c>
      <c r="R151" s="38">
        <f>IF(AND(NOT(ISBLANK(tblClean[[#This Row],[Booking Date]])), NOT(ISBLANK(tblClean[[#This Row],[Pre-Booking Date]]))), tblClean[[#This Row],[Booking Date]] - tblClean[[#This Row],[Pre-Booking Date]], "")</f>
        <v>1</v>
      </c>
      <c r="S151" s="38">
        <f>IF(AND(NOT(ISBLANK(tblClean[[#This Row],[Delivery Date]])), NOT(ISBLANK(tblClean[[#This Row],[Booking Date]]))), tblClean[[#This Row],[Delivery Date]] - tblClean[[#This Row],[Booking Date]], "")</f>
        <v>2</v>
      </c>
      <c r="T151" s="39">
        <f>IF(AND(tblClean[[#This Row],[Is_SuccessfulDelivery]]=1, NOT(ISBLANK(tblClean[[#This Row],[Delivery Date]])), NOT(ISBLANK(tblClean[[#This Row],[Booking Date]]))),
   tblClean[[#This Row],[Delivery Date]] - tblClean[[#This Row],[Booking Date]],
   "")</f>
        <v>2</v>
      </c>
      <c r="U1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1" s="82">
        <f>IF(tblClean[[#This Row],[Delivery Date]]="", "", tblClean[[#This Row],[Delivery Date]] - tblClean[[#This Row],[Lead Date]])</f>
        <v>7</v>
      </c>
      <c r="W151" s="82" t="str">
        <f>_xlfn.XLOOKUP(tblClean[[#This Row],[Lead ID]], tblHP[Lead ID], tblHP[Potential_Bucket], "")</f>
        <v>Medium</v>
      </c>
      <c r="X151" s="82" t="str">
        <f>IF(tblClean[[#This Row],[Customer Rating]]="", "", IF(tblClean[[#This Row],[Customer Rating]]&lt;=2,"0-2", IF(tblClean[[#This Row],[Customer Rating]]&lt;=5,"3-5", IF(tblClean[[#This Row],[Customer Rating]]&lt;=8,"6-8","9-10"))))</f>
        <v>3-5</v>
      </c>
    </row>
    <row r="152" spans="1:24" x14ac:dyDescent="0.3">
      <c r="A152" s="40" t="s">
        <v>171</v>
      </c>
      <c r="B152" s="41" t="s">
        <v>32</v>
      </c>
      <c r="C152" s="41" t="s">
        <v>30</v>
      </c>
      <c r="D152" s="42">
        <v>45942</v>
      </c>
      <c r="E152" s="42">
        <v>45947</v>
      </c>
      <c r="F152" s="42">
        <v>45951</v>
      </c>
      <c r="G152" s="42">
        <v>45957</v>
      </c>
      <c r="H152" s="41" t="s">
        <v>17</v>
      </c>
      <c r="I152" s="41"/>
      <c r="J152" s="42">
        <v>45978</v>
      </c>
      <c r="K152" s="43">
        <v>1</v>
      </c>
      <c r="L152" s="44">
        <f>IF(NOT(ISBLANK(tblClean[[#This Row],[Pre-Booking Date]])), 1, 0)</f>
        <v>1</v>
      </c>
      <c r="M152" s="44">
        <f>IF(NOT(ISBLANK(tblClean[[#This Row],[Booking Date]])), 1, 0)</f>
        <v>1</v>
      </c>
      <c r="N152" s="38">
        <f>IF(NOT(ISBLANK(tblClean[[#This Row],[Delivery Date]])), 1, 0)</f>
        <v>1</v>
      </c>
      <c r="O152" s="38">
        <f>IF(OR(LOWER(TRIM(tblClean[[#This Row],[Cancellation Status]]))="yes", LOWER(TRIM(tblClean[[#This Row],[Cancellation Status]]))="cancelled"), 1, 0)</f>
        <v>0</v>
      </c>
      <c r="P152" s="38">
        <f>IF(AND(tblClean[[#This Row],[Is_Delivered]]=1, tblClean[[#This Row],[Is_Cancelled]]=0), 1, 0)</f>
        <v>1</v>
      </c>
      <c r="Q152" s="38">
        <f>IF(AND(NOT(ISBLANK(tblClean[[#This Row],[Pre-Booking Date]])), NOT(ISBLANK(tblClean[[#This Row],[Lead Date]]))), tblClean[[#This Row],[Pre-Booking Date]] - tblClean[[#This Row],[Lead Date]], "")</f>
        <v>5</v>
      </c>
      <c r="R152" s="38">
        <f>IF(AND(NOT(ISBLANK(tblClean[[#This Row],[Booking Date]])), NOT(ISBLANK(tblClean[[#This Row],[Pre-Booking Date]]))), tblClean[[#This Row],[Booking Date]] - tblClean[[#This Row],[Pre-Booking Date]], "")</f>
        <v>4</v>
      </c>
      <c r="S152" s="38">
        <f>IF(AND(NOT(ISBLANK(tblClean[[#This Row],[Delivery Date]])), NOT(ISBLANK(tblClean[[#This Row],[Booking Date]]))), tblClean[[#This Row],[Delivery Date]] - tblClean[[#This Row],[Booking Date]], "")</f>
        <v>6</v>
      </c>
      <c r="T152" s="39">
        <f>IF(AND(tblClean[[#This Row],[Is_SuccessfulDelivery]]=1, NOT(ISBLANK(tblClean[[#This Row],[Delivery Date]])), NOT(ISBLANK(tblClean[[#This Row],[Booking Date]]))),
   tblClean[[#This Row],[Delivery Date]] - tblClean[[#This Row],[Booking Date]],
   "")</f>
        <v>6</v>
      </c>
      <c r="U1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2" s="82">
        <f>IF(tblClean[[#This Row],[Delivery Date]]="", "", tblClean[[#This Row],[Delivery Date]] - tblClean[[#This Row],[Lead Date]])</f>
        <v>15</v>
      </c>
      <c r="W152" s="82" t="str">
        <f>_xlfn.XLOOKUP(tblClean[[#This Row],[Lead ID]], tblHP[Lead ID], tblHP[Potential_Bucket], "")</f>
        <v>Low</v>
      </c>
      <c r="X152" s="82" t="str">
        <f>IF(tblClean[[#This Row],[Customer Rating]]="", "", IF(tblClean[[#This Row],[Customer Rating]]&lt;=2,"0-2", IF(tblClean[[#This Row],[Customer Rating]]&lt;=5,"3-5", IF(tblClean[[#This Row],[Customer Rating]]&lt;=8,"6-8","9-10"))))</f>
        <v>0-2</v>
      </c>
    </row>
    <row r="153" spans="1:24" x14ac:dyDescent="0.3">
      <c r="A153" s="33" t="s">
        <v>172</v>
      </c>
      <c r="B153" s="34" t="s">
        <v>15</v>
      </c>
      <c r="C153" s="34" t="s">
        <v>30</v>
      </c>
      <c r="D153" s="35">
        <v>45936</v>
      </c>
      <c r="E153" s="35">
        <v>45939</v>
      </c>
      <c r="F153" s="35">
        <v>45942</v>
      </c>
      <c r="G153" s="35">
        <v>45944</v>
      </c>
      <c r="H153" s="34" t="s">
        <v>17</v>
      </c>
      <c r="I153" s="34"/>
      <c r="J153" s="35">
        <v>45971</v>
      </c>
      <c r="K153" s="36">
        <v>6</v>
      </c>
      <c r="L153" s="44">
        <f>IF(NOT(ISBLANK(tblClean[[#This Row],[Pre-Booking Date]])), 1, 0)</f>
        <v>1</v>
      </c>
      <c r="M153" s="44">
        <f>IF(NOT(ISBLANK(tblClean[[#This Row],[Booking Date]])), 1, 0)</f>
        <v>1</v>
      </c>
      <c r="N153" s="38">
        <f>IF(NOT(ISBLANK(tblClean[[#This Row],[Delivery Date]])), 1, 0)</f>
        <v>1</v>
      </c>
      <c r="O153" s="38">
        <f>IF(OR(LOWER(TRIM(tblClean[[#This Row],[Cancellation Status]]))="yes", LOWER(TRIM(tblClean[[#This Row],[Cancellation Status]]))="cancelled"), 1, 0)</f>
        <v>0</v>
      </c>
      <c r="P153" s="38">
        <f>IF(AND(tblClean[[#This Row],[Is_Delivered]]=1, tblClean[[#This Row],[Is_Cancelled]]=0), 1, 0)</f>
        <v>1</v>
      </c>
      <c r="Q153" s="38">
        <f>IF(AND(NOT(ISBLANK(tblClean[[#This Row],[Pre-Booking Date]])), NOT(ISBLANK(tblClean[[#This Row],[Lead Date]]))), tblClean[[#This Row],[Pre-Booking Date]] - tblClean[[#This Row],[Lead Date]], "")</f>
        <v>3</v>
      </c>
      <c r="R153" s="38">
        <f>IF(AND(NOT(ISBLANK(tblClean[[#This Row],[Booking Date]])), NOT(ISBLANK(tblClean[[#This Row],[Pre-Booking Date]]))), tblClean[[#This Row],[Booking Date]] - tblClean[[#This Row],[Pre-Booking Date]], "")</f>
        <v>3</v>
      </c>
      <c r="S153" s="38">
        <f>IF(AND(NOT(ISBLANK(tblClean[[#This Row],[Delivery Date]])), NOT(ISBLANK(tblClean[[#This Row],[Booking Date]]))), tblClean[[#This Row],[Delivery Date]] - tblClean[[#This Row],[Booking Date]], "")</f>
        <v>2</v>
      </c>
      <c r="T153" s="39">
        <f>IF(AND(tblClean[[#This Row],[Is_SuccessfulDelivery]]=1, NOT(ISBLANK(tblClean[[#This Row],[Delivery Date]])), NOT(ISBLANK(tblClean[[#This Row],[Booking Date]]))),
   tblClean[[#This Row],[Delivery Date]] - tblClean[[#This Row],[Booking Date]],
   "")</f>
        <v>2</v>
      </c>
      <c r="U1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3" s="82">
        <f>IF(tblClean[[#This Row],[Delivery Date]]="", "", tblClean[[#This Row],[Delivery Date]] - tblClean[[#This Row],[Lead Date]])</f>
        <v>8</v>
      </c>
      <c r="W153" s="82" t="str">
        <f>_xlfn.XLOOKUP(tblClean[[#This Row],[Lead ID]], tblHP[Lead ID], tblHP[Potential_Bucket], "")</f>
        <v>High</v>
      </c>
      <c r="X153" s="82" t="str">
        <f>IF(tblClean[[#This Row],[Customer Rating]]="", "", IF(tblClean[[#This Row],[Customer Rating]]&lt;=2,"0-2", IF(tblClean[[#This Row],[Customer Rating]]&lt;=5,"3-5", IF(tblClean[[#This Row],[Customer Rating]]&lt;=8,"6-8","9-10"))))</f>
        <v>6-8</v>
      </c>
    </row>
    <row r="154" spans="1:24" x14ac:dyDescent="0.3">
      <c r="A154" s="40" t="s">
        <v>173</v>
      </c>
      <c r="B154" s="41" t="s">
        <v>19</v>
      </c>
      <c r="C154" s="41" t="s">
        <v>16</v>
      </c>
      <c r="D154" s="42">
        <v>45940</v>
      </c>
      <c r="E154" s="42">
        <v>45941</v>
      </c>
      <c r="F154" s="42">
        <v>45945</v>
      </c>
      <c r="G154" s="42">
        <v>45948</v>
      </c>
      <c r="H154" s="41" t="s">
        <v>17</v>
      </c>
      <c r="I154" s="41"/>
      <c r="J154" s="42">
        <v>45970</v>
      </c>
      <c r="K154" s="43">
        <v>1</v>
      </c>
      <c r="L154" s="44">
        <f>IF(NOT(ISBLANK(tblClean[[#This Row],[Pre-Booking Date]])), 1, 0)</f>
        <v>1</v>
      </c>
      <c r="M154" s="44">
        <f>IF(NOT(ISBLANK(tblClean[[#This Row],[Booking Date]])), 1, 0)</f>
        <v>1</v>
      </c>
      <c r="N154" s="38">
        <f>IF(NOT(ISBLANK(tblClean[[#This Row],[Delivery Date]])), 1, 0)</f>
        <v>1</v>
      </c>
      <c r="O154" s="38">
        <f>IF(OR(LOWER(TRIM(tblClean[[#This Row],[Cancellation Status]]))="yes", LOWER(TRIM(tblClean[[#This Row],[Cancellation Status]]))="cancelled"), 1, 0)</f>
        <v>0</v>
      </c>
      <c r="P154" s="38">
        <f>IF(AND(tblClean[[#This Row],[Is_Delivered]]=1, tblClean[[#This Row],[Is_Cancelled]]=0), 1, 0)</f>
        <v>1</v>
      </c>
      <c r="Q154" s="38">
        <f>IF(AND(NOT(ISBLANK(tblClean[[#This Row],[Pre-Booking Date]])), NOT(ISBLANK(tblClean[[#This Row],[Lead Date]]))), tblClean[[#This Row],[Pre-Booking Date]] - tblClean[[#This Row],[Lead Date]], "")</f>
        <v>1</v>
      </c>
      <c r="R154" s="38">
        <f>IF(AND(NOT(ISBLANK(tblClean[[#This Row],[Booking Date]])), NOT(ISBLANK(tblClean[[#This Row],[Pre-Booking Date]]))), tblClean[[#This Row],[Booking Date]] - tblClean[[#This Row],[Pre-Booking Date]], "")</f>
        <v>4</v>
      </c>
      <c r="S154" s="38">
        <f>IF(AND(NOT(ISBLANK(tblClean[[#This Row],[Delivery Date]])), NOT(ISBLANK(tblClean[[#This Row],[Booking Date]]))), tblClean[[#This Row],[Delivery Date]] - tblClean[[#This Row],[Booking Date]], "")</f>
        <v>3</v>
      </c>
      <c r="T154" s="39">
        <f>IF(AND(tblClean[[#This Row],[Is_SuccessfulDelivery]]=1, NOT(ISBLANK(tblClean[[#This Row],[Delivery Date]])), NOT(ISBLANK(tblClean[[#This Row],[Booking Date]]))),
   tblClean[[#This Row],[Delivery Date]] - tblClean[[#This Row],[Booking Date]],
   "")</f>
        <v>3</v>
      </c>
      <c r="U1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4" s="82">
        <f>IF(tblClean[[#This Row],[Delivery Date]]="", "", tblClean[[#This Row],[Delivery Date]] - tblClean[[#This Row],[Lead Date]])</f>
        <v>8</v>
      </c>
      <c r="W154" s="82" t="str">
        <f>_xlfn.XLOOKUP(tblClean[[#This Row],[Lead ID]], tblHP[Lead ID], tblHP[Potential_Bucket], "")</f>
        <v>Low</v>
      </c>
      <c r="X154" s="82" t="str">
        <f>IF(tblClean[[#This Row],[Customer Rating]]="", "", IF(tblClean[[#This Row],[Customer Rating]]&lt;=2,"0-2", IF(tblClean[[#This Row],[Customer Rating]]&lt;=5,"3-5", IF(tblClean[[#This Row],[Customer Rating]]&lt;=8,"6-8","9-10"))))</f>
        <v>0-2</v>
      </c>
    </row>
    <row r="155" spans="1:24" x14ac:dyDescent="0.3">
      <c r="A155" s="33" t="s">
        <v>174</v>
      </c>
      <c r="B155" s="34" t="s">
        <v>15</v>
      </c>
      <c r="C155" s="34" t="s">
        <v>30</v>
      </c>
      <c r="D155" s="35">
        <v>45931</v>
      </c>
      <c r="E155" s="35">
        <v>45933</v>
      </c>
      <c r="F155" s="35">
        <v>45934</v>
      </c>
      <c r="G155" s="35">
        <v>45938</v>
      </c>
      <c r="H155" s="34" t="s">
        <v>17</v>
      </c>
      <c r="I155" s="34"/>
      <c r="J155" s="35">
        <v>45951</v>
      </c>
      <c r="K155" s="36">
        <v>6</v>
      </c>
      <c r="L155" s="44">
        <f>IF(NOT(ISBLANK(tblClean[[#This Row],[Pre-Booking Date]])), 1, 0)</f>
        <v>1</v>
      </c>
      <c r="M155" s="44">
        <f>IF(NOT(ISBLANK(tblClean[[#This Row],[Booking Date]])), 1, 0)</f>
        <v>1</v>
      </c>
      <c r="N155" s="38">
        <f>IF(NOT(ISBLANK(tblClean[[#This Row],[Delivery Date]])), 1, 0)</f>
        <v>1</v>
      </c>
      <c r="O155" s="38">
        <f>IF(OR(LOWER(TRIM(tblClean[[#This Row],[Cancellation Status]]))="yes", LOWER(TRIM(tblClean[[#This Row],[Cancellation Status]]))="cancelled"), 1, 0)</f>
        <v>0</v>
      </c>
      <c r="P155" s="38">
        <f>IF(AND(tblClean[[#This Row],[Is_Delivered]]=1, tblClean[[#This Row],[Is_Cancelled]]=0), 1, 0)</f>
        <v>1</v>
      </c>
      <c r="Q155" s="38">
        <f>IF(AND(NOT(ISBLANK(tblClean[[#This Row],[Pre-Booking Date]])), NOT(ISBLANK(tblClean[[#This Row],[Lead Date]]))), tblClean[[#This Row],[Pre-Booking Date]] - tblClean[[#This Row],[Lead Date]], "")</f>
        <v>2</v>
      </c>
      <c r="R155" s="38">
        <f>IF(AND(NOT(ISBLANK(tblClean[[#This Row],[Booking Date]])), NOT(ISBLANK(tblClean[[#This Row],[Pre-Booking Date]]))), tblClean[[#This Row],[Booking Date]] - tblClean[[#This Row],[Pre-Booking Date]], "")</f>
        <v>1</v>
      </c>
      <c r="S155" s="38">
        <f>IF(AND(NOT(ISBLANK(tblClean[[#This Row],[Delivery Date]])), NOT(ISBLANK(tblClean[[#This Row],[Booking Date]]))), tblClean[[#This Row],[Delivery Date]] - tblClean[[#This Row],[Booking Date]], "")</f>
        <v>4</v>
      </c>
      <c r="T155" s="39">
        <f>IF(AND(tblClean[[#This Row],[Is_SuccessfulDelivery]]=1, NOT(ISBLANK(tblClean[[#This Row],[Delivery Date]])), NOT(ISBLANK(tblClean[[#This Row],[Booking Date]]))),
   tblClean[[#This Row],[Delivery Date]] - tblClean[[#This Row],[Booking Date]],
   "")</f>
        <v>4</v>
      </c>
      <c r="U1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5" s="82">
        <f>IF(tblClean[[#This Row],[Delivery Date]]="", "", tblClean[[#This Row],[Delivery Date]] - tblClean[[#This Row],[Lead Date]])</f>
        <v>7</v>
      </c>
      <c r="W155" s="82" t="str">
        <f>_xlfn.XLOOKUP(tblClean[[#This Row],[Lead ID]], tblHP[Lead ID], tblHP[Potential_Bucket], "")</f>
        <v>High</v>
      </c>
      <c r="X155" s="82" t="str">
        <f>IF(tblClean[[#This Row],[Customer Rating]]="", "", IF(tblClean[[#This Row],[Customer Rating]]&lt;=2,"0-2", IF(tblClean[[#This Row],[Customer Rating]]&lt;=5,"3-5", IF(tblClean[[#This Row],[Customer Rating]]&lt;=8,"6-8","9-10"))))</f>
        <v>6-8</v>
      </c>
    </row>
    <row r="156" spans="1:24" x14ac:dyDescent="0.3">
      <c r="A156" s="40" t="s">
        <v>175</v>
      </c>
      <c r="B156" s="41" t="s">
        <v>32</v>
      </c>
      <c r="C156" s="41" t="s">
        <v>22</v>
      </c>
      <c r="D156" s="42">
        <v>45953</v>
      </c>
      <c r="E156" s="41"/>
      <c r="F156" s="41"/>
      <c r="G156" s="41"/>
      <c r="H156" s="41" t="s">
        <v>23</v>
      </c>
      <c r="I156" s="41" t="s">
        <v>33</v>
      </c>
      <c r="J156" s="41"/>
      <c r="K156" s="43"/>
      <c r="L156" s="44">
        <f>IF(NOT(ISBLANK(tblClean[[#This Row],[Pre-Booking Date]])), 1, 0)</f>
        <v>0</v>
      </c>
      <c r="M156" s="44">
        <f>IF(NOT(ISBLANK(tblClean[[#This Row],[Booking Date]])), 1, 0)</f>
        <v>0</v>
      </c>
      <c r="N156" s="38">
        <f>IF(NOT(ISBLANK(tblClean[[#This Row],[Delivery Date]])), 1, 0)</f>
        <v>0</v>
      </c>
      <c r="O156" s="38">
        <f>IF(OR(LOWER(TRIM(tblClean[[#This Row],[Cancellation Status]]))="yes", LOWER(TRIM(tblClean[[#This Row],[Cancellation Status]]))="cancelled"), 1, 0)</f>
        <v>1</v>
      </c>
      <c r="P156" s="38">
        <f>IF(AND(tblClean[[#This Row],[Is_Delivered]]=1, tblClean[[#This Row],[Is_Cancelled]]=0), 1, 0)</f>
        <v>0</v>
      </c>
      <c r="Q156" s="38" t="str">
        <f>IF(AND(NOT(ISBLANK(tblClean[[#This Row],[Pre-Booking Date]])), NOT(ISBLANK(tblClean[[#This Row],[Lead Date]]))), tblClean[[#This Row],[Pre-Booking Date]] - tblClean[[#This Row],[Lead Date]], "")</f>
        <v/>
      </c>
      <c r="R156" s="38" t="str">
        <f>IF(AND(NOT(ISBLANK(tblClean[[#This Row],[Booking Date]])), NOT(ISBLANK(tblClean[[#This Row],[Pre-Booking Date]]))), tblClean[[#This Row],[Booking Date]] - tblClean[[#This Row],[Pre-Booking Date]], "")</f>
        <v/>
      </c>
      <c r="S156" s="38" t="str">
        <f>IF(AND(NOT(ISBLANK(tblClean[[#This Row],[Delivery Date]])), NOT(ISBLANK(tblClean[[#This Row],[Booking Date]]))), tblClean[[#This Row],[Delivery Date]] - tblClean[[#This Row],[Booking Date]], "")</f>
        <v/>
      </c>
      <c r="T156" s="39" t="str">
        <f>IF(AND(tblClean[[#This Row],[Is_SuccessfulDelivery]]=1, NOT(ISBLANK(tblClean[[#This Row],[Delivery Date]])), NOT(ISBLANK(tblClean[[#This Row],[Booking Date]]))),
   tblClean[[#This Row],[Delivery Date]] - tblClean[[#This Row],[Booking Date]],
   "")</f>
        <v/>
      </c>
      <c r="U1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56" s="82" t="str">
        <f>IF(tblClean[[#This Row],[Delivery Date]]="", "", tblClean[[#This Row],[Delivery Date]] - tblClean[[#This Row],[Lead Date]])</f>
        <v/>
      </c>
      <c r="W156" s="82" t="str">
        <f>_xlfn.XLOOKUP(tblClean[[#This Row],[Lead ID]], tblHP[Lead ID], tblHP[Potential_Bucket], "")</f>
        <v>Low</v>
      </c>
      <c r="X156" s="82" t="str">
        <f>IF(tblClean[[#This Row],[Customer Rating]]="", "", IF(tblClean[[#This Row],[Customer Rating]]&lt;=2,"0-2", IF(tblClean[[#This Row],[Customer Rating]]&lt;=5,"3-5", IF(tblClean[[#This Row],[Customer Rating]]&lt;=8,"6-8","9-10"))))</f>
        <v/>
      </c>
    </row>
    <row r="157" spans="1:24" x14ac:dyDescent="0.3">
      <c r="A157" s="33" t="s">
        <v>176</v>
      </c>
      <c r="B157" s="34" t="s">
        <v>32</v>
      </c>
      <c r="C157" s="34" t="s">
        <v>30</v>
      </c>
      <c r="D157" s="35">
        <v>45948</v>
      </c>
      <c r="E157" s="35">
        <v>45952</v>
      </c>
      <c r="F157" s="35">
        <v>45954</v>
      </c>
      <c r="G157" s="35">
        <v>45956</v>
      </c>
      <c r="H157" s="34" t="s">
        <v>17</v>
      </c>
      <c r="I157" s="34"/>
      <c r="J157" s="35">
        <v>45981</v>
      </c>
      <c r="K157" s="36">
        <v>5</v>
      </c>
      <c r="L157" s="44">
        <f>IF(NOT(ISBLANK(tblClean[[#This Row],[Pre-Booking Date]])), 1, 0)</f>
        <v>1</v>
      </c>
      <c r="M157" s="44">
        <f>IF(NOT(ISBLANK(tblClean[[#This Row],[Booking Date]])), 1, 0)</f>
        <v>1</v>
      </c>
      <c r="N157" s="38">
        <f>IF(NOT(ISBLANK(tblClean[[#This Row],[Delivery Date]])), 1, 0)</f>
        <v>1</v>
      </c>
      <c r="O157" s="38">
        <f>IF(OR(LOWER(TRIM(tblClean[[#This Row],[Cancellation Status]]))="yes", LOWER(TRIM(tblClean[[#This Row],[Cancellation Status]]))="cancelled"), 1, 0)</f>
        <v>0</v>
      </c>
      <c r="P157" s="38">
        <f>IF(AND(tblClean[[#This Row],[Is_Delivered]]=1, tblClean[[#This Row],[Is_Cancelled]]=0), 1, 0)</f>
        <v>1</v>
      </c>
      <c r="Q157" s="38">
        <f>IF(AND(NOT(ISBLANK(tblClean[[#This Row],[Pre-Booking Date]])), NOT(ISBLANK(tblClean[[#This Row],[Lead Date]]))), tblClean[[#This Row],[Pre-Booking Date]] - tblClean[[#This Row],[Lead Date]], "")</f>
        <v>4</v>
      </c>
      <c r="R157" s="38">
        <f>IF(AND(NOT(ISBLANK(tblClean[[#This Row],[Booking Date]])), NOT(ISBLANK(tblClean[[#This Row],[Pre-Booking Date]]))), tblClean[[#This Row],[Booking Date]] - tblClean[[#This Row],[Pre-Booking Date]], "")</f>
        <v>2</v>
      </c>
      <c r="S157" s="38">
        <f>IF(AND(NOT(ISBLANK(tblClean[[#This Row],[Delivery Date]])), NOT(ISBLANK(tblClean[[#This Row],[Booking Date]]))), tblClean[[#This Row],[Delivery Date]] - tblClean[[#This Row],[Booking Date]], "")</f>
        <v>2</v>
      </c>
      <c r="T157" s="39">
        <f>IF(AND(tblClean[[#This Row],[Is_SuccessfulDelivery]]=1, NOT(ISBLANK(tblClean[[#This Row],[Delivery Date]])), NOT(ISBLANK(tblClean[[#This Row],[Booking Date]]))),
   tblClean[[#This Row],[Delivery Date]] - tblClean[[#This Row],[Booking Date]],
   "")</f>
        <v>2</v>
      </c>
      <c r="U1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7" s="82">
        <f>IF(tblClean[[#This Row],[Delivery Date]]="", "", tblClean[[#This Row],[Delivery Date]] - tblClean[[#This Row],[Lead Date]])</f>
        <v>8</v>
      </c>
      <c r="W157" s="82" t="str">
        <f>_xlfn.XLOOKUP(tblClean[[#This Row],[Lead ID]], tblHP[Lead ID], tblHP[Potential_Bucket], "")</f>
        <v>Low</v>
      </c>
      <c r="X157" s="82" t="str">
        <f>IF(tblClean[[#This Row],[Customer Rating]]="", "", IF(tblClean[[#This Row],[Customer Rating]]&lt;=2,"0-2", IF(tblClean[[#This Row],[Customer Rating]]&lt;=5,"3-5", IF(tblClean[[#This Row],[Customer Rating]]&lt;=8,"6-8","9-10"))))</f>
        <v>3-5</v>
      </c>
    </row>
    <row r="158" spans="1:24" x14ac:dyDescent="0.3">
      <c r="A158" s="40" t="s">
        <v>177</v>
      </c>
      <c r="B158" s="41" t="s">
        <v>32</v>
      </c>
      <c r="C158" s="41" t="s">
        <v>16</v>
      </c>
      <c r="D158" s="42">
        <v>45935</v>
      </c>
      <c r="E158" s="42">
        <v>45940</v>
      </c>
      <c r="F158" s="42">
        <v>45941</v>
      </c>
      <c r="G158" s="42">
        <v>45945</v>
      </c>
      <c r="H158" s="41" t="s">
        <v>17</v>
      </c>
      <c r="I158" s="41"/>
      <c r="J158" s="42">
        <v>45973</v>
      </c>
      <c r="K158" s="43">
        <v>4</v>
      </c>
      <c r="L158" s="44">
        <f>IF(NOT(ISBLANK(tblClean[[#This Row],[Pre-Booking Date]])), 1, 0)</f>
        <v>1</v>
      </c>
      <c r="M158" s="44">
        <f>IF(NOT(ISBLANK(tblClean[[#This Row],[Booking Date]])), 1, 0)</f>
        <v>1</v>
      </c>
      <c r="N158" s="38">
        <f>IF(NOT(ISBLANK(tblClean[[#This Row],[Delivery Date]])), 1, 0)</f>
        <v>1</v>
      </c>
      <c r="O158" s="38">
        <f>IF(OR(LOWER(TRIM(tblClean[[#This Row],[Cancellation Status]]))="yes", LOWER(TRIM(tblClean[[#This Row],[Cancellation Status]]))="cancelled"), 1, 0)</f>
        <v>0</v>
      </c>
      <c r="P158" s="38">
        <f>IF(AND(tblClean[[#This Row],[Is_Delivered]]=1, tblClean[[#This Row],[Is_Cancelled]]=0), 1, 0)</f>
        <v>1</v>
      </c>
      <c r="Q158" s="38">
        <f>IF(AND(NOT(ISBLANK(tblClean[[#This Row],[Pre-Booking Date]])), NOT(ISBLANK(tblClean[[#This Row],[Lead Date]]))), tblClean[[#This Row],[Pre-Booking Date]] - tblClean[[#This Row],[Lead Date]], "")</f>
        <v>5</v>
      </c>
      <c r="R158" s="38">
        <f>IF(AND(NOT(ISBLANK(tblClean[[#This Row],[Booking Date]])), NOT(ISBLANK(tblClean[[#This Row],[Pre-Booking Date]]))), tblClean[[#This Row],[Booking Date]] - tblClean[[#This Row],[Pre-Booking Date]], "")</f>
        <v>1</v>
      </c>
      <c r="S158" s="38">
        <f>IF(AND(NOT(ISBLANK(tblClean[[#This Row],[Delivery Date]])), NOT(ISBLANK(tblClean[[#This Row],[Booking Date]]))), tblClean[[#This Row],[Delivery Date]] - tblClean[[#This Row],[Booking Date]], "")</f>
        <v>4</v>
      </c>
      <c r="T158" s="39">
        <f>IF(AND(tblClean[[#This Row],[Is_SuccessfulDelivery]]=1, NOT(ISBLANK(tblClean[[#This Row],[Delivery Date]])), NOT(ISBLANK(tblClean[[#This Row],[Booking Date]]))),
   tblClean[[#This Row],[Delivery Date]] - tblClean[[#This Row],[Booking Date]],
   "")</f>
        <v>4</v>
      </c>
      <c r="U1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8" s="82">
        <f>IF(tblClean[[#This Row],[Delivery Date]]="", "", tblClean[[#This Row],[Delivery Date]] - tblClean[[#This Row],[Lead Date]])</f>
        <v>10</v>
      </c>
      <c r="W158" s="82" t="str">
        <f>_xlfn.XLOOKUP(tblClean[[#This Row],[Lead ID]], tblHP[Lead ID], tblHP[Potential_Bucket], "")</f>
        <v>Low</v>
      </c>
      <c r="X158" s="82" t="str">
        <f>IF(tblClean[[#This Row],[Customer Rating]]="", "", IF(tblClean[[#This Row],[Customer Rating]]&lt;=2,"0-2", IF(tblClean[[#This Row],[Customer Rating]]&lt;=5,"3-5", IF(tblClean[[#This Row],[Customer Rating]]&lt;=8,"6-8","9-10"))))</f>
        <v>3-5</v>
      </c>
    </row>
    <row r="159" spans="1:24" x14ac:dyDescent="0.3">
      <c r="A159" s="33" t="s">
        <v>178</v>
      </c>
      <c r="B159" s="34" t="s">
        <v>15</v>
      </c>
      <c r="C159" s="34" t="s">
        <v>30</v>
      </c>
      <c r="D159" s="35">
        <v>45939</v>
      </c>
      <c r="E159" s="35">
        <v>45940</v>
      </c>
      <c r="F159" s="35">
        <v>45945</v>
      </c>
      <c r="G159" s="35">
        <v>45948</v>
      </c>
      <c r="H159" s="34" t="s">
        <v>17</v>
      </c>
      <c r="I159" s="34"/>
      <c r="J159" s="35">
        <v>45978</v>
      </c>
      <c r="K159" s="36">
        <v>2</v>
      </c>
      <c r="L159" s="44">
        <f>IF(NOT(ISBLANK(tblClean[[#This Row],[Pre-Booking Date]])), 1, 0)</f>
        <v>1</v>
      </c>
      <c r="M159" s="44">
        <f>IF(NOT(ISBLANK(tblClean[[#This Row],[Booking Date]])), 1, 0)</f>
        <v>1</v>
      </c>
      <c r="N159" s="38">
        <f>IF(NOT(ISBLANK(tblClean[[#This Row],[Delivery Date]])), 1, 0)</f>
        <v>1</v>
      </c>
      <c r="O159" s="38">
        <f>IF(OR(LOWER(TRIM(tblClean[[#This Row],[Cancellation Status]]))="yes", LOWER(TRIM(tblClean[[#This Row],[Cancellation Status]]))="cancelled"), 1, 0)</f>
        <v>0</v>
      </c>
      <c r="P159" s="38">
        <f>IF(AND(tblClean[[#This Row],[Is_Delivered]]=1, tblClean[[#This Row],[Is_Cancelled]]=0), 1, 0)</f>
        <v>1</v>
      </c>
      <c r="Q159" s="38">
        <f>IF(AND(NOT(ISBLANK(tblClean[[#This Row],[Pre-Booking Date]])), NOT(ISBLANK(tblClean[[#This Row],[Lead Date]]))), tblClean[[#This Row],[Pre-Booking Date]] - tblClean[[#This Row],[Lead Date]], "")</f>
        <v>1</v>
      </c>
      <c r="R159" s="38">
        <f>IF(AND(NOT(ISBLANK(tblClean[[#This Row],[Booking Date]])), NOT(ISBLANK(tblClean[[#This Row],[Pre-Booking Date]]))), tblClean[[#This Row],[Booking Date]] - tblClean[[#This Row],[Pre-Booking Date]], "")</f>
        <v>5</v>
      </c>
      <c r="S159" s="38">
        <f>IF(AND(NOT(ISBLANK(tblClean[[#This Row],[Delivery Date]])), NOT(ISBLANK(tblClean[[#This Row],[Booking Date]]))), tblClean[[#This Row],[Delivery Date]] - tblClean[[#This Row],[Booking Date]], "")</f>
        <v>3</v>
      </c>
      <c r="T159" s="39">
        <f>IF(AND(tblClean[[#This Row],[Is_SuccessfulDelivery]]=1, NOT(ISBLANK(tblClean[[#This Row],[Delivery Date]])), NOT(ISBLANK(tblClean[[#This Row],[Booking Date]]))),
   tblClean[[#This Row],[Delivery Date]] - tblClean[[#This Row],[Booking Date]],
   "")</f>
        <v>3</v>
      </c>
      <c r="U1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59" s="82">
        <f>IF(tblClean[[#This Row],[Delivery Date]]="", "", tblClean[[#This Row],[Delivery Date]] - tblClean[[#This Row],[Lead Date]])</f>
        <v>9</v>
      </c>
      <c r="W159" s="82" t="str">
        <f>_xlfn.XLOOKUP(tblClean[[#This Row],[Lead ID]], tblHP[Lead ID], tblHP[Potential_Bucket], "")</f>
        <v>Low</v>
      </c>
      <c r="X159" s="82" t="str">
        <f>IF(tblClean[[#This Row],[Customer Rating]]="", "", IF(tblClean[[#This Row],[Customer Rating]]&lt;=2,"0-2", IF(tblClean[[#This Row],[Customer Rating]]&lt;=5,"3-5", IF(tblClean[[#This Row],[Customer Rating]]&lt;=8,"6-8","9-10"))))</f>
        <v>0-2</v>
      </c>
    </row>
    <row r="160" spans="1:24" x14ac:dyDescent="0.3">
      <c r="A160" s="40" t="s">
        <v>179</v>
      </c>
      <c r="B160" s="41" t="s">
        <v>19</v>
      </c>
      <c r="C160" s="41" t="s">
        <v>22</v>
      </c>
      <c r="D160" s="42">
        <v>45932</v>
      </c>
      <c r="E160" s="41"/>
      <c r="F160" s="41"/>
      <c r="G160" s="41"/>
      <c r="H160" s="41" t="s">
        <v>23</v>
      </c>
      <c r="I160" s="41" t="s">
        <v>24</v>
      </c>
      <c r="J160" s="41"/>
      <c r="K160" s="43"/>
      <c r="L160" s="44">
        <f>IF(NOT(ISBLANK(tblClean[[#This Row],[Pre-Booking Date]])), 1, 0)</f>
        <v>0</v>
      </c>
      <c r="M160" s="44">
        <f>IF(NOT(ISBLANK(tblClean[[#This Row],[Booking Date]])), 1, 0)</f>
        <v>0</v>
      </c>
      <c r="N160" s="38">
        <f>IF(NOT(ISBLANK(tblClean[[#This Row],[Delivery Date]])), 1, 0)</f>
        <v>0</v>
      </c>
      <c r="O160" s="38">
        <f>IF(OR(LOWER(TRIM(tblClean[[#This Row],[Cancellation Status]]))="yes", LOWER(TRIM(tblClean[[#This Row],[Cancellation Status]]))="cancelled"), 1, 0)</f>
        <v>1</v>
      </c>
      <c r="P160" s="38">
        <f>IF(AND(tblClean[[#This Row],[Is_Delivered]]=1, tblClean[[#This Row],[Is_Cancelled]]=0), 1, 0)</f>
        <v>0</v>
      </c>
      <c r="Q160" s="38" t="str">
        <f>IF(AND(NOT(ISBLANK(tblClean[[#This Row],[Pre-Booking Date]])), NOT(ISBLANK(tblClean[[#This Row],[Lead Date]]))), tblClean[[#This Row],[Pre-Booking Date]] - tblClean[[#This Row],[Lead Date]], "")</f>
        <v/>
      </c>
      <c r="R160" s="38" t="str">
        <f>IF(AND(NOT(ISBLANK(tblClean[[#This Row],[Booking Date]])), NOT(ISBLANK(tblClean[[#This Row],[Pre-Booking Date]]))), tblClean[[#This Row],[Booking Date]] - tblClean[[#This Row],[Pre-Booking Date]], "")</f>
        <v/>
      </c>
      <c r="S160" s="38" t="str">
        <f>IF(AND(NOT(ISBLANK(tblClean[[#This Row],[Delivery Date]])), NOT(ISBLANK(tblClean[[#This Row],[Booking Date]]))), tblClean[[#This Row],[Delivery Date]] - tblClean[[#This Row],[Booking Date]], "")</f>
        <v/>
      </c>
      <c r="T160" s="39" t="str">
        <f>IF(AND(tblClean[[#This Row],[Is_SuccessfulDelivery]]=1, NOT(ISBLANK(tblClean[[#This Row],[Delivery Date]])), NOT(ISBLANK(tblClean[[#This Row],[Booking Date]]))),
   tblClean[[#This Row],[Delivery Date]] - tblClean[[#This Row],[Booking Date]],
   "")</f>
        <v/>
      </c>
      <c r="U1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60" s="82" t="str">
        <f>IF(tblClean[[#This Row],[Delivery Date]]="", "", tblClean[[#This Row],[Delivery Date]] - tblClean[[#This Row],[Lead Date]])</f>
        <v/>
      </c>
      <c r="W160" s="82" t="str">
        <f>_xlfn.XLOOKUP(tblClean[[#This Row],[Lead ID]], tblHP[Lead ID], tblHP[Potential_Bucket], "")</f>
        <v>Low</v>
      </c>
      <c r="X160" s="82" t="str">
        <f>IF(tblClean[[#This Row],[Customer Rating]]="", "", IF(tblClean[[#This Row],[Customer Rating]]&lt;=2,"0-2", IF(tblClean[[#This Row],[Customer Rating]]&lt;=5,"3-5", IF(tblClean[[#This Row],[Customer Rating]]&lt;=8,"6-8","9-10"))))</f>
        <v/>
      </c>
    </row>
    <row r="161" spans="1:24" x14ac:dyDescent="0.3">
      <c r="A161" s="33" t="s">
        <v>180</v>
      </c>
      <c r="B161" s="34" t="s">
        <v>19</v>
      </c>
      <c r="C161" s="34" t="s">
        <v>22</v>
      </c>
      <c r="D161" s="35">
        <v>45932</v>
      </c>
      <c r="E161" s="34"/>
      <c r="F161" s="34"/>
      <c r="G161" s="34"/>
      <c r="H161" s="34" t="s">
        <v>23</v>
      </c>
      <c r="I161" s="34" t="s">
        <v>33</v>
      </c>
      <c r="J161" s="34"/>
      <c r="K161" s="36"/>
      <c r="L161" s="44">
        <f>IF(NOT(ISBLANK(tblClean[[#This Row],[Pre-Booking Date]])), 1, 0)</f>
        <v>0</v>
      </c>
      <c r="M161" s="44">
        <f>IF(NOT(ISBLANK(tblClean[[#This Row],[Booking Date]])), 1, 0)</f>
        <v>0</v>
      </c>
      <c r="N161" s="38">
        <f>IF(NOT(ISBLANK(tblClean[[#This Row],[Delivery Date]])), 1, 0)</f>
        <v>0</v>
      </c>
      <c r="O161" s="38">
        <f>IF(OR(LOWER(TRIM(tblClean[[#This Row],[Cancellation Status]]))="yes", LOWER(TRIM(tblClean[[#This Row],[Cancellation Status]]))="cancelled"), 1, 0)</f>
        <v>1</v>
      </c>
      <c r="P161" s="38">
        <f>IF(AND(tblClean[[#This Row],[Is_Delivered]]=1, tblClean[[#This Row],[Is_Cancelled]]=0), 1, 0)</f>
        <v>0</v>
      </c>
      <c r="Q161" s="38" t="str">
        <f>IF(AND(NOT(ISBLANK(tblClean[[#This Row],[Pre-Booking Date]])), NOT(ISBLANK(tblClean[[#This Row],[Lead Date]]))), tblClean[[#This Row],[Pre-Booking Date]] - tblClean[[#This Row],[Lead Date]], "")</f>
        <v/>
      </c>
      <c r="R161" s="38" t="str">
        <f>IF(AND(NOT(ISBLANK(tblClean[[#This Row],[Booking Date]])), NOT(ISBLANK(tblClean[[#This Row],[Pre-Booking Date]]))), tblClean[[#This Row],[Booking Date]] - tblClean[[#This Row],[Pre-Booking Date]], "")</f>
        <v/>
      </c>
      <c r="S161" s="38" t="str">
        <f>IF(AND(NOT(ISBLANK(tblClean[[#This Row],[Delivery Date]])), NOT(ISBLANK(tblClean[[#This Row],[Booking Date]]))), tblClean[[#This Row],[Delivery Date]] - tblClean[[#This Row],[Booking Date]], "")</f>
        <v/>
      </c>
      <c r="T161" s="39" t="str">
        <f>IF(AND(tblClean[[#This Row],[Is_SuccessfulDelivery]]=1, NOT(ISBLANK(tblClean[[#This Row],[Delivery Date]])), NOT(ISBLANK(tblClean[[#This Row],[Booking Date]]))),
   tblClean[[#This Row],[Delivery Date]] - tblClean[[#This Row],[Booking Date]],
   "")</f>
        <v/>
      </c>
      <c r="U1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61" s="82" t="str">
        <f>IF(tblClean[[#This Row],[Delivery Date]]="", "", tblClean[[#This Row],[Delivery Date]] - tblClean[[#This Row],[Lead Date]])</f>
        <v/>
      </c>
      <c r="W161" s="82" t="str">
        <f>_xlfn.XLOOKUP(tblClean[[#This Row],[Lead ID]], tblHP[Lead ID], tblHP[Potential_Bucket], "")</f>
        <v>Low</v>
      </c>
      <c r="X161" s="82" t="str">
        <f>IF(tblClean[[#This Row],[Customer Rating]]="", "", IF(tblClean[[#This Row],[Customer Rating]]&lt;=2,"0-2", IF(tblClean[[#This Row],[Customer Rating]]&lt;=5,"3-5", IF(tblClean[[#This Row],[Customer Rating]]&lt;=8,"6-8","9-10"))))</f>
        <v/>
      </c>
    </row>
    <row r="162" spans="1:24" x14ac:dyDescent="0.3">
      <c r="A162" s="40" t="s">
        <v>181</v>
      </c>
      <c r="B162" s="41" t="s">
        <v>15</v>
      </c>
      <c r="C162" s="41" t="s">
        <v>16</v>
      </c>
      <c r="D162" s="42">
        <v>45948</v>
      </c>
      <c r="E162" s="42">
        <v>45949</v>
      </c>
      <c r="F162" s="42">
        <v>45951</v>
      </c>
      <c r="G162" s="42">
        <v>45957</v>
      </c>
      <c r="H162" s="41" t="s">
        <v>17</v>
      </c>
      <c r="I162" s="41"/>
      <c r="J162" s="42">
        <v>45974</v>
      </c>
      <c r="K162" s="43">
        <v>7</v>
      </c>
      <c r="L162" s="44">
        <f>IF(NOT(ISBLANK(tblClean[[#This Row],[Pre-Booking Date]])), 1, 0)</f>
        <v>1</v>
      </c>
      <c r="M162" s="44">
        <f>IF(NOT(ISBLANK(tblClean[[#This Row],[Booking Date]])), 1, 0)</f>
        <v>1</v>
      </c>
      <c r="N162" s="38">
        <f>IF(NOT(ISBLANK(tblClean[[#This Row],[Delivery Date]])), 1, 0)</f>
        <v>1</v>
      </c>
      <c r="O162" s="38">
        <f>IF(OR(LOWER(TRIM(tblClean[[#This Row],[Cancellation Status]]))="yes", LOWER(TRIM(tblClean[[#This Row],[Cancellation Status]]))="cancelled"), 1, 0)</f>
        <v>0</v>
      </c>
      <c r="P162" s="38">
        <f>IF(AND(tblClean[[#This Row],[Is_Delivered]]=1, tblClean[[#This Row],[Is_Cancelled]]=0), 1, 0)</f>
        <v>1</v>
      </c>
      <c r="Q162" s="38">
        <f>IF(AND(NOT(ISBLANK(tblClean[[#This Row],[Pre-Booking Date]])), NOT(ISBLANK(tblClean[[#This Row],[Lead Date]]))), tblClean[[#This Row],[Pre-Booking Date]] - tblClean[[#This Row],[Lead Date]], "")</f>
        <v>1</v>
      </c>
      <c r="R162" s="38">
        <f>IF(AND(NOT(ISBLANK(tblClean[[#This Row],[Booking Date]])), NOT(ISBLANK(tblClean[[#This Row],[Pre-Booking Date]]))), tblClean[[#This Row],[Booking Date]] - tblClean[[#This Row],[Pre-Booking Date]], "")</f>
        <v>2</v>
      </c>
      <c r="S162" s="38">
        <f>IF(AND(NOT(ISBLANK(tblClean[[#This Row],[Delivery Date]])), NOT(ISBLANK(tblClean[[#This Row],[Booking Date]]))), tblClean[[#This Row],[Delivery Date]] - tblClean[[#This Row],[Booking Date]], "")</f>
        <v>6</v>
      </c>
      <c r="T162" s="39">
        <f>IF(AND(tblClean[[#This Row],[Is_SuccessfulDelivery]]=1, NOT(ISBLANK(tblClean[[#This Row],[Delivery Date]])), NOT(ISBLANK(tblClean[[#This Row],[Booking Date]]))),
   tblClean[[#This Row],[Delivery Date]] - tblClean[[#This Row],[Booking Date]],
   "")</f>
        <v>6</v>
      </c>
      <c r="U1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62" s="82">
        <f>IF(tblClean[[#This Row],[Delivery Date]]="", "", tblClean[[#This Row],[Delivery Date]] - tblClean[[#This Row],[Lead Date]])</f>
        <v>9</v>
      </c>
      <c r="W162" s="82" t="str">
        <f>_xlfn.XLOOKUP(tblClean[[#This Row],[Lead ID]], tblHP[Lead ID], tblHP[Potential_Bucket], "")</f>
        <v>Low</v>
      </c>
      <c r="X162" s="82" t="str">
        <f>IF(tblClean[[#This Row],[Customer Rating]]="", "", IF(tblClean[[#This Row],[Customer Rating]]&lt;=2,"0-2", IF(tblClean[[#This Row],[Customer Rating]]&lt;=5,"3-5", IF(tblClean[[#This Row],[Customer Rating]]&lt;=8,"6-8","9-10"))))</f>
        <v>6-8</v>
      </c>
    </row>
    <row r="163" spans="1:24" x14ac:dyDescent="0.3">
      <c r="A163" s="33" t="s">
        <v>182</v>
      </c>
      <c r="B163" s="34" t="s">
        <v>19</v>
      </c>
      <c r="C163" s="34" t="s">
        <v>22</v>
      </c>
      <c r="D163" s="35">
        <v>45940</v>
      </c>
      <c r="E163" s="34"/>
      <c r="F163" s="34"/>
      <c r="G163" s="34"/>
      <c r="H163" s="34" t="s">
        <v>23</v>
      </c>
      <c r="I163" s="34" t="s">
        <v>24</v>
      </c>
      <c r="J163" s="34"/>
      <c r="K163" s="36"/>
      <c r="L163" s="44">
        <f>IF(NOT(ISBLANK(tblClean[[#This Row],[Pre-Booking Date]])), 1, 0)</f>
        <v>0</v>
      </c>
      <c r="M163" s="44">
        <f>IF(NOT(ISBLANK(tblClean[[#This Row],[Booking Date]])), 1, 0)</f>
        <v>0</v>
      </c>
      <c r="N163" s="38">
        <f>IF(NOT(ISBLANK(tblClean[[#This Row],[Delivery Date]])), 1, 0)</f>
        <v>0</v>
      </c>
      <c r="O163" s="38">
        <f>IF(OR(LOWER(TRIM(tblClean[[#This Row],[Cancellation Status]]))="yes", LOWER(TRIM(tblClean[[#This Row],[Cancellation Status]]))="cancelled"), 1, 0)</f>
        <v>1</v>
      </c>
      <c r="P163" s="38">
        <f>IF(AND(tblClean[[#This Row],[Is_Delivered]]=1, tblClean[[#This Row],[Is_Cancelled]]=0), 1, 0)</f>
        <v>0</v>
      </c>
      <c r="Q163" s="38" t="str">
        <f>IF(AND(NOT(ISBLANK(tblClean[[#This Row],[Pre-Booking Date]])), NOT(ISBLANK(tblClean[[#This Row],[Lead Date]]))), tblClean[[#This Row],[Pre-Booking Date]] - tblClean[[#This Row],[Lead Date]], "")</f>
        <v/>
      </c>
      <c r="R163" s="38" t="str">
        <f>IF(AND(NOT(ISBLANK(tblClean[[#This Row],[Booking Date]])), NOT(ISBLANK(tblClean[[#This Row],[Pre-Booking Date]]))), tblClean[[#This Row],[Booking Date]] - tblClean[[#This Row],[Pre-Booking Date]], "")</f>
        <v/>
      </c>
      <c r="S163" s="38" t="str">
        <f>IF(AND(NOT(ISBLANK(tblClean[[#This Row],[Delivery Date]])), NOT(ISBLANK(tblClean[[#This Row],[Booking Date]]))), tblClean[[#This Row],[Delivery Date]] - tblClean[[#This Row],[Booking Date]], "")</f>
        <v/>
      </c>
      <c r="T163" s="39" t="str">
        <f>IF(AND(tblClean[[#This Row],[Is_SuccessfulDelivery]]=1, NOT(ISBLANK(tblClean[[#This Row],[Delivery Date]])), NOT(ISBLANK(tblClean[[#This Row],[Booking Date]]))),
   tblClean[[#This Row],[Delivery Date]] - tblClean[[#This Row],[Booking Date]],
   "")</f>
        <v/>
      </c>
      <c r="U1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63" s="82" t="str">
        <f>IF(tblClean[[#This Row],[Delivery Date]]="", "", tblClean[[#This Row],[Delivery Date]] - tblClean[[#This Row],[Lead Date]])</f>
        <v/>
      </c>
      <c r="W163" s="82" t="str">
        <f>_xlfn.XLOOKUP(tblClean[[#This Row],[Lead ID]], tblHP[Lead ID], tblHP[Potential_Bucket], "")</f>
        <v>Low</v>
      </c>
      <c r="X163" s="82" t="str">
        <f>IF(tblClean[[#This Row],[Customer Rating]]="", "", IF(tblClean[[#This Row],[Customer Rating]]&lt;=2,"0-2", IF(tblClean[[#This Row],[Customer Rating]]&lt;=5,"3-5", IF(tblClean[[#This Row],[Customer Rating]]&lt;=8,"6-8","9-10"))))</f>
        <v/>
      </c>
    </row>
    <row r="164" spans="1:24" x14ac:dyDescent="0.3">
      <c r="A164" s="40" t="s">
        <v>183</v>
      </c>
      <c r="B164" s="41" t="s">
        <v>15</v>
      </c>
      <c r="C164" s="41" t="s">
        <v>30</v>
      </c>
      <c r="D164" s="42">
        <v>45953</v>
      </c>
      <c r="E164" s="42">
        <v>45955</v>
      </c>
      <c r="F164" s="42">
        <v>45959</v>
      </c>
      <c r="G164" s="42">
        <v>45963</v>
      </c>
      <c r="H164" s="41" t="s">
        <v>17</v>
      </c>
      <c r="I164" s="41"/>
      <c r="J164" s="42">
        <v>45978</v>
      </c>
      <c r="K164" s="43">
        <v>4</v>
      </c>
      <c r="L164" s="44">
        <f>IF(NOT(ISBLANK(tblClean[[#This Row],[Pre-Booking Date]])), 1, 0)</f>
        <v>1</v>
      </c>
      <c r="M164" s="44">
        <f>IF(NOT(ISBLANK(tblClean[[#This Row],[Booking Date]])), 1, 0)</f>
        <v>1</v>
      </c>
      <c r="N164" s="38">
        <f>IF(NOT(ISBLANK(tblClean[[#This Row],[Delivery Date]])), 1, 0)</f>
        <v>1</v>
      </c>
      <c r="O164" s="38">
        <f>IF(OR(LOWER(TRIM(tblClean[[#This Row],[Cancellation Status]]))="yes", LOWER(TRIM(tblClean[[#This Row],[Cancellation Status]]))="cancelled"), 1, 0)</f>
        <v>0</v>
      </c>
      <c r="P164" s="38">
        <f>IF(AND(tblClean[[#This Row],[Is_Delivered]]=1, tblClean[[#This Row],[Is_Cancelled]]=0), 1, 0)</f>
        <v>1</v>
      </c>
      <c r="Q164" s="38">
        <f>IF(AND(NOT(ISBLANK(tblClean[[#This Row],[Pre-Booking Date]])), NOT(ISBLANK(tblClean[[#This Row],[Lead Date]]))), tblClean[[#This Row],[Pre-Booking Date]] - tblClean[[#This Row],[Lead Date]], "")</f>
        <v>2</v>
      </c>
      <c r="R164" s="38">
        <f>IF(AND(NOT(ISBLANK(tblClean[[#This Row],[Booking Date]])), NOT(ISBLANK(tblClean[[#This Row],[Pre-Booking Date]]))), tblClean[[#This Row],[Booking Date]] - tblClean[[#This Row],[Pre-Booking Date]], "")</f>
        <v>4</v>
      </c>
      <c r="S164" s="38">
        <f>IF(AND(NOT(ISBLANK(tblClean[[#This Row],[Delivery Date]])), NOT(ISBLANK(tblClean[[#This Row],[Booking Date]]))), tblClean[[#This Row],[Delivery Date]] - tblClean[[#This Row],[Booking Date]], "")</f>
        <v>4</v>
      </c>
      <c r="T164" s="39">
        <f>IF(AND(tblClean[[#This Row],[Is_SuccessfulDelivery]]=1, NOT(ISBLANK(tblClean[[#This Row],[Delivery Date]])), NOT(ISBLANK(tblClean[[#This Row],[Booking Date]]))),
   tblClean[[#This Row],[Delivery Date]] - tblClean[[#This Row],[Booking Date]],
   "")</f>
        <v>4</v>
      </c>
      <c r="U1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64" s="82">
        <f>IF(tblClean[[#This Row],[Delivery Date]]="", "", tblClean[[#This Row],[Delivery Date]] - tblClean[[#This Row],[Lead Date]])</f>
        <v>10</v>
      </c>
      <c r="W164" s="82" t="str">
        <f>_xlfn.XLOOKUP(tblClean[[#This Row],[Lead ID]], tblHP[Lead ID], tblHP[Potential_Bucket], "")</f>
        <v>Medium</v>
      </c>
      <c r="X164" s="82" t="str">
        <f>IF(tblClean[[#This Row],[Customer Rating]]="", "", IF(tblClean[[#This Row],[Customer Rating]]&lt;=2,"0-2", IF(tblClean[[#This Row],[Customer Rating]]&lt;=5,"3-5", IF(tblClean[[#This Row],[Customer Rating]]&lt;=8,"6-8","9-10"))))</f>
        <v>3-5</v>
      </c>
    </row>
    <row r="165" spans="1:24" x14ac:dyDescent="0.3">
      <c r="A165" s="33" t="s">
        <v>184</v>
      </c>
      <c r="B165" s="34" t="s">
        <v>19</v>
      </c>
      <c r="C165" s="34" t="s">
        <v>22</v>
      </c>
      <c r="D165" s="35">
        <v>45961</v>
      </c>
      <c r="E165" s="34"/>
      <c r="F165" s="34"/>
      <c r="G165" s="34"/>
      <c r="H165" s="34" t="s">
        <v>23</v>
      </c>
      <c r="I165" s="34" t="s">
        <v>63</v>
      </c>
      <c r="J165" s="34"/>
      <c r="K165" s="36"/>
      <c r="L165" s="44">
        <f>IF(NOT(ISBLANK(tblClean[[#This Row],[Pre-Booking Date]])), 1, 0)</f>
        <v>0</v>
      </c>
      <c r="M165" s="44">
        <f>IF(NOT(ISBLANK(tblClean[[#This Row],[Booking Date]])), 1, 0)</f>
        <v>0</v>
      </c>
      <c r="N165" s="38">
        <f>IF(NOT(ISBLANK(tblClean[[#This Row],[Delivery Date]])), 1, 0)</f>
        <v>0</v>
      </c>
      <c r="O165" s="38">
        <f>IF(OR(LOWER(TRIM(tblClean[[#This Row],[Cancellation Status]]))="yes", LOWER(TRIM(tblClean[[#This Row],[Cancellation Status]]))="cancelled"), 1, 0)</f>
        <v>1</v>
      </c>
      <c r="P165" s="38">
        <f>IF(AND(tblClean[[#This Row],[Is_Delivered]]=1, tblClean[[#This Row],[Is_Cancelled]]=0), 1, 0)</f>
        <v>0</v>
      </c>
      <c r="Q165" s="38" t="str">
        <f>IF(AND(NOT(ISBLANK(tblClean[[#This Row],[Pre-Booking Date]])), NOT(ISBLANK(tblClean[[#This Row],[Lead Date]]))), tblClean[[#This Row],[Pre-Booking Date]] - tblClean[[#This Row],[Lead Date]], "")</f>
        <v/>
      </c>
      <c r="R165" s="38" t="str">
        <f>IF(AND(NOT(ISBLANK(tblClean[[#This Row],[Booking Date]])), NOT(ISBLANK(tblClean[[#This Row],[Pre-Booking Date]]))), tblClean[[#This Row],[Booking Date]] - tblClean[[#This Row],[Pre-Booking Date]], "")</f>
        <v/>
      </c>
      <c r="S165" s="38" t="str">
        <f>IF(AND(NOT(ISBLANK(tblClean[[#This Row],[Delivery Date]])), NOT(ISBLANK(tblClean[[#This Row],[Booking Date]]))), tblClean[[#This Row],[Delivery Date]] - tblClean[[#This Row],[Booking Date]], "")</f>
        <v/>
      </c>
      <c r="T165" s="39" t="str">
        <f>IF(AND(tblClean[[#This Row],[Is_SuccessfulDelivery]]=1, NOT(ISBLANK(tblClean[[#This Row],[Delivery Date]])), NOT(ISBLANK(tblClean[[#This Row],[Booking Date]]))),
   tblClean[[#This Row],[Delivery Date]] - tblClean[[#This Row],[Booking Date]],
   "")</f>
        <v/>
      </c>
      <c r="U1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65" s="82" t="str">
        <f>IF(tblClean[[#This Row],[Delivery Date]]="", "", tblClean[[#This Row],[Delivery Date]] - tblClean[[#This Row],[Lead Date]])</f>
        <v/>
      </c>
      <c r="W165" s="82" t="str">
        <f>_xlfn.XLOOKUP(tblClean[[#This Row],[Lead ID]], tblHP[Lead ID], tblHP[Potential_Bucket], "")</f>
        <v>Low</v>
      </c>
      <c r="X165" s="82" t="str">
        <f>IF(tblClean[[#This Row],[Customer Rating]]="", "", IF(tblClean[[#This Row],[Customer Rating]]&lt;=2,"0-2", IF(tblClean[[#This Row],[Customer Rating]]&lt;=5,"3-5", IF(tblClean[[#This Row],[Customer Rating]]&lt;=8,"6-8","9-10"))))</f>
        <v/>
      </c>
    </row>
    <row r="166" spans="1:24" x14ac:dyDescent="0.3">
      <c r="A166" s="40" t="s">
        <v>185</v>
      </c>
      <c r="B166" s="41" t="s">
        <v>21</v>
      </c>
      <c r="C166" s="41" t="s">
        <v>30</v>
      </c>
      <c r="D166" s="42">
        <v>45935</v>
      </c>
      <c r="E166" s="42">
        <v>45938</v>
      </c>
      <c r="F166" s="42">
        <v>45942</v>
      </c>
      <c r="G166" s="42">
        <v>45945</v>
      </c>
      <c r="H166" s="41" t="s">
        <v>17</v>
      </c>
      <c r="I166" s="41"/>
      <c r="J166" s="42">
        <v>45969</v>
      </c>
      <c r="K166" s="43">
        <v>8</v>
      </c>
      <c r="L166" s="44">
        <f>IF(NOT(ISBLANK(tblClean[[#This Row],[Pre-Booking Date]])), 1, 0)</f>
        <v>1</v>
      </c>
      <c r="M166" s="44">
        <f>IF(NOT(ISBLANK(tblClean[[#This Row],[Booking Date]])), 1, 0)</f>
        <v>1</v>
      </c>
      <c r="N166" s="38">
        <f>IF(NOT(ISBLANK(tblClean[[#This Row],[Delivery Date]])), 1, 0)</f>
        <v>1</v>
      </c>
      <c r="O166" s="38">
        <f>IF(OR(LOWER(TRIM(tblClean[[#This Row],[Cancellation Status]]))="yes", LOWER(TRIM(tblClean[[#This Row],[Cancellation Status]]))="cancelled"), 1, 0)</f>
        <v>0</v>
      </c>
      <c r="P166" s="38">
        <f>IF(AND(tblClean[[#This Row],[Is_Delivered]]=1, tblClean[[#This Row],[Is_Cancelled]]=0), 1, 0)</f>
        <v>1</v>
      </c>
      <c r="Q166" s="38">
        <f>IF(AND(NOT(ISBLANK(tblClean[[#This Row],[Pre-Booking Date]])), NOT(ISBLANK(tblClean[[#This Row],[Lead Date]]))), tblClean[[#This Row],[Pre-Booking Date]] - tblClean[[#This Row],[Lead Date]], "")</f>
        <v>3</v>
      </c>
      <c r="R166" s="38">
        <f>IF(AND(NOT(ISBLANK(tblClean[[#This Row],[Booking Date]])), NOT(ISBLANK(tblClean[[#This Row],[Pre-Booking Date]]))), tblClean[[#This Row],[Booking Date]] - tblClean[[#This Row],[Pre-Booking Date]], "")</f>
        <v>4</v>
      </c>
      <c r="S166" s="38">
        <f>IF(AND(NOT(ISBLANK(tblClean[[#This Row],[Delivery Date]])), NOT(ISBLANK(tblClean[[#This Row],[Booking Date]]))), tblClean[[#This Row],[Delivery Date]] - tblClean[[#This Row],[Booking Date]], "")</f>
        <v>3</v>
      </c>
      <c r="T166" s="39">
        <f>IF(AND(tblClean[[#This Row],[Is_SuccessfulDelivery]]=1, NOT(ISBLANK(tblClean[[#This Row],[Delivery Date]])), NOT(ISBLANK(tblClean[[#This Row],[Booking Date]]))),
   tblClean[[#This Row],[Delivery Date]] - tblClean[[#This Row],[Booking Date]],
   "")</f>
        <v>3</v>
      </c>
      <c r="U1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66" s="82">
        <f>IF(tblClean[[#This Row],[Delivery Date]]="", "", tblClean[[#This Row],[Delivery Date]] - tblClean[[#This Row],[Lead Date]])</f>
        <v>10</v>
      </c>
      <c r="W166" s="82" t="str">
        <f>_xlfn.XLOOKUP(tblClean[[#This Row],[Lead ID]], tblHP[Lead ID], tblHP[Potential_Bucket], "")</f>
        <v>High</v>
      </c>
      <c r="X166" s="82" t="str">
        <f>IF(tblClean[[#This Row],[Customer Rating]]="", "", IF(tblClean[[#This Row],[Customer Rating]]&lt;=2,"0-2", IF(tblClean[[#This Row],[Customer Rating]]&lt;=5,"3-5", IF(tblClean[[#This Row],[Customer Rating]]&lt;=8,"6-8","9-10"))))</f>
        <v>6-8</v>
      </c>
    </row>
    <row r="167" spans="1:24" x14ac:dyDescent="0.3">
      <c r="A167" s="33" t="s">
        <v>186</v>
      </c>
      <c r="B167" s="34" t="s">
        <v>21</v>
      </c>
      <c r="C167" s="34" t="s">
        <v>22</v>
      </c>
      <c r="D167" s="35">
        <v>45951</v>
      </c>
      <c r="E167" s="34"/>
      <c r="F167" s="34"/>
      <c r="G167" s="34"/>
      <c r="H167" s="34" t="s">
        <v>23</v>
      </c>
      <c r="I167" s="34" t="s">
        <v>26</v>
      </c>
      <c r="J167" s="34"/>
      <c r="K167" s="36"/>
      <c r="L167" s="44">
        <f>IF(NOT(ISBLANK(tblClean[[#This Row],[Pre-Booking Date]])), 1, 0)</f>
        <v>0</v>
      </c>
      <c r="M167" s="44">
        <f>IF(NOT(ISBLANK(tblClean[[#This Row],[Booking Date]])), 1, 0)</f>
        <v>0</v>
      </c>
      <c r="N167" s="38">
        <f>IF(NOT(ISBLANK(tblClean[[#This Row],[Delivery Date]])), 1, 0)</f>
        <v>0</v>
      </c>
      <c r="O167" s="38">
        <f>IF(OR(LOWER(TRIM(tblClean[[#This Row],[Cancellation Status]]))="yes", LOWER(TRIM(tblClean[[#This Row],[Cancellation Status]]))="cancelled"), 1, 0)</f>
        <v>1</v>
      </c>
      <c r="P167" s="38">
        <f>IF(AND(tblClean[[#This Row],[Is_Delivered]]=1, tblClean[[#This Row],[Is_Cancelled]]=0), 1, 0)</f>
        <v>0</v>
      </c>
      <c r="Q167" s="38" t="str">
        <f>IF(AND(NOT(ISBLANK(tblClean[[#This Row],[Pre-Booking Date]])), NOT(ISBLANK(tblClean[[#This Row],[Lead Date]]))), tblClean[[#This Row],[Pre-Booking Date]] - tblClean[[#This Row],[Lead Date]], "")</f>
        <v/>
      </c>
      <c r="R167" s="38" t="str">
        <f>IF(AND(NOT(ISBLANK(tblClean[[#This Row],[Booking Date]])), NOT(ISBLANK(tblClean[[#This Row],[Pre-Booking Date]]))), tblClean[[#This Row],[Booking Date]] - tblClean[[#This Row],[Pre-Booking Date]], "")</f>
        <v/>
      </c>
      <c r="S167" s="38" t="str">
        <f>IF(AND(NOT(ISBLANK(tblClean[[#This Row],[Delivery Date]])), NOT(ISBLANK(tblClean[[#This Row],[Booking Date]]))), tblClean[[#This Row],[Delivery Date]] - tblClean[[#This Row],[Booking Date]], "")</f>
        <v/>
      </c>
      <c r="T167" s="39" t="str">
        <f>IF(AND(tblClean[[#This Row],[Is_SuccessfulDelivery]]=1, NOT(ISBLANK(tblClean[[#This Row],[Delivery Date]])), NOT(ISBLANK(tblClean[[#This Row],[Booking Date]]))),
   tblClean[[#This Row],[Delivery Date]] - tblClean[[#This Row],[Booking Date]],
   "")</f>
        <v/>
      </c>
      <c r="U1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67" s="82" t="str">
        <f>IF(tblClean[[#This Row],[Delivery Date]]="", "", tblClean[[#This Row],[Delivery Date]] - tblClean[[#This Row],[Lead Date]])</f>
        <v/>
      </c>
      <c r="W167" s="82" t="str">
        <f>_xlfn.XLOOKUP(tblClean[[#This Row],[Lead ID]], tblHP[Lead ID], tblHP[Potential_Bucket], "")</f>
        <v>Low</v>
      </c>
      <c r="X167" s="82" t="str">
        <f>IF(tblClean[[#This Row],[Customer Rating]]="", "", IF(tblClean[[#This Row],[Customer Rating]]&lt;=2,"0-2", IF(tblClean[[#This Row],[Customer Rating]]&lt;=5,"3-5", IF(tblClean[[#This Row],[Customer Rating]]&lt;=8,"6-8","9-10"))))</f>
        <v/>
      </c>
    </row>
    <row r="168" spans="1:24" x14ac:dyDescent="0.3">
      <c r="A168" s="40" t="s">
        <v>187</v>
      </c>
      <c r="B168" s="41" t="s">
        <v>32</v>
      </c>
      <c r="C168" s="41" t="s">
        <v>30</v>
      </c>
      <c r="D168" s="42">
        <v>45958</v>
      </c>
      <c r="E168" s="42">
        <v>45960</v>
      </c>
      <c r="F168" s="42">
        <v>45964</v>
      </c>
      <c r="G168" s="42">
        <v>45969</v>
      </c>
      <c r="H168" s="41" t="s">
        <v>17</v>
      </c>
      <c r="I168" s="41"/>
      <c r="J168" s="42">
        <v>45981</v>
      </c>
      <c r="K168" s="43">
        <v>5</v>
      </c>
      <c r="L168" s="44">
        <f>IF(NOT(ISBLANK(tblClean[[#This Row],[Pre-Booking Date]])), 1, 0)</f>
        <v>1</v>
      </c>
      <c r="M168" s="44">
        <f>IF(NOT(ISBLANK(tblClean[[#This Row],[Booking Date]])), 1, 0)</f>
        <v>1</v>
      </c>
      <c r="N168" s="38">
        <f>IF(NOT(ISBLANK(tblClean[[#This Row],[Delivery Date]])), 1, 0)</f>
        <v>1</v>
      </c>
      <c r="O168" s="38">
        <f>IF(OR(LOWER(TRIM(tblClean[[#This Row],[Cancellation Status]]))="yes", LOWER(TRIM(tblClean[[#This Row],[Cancellation Status]]))="cancelled"), 1, 0)</f>
        <v>0</v>
      </c>
      <c r="P168" s="38">
        <f>IF(AND(tblClean[[#This Row],[Is_Delivered]]=1, tblClean[[#This Row],[Is_Cancelled]]=0), 1, 0)</f>
        <v>1</v>
      </c>
      <c r="Q168" s="38">
        <f>IF(AND(NOT(ISBLANK(tblClean[[#This Row],[Pre-Booking Date]])), NOT(ISBLANK(tblClean[[#This Row],[Lead Date]]))), tblClean[[#This Row],[Pre-Booking Date]] - tblClean[[#This Row],[Lead Date]], "")</f>
        <v>2</v>
      </c>
      <c r="R168" s="38">
        <f>IF(AND(NOT(ISBLANK(tblClean[[#This Row],[Booking Date]])), NOT(ISBLANK(tblClean[[#This Row],[Pre-Booking Date]]))), tblClean[[#This Row],[Booking Date]] - tblClean[[#This Row],[Pre-Booking Date]], "")</f>
        <v>4</v>
      </c>
      <c r="S168" s="38">
        <f>IF(AND(NOT(ISBLANK(tblClean[[#This Row],[Delivery Date]])), NOT(ISBLANK(tblClean[[#This Row],[Booking Date]]))), tblClean[[#This Row],[Delivery Date]] - tblClean[[#This Row],[Booking Date]], "")</f>
        <v>5</v>
      </c>
      <c r="T168" s="39">
        <f>IF(AND(tblClean[[#This Row],[Is_SuccessfulDelivery]]=1, NOT(ISBLANK(tblClean[[#This Row],[Delivery Date]])), NOT(ISBLANK(tblClean[[#This Row],[Booking Date]]))),
   tblClean[[#This Row],[Delivery Date]] - tblClean[[#This Row],[Booking Date]],
   "")</f>
        <v>5</v>
      </c>
      <c r="U1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68" s="82">
        <f>IF(tblClean[[#This Row],[Delivery Date]]="", "", tblClean[[#This Row],[Delivery Date]] - tblClean[[#This Row],[Lead Date]])</f>
        <v>11</v>
      </c>
      <c r="W168" s="82" t="str">
        <f>_xlfn.XLOOKUP(tblClean[[#This Row],[Lead ID]], tblHP[Lead ID], tblHP[Potential_Bucket], "")</f>
        <v>Low</v>
      </c>
      <c r="X168" s="82" t="str">
        <f>IF(tblClean[[#This Row],[Customer Rating]]="", "", IF(tblClean[[#This Row],[Customer Rating]]&lt;=2,"0-2", IF(tblClean[[#This Row],[Customer Rating]]&lt;=5,"3-5", IF(tblClean[[#This Row],[Customer Rating]]&lt;=8,"6-8","9-10"))))</f>
        <v>3-5</v>
      </c>
    </row>
    <row r="169" spans="1:24" x14ac:dyDescent="0.3">
      <c r="A169" s="33" t="s">
        <v>188</v>
      </c>
      <c r="B169" s="34" t="s">
        <v>21</v>
      </c>
      <c r="C169" s="34" t="s">
        <v>16</v>
      </c>
      <c r="D169" s="35">
        <v>45955</v>
      </c>
      <c r="E169" s="35">
        <v>45957</v>
      </c>
      <c r="F169" s="35">
        <v>45959</v>
      </c>
      <c r="G169" s="35">
        <v>45965</v>
      </c>
      <c r="H169" s="34" t="s">
        <v>17</v>
      </c>
      <c r="I169" s="34"/>
      <c r="J169" s="35">
        <v>45976</v>
      </c>
      <c r="K169" s="36">
        <v>3</v>
      </c>
      <c r="L169" s="44">
        <f>IF(NOT(ISBLANK(tblClean[[#This Row],[Pre-Booking Date]])), 1, 0)</f>
        <v>1</v>
      </c>
      <c r="M169" s="44">
        <f>IF(NOT(ISBLANK(tblClean[[#This Row],[Booking Date]])), 1, 0)</f>
        <v>1</v>
      </c>
      <c r="N169" s="38">
        <f>IF(NOT(ISBLANK(tblClean[[#This Row],[Delivery Date]])), 1, 0)</f>
        <v>1</v>
      </c>
      <c r="O169" s="38">
        <f>IF(OR(LOWER(TRIM(tblClean[[#This Row],[Cancellation Status]]))="yes", LOWER(TRIM(tblClean[[#This Row],[Cancellation Status]]))="cancelled"), 1, 0)</f>
        <v>0</v>
      </c>
      <c r="P169" s="38">
        <f>IF(AND(tblClean[[#This Row],[Is_Delivered]]=1, tblClean[[#This Row],[Is_Cancelled]]=0), 1, 0)</f>
        <v>1</v>
      </c>
      <c r="Q169" s="38">
        <f>IF(AND(NOT(ISBLANK(tblClean[[#This Row],[Pre-Booking Date]])), NOT(ISBLANK(tblClean[[#This Row],[Lead Date]]))), tblClean[[#This Row],[Pre-Booking Date]] - tblClean[[#This Row],[Lead Date]], "")</f>
        <v>2</v>
      </c>
      <c r="R169" s="38">
        <f>IF(AND(NOT(ISBLANK(tblClean[[#This Row],[Booking Date]])), NOT(ISBLANK(tblClean[[#This Row],[Pre-Booking Date]]))), tblClean[[#This Row],[Booking Date]] - tblClean[[#This Row],[Pre-Booking Date]], "")</f>
        <v>2</v>
      </c>
      <c r="S169" s="38">
        <f>IF(AND(NOT(ISBLANK(tblClean[[#This Row],[Delivery Date]])), NOT(ISBLANK(tblClean[[#This Row],[Booking Date]]))), tblClean[[#This Row],[Delivery Date]] - tblClean[[#This Row],[Booking Date]], "")</f>
        <v>6</v>
      </c>
      <c r="T169" s="39">
        <f>IF(AND(tblClean[[#This Row],[Is_SuccessfulDelivery]]=1, NOT(ISBLANK(tblClean[[#This Row],[Delivery Date]])), NOT(ISBLANK(tblClean[[#This Row],[Booking Date]]))),
   tblClean[[#This Row],[Delivery Date]] - tblClean[[#This Row],[Booking Date]],
   "")</f>
        <v>6</v>
      </c>
      <c r="U1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69" s="82">
        <f>IF(tblClean[[#This Row],[Delivery Date]]="", "", tblClean[[#This Row],[Delivery Date]] - tblClean[[#This Row],[Lead Date]])</f>
        <v>10</v>
      </c>
      <c r="W169" s="82" t="str">
        <f>_xlfn.XLOOKUP(tblClean[[#This Row],[Lead ID]], tblHP[Lead ID], tblHP[Potential_Bucket], "")</f>
        <v>Low</v>
      </c>
      <c r="X169" s="82" t="str">
        <f>IF(tblClean[[#This Row],[Customer Rating]]="", "", IF(tblClean[[#This Row],[Customer Rating]]&lt;=2,"0-2", IF(tblClean[[#This Row],[Customer Rating]]&lt;=5,"3-5", IF(tblClean[[#This Row],[Customer Rating]]&lt;=8,"6-8","9-10"))))</f>
        <v>3-5</v>
      </c>
    </row>
    <row r="170" spans="1:24" x14ac:dyDescent="0.3">
      <c r="A170" s="40" t="s">
        <v>189</v>
      </c>
      <c r="B170" s="41" t="s">
        <v>21</v>
      </c>
      <c r="C170" s="41" t="s">
        <v>16</v>
      </c>
      <c r="D170" s="42">
        <v>45946</v>
      </c>
      <c r="E170" s="42">
        <v>45949</v>
      </c>
      <c r="F170" s="42">
        <v>45952</v>
      </c>
      <c r="G170" s="42">
        <v>45959</v>
      </c>
      <c r="H170" s="41" t="s">
        <v>17</v>
      </c>
      <c r="I170" s="41"/>
      <c r="J170" s="42">
        <v>45978</v>
      </c>
      <c r="K170" s="43">
        <v>2</v>
      </c>
      <c r="L170" s="44">
        <f>IF(NOT(ISBLANK(tblClean[[#This Row],[Pre-Booking Date]])), 1, 0)</f>
        <v>1</v>
      </c>
      <c r="M170" s="44">
        <f>IF(NOT(ISBLANK(tblClean[[#This Row],[Booking Date]])), 1, 0)</f>
        <v>1</v>
      </c>
      <c r="N170" s="38">
        <f>IF(NOT(ISBLANK(tblClean[[#This Row],[Delivery Date]])), 1, 0)</f>
        <v>1</v>
      </c>
      <c r="O170" s="38">
        <f>IF(OR(LOWER(TRIM(tblClean[[#This Row],[Cancellation Status]]))="yes", LOWER(TRIM(tblClean[[#This Row],[Cancellation Status]]))="cancelled"), 1, 0)</f>
        <v>0</v>
      </c>
      <c r="P170" s="38">
        <f>IF(AND(tblClean[[#This Row],[Is_Delivered]]=1, tblClean[[#This Row],[Is_Cancelled]]=0), 1, 0)</f>
        <v>1</v>
      </c>
      <c r="Q170" s="38">
        <f>IF(AND(NOT(ISBLANK(tblClean[[#This Row],[Pre-Booking Date]])), NOT(ISBLANK(tblClean[[#This Row],[Lead Date]]))), tblClean[[#This Row],[Pre-Booking Date]] - tblClean[[#This Row],[Lead Date]], "")</f>
        <v>3</v>
      </c>
      <c r="R170" s="38">
        <f>IF(AND(NOT(ISBLANK(tblClean[[#This Row],[Booking Date]])), NOT(ISBLANK(tblClean[[#This Row],[Pre-Booking Date]]))), tblClean[[#This Row],[Booking Date]] - tblClean[[#This Row],[Pre-Booking Date]], "")</f>
        <v>3</v>
      </c>
      <c r="S170" s="38">
        <f>IF(AND(NOT(ISBLANK(tblClean[[#This Row],[Delivery Date]])), NOT(ISBLANK(tblClean[[#This Row],[Booking Date]]))), tblClean[[#This Row],[Delivery Date]] - tblClean[[#This Row],[Booking Date]], "")</f>
        <v>7</v>
      </c>
      <c r="T170" s="39">
        <f>IF(AND(tblClean[[#This Row],[Is_SuccessfulDelivery]]=1, NOT(ISBLANK(tblClean[[#This Row],[Delivery Date]])), NOT(ISBLANK(tblClean[[#This Row],[Booking Date]]))),
   tblClean[[#This Row],[Delivery Date]] - tblClean[[#This Row],[Booking Date]],
   "")</f>
        <v>7</v>
      </c>
      <c r="U1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70" s="82">
        <f>IF(tblClean[[#This Row],[Delivery Date]]="", "", tblClean[[#This Row],[Delivery Date]] - tblClean[[#This Row],[Lead Date]])</f>
        <v>13</v>
      </c>
      <c r="W170" s="82" t="str">
        <f>_xlfn.XLOOKUP(tblClean[[#This Row],[Lead ID]], tblHP[Lead ID], tblHP[Potential_Bucket], "")</f>
        <v>Low</v>
      </c>
      <c r="X170" s="82" t="str">
        <f>IF(tblClean[[#This Row],[Customer Rating]]="", "", IF(tblClean[[#This Row],[Customer Rating]]&lt;=2,"0-2", IF(tblClean[[#This Row],[Customer Rating]]&lt;=5,"3-5", IF(tblClean[[#This Row],[Customer Rating]]&lt;=8,"6-8","9-10"))))</f>
        <v>0-2</v>
      </c>
    </row>
    <row r="171" spans="1:24" x14ac:dyDescent="0.3">
      <c r="A171" s="33" t="s">
        <v>190</v>
      </c>
      <c r="B171" s="34" t="s">
        <v>21</v>
      </c>
      <c r="C171" s="34" t="s">
        <v>30</v>
      </c>
      <c r="D171" s="35">
        <v>45934</v>
      </c>
      <c r="E171" s="35">
        <v>45937</v>
      </c>
      <c r="F171" s="35">
        <v>45940</v>
      </c>
      <c r="G171" s="35">
        <v>45945</v>
      </c>
      <c r="H171" s="34" t="s">
        <v>17</v>
      </c>
      <c r="I171" s="34"/>
      <c r="J171" s="35">
        <v>45955</v>
      </c>
      <c r="K171" s="36">
        <v>7</v>
      </c>
      <c r="L171" s="44">
        <f>IF(NOT(ISBLANK(tblClean[[#This Row],[Pre-Booking Date]])), 1, 0)</f>
        <v>1</v>
      </c>
      <c r="M171" s="44">
        <f>IF(NOT(ISBLANK(tblClean[[#This Row],[Booking Date]])), 1, 0)</f>
        <v>1</v>
      </c>
      <c r="N171" s="38">
        <f>IF(NOT(ISBLANK(tblClean[[#This Row],[Delivery Date]])), 1, 0)</f>
        <v>1</v>
      </c>
      <c r="O171" s="38">
        <f>IF(OR(LOWER(TRIM(tblClean[[#This Row],[Cancellation Status]]))="yes", LOWER(TRIM(tblClean[[#This Row],[Cancellation Status]]))="cancelled"), 1, 0)</f>
        <v>0</v>
      </c>
      <c r="P171" s="38">
        <f>IF(AND(tblClean[[#This Row],[Is_Delivered]]=1, tblClean[[#This Row],[Is_Cancelled]]=0), 1, 0)</f>
        <v>1</v>
      </c>
      <c r="Q171" s="38">
        <f>IF(AND(NOT(ISBLANK(tblClean[[#This Row],[Pre-Booking Date]])), NOT(ISBLANK(tblClean[[#This Row],[Lead Date]]))), tblClean[[#This Row],[Pre-Booking Date]] - tblClean[[#This Row],[Lead Date]], "")</f>
        <v>3</v>
      </c>
      <c r="R171" s="38">
        <f>IF(AND(NOT(ISBLANK(tblClean[[#This Row],[Booking Date]])), NOT(ISBLANK(tblClean[[#This Row],[Pre-Booking Date]]))), tblClean[[#This Row],[Booking Date]] - tblClean[[#This Row],[Pre-Booking Date]], "")</f>
        <v>3</v>
      </c>
      <c r="S171" s="38">
        <f>IF(AND(NOT(ISBLANK(tblClean[[#This Row],[Delivery Date]])), NOT(ISBLANK(tblClean[[#This Row],[Booking Date]]))), tblClean[[#This Row],[Delivery Date]] - tblClean[[#This Row],[Booking Date]], "")</f>
        <v>5</v>
      </c>
      <c r="T171" s="39">
        <f>IF(AND(tblClean[[#This Row],[Is_SuccessfulDelivery]]=1, NOT(ISBLANK(tblClean[[#This Row],[Delivery Date]])), NOT(ISBLANK(tblClean[[#This Row],[Booking Date]]))),
   tblClean[[#This Row],[Delivery Date]] - tblClean[[#This Row],[Booking Date]],
   "")</f>
        <v>5</v>
      </c>
      <c r="U1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71" s="82">
        <f>IF(tblClean[[#This Row],[Delivery Date]]="", "", tblClean[[#This Row],[Delivery Date]] - tblClean[[#This Row],[Lead Date]])</f>
        <v>11</v>
      </c>
      <c r="W171" s="82" t="str">
        <f>_xlfn.XLOOKUP(tblClean[[#This Row],[Lead ID]], tblHP[Lead ID], tblHP[Potential_Bucket], "")</f>
        <v>High</v>
      </c>
      <c r="X171" s="82" t="str">
        <f>IF(tblClean[[#This Row],[Customer Rating]]="", "", IF(tblClean[[#This Row],[Customer Rating]]&lt;=2,"0-2", IF(tblClean[[#This Row],[Customer Rating]]&lt;=5,"3-5", IF(tblClean[[#This Row],[Customer Rating]]&lt;=8,"6-8","9-10"))))</f>
        <v>6-8</v>
      </c>
    </row>
    <row r="172" spans="1:24" x14ac:dyDescent="0.3">
      <c r="A172" s="40" t="s">
        <v>191</v>
      </c>
      <c r="B172" s="41" t="s">
        <v>15</v>
      </c>
      <c r="C172" s="41" t="s">
        <v>30</v>
      </c>
      <c r="D172" s="42">
        <v>45958</v>
      </c>
      <c r="E172" s="42">
        <v>45961</v>
      </c>
      <c r="F172" s="42">
        <v>45964</v>
      </c>
      <c r="G172" s="42">
        <v>45970</v>
      </c>
      <c r="H172" s="41" t="s">
        <v>17</v>
      </c>
      <c r="I172" s="41"/>
      <c r="J172" s="42">
        <v>45990</v>
      </c>
      <c r="K172" s="43">
        <v>5</v>
      </c>
      <c r="L172" s="44">
        <f>IF(NOT(ISBLANK(tblClean[[#This Row],[Pre-Booking Date]])), 1, 0)</f>
        <v>1</v>
      </c>
      <c r="M172" s="44">
        <f>IF(NOT(ISBLANK(tblClean[[#This Row],[Booking Date]])), 1, 0)</f>
        <v>1</v>
      </c>
      <c r="N172" s="38">
        <f>IF(NOT(ISBLANK(tblClean[[#This Row],[Delivery Date]])), 1, 0)</f>
        <v>1</v>
      </c>
      <c r="O172" s="38">
        <f>IF(OR(LOWER(TRIM(tblClean[[#This Row],[Cancellation Status]]))="yes", LOWER(TRIM(tblClean[[#This Row],[Cancellation Status]]))="cancelled"), 1, 0)</f>
        <v>0</v>
      </c>
      <c r="P172" s="38">
        <f>IF(AND(tblClean[[#This Row],[Is_Delivered]]=1, tblClean[[#This Row],[Is_Cancelled]]=0), 1, 0)</f>
        <v>1</v>
      </c>
      <c r="Q172" s="38">
        <f>IF(AND(NOT(ISBLANK(tblClean[[#This Row],[Pre-Booking Date]])), NOT(ISBLANK(tblClean[[#This Row],[Lead Date]]))), tblClean[[#This Row],[Pre-Booking Date]] - tblClean[[#This Row],[Lead Date]], "")</f>
        <v>3</v>
      </c>
      <c r="R172" s="38">
        <f>IF(AND(NOT(ISBLANK(tblClean[[#This Row],[Booking Date]])), NOT(ISBLANK(tblClean[[#This Row],[Pre-Booking Date]]))), tblClean[[#This Row],[Booking Date]] - tblClean[[#This Row],[Pre-Booking Date]], "")</f>
        <v>3</v>
      </c>
      <c r="S172" s="38">
        <f>IF(AND(NOT(ISBLANK(tblClean[[#This Row],[Delivery Date]])), NOT(ISBLANK(tblClean[[#This Row],[Booking Date]]))), tblClean[[#This Row],[Delivery Date]] - tblClean[[#This Row],[Booking Date]], "")</f>
        <v>6</v>
      </c>
      <c r="T172" s="39">
        <f>IF(AND(tblClean[[#This Row],[Is_SuccessfulDelivery]]=1, NOT(ISBLANK(tblClean[[#This Row],[Delivery Date]])), NOT(ISBLANK(tblClean[[#This Row],[Booking Date]]))),
   tblClean[[#This Row],[Delivery Date]] - tblClean[[#This Row],[Booking Date]],
   "")</f>
        <v>6</v>
      </c>
      <c r="U1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72" s="82">
        <f>IF(tblClean[[#This Row],[Delivery Date]]="", "", tblClean[[#This Row],[Delivery Date]] - tblClean[[#This Row],[Lead Date]])</f>
        <v>12</v>
      </c>
      <c r="W172" s="82" t="str">
        <f>_xlfn.XLOOKUP(tblClean[[#This Row],[Lead ID]], tblHP[Lead ID], tblHP[Potential_Bucket], "")</f>
        <v>Low</v>
      </c>
      <c r="X172" s="82" t="str">
        <f>IF(tblClean[[#This Row],[Customer Rating]]="", "", IF(tblClean[[#This Row],[Customer Rating]]&lt;=2,"0-2", IF(tblClean[[#This Row],[Customer Rating]]&lt;=5,"3-5", IF(tblClean[[#This Row],[Customer Rating]]&lt;=8,"6-8","9-10"))))</f>
        <v>3-5</v>
      </c>
    </row>
    <row r="173" spans="1:24" x14ac:dyDescent="0.3">
      <c r="A173" s="33" t="s">
        <v>192</v>
      </c>
      <c r="B173" s="34" t="s">
        <v>21</v>
      </c>
      <c r="C173" s="34" t="s">
        <v>30</v>
      </c>
      <c r="D173" s="35">
        <v>45931</v>
      </c>
      <c r="E173" s="35">
        <v>45932</v>
      </c>
      <c r="F173" s="35">
        <v>45933</v>
      </c>
      <c r="G173" s="35">
        <v>45939</v>
      </c>
      <c r="H173" s="34" t="s">
        <v>17</v>
      </c>
      <c r="I173" s="34"/>
      <c r="J173" s="35">
        <v>45957</v>
      </c>
      <c r="K173" s="36">
        <v>6</v>
      </c>
      <c r="L173" s="44">
        <f>IF(NOT(ISBLANK(tblClean[[#This Row],[Pre-Booking Date]])), 1, 0)</f>
        <v>1</v>
      </c>
      <c r="M173" s="44">
        <f>IF(NOT(ISBLANK(tblClean[[#This Row],[Booking Date]])), 1, 0)</f>
        <v>1</v>
      </c>
      <c r="N173" s="38">
        <f>IF(NOT(ISBLANK(tblClean[[#This Row],[Delivery Date]])), 1, 0)</f>
        <v>1</v>
      </c>
      <c r="O173" s="38">
        <f>IF(OR(LOWER(TRIM(tblClean[[#This Row],[Cancellation Status]]))="yes", LOWER(TRIM(tblClean[[#This Row],[Cancellation Status]]))="cancelled"), 1, 0)</f>
        <v>0</v>
      </c>
      <c r="P173" s="38">
        <f>IF(AND(tblClean[[#This Row],[Is_Delivered]]=1, tblClean[[#This Row],[Is_Cancelled]]=0), 1, 0)</f>
        <v>1</v>
      </c>
      <c r="Q173" s="38">
        <f>IF(AND(NOT(ISBLANK(tblClean[[#This Row],[Pre-Booking Date]])), NOT(ISBLANK(tblClean[[#This Row],[Lead Date]]))), tblClean[[#This Row],[Pre-Booking Date]] - tblClean[[#This Row],[Lead Date]], "")</f>
        <v>1</v>
      </c>
      <c r="R173" s="38">
        <f>IF(AND(NOT(ISBLANK(tblClean[[#This Row],[Booking Date]])), NOT(ISBLANK(tblClean[[#This Row],[Pre-Booking Date]]))), tblClean[[#This Row],[Booking Date]] - tblClean[[#This Row],[Pre-Booking Date]], "")</f>
        <v>1</v>
      </c>
      <c r="S173" s="38">
        <f>IF(AND(NOT(ISBLANK(tblClean[[#This Row],[Delivery Date]])), NOT(ISBLANK(tblClean[[#This Row],[Booking Date]]))), tblClean[[#This Row],[Delivery Date]] - tblClean[[#This Row],[Booking Date]], "")</f>
        <v>6</v>
      </c>
      <c r="T173" s="39">
        <f>IF(AND(tblClean[[#This Row],[Is_SuccessfulDelivery]]=1, NOT(ISBLANK(tblClean[[#This Row],[Delivery Date]])), NOT(ISBLANK(tblClean[[#This Row],[Booking Date]]))),
   tblClean[[#This Row],[Delivery Date]] - tblClean[[#This Row],[Booking Date]],
   "")</f>
        <v>6</v>
      </c>
      <c r="U1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73" s="82">
        <f>IF(tblClean[[#This Row],[Delivery Date]]="", "", tblClean[[#This Row],[Delivery Date]] - tblClean[[#This Row],[Lead Date]])</f>
        <v>8</v>
      </c>
      <c r="W173" s="82" t="str">
        <f>_xlfn.XLOOKUP(tblClean[[#This Row],[Lead ID]], tblHP[Lead ID], tblHP[Potential_Bucket], "")</f>
        <v>High</v>
      </c>
      <c r="X173" s="82" t="str">
        <f>IF(tblClean[[#This Row],[Customer Rating]]="", "", IF(tblClean[[#This Row],[Customer Rating]]&lt;=2,"0-2", IF(tblClean[[#This Row],[Customer Rating]]&lt;=5,"3-5", IF(tblClean[[#This Row],[Customer Rating]]&lt;=8,"6-8","9-10"))))</f>
        <v>6-8</v>
      </c>
    </row>
    <row r="174" spans="1:24" x14ac:dyDescent="0.3">
      <c r="A174" s="40" t="s">
        <v>193</v>
      </c>
      <c r="B174" s="41" t="s">
        <v>21</v>
      </c>
      <c r="C174" s="41" t="s">
        <v>16</v>
      </c>
      <c r="D174" s="42">
        <v>45949</v>
      </c>
      <c r="E174" s="42">
        <v>45950</v>
      </c>
      <c r="F174" s="42">
        <v>45951</v>
      </c>
      <c r="G174" s="42">
        <v>45953</v>
      </c>
      <c r="H174" s="41" t="s">
        <v>17</v>
      </c>
      <c r="I174" s="41"/>
      <c r="J174" s="42">
        <v>45966</v>
      </c>
      <c r="K174" s="43">
        <v>2</v>
      </c>
      <c r="L174" s="44">
        <f>IF(NOT(ISBLANK(tblClean[[#This Row],[Pre-Booking Date]])), 1, 0)</f>
        <v>1</v>
      </c>
      <c r="M174" s="44">
        <f>IF(NOT(ISBLANK(tblClean[[#This Row],[Booking Date]])), 1, 0)</f>
        <v>1</v>
      </c>
      <c r="N174" s="38">
        <f>IF(NOT(ISBLANK(tblClean[[#This Row],[Delivery Date]])), 1, 0)</f>
        <v>1</v>
      </c>
      <c r="O174" s="38">
        <f>IF(OR(LOWER(TRIM(tblClean[[#This Row],[Cancellation Status]]))="yes", LOWER(TRIM(tblClean[[#This Row],[Cancellation Status]]))="cancelled"), 1, 0)</f>
        <v>0</v>
      </c>
      <c r="P174" s="38">
        <f>IF(AND(tblClean[[#This Row],[Is_Delivered]]=1, tblClean[[#This Row],[Is_Cancelled]]=0), 1, 0)</f>
        <v>1</v>
      </c>
      <c r="Q174" s="38">
        <f>IF(AND(NOT(ISBLANK(tblClean[[#This Row],[Pre-Booking Date]])), NOT(ISBLANK(tblClean[[#This Row],[Lead Date]]))), tblClean[[#This Row],[Pre-Booking Date]] - tblClean[[#This Row],[Lead Date]], "")</f>
        <v>1</v>
      </c>
      <c r="R174" s="38">
        <f>IF(AND(NOT(ISBLANK(tblClean[[#This Row],[Booking Date]])), NOT(ISBLANK(tblClean[[#This Row],[Pre-Booking Date]]))), tblClean[[#This Row],[Booking Date]] - tblClean[[#This Row],[Pre-Booking Date]], "")</f>
        <v>1</v>
      </c>
      <c r="S174" s="38">
        <f>IF(AND(NOT(ISBLANK(tblClean[[#This Row],[Delivery Date]])), NOT(ISBLANK(tblClean[[#This Row],[Booking Date]]))), tblClean[[#This Row],[Delivery Date]] - tblClean[[#This Row],[Booking Date]], "")</f>
        <v>2</v>
      </c>
      <c r="T174" s="39">
        <f>IF(AND(tblClean[[#This Row],[Is_SuccessfulDelivery]]=1, NOT(ISBLANK(tblClean[[#This Row],[Delivery Date]])), NOT(ISBLANK(tblClean[[#This Row],[Booking Date]]))),
   tblClean[[#This Row],[Delivery Date]] - tblClean[[#This Row],[Booking Date]],
   "")</f>
        <v>2</v>
      </c>
      <c r="U1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74" s="82">
        <f>IF(tblClean[[#This Row],[Delivery Date]]="", "", tblClean[[#This Row],[Delivery Date]] - tblClean[[#This Row],[Lead Date]])</f>
        <v>4</v>
      </c>
      <c r="W174" s="82" t="str">
        <f>_xlfn.XLOOKUP(tblClean[[#This Row],[Lead ID]], tblHP[Lead ID], tblHP[Potential_Bucket], "")</f>
        <v>Low</v>
      </c>
      <c r="X174" s="82" t="str">
        <f>IF(tblClean[[#This Row],[Customer Rating]]="", "", IF(tblClean[[#This Row],[Customer Rating]]&lt;=2,"0-2", IF(tblClean[[#This Row],[Customer Rating]]&lt;=5,"3-5", IF(tblClean[[#This Row],[Customer Rating]]&lt;=8,"6-8","9-10"))))</f>
        <v>0-2</v>
      </c>
    </row>
    <row r="175" spans="1:24" x14ac:dyDescent="0.3">
      <c r="A175" s="33" t="s">
        <v>194</v>
      </c>
      <c r="B175" s="34" t="s">
        <v>32</v>
      </c>
      <c r="C175" s="34" t="s">
        <v>16</v>
      </c>
      <c r="D175" s="35">
        <v>45940</v>
      </c>
      <c r="E175" s="35">
        <v>45944</v>
      </c>
      <c r="F175" s="35">
        <v>45949</v>
      </c>
      <c r="G175" s="35">
        <v>45955</v>
      </c>
      <c r="H175" s="34" t="s">
        <v>23</v>
      </c>
      <c r="I175" s="34" t="s">
        <v>33</v>
      </c>
      <c r="J175" s="34"/>
      <c r="K175" s="36"/>
      <c r="L175" s="44">
        <f>IF(NOT(ISBLANK(tblClean[[#This Row],[Pre-Booking Date]])), 1, 0)</f>
        <v>1</v>
      </c>
      <c r="M175" s="44">
        <f>IF(NOT(ISBLANK(tblClean[[#This Row],[Booking Date]])), 1, 0)</f>
        <v>1</v>
      </c>
      <c r="N175" s="38">
        <f>IF(NOT(ISBLANK(tblClean[[#This Row],[Delivery Date]])), 1, 0)</f>
        <v>1</v>
      </c>
      <c r="O175" s="38">
        <f>IF(OR(LOWER(TRIM(tblClean[[#This Row],[Cancellation Status]]))="yes", LOWER(TRIM(tblClean[[#This Row],[Cancellation Status]]))="cancelled"), 1, 0)</f>
        <v>1</v>
      </c>
      <c r="P175" s="38">
        <f>IF(AND(tblClean[[#This Row],[Is_Delivered]]=1, tblClean[[#This Row],[Is_Cancelled]]=0), 1, 0)</f>
        <v>0</v>
      </c>
      <c r="Q175" s="38">
        <f>IF(AND(NOT(ISBLANK(tblClean[[#This Row],[Pre-Booking Date]])), NOT(ISBLANK(tblClean[[#This Row],[Lead Date]]))), tblClean[[#This Row],[Pre-Booking Date]] - tblClean[[#This Row],[Lead Date]], "")</f>
        <v>4</v>
      </c>
      <c r="R175" s="38">
        <f>IF(AND(NOT(ISBLANK(tblClean[[#This Row],[Booking Date]])), NOT(ISBLANK(tblClean[[#This Row],[Pre-Booking Date]]))), tblClean[[#This Row],[Booking Date]] - tblClean[[#This Row],[Pre-Booking Date]], "")</f>
        <v>5</v>
      </c>
      <c r="S175" s="38">
        <f>IF(AND(NOT(ISBLANK(tblClean[[#This Row],[Delivery Date]])), NOT(ISBLANK(tblClean[[#This Row],[Booking Date]]))), tblClean[[#This Row],[Delivery Date]] - tblClean[[#This Row],[Booking Date]], "")</f>
        <v>6</v>
      </c>
      <c r="T175" s="39" t="str">
        <f>IF(AND(tblClean[[#This Row],[Is_SuccessfulDelivery]]=1, NOT(ISBLANK(tblClean[[#This Row],[Delivery Date]])), NOT(ISBLANK(tblClean[[#This Row],[Booking Date]]))),
   tblClean[[#This Row],[Delivery Date]] - tblClean[[#This Row],[Booking Date]],
   "")</f>
        <v/>
      </c>
      <c r="U1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75" s="82">
        <f>IF(tblClean[[#This Row],[Delivery Date]]="", "", tblClean[[#This Row],[Delivery Date]] - tblClean[[#This Row],[Lead Date]])</f>
        <v>15</v>
      </c>
      <c r="W175" s="82" t="str">
        <f>_xlfn.XLOOKUP(tblClean[[#This Row],[Lead ID]], tblHP[Lead ID], tblHP[Potential_Bucket], "")</f>
        <v>Low</v>
      </c>
      <c r="X175" s="82" t="str">
        <f>IF(tblClean[[#This Row],[Customer Rating]]="", "", IF(tblClean[[#This Row],[Customer Rating]]&lt;=2,"0-2", IF(tblClean[[#This Row],[Customer Rating]]&lt;=5,"3-5", IF(tblClean[[#This Row],[Customer Rating]]&lt;=8,"6-8","9-10"))))</f>
        <v/>
      </c>
    </row>
    <row r="176" spans="1:24" x14ac:dyDescent="0.3">
      <c r="A176" s="40" t="s">
        <v>195</v>
      </c>
      <c r="B176" s="41" t="s">
        <v>21</v>
      </c>
      <c r="C176" s="41" t="s">
        <v>30</v>
      </c>
      <c r="D176" s="42">
        <v>45946</v>
      </c>
      <c r="E176" s="42">
        <v>45950</v>
      </c>
      <c r="F176" s="42">
        <v>45952</v>
      </c>
      <c r="G176" s="42">
        <v>45954</v>
      </c>
      <c r="H176" s="41" t="s">
        <v>23</v>
      </c>
      <c r="I176" s="41" t="s">
        <v>101</v>
      </c>
      <c r="J176" s="41"/>
      <c r="K176" s="43"/>
      <c r="L176" s="44">
        <f>IF(NOT(ISBLANK(tblClean[[#This Row],[Pre-Booking Date]])), 1, 0)</f>
        <v>1</v>
      </c>
      <c r="M176" s="44">
        <f>IF(NOT(ISBLANK(tblClean[[#This Row],[Booking Date]])), 1, 0)</f>
        <v>1</v>
      </c>
      <c r="N176" s="38">
        <f>IF(NOT(ISBLANK(tblClean[[#This Row],[Delivery Date]])), 1, 0)</f>
        <v>1</v>
      </c>
      <c r="O176" s="38">
        <f>IF(OR(LOWER(TRIM(tblClean[[#This Row],[Cancellation Status]]))="yes", LOWER(TRIM(tblClean[[#This Row],[Cancellation Status]]))="cancelled"), 1, 0)</f>
        <v>1</v>
      </c>
      <c r="P176" s="38">
        <f>IF(AND(tblClean[[#This Row],[Is_Delivered]]=1, tblClean[[#This Row],[Is_Cancelled]]=0), 1, 0)</f>
        <v>0</v>
      </c>
      <c r="Q176" s="38">
        <f>IF(AND(NOT(ISBLANK(tblClean[[#This Row],[Pre-Booking Date]])), NOT(ISBLANK(tblClean[[#This Row],[Lead Date]]))), tblClean[[#This Row],[Pre-Booking Date]] - tblClean[[#This Row],[Lead Date]], "")</f>
        <v>4</v>
      </c>
      <c r="R176" s="38">
        <f>IF(AND(NOT(ISBLANK(tblClean[[#This Row],[Booking Date]])), NOT(ISBLANK(tblClean[[#This Row],[Pre-Booking Date]]))), tblClean[[#This Row],[Booking Date]] - tblClean[[#This Row],[Pre-Booking Date]], "")</f>
        <v>2</v>
      </c>
      <c r="S176" s="38">
        <f>IF(AND(NOT(ISBLANK(tblClean[[#This Row],[Delivery Date]])), NOT(ISBLANK(tblClean[[#This Row],[Booking Date]]))), tblClean[[#This Row],[Delivery Date]] - tblClean[[#This Row],[Booking Date]], "")</f>
        <v>2</v>
      </c>
      <c r="T176" s="39" t="str">
        <f>IF(AND(tblClean[[#This Row],[Is_SuccessfulDelivery]]=1, NOT(ISBLANK(tblClean[[#This Row],[Delivery Date]])), NOT(ISBLANK(tblClean[[#This Row],[Booking Date]]))),
   tblClean[[#This Row],[Delivery Date]] - tblClean[[#This Row],[Booking Date]],
   "")</f>
        <v/>
      </c>
      <c r="U1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76" s="82">
        <f>IF(tblClean[[#This Row],[Delivery Date]]="", "", tblClean[[#This Row],[Delivery Date]] - tblClean[[#This Row],[Lead Date]])</f>
        <v>8</v>
      </c>
      <c r="W176" s="82" t="str">
        <f>_xlfn.XLOOKUP(tblClean[[#This Row],[Lead ID]], tblHP[Lead ID], tblHP[Potential_Bucket], "")</f>
        <v>Low</v>
      </c>
      <c r="X176" s="82" t="str">
        <f>IF(tblClean[[#This Row],[Customer Rating]]="", "", IF(tblClean[[#This Row],[Customer Rating]]&lt;=2,"0-2", IF(tblClean[[#This Row],[Customer Rating]]&lt;=5,"3-5", IF(tblClean[[#This Row],[Customer Rating]]&lt;=8,"6-8","9-10"))))</f>
        <v/>
      </c>
    </row>
    <row r="177" spans="1:24" x14ac:dyDescent="0.3">
      <c r="A177" s="33" t="s">
        <v>196</v>
      </c>
      <c r="B177" s="34" t="s">
        <v>21</v>
      </c>
      <c r="C177" s="34" t="s">
        <v>16</v>
      </c>
      <c r="D177" s="35">
        <v>45946</v>
      </c>
      <c r="E177" s="35">
        <v>45948</v>
      </c>
      <c r="F177" s="35">
        <v>45953</v>
      </c>
      <c r="G177" s="35">
        <v>45957</v>
      </c>
      <c r="H177" s="34" t="s">
        <v>17</v>
      </c>
      <c r="I177" s="34"/>
      <c r="J177" s="35">
        <v>45969</v>
      </c>
      <c r="K177" s="36">
        <v>5</v>
      </c>
      <c r="L177" s="44">
        <f>IF(NOT(ISBLANK(tblClean[[#This Row],[Pre-Booking Date]])), 1, 0)</f>
        <v>1</v>
      </c>
      <c r="M177" s="44">
        <f>IF(NOT(ISBLANK(tblClean[[#This Row],[Booking Date]])), 1, 0)</f>
        <v>1</v>
      </c>
      <c r="N177" s="38">
        <f>IF(NOT(ISBLANK(tblClean[[#This Row],[Delivery Date]])), 1, 0)</f>
        <v>1</v>
      </c>
      <c r="O177" s="38">
        <f>IF(OR(LOWER(TRIM(tblClean[[#This Row],[Cancellation Status]]))="yes", LOWER(TRIM(tblClean[[#This Row],[Cancellation Status]]))="cancelled"), 1, 0)</f>
        <v>0</v>
      </c>
      <c r="P177" s="38">
        <f>IF(AND(tblClean[[#This Row],[Is_Delivered]]=1, tblClean[[#This Row],[Is_Cancelled]]=0), 1, 0)</f>
        <v>1</v>
      </c>
      <c r="Q177" s="38">
        <f>IF(AND(NOT(ISBLANK(tblClean[[#This Row],[Pre-Booking Date]])), NOT(ISBLANK(tblClean[[#This Row],[Lead Date]]))), tblClean[[#This Row],[Pre-Booking Date]] - tblClean[[#This Row],[Lead Date]], "")</f>
        <v>2</v>
      </c>
      <c r="R177" s="38">
        <f>IF(AND(NOT(ISBLANK(tblClean[[#This Row],[Booking Date]])), NOT(ISBLANK(tblClean[[#This Row],[Pre-Booking Date]]))), tblClean[[#This Row],[Booking Date]] - tblClean[[#This Row],[Pre-Booking Date]], "")</f>
        <v>5</v>
      </c>
      <c r="S177" s="38">
        <f>IF(AND(NOT(ISBLANK(tblClean[[#This Row],[Delivery Date]])), NOT(ISBLANK(tblClean[[#This Row],[Booking Date]]))), tblClean[[#This Row],[Delivery Date]] - tblClean[[#This Row],[Booking Date]], "")</f>
        <v>4</v>
      </c>
      <c r="T177" s="39">
        <f>IF(AND(tblClean[[#This Row],[Is_SuccessfulDelivery]]=1, NOT(ISBLANK(tblClean[[#This Row],[Delivery Date]])), NOT(ISBLANK(tblClean[[#This Row],[Booking Date]]))),
   tblClean[[#This Row],[Delivery Date]] - tblClean[[#This Row],[Booking Date]],
   "")</f>
        <v>4</v>
      </c>
      <c r="U1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77" s="82">
        <f>IF(tblClean[[#This Row],[Delivery Date]]="", "", tblClean[[#This Row],[Delivery Date]] - tblClean[[#This Row],[Lead Date]])</f>
        <v>11</v>
      </c>
      <c r="W177" s="82" t="str">
        <f>_xlfn.XLOOKUP(tblClean[[#This Row],[Lead ID]], tblHP[Lead ID], tblHP[Potential_Bucket], "")</f>
        <v>Low</v>
      </c>
      <c r="X177" s="82" t="str">
        <f>IF(tblClean[[#This Row],[Customer Rating]]="", "", IF(tblClean[[#This Row],[Customer Rating]]&lt;=2,"0-2", IF(tblClean[[#This Row],[Customer Rating]]&lt;=5,"3-5", IF(tblClean[[#This Row],[Customer Rating]]&lt;=8,"6-8","9-10"))))</f>
        <v>3-5</v>
      </c>
    </row>
    <row r="178" spans="1:24" x14ac:dyDescent="0.3">
      <c r="A178" s="40" t="s">
        <v>197</v>
      </c>
      <c r="B178" s="41" t="s">
        <v>19</v>
      </c>
      <c r="C178" s="41" t="s">
        <v>30</v>
      </c>
      <c r="D178" s="42">
        <v>45945</v>
      </c>
      <c r="E178" s="42">
        <v>45947</v>
      </c>
      <c r="F178" s="42">
        <v>45948</v>
      </c>
      <c r="G178" s="42">
        <v>45954</v>
      </c>
      <c r="H178" s="41" t="s">
        <v>17</v>
      </c>
      <c r="I178" s="41"/>
      <c r="J178" s="42">
        <v>45974</v>
      </c>
      <c r="K178" s="43">
        <v>2</v>
      </c>
      <c r="L178" s="44">
        <f>IF(NOT(ISBLANK(tblClean[[#This Row],[Pre-Booking Date]])), 1, 0)</f>
        <v>1</v>
      </c>
      <c r="M178" s="44">
        <f>IF(NOT(ISBLANK(tblClean[[#This Row],[Booking Date]])), 1, 0)</f>
        <v>1</v>
      </c>
      <c r="N178" s="38">
        <f>IF(NOT(ISBLANK(tblClean[[#This Row],[Delivery Date]])), 1, 0)</f>
        <v>1</v>
      </c>
      <c r="O178" s="38">
        <f>IF(OR(LOWER(TRIM(tblClean[[#This Row],[Cancellation Status]]))="yes", LOWER(TRIM(tblClean[[#This Row],[Cancellation Status]]))="cancelled"), 1, 0)</f>
        <v>0</v>
      </c>
      <c r="P178" s="38">
        <f>IF(AND(tblClean[[#This Row],[Is_Delivered]]=1, tblClean[[#This Row],[Is_Cancelled]]=0), 1, 0)</f>
        <v>1</v>
      </c>
      <c r="Q178" s="38">
        <f>IF(AND(NOT(ISBLANK(tblClean[[#This Row],[Pre-Booking Date]])), NOT(ISBLANK(tblClean[[#This Row],[Lead Date]]))), tblClean[[#This Row],[Pre-Booking Date]] - tblClean[[#This Row],[Lead Date]], "")</f>
        <v>2</v>
      </c>
      <c r="R178" s="38">
        <f>IF(AND(NOT(ISBLANK(tblClean[[#This Row],[Booking Date]])), NOT(ISBLANK(tblClean[[#This Row],[Pre-Booking Date]]))), tblClean[[#This Row],[Booking Date]] - tblClean[[#This Row],[Pre-Booking Date]], "")</f>
        <v>1</v>
      </c>
      <c r="S178" s="38">
        <f>IF(AND(NOT(ISBLANK(tblClean[[#This Row],[Delivery Date]])), NOT(ISBLANK(tblClean[[#This Row],[Booking Date]]))), tblClean[[#This Row],[Delivery Date]] - tblClean[[#This Row],[Booking Date]], "")</f>
        <v>6</v>
      </c>
      <c r="T178" s="39">
        <f>IF(AND(tblClean[[#This Row],[Is_SuccessfulDelivery]]=1, NOT(ISBLANK(tblClean[[#This Row],[Delivery Date]])), NOT(ISBLANK(tblClean[[#This Row],[Booking Date]]))),
   tblClean[[#This Row],[Delivery Date]] - tblClean[[#This Row],[Booking Date]],
   "")</f>
        <v>6</v>
      </c>
      <c r="U1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78" s="82">
        <f>IF(tblClean[[#This Row],[Delivery Date]]="", "", tblClean[[#This Row],[Delivery Date]] - tblClean[[#This Row],[Lead Date]])</f>
        <v>9</v>
      </c>
      <c r="W178" s="82" t="str">
        <f>_xlfn.XLOOKUP(tblClean[[#This Row],[Lead ID]], tblHP[Lead ID], tblHP[Potential_Bucket], "")</f>
        <v>Low</v>
      </c>
      <c r="X178" s="82" t="str">
        <f>IF(tblClean[[#This Row],[Customer Rating]]="", "", IF(tblClean[[#This Row],[Customer Rating]]&lt;=2,"0-2", IF(tblClean[[#This Row],[Customer Rating]]&lt;=5,"3-5", IF(tblClean[[#This Row],[Customer Rating]]&lt;=8,"6-8","9-10"))))</f>
        <v>0-2</v>
      </c>
    </row>
    <row r="179" spans="1:24" x14ac:dyDescent="0.3">
      <c r="A179" s="33" t="s">
        <v>198</v>
      </c>
      <c r="B179" s="34" t="s">
        <v>32</v>
      </c>
      <c r="C179" s="34" t="s">
        <v>22</v>
      </c>
      <c r="D179" s="35">
        <v>45941</v>
      </c>
      <c r="E179" s="34"/>
      <c r="F179" s="34"/>
      <c r="G179" s="34"/>
      <c r="H179" s="34" t="s">
        <v>23</v>
      </c>
      <c r="I179" s="34" t="s">
        <v>26</v>
      </c>
      <c r="J179" s="34"/>
      <c r="K179" s="36"/>
      <c r="L179" s="44">
        <f>IF(NOT(ISBLANK(tblClean[[#This Row],[Pre-Booking Date]])), 1, 0)</f>
        <v>0</v>
      </c>
      <c r="M179" s="44">
        <f>IF(NOT(ISBLANK(tblClean[[#This Row],[Booking Date]])), 1, 0)</f>
        <v>0</v>
      </c>
      <c r="N179" s="38">
        <f>IF(NOT(ISBLANK(tblClean[[#This Row],[Delivery Date]])), 1, 0)</f>
        <v>0</v>
      </c>
      <c r="O179" s="38">
        <f>IF(OR(LOWER(TRIM(tblClean[[#This Row],[Cancellation Status]]))="yes", LOWER(TRIM(tblClean[[#This Row],[Cancellation Status]]))="cancelled"), 1, 0)</f>
        <v>1</v>
      </c>
      <c r="P179" s="38">
        <f>IF(AND(tblClean[[#This Row],[Is_Delivered]]=1, tblClean[[#This Row],[Is_Cancelled]]=0), 1, 0)</f>
        <v>0</v>
      </c>
      <c r="Q179" s="38" t="str">
        <f>IF(AND(NOT(ISBLANK(tblClean[[#This Row],[Pre-Booking Date]])), NOT(ISBLANK(tblClean[[#This Row],[Lead Date]]))), tblClean[[#This Row],[Pre-Booking Date]] - tblClean[[#This Row],[Lead Date]], "")</f>
        <v/>
      </c>
      <c r="R179" s="38" t="str">
        <f>IF(AND(NOT(ISBLANK(tblClean[[#This Row],[Booking Date]])), NOT(ISBLANK(tblClean[[#This Row],[Pre-Booking Date]]))), tblClean[[#This Row],[Booking Date]] - tblClean[[#This Row],[Pre-Booking Date]], "")</f>
        <v/>
      </c>
      <c r="S179" s="38" t="str">
        <f>IF(AND(NOT(ISBLANK(tblClean[[#This Row],[Delivery Date]])), NOT(ISBLANK(tblClean[[#This Row],[Booking Date]]))), tblClean[[#This Row],[Delivery Date]] - tblClean[[#This Row],[Booking Date]], "")</f>
        <v/>
      </c>
      <c r="T179" s="39" t="str">
        <f>IF(AND(tblClean[[#This Row],[Is_SuccessfulDelivery]]=1, NOT(ISBLANK(tblClean[[#This Row],[Delivery Date]])), NOT(ISBLANK(tblClean[[#This Row],[Booking Date]]))),
   tblClean[[#This Row],[Delivery Date]] - tblClean[[#This Row],[Booking Date]],
   "")</f>
        <v/>
      </c>
      <c r="U1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79" s="82" t="str">
        <f>IF(tblClean[[#This Row],[Delivery Date]]="", "", tblClean[[#This Row],[Delivery Date]] - tblClean[[#This Row],[Lead Date]])</f>
        <v/>
      </c>
      <c r="W179" s="82" t="str">
        <f>_xlfn.XLOOKUP(tblClean[[#This Row],[Lead ID]], tblHP[Lead ID], tblHP[Potential_Bucket], "")</f>
        <v>Low</v>
      </c>
      <c r="X179" s="82" t="str">
        <f>IF(tblClean[[#This Row],[Customer Rating]]="", "", IF(tblClean[[#This Row],[Customer Rating]]&lt;=2,"0-2", IF(tblClean[[#This Row],[Customer Rating]]&lt;=5,"3-5", IF(tblClean[[#This Row],[Customer Rating]]&lt;=8,"6-8","9-10"))))</f>
        <v/>
      </c>
    </row>
    <row r="180" spans="1:24" x14ac:dyDescent="0.3">
      <c r="A180" s="40" t="s">
        <v>199</v>
      </c>
      <c r="B180" s="41" t="s">
        <v>32</v>
      </c>
      <c r="C180" s="41" t="s">
        <v>30</v>
      </c>
      <c r="D180" s="42">
        <v>45936</v>
      </c>
      <c r="E180" s="42">
        <v>45940</v>
      </c>
      <c r="F180" s="42">
        <v>45942</v>
      </c>
      <c r="G180" s="42">
        <v>45946</v>
      </c>
      <c r="H180" s="41" t="s">
        <v>17</v>
      </c>
      <c r="I180" s="41"/>
      <c r="J180" s="42">
        <v>45961</v>
      </c>
      <c r="K180" s="43">
        <v>1</v>
      </c>
      <c r="L180" s="44">
        <f>IF(NOT(ISBLANK(tblClean[[#This Row],[Pre-Booking Date]])), 1, 0)</f>
        <v>1</v>
      </c>
      <c r="M180" s="44">
        <f>IF(NOT(ISBLANK(tblClean[[#This Row],[Booking Date]])), 1, 0)</f>
        <v>1</v>
      </c>
      <c r="N180" s="38">
        <f>IF(NOT(ISBLANK(tblClean[[#This Row],[Delivery Date]])), 1, 0)</f>
        <v>1</v>
      </c>
      <c r="O180" s="38">
        <f>IF(OR(LOWER(TRIM(tblClean[[#This Row],[Cancellation Status]]))="yes", LOWER(TRIM(tblClean[[#This Row],[Cancellation Status]]))="cancelled"), 1, 0)</f>
        <v>0</v>
      </c>
      <c r="P180" s="38">
        <f>IF(AND(tblClean[[#This Row],[Is_Delivered]]=1, tblClean[[#This Row],[Is_Cancelled]]=0), 1, 0)</f>
        <v>1</v>
      </c>
      <c r="Q180" s="38">
        <f>IF(AND(NOT(ISBLANK(tblClean[[#This Row],[Pre-Booking Date]])), NOT(ISBLANK(tblClean[[#This Row],[Lead Date]]))), tblClean[[#This Row],[Pre-Booking Date]] - tblClean[[#This Row],[Lead Date]], "")</f>
        <v>4</v>
      </c>
      <c r="R180" s="38">
        <f>IF(AND(NOT(ISBLANK(tblClean[[#This Row],[Booking Date]])), NOT(ISBLANK(tblClean[[#This Row],[Pre-Booking Date]]))), tblClean[[#This Row],[Booking Date]] - tblClean[[#This Row],[Pre-Booking Date]], "")</f>
        <v>2</v>
      </c>
      <c r="S180" s="38">
        <f>IF(AND(NOT(ISBLANK(tblClean[[#This Row],[Delivery Date]])), NOT(ISBLANK(tblClean[[#This Row],[Booking Date]]))), tblClean[[#This Row],[Delivery Date]] - tblClean[[#This Row],[Booking Date]], "")</f>
        <v>4</v>
      </c>
      <c r="T180" s="39">
        <f>IF(AND(tblClean[[#This Row],[Is_SuccessfulDelivery]]=1, NOT(ISBLANK(tblClean[[#This Row],[Delivery Date]])), NOT(ISBLANK(tblClean[[#This Row],[Booking Date]]))),
   tblClean[[#This Row],[Delivery Date]] - tblClean[[#This Row],[Booking Date]],
   "")</f>
        <v>4</v>
      </c>
      <c r="U1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0" s="82">
        <f>IF(tblClean[[#This Row],[Delivery Date]]="", "", tblClean[[#This Row],[Delivery Date]] - tblClean[[#This Row],[Lead Date]])</f>
        <v>10</v>
      </c>
      <c r="W180" s="82" t="str">
        <f>_xlfn.XLOOKUP(tblClean[[#This Row],[Lead ID]], tblHP[Lead ID], tblHP[Potential_Bucket], "")</f>
        <v>Low</v>
      </c>
      <c r="X180" s="82" t="str">
        <f>IF(tblClean[[#This Row],[Customer Rating]]="", "", IF(tblClean[[#This Row],[Customer Rating]]&lt;=2,"0-2", IF(tblClean[[#This Row],[Customer Rating]]&lt;=5,"3-5", IF(tblClean[[#This Row],[Customer Rating]]&lt;=8,"6-8","9-10"))))</f>
        <v>0-2</v>
      </c>
    </row>
    <row r="181" spans="1:24" x14ac:dyDescent="0.3">
      <c r="A181" s="33" t="s">
        <v>200</v>
      </c>
      <c r="B181" s="34" t="s">
        <v>32</v>
      </c>
      <c r="C181" s="34" t="s">
        <v>30</v>
      </c>
      <c r="D181" s="35">
        <v>45961</v>
      </c>
      <c r="E181" s="35">
        <v>45966</v>
      </c>
      <c r="F181" s="35">
        <v>45970</v>
      </c>
      <c r="G181" s="35">
        <v>45976</v>
      </c>
      <c r="H181" s="34" t="s">
        <v>17</v>
      </c>
      <c r="I181" s="34"/>
      <c r="J181" s="35">
        <v>45998</v>
      </c>
      <c r="K181" s="36">
        <v>8</v>
      </c>
      <c r="L181" s="44">
        <f>IF(NOT(ISBLANK(tblClean[[#This Row],[Pre-Booking Date]])), 1, 0)</f>
        <v>1</v>
      </c>
      <c r="M181" s="44">
        <f>IF(NOT(ISBLANK(tblClean[[#This Row],[Booking Date]])), 1, 0)</f>
        <v>1</v>
      </c>
      <c r="N181" s="38">
        <f>IF(NOT(ISBLANK(tblClean[[#This Row],[Delivery Date]])), 1, 0)</f>
        <v>1</v>
      </c>
      <c r="O181" s="38">
        <f>IF(OR(LOWER(TRIM(tblClean[[#This Row],[Cancellation Status]]))="yes", LOWER(TRIM(tblClean[[#This Row],[Cancellation Status]]))="cancelled"), 1, 0)</f>
        <v>0</v>
      </c>
      <c r="P181" s="38">
        <f>IF(AND(tblClean[[#This Row],[Is_Delivered]]=1, tblClean[[#This Row],[Is_Cancelled]]=0), 1, 0)</f>
        <v>1</v>
      </c>
      <c r="Q181" s="38">
        <f>IF(AND(NOT(ISBLANK(tblClean[[#This Row],[Pre-Booking Date]])), NOT(ISBLANK(tblClean[[#This Row],[Lead Date]]))), tblClean[[#This Row],[Pre-Booking Date]] - tblClean[[#This Row],[Lead Date]], "")</f>
        <v>5</v>
      </c>
      <c r="R181" s="38">
        <f>IF(AND(NOT(ISBLANK(tblClean[[#This Row],[Booking Date]])), NOT(ISBLANK(tblClean[[#This Row],[Pre-Booking Date]]))), tblClean[[#This Row],[Booking Date]] - tblClean[[#This Row],[Pre-Booking Date]], "")</f>
        <v>4</v>
      </c>
      <c r="S181" s="38">
        <f>IF(AND(NOT(ISBLANK(tblClean[[#This Row],[Delivery Date]])), NOT(ISBLANK(tblClean[[#This Row],[Booking Date]]))), tblClean[[#This Row],[Delivery Date]] - tblClean[[#This Row],[Booking Date]], "")</f>
        <v>6</v>
      </c>
      <c r="T181" s="39">
        <f>IF(AND(tblClean[[#This Row],[Is_SuccessfulDelivery]]=1, NOT(ISBLANK(tblClean[[#This Row],[Delivery Date]])), NOT(ISBLANK(tblClean[[#This Row],[Booking Date]]))),
   tblClean[[#This Row],[Delivery Date]] - tblClean[[#This Row],[Booking Date]],
   "")</f>
        <v>6</v>
      </c>
      <c r="U1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81" s="82">
        <f>IF(tblClean[[#This Row],[Delivery Date]]="", "", tblClean[[#This Row],[Delivery Date]] - tblClean[[#This Row],[Lead Date]])</f>
        <v>15</v>
      </c>
      <c r="W181" s="82" t="str">
        <f>_xlfn.XLOOKUP(tblClean[[#This Row],[Lead ID]], tblHP[Lead ID], tblHP[Potential_Bucket], "")</f>
        <v>High</v>
      </c>
      <c r="X181" s="82" t="str">
        <f>IF(tblClean[[#This Row],[Customer Rating]]="", "", IF(tblClean[[#This Row],[Customer Rating]]&lt;=2,"0-2", IF(tblClean[[#This Row],[Customer Rating]]&lt;=5,"3-5", IF(tblClean[[#This Row],[Customer Rating]]&lt;=8,"6-8","9-10"))))</f>
        <v>6-8</v>
      </c>
    </row>
    <row r="182" spans="1:24" x14ac:dyDescent="0.3">
      <c r="A182" s="40" t="s">
        <v>201</v>
      </c>
      <c r="B182" s="41" t="s">
        <v>32</v>
      </c>
      <c r="C182" s="41" t="s">
        <v>30</v>
      </c>
      <c r="D182" s="42">
        <v>45932</v>
      </c>
      <c r="E182" s="42">
        <v>45934</v>
      </c>
      <c r="F182" s="42">
        <v>45936</v>
      </c>
      <c r="G182" s="42">
        <v>45938</v>
      </c>
      <c r="H182" s="41" t="s">
        <v>17</v>
      </c>
      <c r="I182" s="41"/>
      <c r="J182" s="42">
        <v>45953</v>
      </c>
      <c r="K182" s="43">
        <v>6</v>
      </c>
      <c r="L182" s="44">
        <f>IF(NOT(ISBLANK(tblClean[[#This Row],[Pre-Booking Date]])), 1, 0)</f>
        <v>1</v>
      </c>
      <c r="M182" s="44">
        <f>IF(NOT(ISBLANK(tblClean[[#This Row],[Booking Date]])), 1, 0)</f>
        <v>1</v>
      </c>
      <c r="N182" s="38">
        <f>IF(NOT(ISBLANK(tblClean[[#This Row],[Delivery Date]])), 1, 0)</f>
        <v>1</v>
      </c>
      <c r="O182" s="38">
        <f>IF(OR(LOWER(TRIM(tblClean[[#This Row],[Cancellation Status]]))="yes", LOWER(TRIM(tblClean[[#This Row],[Cancellation Status]]))="cancelled"), 1, 0)</f>
        <v>0</v>
      </c>
      <c r="P182" s="38">
        <f>IF(AND(tblClean[[#This Row],[Is_Delivered]]=1, tblClean[[#This Row],[Is_Cancelled]]=0), 1, 0)</f>
        <v>1</v>
      </c>
      <c r="Q182" s="38">
        <f>IF(AND(NOT(ISBLANK(tblClean[[#This Row],[Pre-Booking Date]])), NOT(ISBLANK(tblClean[[#This Row],[Lead Date]]))), tblClean[[#This Row],[Pre-Booking Date]] - tblClean[[#This Row],[Lead Date]], "")</f>
        <v>2</v>
      </c>
      <c r="R182" s="38">
        <f>IF(AND(NOT(ISBLANK(tblClean[[#This Row],[Booking Date]])), NOT(ISBLANK(tblClean[[#This Row],[Pre-Booking Date]]))), tblClean[[#This Row],[Booking Date]] - tblClean[[#This Row],[Pre-Booking Date]], "")</f>
        <v>2</v>
      </c>
      <c r="S182" s="38">
        <f>IF(AND(NOT(ISBLANK(tblClean[[#This Row],[Delivery Date]])), NOT(ISBLANK(tblClean[[#This Row],[Booking Date]]))), tblClean[[#This Row],[Delivery Date]] - tblClean[[#This Row],[Booking Date]], "")</f>
        <v>2</v>
      </c>
      <c r="T182" s="39">
        <f>IF(AND(tblClean[[#This Row],[Is_SuccessfulDelivery]]=1, NOT(ISBLANK(tblClean[[#This Row],[Delivery Date]])), NOT(ISBLANK(tblClean[[#This Row],[Booking Date]]))),
   tblClean[[#This Row],[Delivery Date]] - tblClean[[#This Row],[Booking Date]],
   "")</f>
        <v>2</v>
      </c>
      <c r="U1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2" s="82">
        <f>IF(tblClean[[#This Row],[Delivery Date]]="", "", tblClean[[#This Row],[Delivery Date]] - tblClean[[#This Row],[Lead Date]])</f>
        <v>6</v>
      </c>
      <c r="W182" s="82" t="str">
        <f>_xlfn.XLOOKUP(tblClean[[#This Row],[Lead ID]], tblHP[Lead ID], tblHP[Potential_Bucket], "")</f>
        <v>High</v>
      </c>
      <c r="X182" s="82" t="str">
        <f>IF(tblClean[[#This Row],[Customer Rating]]="", "", IF(tblClean[[#This Row],[Customer Rating]]&lt;=2,"0-2", IF(tblClean[[#This Row],[Customer Rating]]&lt;=5,"3-5", IF(tblClean[[#This Row],[Customer Rating]]&lt;=8,"6-8","9-10"))))</f>
        <v>6-8</v>
      </c>
    </row>
    <row r="183" spans="1:24" x14ac:dyDescent="0.3">
      <c r="A183" s="33" t="s">
        <v>202</v>
      </c>
      <c r="B183" s="34" t="s">
        <v>32</v>
      </c>
      <c r="C183" s="34" t="s">
        <v>16</v>
      </c>
      <c r="D183" s="35">
        <v>45939</v>
      </c>
      <c r="E183" s="35">
        <v>45944</v>
      </c>
      <c r="F183" s="35">
        <v>45945</v>
      </c>
      <c r="G183" s="35">
        <v>45952</v>
      </c>
      <c r="H183" s="34" t="s">
        <v>17</v>
      </c>
      <c r="I183" s="34"/>
      <c r="J183" s="35">
        <v>45964</v>
      </c>
      <c r="K183" s="36">
        <v>6</v>
      </c>
      <c r="L183" s="44">
        <f>IF(NOT(ISBLANK(tblClean[[#This Row],[Pre-Booking Date]])), 1, 0)</f>
        <v>1</v>
      </c>
      <c r="M183" s="44">
        <f>IF(NOT(ISBLANK(tblClean[[#This Row],[Booking Date]])), 1, 0)</f>
        <v>1</v>
      </c>
      <c r="N183" s="38">
        <f>IF(NOT(ISBLANK(tblClean[[#This Row],[Delivery Date]])), 1, 0)</f>
        <v>1</v>
      </c>
      <c r="O183" s="38">
        <f>IF(OR(LOWER(TRIM(tblClean[[#This Row],[Cancellation Status]]))="yes", LOWER(TRIM(tblClean[[#This Row],[Cancellation Status]]))="cancelled"), 1, 0)</f>
        <v>0</v>
      </c>
      <c r="P183" s="38">
        <f>IF(AND(tblClean[[#This Row],[Is_Delivered]]=1, tblClean[[#This Row],[Is_Cancelled]]=0), 1, 0)</f>
        <v>1</v>
      </c>
      <c r="Q183" s="38">
        <f>IF(AND(NOT(ISBLANK(tblClean[[#This Row],[Pre-Booking Date]])), NOT(ISBLANK(tblClean[[#This Row],[Lead Date]]))), tblClean[[#This Row],[Pre-Booking Date]] - tblClean[[#This Row],[Lead Date]], "")</f>
        <v>5</v>
      </c>
      <c r="R183" s="38">
        <f>IF(AND(NOT(ISBLANK(tblClean[[#This Row],[Booking Date]])), NOT(ISBLANK(tblClean[[#This Row],[Pre-Booking Date]]))), tblClean[[#This Row],[Booking Date]] - tblClean[[#This Row],[Pre-Booking Date]], "")</f>
        <v>1</v>
      </c>
      <c r="S183" s="38">
        <f>IF(AND(NOT(ISBLANK(tblClean[[#This Row],[Delivery Date]])), NOT(ISBLANK(tblClean[[#This Row],[Booking Date]]))), tblClean[[#This Row],[Delivery Date]] - tblClean[[#This Row],[Booking Date]], "")</f>
        <v>7</v>
      </c>
      <c r="T183" s="39">
        <f>IF(AND(tblClean[[#This Row],[Is_SuccessfulDelivery]]=1, NOT(ISBLANK(tblClean[[#This Row],[Delivery Date]])), NOT(ISBLANK(tblClean[[#This Row],[Booking Date]]))),
   tblClean[[#This Row],[Delivery Date]] - tblClean[[#This Row],[Booking Date]],
   "")</f>
        <v>7</v>
      </c>
      <c r="U1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3" s="82">
        <f>IF(tblClean[[#This Row],[Delivery Date]]="", "", tblClean[[#This Row],[Delivery Date]] - tblClean[[#This Row],[Lead Date]])</f>
        <v>13</v>
      </c>
      <c r="W183" s="82" t="str">
        <f>_xlfn.XLOOKUP(tblClean[[#This Row],[Lead ID]], tblHP[Lead ID], tblHP[Potential_Bucket], "")</f>
        <v>Low</v>
      </c>
      <c r="X183" s="82" t="str">
        <f>IF(tblClean[[#This Row],[Customer Rating]]="", "", IF(tblClean[[#This Row],[Customer Rating]]&lt;=2,"0-2", IF(tblClean[[#This Row],[Customer Rating]]&lt;=5,"3-5", IF(tblClean[[#This Row],[Customer Rating]]&lt;=8,"6-8","9-10"))))</f>
        <v>6-8</v>
      </c>
    </row>
    <row r="184" spans="1:24" x14ac:dyDescent="0.3">
      <c r="A184" s="40" t="s">
        <v>203</v>
      </c>
      <c r="B184" s="41" t="s">
        <v>32</v>
      </c>
      <c r="C184" s="41" t="s">
        <v>22</v>
      </c>
      <c r="D184" s="42">
        <v>45961</v>
      </c>
      <c r="E184" s="41"/>
      <c r="F184" s="41"/>
      <c r="G184" s="41"/>
      <c r="H184" s="41" t="s">
        <v>23</v>
      </c>
      <c r="I184" s="41" t="s">
        <v>101</v>
      </c>
      <c r="J184" s="41"/>
      <c r="K184" s="43"/>
      <c r="L184" s="44">
        <f>IF(NOT(ISBLANK(tblClean[[#This Row],[Pre-Booking Date]])), 1, 0)</f>
        <v>0</v>
      </c>
      <c r="M184" s="44">
        <f>IF(NOT(ISBLANK(tblClean[[#This Row],[Booking Date]])), 1, 0)</f>
        <v>0</v>
      </c>
      <c r="N184" s="38">
        <f>IF(NOT(ISBLANK(tblClean[[#This Row],[Delivery Date]])), 1, 0)</f>
        <v>0</v>
      </c>
      <c r="O184" s="38">
        <f>IF(OR(LOWER(TRIM(tblClean[[#This Row],[Cancellation Status]]))="yes", LOWER(TRIM(tblClean[[#This Row],[Cancellation Status]]))="cancelled"), 1, 0)</f>
        <v>1</v>
      </c>
      <c r="P184" s="38">
        <f>IF(AND(tblClean[[#This Row],[Is_Delivered]]=1, tblClean[[#This Row],[Is_Cancelled]]=0), 1, 0)</f>
        <v>0</v>
      </c>
      <c r="Q184" s="38" t="str">
        <f>IF(AND(NOT(ISBLANK(tblClean[[#This Row],[Pre-Booking Date]])), NOT(ISBLANK(tblClean[[#This Row],[Lead Date]]))), tblClean[[#This Row],[Pre-Booking Date]] - tblClean[[#This Row],[Lead Date]], "")</f>
        <v/>
      </c>
      <c r="R184" s="38" t="str">
        <f>IF(AND(NOT(ISBLANK(tblClean[[#This Row],[Booking Date]])), NOT(ISBLANK(tblClean[[#This Row],[Pre-Booking Date]]))), tblClean[[#This Row],[Booking Date]] - tblClean[[#This Row],[Pre-Booking Date]], "")</f>
        <v/>
      </c>
      <c r="S184" s="38" t="str">
        <f>IF(AND(NOT(ISBLANK(tblClean[[#This Row],[Delivery Date]])), NOT(ISBLANK(tblClean[[#This Row],[Booking Date]]))), tblClean[[#This Row],[Delivery Date]] - tblClean[[#This Row],[Booking Date]], "")</f>
        <v/>
      </c>
      <c r="T184" s="39" t="str">
        <f>IF(AND(tblClean[[#This Row],[Is_SuccessfulDelivery]]=1, NOT(ISBLANK(tblClean[[#This Row],[Delivery Date]])), NOT(ISBLANK(tblClean[[#This Row],[Booking Date]]))),
   tblClean[[#This Row],[Delivery Date]] - tblClean[[#This Row],[Booking Date]],
   "")</f>
        <v/>
      </c>
      <c r="U1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84" s="82" t="str">
        <f>IF(tblClean[[#This Row],[Delivery Date]]="", "", tblClean[[#This Row],[Delivery Date]] - tblClean[[#This Row],[Lead Date]])</f>
        <v/>
      </c>
      <c r="W184" s="82" t="str">
        <f>_xlfn.XLOOKUP(tblClean[[#This Row],[Lead ID]], tblHP[Lead ID], tblHP[Potential_Bucket], "")</f>
        <v>Low</v>
      </c>
      <c r="X184" s="82" t="str">
        <f>IF(tblClean[[#This Row],[Customer Rating]]="", "", IF(tblClean[[#This Row],[Customer Rating]]&lt;=2,"0-2", IF(tblClean[[#This Row],[Customer Rating]]&lt;=5,"3-5", IF(tblClean[[#This Row],[Customer Rating]]&lt;=8,"6-8","9-10"))))</f>
        <v/>
      </c>
    </row>
    <row r="185" spans="1:24" x14ac:dyDescent="0.3">
      <c r="A185" s="33" t="s">
        <v>204</v>
      </c>
      <c r="B185" s="34" t="s">
        <v>15</v>
      </c>
      <c r="C185" s="34" t="s">
        <v>16</v>
      </c>
      <c r="D185" s="35">
        <v>45958</v>
      </c>
      <c r="E185" s="35">
        <v>45963</v>
      </c>
      <c r="F185" s="35">
        <v>45967</v>
      </c>
      <c r="G185" s="35">
        <v>45972</v>
      </c>
      <c r="H185" s="34" t="s">
        <v>17</v>
      </c>
      <c r="I185" s="34"/>
      <c r="J185" s="35">
        <v>45999</v>
      </c>
      <c r="K185" s="36">
        <v>3</v>
      </c>
      <c r="L185" s="44">
        <f>IF(NOT(ISBLANK(tblClean[[#This Row],[Pre-Booking Date]])), 1, 0)</f>
        <v>1</v>
      </c>
      <c r="M185" s="44">
        <f>IF(NOT(ISBLANK(tblClean[[#This Row],[Booking Date]])), 1, 0)</f>
        <v>1</v>
      </c>
      <c r="N185" s="38">
        <f>IF(NOT(ISBLANK(tblClean[[#This Row],[Delivery Date]])), 1, 0)</f>
        <v>1</v>
      </c>
      <c r="O185" s="38">
        <f>IF(OR(LOWER(TRIM(tblClean[[#This Row],[Cancellation Status]]))="yes", LOWER(TRIM(tblClean[[#This Row],[Cancellation Status]]))="cancelled"), 1, 0)</f>
        <v>0</v>
      </c>
      <c r="P185" s="38">
        <f>IF(AND(tblClean[[#This Row],[Is_Delivered]]=1, tblClean[[#This Row],[Is_Cancelled]]=0), 1, 0)</f>
        <v>1</v>
      </c>
      <c r="Q185" s="38">
        <f>IF(AND(NOT(ISBLANK(tblClean[[#This Row],[Pre-Booking Date]])), NOT(ISBLANK(tblClean[[#This Row],[Lead Date]]))), tblClean[[#This Row],[Pre-Booking Date]] - tblClean[[#This Row],[Lead Date]], "")</f>
        <v>5</v>
      </c>
      <c r="R185" s="38">
        <f>IF(AND(NOT(ISBLANK(tblClean[[#This Row],[Booking Date]])), NOT(ISBLANK(tblClean[[#This Row],[Pre-Booking Date]]))), tblClean[[#This Row],[Booking Date]] - tblClean[[#This Row],[Pre-Booking Date]], "")</f>
        <v>4</v>
      </c>
      <c r="S185" s="38">
        <f>IF(AND(NOT(ISBLANK(tblClean[[#This Row],[Delivery Date]])), NOT(ISBLANK(tblClean[[#This Row],[Booking Date]]))), tblClean[[#This Row],[Delivery Date]] - tblClean[[#This Row],[Booking Date]], "")</f>
        <v>5</v>
      </c>
      <c r="T185" s="39">
        <f>IF(AND(tblClean[[#This Row],[Is_SuccessfulDelivery]]=1, NOT(ISBLANK(tblClean[[#This Row],[Delivery Date]])), NOT(ISBLANK(tblClean[[#This Row],[Booking Date]]))),
   tblClean[[#This Row],[Delivery Date]] - tblClean[[#This Row],[Booking Date]],
   "")</f>
        <v>5</v>
      </c>
      <c r="U1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5" s="82">
        <f>IF(tblClean[[#This Row],[Delivery Date]]="", "", tblClean[[#This Row],[Delivery Date]] - tblClean[[#This Row],[Lead Date]])</f>
        <v>14</v>
      </c>
      <c r="W185" s="82" t="str">
        <f>_xlfn.XLOOKUP(tblClean[[#This Row],[Lead ID]], tblHP[Lead ID], tblHP[Potential_Bucket], "")</f>
        <v>Low</v>
      </c>
      <c r="X185" s="82" t="str">
        <f>IF(tblClean[[#This Row],[Customer Rating]]="", "", IF(tblClean[[#This Row],[Customer Rating]]&lt;=2,"0-2", IF(tblClean[[#This Row],[Customer Rating]]&lt;=5,"3-5", IF(tblClean[[#This Row],[Customer Rating]]&lt;=8,"6-8","9-10"))))</f>
        <v>3-5</v>
      </c>
    </row>
    <row r="186" spans="1:24" x14ac:dyDescent="0.3">
      <c r="A186" s="40" t="s">
        <v>205</v>
      </c>
      <c r="B186" s="41" t="s">
        <v>21</v>
      </c>
      <c r="C186" s="41" t="s">
        <v>30</v>
      </c>
      <c r="D186" s="42">
        <v>45946</v>
      </c>
      <c r="E186" s="42">
        <v>45949</v>
      </c>
      <c r="F186" s="42">
        <v>45953</v>
      </c>
      <c r="G186" s="42">
        <v>45959</v>
      </c>
      <c r="H186" s="41" t="s">
        <v>17</v>
      </c>
      <c r="I186" s="41"/>
      <c r="J186" s="42">
        <v>45971</v>
      </c>
      <c r="K186" s="43">
        <v>5</v>
      </c>
      <c r="L186" s="44">
        <f>IF(NOT(ISBLANK(tblClean[[#This Row],[Pre-Booking Date]])), 1, 0)</f>
        <v>1</v>
      </c>
      <c r="M186" s="44">
        <f>IF(NOT(ISBLANK(tblClean[[#This Row],[Booking Date]])), 1, 0)</f>
        <v>1</v>
      </c>
      <c r="N186" s="38">
        <f>IF(NOT(ISBLANK(tblClean[[#This Row],[Delivery Date]])), 1, 0)</f>
        <v>1</v>
      </c>
      <c r="O186" s="38">
        <f>IF(OR(LOWER(TRIM(tblClean[[#This Row],[Cancellation Status]]))="yes", LOWER(TRIM(tblClean[[#This Row],[Cancellation Status]]))="cancelled"), 1, 0)</f>
        <v>0</v>
      </c>
      <c r="P186" s="38">
        <f>IF(AND(tblClean[[#This Row],[Is_Delivered]]=1, tblClean[[#This Row],[Is_Cancelled]]=0), 1, 0)</f>
        <v>1</v>
      </c>
      <c r="Q186" s="38">
        <f>IF(AND(NOT(ISBLANK(tblClean[[#This Row],[Pre-Booking Date]])), NOT(ISBLANK(tblClean[[#This Row],[Lead Date]]))), tblClean[[#This Row],[Pre-Booking Date]] - tblClean[[#This Row],[Lead Date]], "")</f>
        <v>3</v>
      </c>
      <c r="R186" s="38">
        <f>IF(AND(NOT(ISBLANK(tblClean[[#This Row],[Booking Date]])), NOT(ISBLANK(tblClean[[#This Row],[Pre-Booking Date]]))), tblClean[[#This Row],[Booking Date]] - tblClean[[#This Row],[Pre-Booking Date]], "")</f>
        <v>4</v>
      </c>
      <c r="S186" s="38">
        <f>IF(AND(NOT(ISBLANK(tblClean[[#This Row],[Delivery Date]])), NOT(ISBLANK(tblClean[[#This Row],[Booking Date]]))), tblClean[[#This Row],[Delivery Date]] - tblClean[[#This Row],[Booking Date]], "")</f>
        <v>6</v>
      </c>
      <c r="T186" s="39">
        <f>IF(AND(tblClean[[#This Row],[Is_SuccessfulDelivery]]=1, NOT(ISBLANK(tblClean[[#This Row],[Delivery Date]])), NOT(ISBLANK(tblClean[[#This Row],[Booking Date]]))),
   tblClean[[#This Row],[Delivery Date]] - tblClean[[#This Row],[Booking Date]],
   "")</f>
        <v>6</v>
      </c>
      <c r="U1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6" s="82">
        <f>IF(tblClean[[#This Row],[Delivery Date]]="", "", tblClean[[#This Row],[Delivery Date]] - tblClean[[#This Row],[Lead Date]])</f>
        <v>13</v>
      </c>
      <c r="W186" s="82" t="str">
        <f>_xlfn.XLOOKUP(tblClean[[#This Row],[Lead ID]], tblHP[Lead ID], tblHP[Potential_Bucket], "")</f>
        <v>Low</v>
      </c>
      <c r="X186" s="82" t="str">
        <f>IF(tblClean[[#This Row],[Customer Rating]]="", "", IF(tblClean[[#This Row],[Customer Rating]]&lt;=2,"0-2", IF(tblClean[[#This Row],[Customer Rating]]&lt;=5,"3-5", IF(tblClean[[#This Row],[Customer Rating]]&lt;=8,"6-8","9-10"))))</f>
        <v>3-5</v>
      </c>
    </row>
    <row r="187" spans="1:24" x14ac:dyDescent="0.3">
      <c r="A187" s="33" t="s">
        <v>206</v>
      </c>
      <c r="B187" s="34" t="s">
        <v>32</v>
      </c>
      <c r="C187" s="34" t="s">
        <v>16</v>
      </c>
      <c r="D187" s="35">
        <v>45934</v>
      </c>
      <c r="E187" s="35">
        <v>45935</v>
      </c>
      <c r="F187" s="35">
        <v>45937</v>
      </c>
      <c r="G187" s="35">
        <v>45940</v>
      </c>
      <c r="H187" s="34" t="s">
        <v>17</v>
      </c>
      <c r="I187" s="34"/>
      <c r="J187" s="35">
        <v>45960</v>
      </c>
      <c r="K187" s="36">
        <v>9</v>
      </c>
      <c r="L187" s="44">
        <f>IF(NOT(ISBLANK(tblClean[[#This Row],[Pre-Booking Date]])), 1, 0)</f>
        <v>1</v>
      </c>
      <c r="M187" s="44">
        <f>IF(NOT(ISBLANK(tblClean[[#This Row],[Booking Date]])), 1, 0)</f>
        <v>1</v>
      </c>
      <c r="N187" s="38">
        <f>IF(NOT(ISBLANK(tblClean[[#This Row],[Delivery Date]])), 1, 0)</f>
        <v>1</v>
      </c>
      <c r="O187" s="38">
        <f>IF(OR(LOWER(TRIM(tblClean[[#This Row],[Cancellation Status]]))="yes", LOWER(TRIM(tblClean[[#This Row],[Cancellation Status]]))="cancelled"), 1, 0)</f>
        <v>0</v>
      </c>
      <c r="P187" s="38">
        <f>IF(AND(tblClean[[#This Row],[Is_Delivered]]=1, tblClean[[#This Row],[Is_Cancelled]]=0), 1, 0)</f>
        <v>1</v>
      </c>
      <c r="Q187" s="38">
        <f>IF(AND(NOT(ISBLANK(tblClean[[#This Row],[Pre-Booking Date]])), NOT(ISBLANK(tblClean[[#This Row],[Lead Date]]))), tblClean[[#This Row],[Pre-Booking Date]] - tblClean[[#This Row],[Lead Date]], "")</f>
        <v>1</v>
      </c>
      <c r="R187" s="38">
        <f>IF(AND(NOT(ISBLANK(tblClean[[#This Row],[Booking Date]])), NOT(ISBLANK(tblClean[[#This Row],[Pre-Booking Date]]))), tblClean[[#This Row],[Booking Date]] - tblClean[[#This Row],[Pre-Booking Date]], "")</f>
        <v>2</v>
      </c>
      <c r="S187" s="38">
        <f>IF(AND(NOT(ISBLANK(tblClean[[#This Row],[Delivery Date]])), NOT(ISBLANK(tblClean[[#This Row],[Booking Date]]))), tblClean[[#This Row],[Delivery Date]] - tblClean[[#This Row],[Booking Date]], "")</f>
        <v>3</v>
      </c>
      <c r="T187" s="39">
        <f>IF(AND(tblClean[[#This Row],[Is_SuccessfulDelivery]]=1, NOT(ISBLANK(tblClean[[#This Row],[Delivery Date]])), NOT(ISBLANK(tblClean[[#This Row],[Booking Date]]))),
   tblClean[[#This Row],[Delivery Date]] - tblClean[[#This Row],[Booking Date]],
   "")</f>
        <v>3</v>
      </c>
      <c r="U1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87" s="82">
        <f>IF(tblClean[[#This Row],[Delivery Date]]="", "", tblClean[[#This Row],[Delivery Date]] - tblClean[[#This Row],[Lead Date]])</f>
        <v>6</v>
      </c>
      <c r="W187" s="82" t="str">
        <f>_xlfn.XLOOKUP(tblClean[[#This Row],[Lead ID]], tblHP[Lead ID], tblHP[Potential_Bucket], "")</f>
        <v>Medium</v>
      </c>
      <c r="X187" s="82" t="str">
        <f>IF(tblClean[[#This Row],[Customer Rating]]="", "", IF(tblClean[[#This Row],[Customer Rating]]&lt;=2,"0-2", IF(tblClean[[#This Row],[Customer Rating]]&lt;=5,"3-5", IF(tblClean[[#This Row],[Customer Rating]]&lt;=8,"6-8","9-10"))))</f>
        <v>9-10</v>
      </c>
    </row>
    <row r="188" spans="1:24" x14ac:dyDescent="0.3">
      <c r="A188" s="40" t="s">
        <v>207</v>
      </c>
      <c r="B188" s="41" t="s">
        <v>21</v>
      </c>
      <c r="C188" s="41" t="s">
        <v>16</v>
      </c>
      <c r="D188" s="42">
        <v>45957</v>
      </c>
      <c r="E188" s="42">
        <v>45961</v>
      </c>
      <c r="F188" s="42">
        <v>45964</v>
      </c>
      <c r="G188" s="42">
        <v>45969</v>
      </c>
      <c r="H188" s="41" t="s">
        <v>17</v>
      </c>
      <c r="I188" s="41"/>
      <c r="J188" s="42">
        <v>45998</v>
      </c>
      <c r="K188" s="43">
        <v>4</v>
      </c>
      <c r="L188" s="44">
        <f>IF(NOT(ISBLANK(tblClean[[#This Row],[Pre-Booking Date]])), 1, 0)</f>
        <v>1</v>
      </c>
      <c r="M188" s="44">
        <f>IF(NOT(ISBLANK(tblClean[[#This Row],[Booking Date]])), 1, 0)</f>
        <v>1</v>
      </c>
      <c r="N188" s="38">
        <f>IF(NOT(ISBLANK(tblClean[[#This Row],[Delivery Date]])), 1, 0)</f>
        <v>1</v>
      </c>
      <c r="O188" s="38">
        <f>IF(OR(LOWER(TRIM(tblClean[[#This Row],[Cancellation Status]]))="yes", LOWER(TRIM(tblClean[[#This Row],[Cancellation Status]]))="cancelled"), 1, 0)</f>
        <v>0</v>
      </c>
      <c r="P188" s="38">
        <f>IF(AND(tblClean[[#This Row],[Is_Delivered]]=1, tblClean[[#This Row],[Is_Cancelled]]=0), 1, 0)</f>
        <v>1</v>
      </c>
      <c r="Q188" s="38">
        <f>IF(AND(NOT(ISBLANK(tblClean[[#This Row],[Pre-Booking Date]])), NOT(ISBLANK(tblClean[[#This Row],[Lead Date]]))), tblClean[[#This Row],[Pre-Booking Date]] - tblClean[[#This Row],[Lead Date]], "")</f>
        <v>4</v>
      </c>
      <c r="R188" s="38">
        <f>IF(AND(NOT(ISBLANK(tblClean[[#This Row],[Booking Date]])), NOT(ISBLANK(tblClean[[#This Row],[Pre-Booking Date]]))), tblClean[[#This Row],[Booking Date]] - tblClean[[#This Row],[Pre-Booking Date]], "")</f>
        <v>3</v>
      </c>
      <c r="S188" s="38">
        <f>IF(AND(NOT(ISBLANK(tblClean[[#This Row],[Delivery Date]])), NOT(ISBLANK(tblClean[[#This Row],[Booking Date]]))), tblClean[[#This Row],[Delivery Date]] - tblClean[[#This Row],[Booking Date]], "")</f>
        <v>5</v>
      </c>
      <c r="T188" s="39">
        <f>IF(AND(tblClean[[#This Row],[Is_SuccessfulDelivery]]=1, NOT(ISBLANK(tblClean[[#This Row],[Delivery Date]])), NOT(ISBLANK(tblClean[[#This Row],[Booking Date]]))),
   tblClean[[#This Row],[Delivery Date]] - tblClean[[#This Row],[Booking Date]],
   "")</f>
        <v>5</v>
      </c>
      <c r="U1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8" s="82">
        <f>IF(tblClean[[#This Row],[Delivery Date]]="", "", tblClean[[#This Row],[Delivery Date]] - tblClean[[#This Row],[Lead Date]])</f>
        <v>12</v>
      </c>
      <c r="W188" s="82" t="str">
        <f>_xlfn.XLOOKUP(tblClean[[#This Row],[Lead ID]], tblHP[Lead ID], tblHP[Potential_Bucket], "")</f>
        <v>Low</v>
      </c>
      <c r="X188" s="82" t="str">
        <f>IF(tblClean[[#This Row],[Customer Rating]]="", "", IF(tblClean[[#This Row],[Customer Rating]]&lt;=2,"0-2", IF(tblClean[[#This Row],[Customer Rating]]&lt;=5,"3-5", IF(tblClean[[#This Row],[Customer Rating]]&lt;=8,"6-8","9-10"))))</f>
        <v>3-5</v>
      </c>
    </row>
    <row r="189" spans="1:24" x14ac:dyDescent="0.3">
      <c r="A189" s="33" t="s">
        <v>208</v>
      </c>
      <c r="B189" s="34" t="s">
        <v>21</v>
      </c>
      <c r="C189" s="34" t="s">
        <v>30</v>
      </c>
      <c r="D189" s="35">
        <v>45933</v>
      </c>
      <c r="E189" s="35">
        <v>45934</v>
      </c>
      <c r="F189" s="35">
        <v>45935</v>
      </c>
      <c r="G189" s="35">
        <v>45937</v>
      </c>
      <c r="H189" s="34" t="s">
        <v>17</v>
      </c>
      <c r="I189" s="34"/>
      <c r="J189" s="35">
        <v>45966</v>
      </c>
      <c r="K189" s="36">
        <v>1</v>
      </c>
      <c r="L189" s="44">
        <f>IF(NOT(ISBLANK(tblClean[[#This Row],[Pre-Booking Date]])), 1, 0)</f>
        <v>1</v>
      </c>
      <c r="M189" s="44">
        <f>IF(NOT(ISBLANK(tblClean[[#This Row],[Booking Date]])), 1, 0)</f>
        <v>1</v>
      </c>
      <c r="N189" s="38">
        <f>IF(NOT(ISBLANK(tblClean[[#This Row],[Delivery Date]])), 1, 0)</f>
        <v>1</v>
      </c>
      <c r="O189" s="38">
        <f>IF(OR(LOWER(TRIM(tblClean[[#This Row],[Cancellation Status]]))="yes", LOWER(TRIM(tblClean[[#This Row],[Cancellation Status]]))="cancelled"), 1, 0)</f>
        <v>0</v>
      </c>
      <c r="P189" s="38">
        <f>IF(AND(tblClean[[#This Row],[Is_Delivered]]=1, tblClean[[#This Row],[Is_Cancelled]]=0), 1, 0)</f>
        <v>1</v>
      </c>
      <c r="Q189" s="38">
        <f>IF(AND(NOT(ISBLANK(tblClean[[#This Row],[Pre-Booking Date]])), NOT(ISBLANK(tblClean[[#This Row],[Lead Date]]))), tblClean[[#This Row],[Pre-Booking Date]] - tblClean[[#This Row],[Lead Date]], "")</f>
        <v>1</v>
      </c>
      <c r="R189" s="38">
        <f>IF(AND(NOT(ISBLANK(tblClean[[#This Row],[Booking Date]])), NOT(ISBLANK(tblClean[[#This Row],[Pre-Booking Date]]))), tblClean[[#This Row],[Booking Date]] - tblClean[[#This Row],[Pre-Booking Date]], "")</f>
        <v>1</v>
      </c>
      <c r="S189" s="38">
        <f>IF(AND(NOT(ISBLANK(tblClean[[#This Row],[Delivery Date]])), NOT(ISBLANK(tblClean[[#This Row],[Booking Date]]))), tblClean[[#This Row],[Delivery Date]] - tblClean[[#This Row],[Booking Date]], "")</f>
        <v>2</v>
      </c>
      <c r="T189" s="39">
        <f>IF(AND(tblClean[[#This Row],[Is_SuccessfulDelivery]]=1, NOT(ISBLANK(tblClean[[#This Row],[Delivery Date]])), NOT(ISBLANK(tblClean[[#This Row],[Booking Date]]))),
   tblClean[[#This Row],[Delivery Date]] - tblClean[[#This Row],[Booking Date]],
   "")</f>
        <v>2</v>
      </c>
      <c r="U1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89" s="82">
        <f>IF(tblClean[[#This Row],[Delivery Date]]="", "", tblClean[[#This Row],[Delivery Date]] - tblClean[[#This Row],[Lead Date]])</f>
        <v>4</v>
      </c>
      <c r="W189" s="82" t="str">
        <f>_xlfn.XLOOKUP(tblClean[[#This Row],[Lead ID]], tblHP[Lead ID], tblHP[Potential_Bucket], "")</f>
        <v>Low</v>
      </c>
      <c r="X189" s="82" t="str">
        <f>IF(tblClean[[#This Row],[Customer Rating]]="", "", IF(tblClean[[#This Row],[Customer Rating]]&lt;=2,"0-2", IF(tblClean[[#This Row],[Customer Rating]]&lt;=5,"3-5", IF(tblClean[[#This Row],[Customer Rating]]&lt;=8,"6-8","9-10"))))</f>
        <v>0-2</v>
      </c>
    </row>
    <row r="190" spans="1:24" x14ac:dyDescent="0.3">
      <c r="A190" s="40" t="s">
        <v>209</v>
      </c>
      <c r="B190" s="41" t="s">
        <v>15</v>
      </c>
      <c r="C190" s="41" t="s">
        <v>16</v>
      </c>
      <c r="D190" s="42">
        <v>45943</v>
      </c>
      <c r="E190" s="42">
        <v>45947</v>
      </c>
      <c r="F190" s="42">
        <v>45948</v>
      </c>
      <c r="G190" s="42">
        <v>45955</v>
      </c>
      <c r="H190" s="41" t="s">
        <v>17</v>
      </c>
      <c r="I190" s="41"/>
      <c r="J190" s="42">
        <v>45980</v>
      </c>
      <c r="K190" s="43">
        <v>4</v>
      </c>
      <c r="L190" s="44">
        <f>IF(NOT(ISBLANK(tblClean[[#This Row],[Pre-Booking Date]])), 1, 0)</f>
        <v>1</v>
      </c>
      <c r="M190" s="44">
        <f>IF(NOT(ISBLANK(tblClean[[#This Row],[Booking Date]])), 1, 0)</f>
        <v>1</v>
      </c>
      <c r="N190" s="38">
        <f>IF(NOT(ISBLANK(tblClean[[#This Row],[Delivery Date]])), 1, 0)</f>
        <v>1</v>
      </c>
      <c r="O190" s="38">
        <f>IF(OR(LOWER(TRIM(tblClean[[#This Row],[Cancellation Status]]))="yes", LOWER(TRIM(tblClean[[#This Row],[Cancellation Status]]))="cancelled"), 1, 0)</f>
        <v>0</v>
      </c>
      <c r="P190" s="38">
        <f>IF(AND(tblClean[[#This Row],[Is_Delivered]]=1, tblClean[[#This Row],[Is_Cancelled]]=0), 1, 0)</f>
        <v>1</v>
      </c>
      <c r="Q190" s="38">
        <f>IF(AND(NOT(ISBLANK(tblClean[[#This Row],[Pre-Booking Date]])), NOT(ISBLANK(tblClean[[#This Row],[Lead Date]]))), tblClean[[#This Row],[Pre-Booking Date]] - tblClean[[#This Row],[Lead Date]], "")</f>
        <v>4</v>
      </c>
      <c r="R190" s="38">
        <f>IF(AND(NOT(ISBLANK(tblClean[[#This Row],[Booking Date]])), NOT(ISBLANK(tblClean[[#This Row],[Pre-Booking Date]]))), tblClean[[#This Row],[Booking Date]] - tblClean[[#This Row],[Pre-Booking Date]], "")</f>
        <v>1</v>
      </c>
      <c r="S190" s="38">
        <f>IF(AND(NOT(ISBLANK(tblClean[[#This Row],[Delivery Date]])), NOT(ISBLANK(tblClean[[#This Row],[Booking Date]]))), tblClean[[#This Row],[Delivery Date]] - tblClean[[#This Row],[Booking Date]], "")</f>
        <v>7</v>
      </c>
      <c r="T190" s="39">
        <f>IF(AND(tblClean[[#This Row],[Is_SuccessfulDelivery]]=1, NOT(ISBLANK(tblClean[[#This Row],[Delivery Date]])), NOT(ISBLANK(tblClean[[#This Row],[Booking Date]]))),
   tblClean[[#This Row],[Delivery Date]] - tblClean[[#This Row],[Booking Date]],
   "")</f>
        <v>7</v>
      </c>
      <c r="U1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90" s="82">
        <f>IF(tblClean[[#This Row],[Delivery Date]]="", "", tblClean[[#This Row],[Delivery Date]] - tblClean[[#This Row],[Lead Date]])</f>
        <v>12</v>
      </c>
      <c r="W190" s="82" t="str">
        <f>_xlfn.XLOOKUP(tblClean[[#This Row],[Lead ID]], tblHP[Lead ID], tblHP[Potential_Bucket], "")</f>
        <v>Low</v>
      </c>
      <c r="X190" s="82" t="str">
        <f>IF(tblClean[[#This Row],[Customer Rating]]="", "", IF(tblClean[[#This Row],[Customer Rating]]&lt;=2,"0-2", IF(tblClean[[#This Row],[Customer Rating]]&lt;=5,"3-5", IF(tblClean[[#This Row],[Customer Rating]]&lt;=8,"6-8","9-10"))))</f>
        <v>3-5</v>
      </c>
    </row>
    <row r="191" spans="1:24" x14ac:dyDescent="0.3">
      <c r="A191" s="33" t="s">
        <v>210</v>
      </c>
      <c r="B191" s="34" t="s">
        <v>32</v>
      </c>
      <c r="C191" s="34" t="s">
        <v>22</v>
      </c>
      <c r="D191" s="35">
        <v>45946</v>
      </c>
      <c r="E191" s="34"/>
      <c r="F191" s="34"/>
      <c r="G191" s="34"/>
      <c r="H191" s="34" t="s">
        <v>23</v>
      </c>
      <c r="I191" s="34" t="s">
        <v>26</v>
      </c>
      <c r="J191" s="34"/>
      <c r="K191" s="36"/>
      <c r="L191" s="44">
        <f>IF(NOT(ISBLANK(tblClean[[#This Row],[Pre-Booking Date]])), 1, 0)</f>
        <v>0</v>
      </c>
      <c r="M191" s="44">
        <f>IF(NOT(ISBLANK(tblClean[[#This Row],[Booking Date]])), 1, 0)</f>
        <v>0</v>
      </c>
      <c r="N191" s="38">
        <f>IF(NOT(ISBLANK(tblClean[[#This Row],[Delivery Date]])), 1, 0)</f>
        <v>0</v>
      </c>
      <c r="O191" s="38">
        <f>IF(OR(LOWER(TRIM(tblClean[[#This Row],[Cancellation Status]]))="yes", LOWER(TRIM(tblClean[[#This Row],[Cancellation Status]]))="cancelled"), 1, 0)</f>
        <v>1</v>
      </c>
      <c r="P191" s="38">
        <f>IF(AND(tblClean[[#This Row],[Is_Delivered]]=1, tblClean[[#This Row],[Is_Cancelled]]=0), 1, 0)</f>
        <v>0</v>
      </c>
      <c r="Q191" s="38" t="str">
        <f>IF(AND(NOT(ISBLANK(tblClean[[#This Row],[Pre-Booking Date]])), NOT(ISBLANK(tblClean[[#This Row],[Lead Date]]))), tblClean[[#This Row],[Pre-Booking Date]] - tblClean[[#This Row],[Lead Date]], "")</f>
        <v/>
      </c>
      <c r="R191" s="38" t="str">
        <f>IF(AND(NOT(ISBLANK(tblClean[[#This Row],[Booking Date]])), NOT(ISBLANK(tblClean[[#This Row],[Pre-Booking Date]]))), tblClean[[#This Row],[Booking Date]] - tblClean[[#This Row],[Pre-Booking Date]], "")</f>
        <v/>
      </c>
      <c r="S191" s="38" t="str">
        <f>IF(AND(NOT(ISBLANK(tblClean[[#This Row],[Delivery Date]])), NOT(ISBLANK(tblClean[[#This Row],[Booking Date]]))), tblClean[[#This Row],[Delivery Date]] - tblClean[[#This Row],[Booking Date]], "")</f>
        <v/>
      </c>
      <c r="T191" s="39" t="str">
        <f>IF(AND(tblClean[[#This Row],[Is_SuccessfulDelivery]]=1, NOT(ISBLANK(tblClean[[#This Row],[Delivery Date]])), NOT(ISBLANK(tblClean[[#This Row],[Booking Date]]))),
   tblClean[[#This Row],[Delivery Date]] - tblClean[[#This Row],[Booking Date]],
   "")</f>
        <v/>
      </c>
      <c r="U1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91" s="82" t="str">
        <f>IF(tblClean[[#This Row],[Delivery Date]]="", "", tblClean[[#This Row],[Delivery Date]] - tblClean[[#This Row],[Lead Date]])</f>
        <v/>
      </c>
      <c r="W191" s="82" t="str">
        <f>_xlfn.XLOOKUP(tblClean[[#This Row],[Lead ID]], tblHP[Lead ID], tblHP[Potential_Bucket], "")</f>
        <v>Low</v>
      </c>
      <c r="X191" s="82" t="str">
        <f>IF(tblClean[[#This Row],[Customer Rating]]="", "", IF(tblClean[[#This Row],[Customer Rating]]&lt;=2,"0-2", IF(tblClean[[#This Row],[Customer Rating]]&lt;=5,"3-5", IF(tblClean[[#This Row],[Customer Rating]]&lt;=8,"6-8","9-10"))))</f>
        <v/>
      </c>
    </row>
    <row r="192" spans="1:24" x14ac:dyDescent="0.3">
      <c r="A192" s="40" t="s">
        <v>211</v>
      </c>
      <c r="B192" s="41" t="s">
        <v>19</v>
      </c>
      <c r="C192" s="41" t="s">
        <v>30</v>
      </c>
      <c r="D192" s="42">
        <v>45933</v>
      </c>
      <c r="E192" s="42">
        <v>45934</v>
      </c>
      <c r="F192" s="42">
        <v>45937</v>
      </c>
      <c r="G192" s="42">
        <v>45944</v>
      </c>
      <c r="H192" s="41" t="s">
        <v>17</v>
      </c>
      <c r="I192" s="41"/>
      <c r="J192" s="42">
        <v>45954</v>
      </c>
      <c r="K192" s="43">
        <v>6</v>
      </c>
      <c r="L192" s="44">
        <f>IF(NOT(ISBLANK(tblClean[[#This Row],[Pre-Booking Date]])), 1, 0)</f>
        <v>1</v>
      </c>
      <c r="M192" s="44">
        <f>IF(NOT(ISBLANK(tblClean[[#This Row],[Booking Date]])), 1, 0)</f>
        <v>1</v>
      </c>
      <c r="N192" s="38">
        <f>IF(NOT(ISBLANK(tblClean[[#This Row],[Delivery Date]])), 1, 0)</f>
        <v>1</v>
      </c>
      <c r="O192" s="38">
        <f>IF(OR(LOWER(TRIM(tblClean[[#This Row],[Cancellation Status]]))="yes", LOWER(TRIM(tblClean[[#This Row],[Cancellation Status]]))="cancelled"), 1, 0)</f>
        <v>0</v>
      </c>
      <c r="P192" s="38">
        <f>IF(AND(tblClean[[#This Row],[Is_Delivered]]=1, tblClean[[#This Row],[Is_Cancelled]]=0), 1, 0)</f>
        <v>1</v>
      </c>
      <c r="Q192" s="38">
        <f>IF(AND(NOT(ISBLANK(tblClean[[#This Row],[Pre-Booking Date]])), NOT(ISBLANK(tblClean[[#This Row],[Lead Date]]))), tblClean[[#This Row],[Pre-Booking Date]] - tblClean[[#This Row],[Lead Date]], "")</f>
        <v>1</v>
      </c>
      <c r="R192" s="38">
        <f>IF(AND(NOT(ISBLANK(tblClean[[#This Row],[Booking Date]])), NOT(ISBLANK(tblClean[[#This Row],[Pre-Booking Date]]))), tblClean[[#This Row],[Booking Date]] - tblClean[[#This Row],[Pre-Booking Date]], "")</f>
        <v>3</v>
      </c>
      <c r="S192" s="38">
        <f>IF(AND(NOT(ISBLANK(tblClean[[#This Row],[Delivery Date]])), NOT(ISBLANK(tblClean[[#This Row],[Booking Date]]))), tblClean[[#This Row],[Delivery Date]] - tblClean[[#This Row],[Booking Date]], "")</f>
        <v>7</v>
      </c>
      <c r="T192" s="39">
        <f>IF(AND(tblClean[[#This Row],[Is_SuccessfulDelivery]]=1, NOT(ISBLANK(tblClean[[#This Row],[Delivery Date]])), NOT(ISBLANK(tblClean[[#This Row],[Booking Date]]))),
   tblClean[[#This Row],[Delivery Date]] - tblClean[[#This Row],[Booking Date]],
   "")</f>
        <v>7</v>
      </c>
      <c r="U1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92" s="82">
        <f>IF(tblClean[[#This Row],[Delivery Date]]="", "", tblClean[[#This Row],[Delivery Date]] - tblClean[[#This Row],[Lead Date]])</f>
        <v>11</v>
      </c>
      <c r="W192" s="82" t="str">
        <f>_xlfn.XLOOKUP(tblClean[[#This Row],[Lead ID]], tblHP[Lead ID], tblHP[Potential_Bucket], "")</f>
        <v>High</v>
      </c>
      <c r="X192" s="82" t="str">
        <f>IF(tblClean[[#This Row],[Customer Rating]]="", "", IF(tblClean[[#This Row],[Customer Rating]]&lt;=2,"0-2", IF(tblClean[[#This Row],[Customer Rating]]&lt;=5,"3-5", IF(tblClean[[#This Row],[Customer Rating]]&lt;=8,"6-8","9-10"))))</f>
        <v>6-8</v>
      </c>
    </row>
    <row r="193" spans="1:24" x14ac:dyDescent="0.3">
      <c r="A193" s="33" t="s">
        <v>212</v>
      </c>
      <c r="B193" s="34" t="s">
        <v>15</v>
      </c>
      <c r="C193" s="34" t="s">
        <v>16</v>
      </c>
      <c r="D193" s="35">
        <v>45949</v>
      </c>
      <c r="E193" s="35">
        <v>45953</v>
      </c>
      <c r="F193" s="35">
        <v>45958</v>
      </c>
      <c r="G193" s="35">
        <v>45961</v>
      </c>
      <c r="H193" s="34" t="s">
        <v>17</v>
      </c>
      <c r="I193" s="34"/>
      <c r="J193" s="35">
        <v>45984</v>
      </c>
      <c r="K193" s="36">
        <v>3</v>
      </c>
      <c r="L193" s="44">
        <f>IF(NOT(ISBLANK(tblClean[[#This Row],[Pre-Booking Date]])), 1, 0)</f>
        <v>1</v>
      </c>
      <c r="M193" s="44">
        <f>IF(NOT(ISBLANK(tblClean[[#This Row],[Booking Date]])), 1, 0)</f>
        <v>1</v>
      </c>
      <c r="N193" s="38">
        <f>IF(NOT(ISBLANK(tblClean[[#This Row],[Delivery Date]])), 1, 0)</f>
        <v>1</v>
      </c>
      <c r="O193" s="38">
        <f>IF(OR(LOWER(TRIM(tblClean[[#This Row],[Cancellation Status]]))="yes", LOWER(TRIM(tblClean[[#This Row],[Cancellation Status]]))="cancelled"), 1, 0)</f>
        <v>0</v>
      </c>
      <c r="P193" s="38">
        <f>IF(AND(tblClean[[#This Row],[Is_Delivered]]=1, tblClean[[#This Row],[Is_Cancelled]]=0), 1, 0)</f>
        <v>1</v>
      </c>
      <c r="Q193" s="38">
        <f>IF(AND(NOT(ISBLANK(tblClean[[#This Row],[Pre-Booking Date]])), NOT(ISBLANK(tblClean[[#This Row],[Lead Date]]))), tblClean[[#This Row],[Pre-Booking Date]] - tblClean[[#This Row],[Lead Date]], "")</f>
        <v>4</v>
      </c>
      <c r="R193" s="38">
        <f>IF(AND(NOT(ISBLANK(tblClean[[#This Row],[Booking Date]])), NOT(ISBLANK(tblClean[[#This Row],[Pre-Booking Date]]))), tblClean[[#This Row],[Booking Date]] - tblClean[[#This Row],[Pre-Booking Date]], "")</f>
        <v>5</v>
      </c>
      <c r="S193" s="38">
        <f>IF(AND(NOT(ISBLANK(tblClean[[#This Row],[Delivery Date]])), NOT(ISBLANK(tblClean[[#This Row],[Booking Date]]))), tblClean[[#This Row],[Delivery Date]] - tblClean[[#This Row],[Booking Date]], "")</f>
        <v>3</v>
      </c>
      <c r="T193" s="39">
        <f>IF(AND(tblClean[[#This Row],[Is_SuccessfulDelivery]]=1, NOT(ISBLANK(tblClean[[#This Row],[Delivery Date]])), NOT(ISBLANK(tblClean[[#This Row],[Booking Date]]))),
   tblClean[[#This Row],[Delivery Date]] - tblClean[[#This Row],[Booking Date]],
   "")</f>
        <v>3</v>
      </c>
      <c r="U1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93" s="82">
        <f>IF(tblClean[[#This Row],[Delivery Date]]="", "", tblClean[[#This Row],[Delivery Date]] - tblClean[[#This Row],[Lead Date]])</f>
        <v>12</v>
      </c>
      <c r="W193" s="82" t="str">
        <f>_xlfn.XLOOKUP(tblClean[[#This Row],[Lead ID]], tblHP[Lead ID], tblHP[Potential_Bucket], "")</f>
        <v>Low</v>
      </c>
      <c r="X193" s="82" t="str">
        <f>IF(tblClean[[#This Row],[Customer Rating]]="", "", IF(tblClean[[#This Row],[Customer Rating]]&lt;=2,"0-2", IF(tblClean[[#This Row],[Customer Rating]]&lt;=5,"3-5", IF(tblClean[[#This Row],[Customer Rating]]&lt;=8,"6-8","9-10"))))</f>
        <v>3-5</v>
      </c>
    </row>
    <row r="194" spans="1:24" x14ac:dyDescent="0.3">
      <c r="A194" s="40" t="s">
        <v>213</v>
      </c>
      <c r="B194" s="41" t="s">
        <v>19</v>
      </c>
      <c r="C194" s="41" t="s">
        <v>16</v>
      </c>
      <c r="D194" s="42">
        <v>45951</v>
      </c>
      <c r="E194" s="42">
        <v>45952</v>
      </c>
      <c r="F194" s="42">
        <v>45957</v>
      </c>
      <c r="G194" s="42">
        <v>45961</v>
      </c>
      <c r="H194" s="41" t="s">
        <v>17</v>
      </c>
      <c r="I194" s="41"/>
      <c r="J194" s="42">
        <v>45991</v>
      </c>
      <c r="K194" s="43">
        <v>2</v>
      </c>
      <c r="L194" s="44">
        <f>IF(NOT(ISBLANK(tblClean[[#This Row],[Pre-Booking Date]])), 1, 0)</f>
        <v>1</v>
      </c>
      <c r="M194" s="44">
        <f>IF(NOT(ISBLANK(tblClean[[#This Row],[Booking Date]])), 1, 0)</f>
        <v>1</v>
      </c>
      <c r="N194" s="38">
        <f>IF(NOT(ISBLANK(tblClean[[#This Row],[Delivery Date]])), 1, 0)</f>
        <v>1</v>
      </c>
      <c r="O194" s="38">
        <f>IF(OR(LOWER(TRIM(tblClean[[#This Row],[Cancellation Status]]))="yes", LOWER(TRIM(tblClean[[#This Row],[Cancellation Status]]))="cancelled"), 1, 0)</f>
        <v>0</v>
      </c>
      <c r="P194" s="38">
        <f>IF(AND(tblClean[[#This Row],[Is_Delivered]]=1, tblClean[[#This Row],[Is_Cancelled]]=0), 1, 0)</f>
        <v>1</v>
      </c>
      <c r="Q194" s="38">
        <f>IF(AND(NOT(ISBLANK(tblClean[[#This Row],[Pre-Booking Date]])), NOT(ISBLANK(tblClean[[#This Row],[Lead Date]]))), tblClean[[#This Row],[Pre-Booking Date]] - tblClean[[#This Row],[Lead Date]], "")</f>
        <v>1</v>
      </c>
      <c r="R194" s="38">
        <f>IF(AND(NOT(ISBLANK(tblClean[[#This Row],[Booking Date]])), NOT(ISBLANK(tblClean[[#This Row],[Pre-Booking Date]]))), tblClean[[#This Row],[Booking Date]] - tblClean[[#This Row],[Pre-Booking Date]], "")</f>
        <v>5</v>
      </c>
      <c r="S194" s="38">
        <f>IF(AND(NOT(ISBLANK(tblClean[[#This Row],[Delivery Date]])), NOT(ISBLANK(tblClean[[#This Row],[Booking Date]]))), tblClean[[#This Row],[Delivery Date]] - tblClean[[#This Row],[Booking Date]], "")</f>
        <v>4</v>
      </c>
      <c r="T194" s="39">
        <f>IF(AND(tblClean[[#This Row],[Is_SuccessfulDelivery]]=1, NOT(ISBLANK(tblClean[[#This Row],[Delivery Date]])), NOT(ISBLANK(tblClean[[#This Row],[Booking Date]]))),
   tblClean[[#This Row],[Delivery Date]] - tblClean[[#This Row],[Booking Date]],
   "")</f>
        <v>4</v>
      </c>
      <c r="U1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94" s="82">
        <f>IF(tblClean[[#This Row],[Delivery Date]]="", "", tblClean[[#This Row],[Delivery Date]] - tblClean[[#This Row],[Lead Date]])</f>
        <v>10</v>
      </c>
      <c r="W194" s="82" t="str">
        <f>_xlfn.XLOOKUP(tblClean[[#This Row],[Lead ID]], tblHP[Lead ID], tblHP[Potential_Bucket], "")</f>
        <v>Low</v>
      </c>
      <c r="X194" s="82" t="str">
        <f>IF(tblClean[[#This Row],[Customer Rating]]="", "", IF(tblClean[[#This Row],[Customer Rating]]&lt;=2,"0-2", IF(tblClean[[#This Row],[Customer Rating]]&lt;=5,"3-5", IF(tblClean[[#This Row],[Customer Rating]]&lt;=8,"6-8","9-10"))))</f>
        <v>0-2</v>
      </c>
    </row>
    <row r="195" spans="1:24" x14ac:dyDescent="0.3">
      <c r="A195" s="33" t="s">
        <v>214</v>
      </c>
      <c r="B195" s="34" t="s">
        <v>21</v>
      </c>
      <c r="C195" s="34" t="s">
        <v>16</v>
      </c>
      <c r="D195" s="35">
        <v>45952</v>
      </c>
      <c r="E195" s="35">
        <v>45955</v>
      </c>
      <c r="F195" s="35">
        <v>45956</v>
      </c>
      <c r="G195" s="35">
        <v>45958</v>
      </c>
      <c r="H195" s="34" t="s">
        <v>17</v>
      </c>
      <c r="I195" s="34"/>
      <c r="J195" s="35">
        <v>45973</v>
      </c>
      <c r="K195" s="36">
        <v>3</v>
      </c>
      <c r="L195" s="44">
        <f>IF(NOT(ISBLANK(tblClean[[#This Row],[Pre-Booking Date]])), 1, 0)</f>
        <v>1</v>
      </c>
      <c r="M195" s="44">
        <f>IF(NOT(ISBLANK(tblClean[[#This Row],[Booking Date]])), 1, 0)</f>
        <v>1</v>
      </c>
      <c r="N195" s="38">
        <f>IF(NOT(ISBLANK(tblClean[[#This Row],[Delivery Date]])), 1, 0)</f>
        <v>1</v>
      </c>
      <c r="O195" s="38">
        <f>IF(OR(LOWER(TRIM(tblClean[[#This Row],[Cancellation Status]]))="yes", LOWER(TRIM(tblClean[[#This Row],[Cancellation Status]]))="cancelled"), 1, 0)</f>
        <v>0</v>
      </c>
      <c r="P195" s="38">
        <f>IF(AND(tblClean[[#This Row],[Is_Delivered]]=1, tblClean[[#This Row],[Is_Cancelled]]=0), 1, 0)</f>
        <v>1</v>
      </c>
      <c r="Q195" s="38">
        <f>IF(AND(NOT(ISBLANK(tblClean[[#This Row],[Pre-Booking Date]])), NOT(ISBLANK(tblClean[[#This Row],[Lead Date]]))), tblClean[[#This Row],[Pre-Booking Date]] - tblClean[[#This Row],[Lead Date]], "")</f>
        <v>3</v>
      </c>
      <c r="R195" s="38">
        <f>IF(AND(NOT(ISBLANK(tblClean[[#This Row],[Booking Date]])), NOT(ISBLANK(tblClean[[#This Row],[Pre-Booking Date]]))), tblClean[[#This Row],[Booking Date]] - tblClean[[#This Row],[Pre-Booking Date]], "")</f>
        <v>1</v>
      </c>
      <c r="S195" s="38">
        <f>IF(AND(NOT(ISBLANK(tblClean[[#This Row],[Delivery Date]])), NOT(ISBLANK(tblClean[[#This Row],[Booking Date]]))), tblClean[[#This Row],[Delivery Date]] - tblClean[[#This Row],[Booking Date]], "")</f>
        <v>2</v>
      </c>
      <c r="T195" s="39">
        <f>IF(AND(tblClean[[#This Row],[Is_SuccessfulDelivery]]=1, NOT(ISBLANK(tblClean[[#This Row],[Delivery Date]])), NOT(ISBLANK(tblClean[[#This Row],[Booking Date]]))),
   tblClean[[#This Row],[Delivery Date]] - tblClean[[#This Row],[Booking Date]],
   "")</f>
        <v>2</v>
      </c>
      <c r="U1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95" s="82">
        <f>IF(tblClean[[#This Row],[Delivery Date]]="", "", tblClean[[#This Row],[Delivery Date]] - tblClean[[#This Row],[Lead Date]])</f>
        <v>6</v>
      </c>
      <c r="W195" s="82" t="str">
        <f>_xlfn.XLOOKUP(tblClean[[#This Row],[Lead ID]], tblHP[Lead ID], tblHP[Potential_Bucket], "")</f>
        <v>Low</v>
      </c>
      <c r="X195" s="82" t="str">
        <f>IF(tblClean[[#This Row],[Customer Rating]]="", "", IF(tblClean[[#This Row],[Customer Rating]]&lt;=2,"0-2", IF(tblClean[[#This Row],[Customer Rating]]&lt;=5,"3-5", IF(tblClean[[#This Row],[Customer Rating]]&lt;=8,"6-8","9-10"))))</f>
        <v>3-5</v>
      </c>
    </row>
    <row r="196" spans="1:24" x14ac:dyDescent="0.3">
      <c r="A196" s="40" t="s">
        <v>215</v>
      </c>
      <c r="B196" s="41" t="s">
        <v>21</v>
      </c>
      <c r="C196" s="41" t="s">
        <v>30</v>
      </c>
      <c r="D196" s="42">
        <v>45932</v>
      </c>
      <c r="E196" s="42">
        <v>45937</v>
      </c>
      <c r="F196" s="42">
        <v>45940</v>
      </c>
      <c r="G196" s="42">
        <v>45945</v>
      </c>
      <c r="H196" s="41" t="s">
        <v>17</v>
      </c>
      <c r="I196" s="41"/>
      <c r="J196" s="42">
        <v>45974</v>
      </c>
      <c r="K196" s="43">
        <v>7</v>
      </c>
      <c r="L196" s="44">
        <f>IF(NOT(ISBLANK(tblClean[[#This Row],[Pre-Booking Date]])), 1, 0)</f>
        <v>1</v>
      </c>
      <c r="M196" s="44">
        <f>IF(NOT(ISBLANK(tblClean[[#This Row],[Booking Date]])), 1, 0)</f>
        <v>1</v>
      </c>
      <c r="N196" s="38">
        <f>IF(NOT(ISBLANK(tblClean[[#This Row],[Delivery Date]])), 1, 0)</f>
        <v>1</v>
      </c>
      <c r="O196" s="38">
        <f>IF(OR(LOWER(TRIM(tblClean[[#This Row],[Cancellation Status]]))="yes", LOWER(TRIM(tblClean[[#This Row],[Cancellation Status]]))="cancelled"), 1, 0)</f>
        <v>0</v>
      </c>
      <c r="P196" s="38">
        <f>IF(AND(tblClean[[#This Row],[Is_Delivered]]=1, tblClean[[#This Row],[Is_Cancelled]]=0), 1, 0)</f>
        <v>1</v>
      </c>
      <c r="Q196" s="38">
        <f>IF(AND(NOT(ISBLANK(tblClean[[#This Row],[Pre-Booking Date]])), NOT(ISBLANK(tblClean[[#This Row],[Lead Date]]))), tblClean[[#This Row],[Pre-Booking Date]] - tblClean[[#This Row],[Lead Date]], "")</f>
        <v>5</v>
      </c>
      <c r="R196" s="38">
        <f>IF(AND(NOT(ISBLANK(tblClean[[#This Row],[Booking Date]])), NOT(ISBLANK(tblClean[[#This Row],[Pre-Booking Date]]))), tblClean[[#This Row],[Booking Date]] - tblClean[[#This Row],[Pre-Booking Date]], "")</f>
        <v>3</v>
      </c>
      <c r="S196" s="38">
        <f>IF(AND(NOT(ISBLANK(tblClean[[#This Row],[Delivery Date]])), NOT(ISBLANK(tblClean[[#This Row],[Booking Date]]))), tblClean[[#This Row],[Delivery Date]] - tblClean[[#This Row],[Booking Date]], "")</f>
        <v>5</v>
      </c>
      <c r="T196" s="39">
        <f>IF(AND(tblClean[[#This Row],[Is_SuccessfulDelivery]]=1, NOT(ISBLANK(tblClean[[#This Row],[Delivery Date]])), NOT(ISBLANK(tblClean[[#This Row],[Booking Date]]))),
   tblClean[[#This Row],[Delivery Date]] - tblClean[[#This Row],[Booking Date]],
   "")</f>
        <v>5</v>
      </c>
      <c r="U1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96" s="82">
        <f>IF(tblClean[[#This Row],[Delivery Date]]="", "", tblClean[[#This Row],[Delivery Date]] - tblClean[[#This Row],[Lead Date]])</f>
        <v>13</v>
      </c>
      <c r="W196" s="82" t="str">
        <f>_xlfn.XLOOKUP(tblClean[[#This Row],[Lead ID]], tblHP[Lead ID], tblHP[Potential_Bucket], "")</f>
        <v>High</v>
      </c>
      <c r="X196" s="82" t="str">
        <f>IF(tblClean[[#This Row],[Customer Rating]]="", "", IF(tblClean[[#This Row],[Customer Rating]]&lt;=2,"0-2", IF(tblClean[[#This Row],[Customer Rating]]&lt;=5,"3-5", IF(tblClean[[#This Row],[Customer Rating]]&lt;=8,"6-8","9-10"))))</f>
        <v>6-8</v>
      </c>
    </row>
    <row r="197" spans="1:24" x14ac:dyDescent="0.3">
      <c r="A197" s="33" t="s">
        <v>216</v>
      </c>
      <c r="B197" s="34" t="s">
        <v>15</v>
      </c>
      <c r="C197" s="34" t="s">
        <v>30</v>
      </c>
      <c r="D197" s="35">
        <v>45935</v>
      </c>
      <c r="E197" s="35">
        <v>45939</v>
      </c>
      <c r="F197" s="35">
        <v>45942</v>
      </c>
      <c r="G197" s="35">
        <v>45946</v>
      </c>
      <c r="H197" s="34" t="s">
        <v>17</v>
      </c>
      <c r="I197" s="34"/>
      <c r="J197" s="35">
        <v>45969</v>
      </c>
      <c r="K197" s="36">
        <v>9</v>
      </c>
      <c r="L197" s="44">
        <f>IF(NOT(ISBLANK(tblClean[[#This Row],[Pre-Booking Date]])), 1, 0)</f>
        <v>1</v>
      </c>
      <c r="M197" s="44">
        <f>IF(NOT(ISBLANK(tblClean[[#This Row],[Booking Date]])), 1, 0)</f>
        <v>1</v>
      </c>
      <c r="N197" s="38">
        <f>IF(NOT(ISBLANK(tblClean[[#This Row],[Delivery Date]])), 1, 0)</f>
        <v>1</v>
      </c>
      <c r="O197" s="38">
        <f>IF(OR(LOWER(TRIM(tblClean[[#This Row],[Cancellation Status]]))="yes", LOWER(TRIM(tblClean[[#This Row],[Cancellation Status]]))="cancelled"), 1, 0)</f>
        <v>0</v>
      </c>
      <c r="P197" s="38">
        <f>IF(AND(tblClean[[#This Row],[Is_Delivered]]=1, tblClean[[#This Row],[Is_Cancelled]]=0), 1, 0)</f>
        <v>1</v>
      </c>
      <c r="Q197" s="38">
        <f>IF(AND(NOT(ISBLANK(tblClean[[#This Row],[Pre-Booking Date]])), NOT(ISBLANK(tblClean[[#This Row],[Lead Date]]))), tblClean[[#This Row],[Pre-Booking Date]] - tblClean[[#This Row],[Lead Date]], "")</f>
        <v>4</v>
      </c>
      <c r="R197" s="38">
        <f>IF(AND(NOT(ISBLANK(tblClean[[#This Row],[Booking Date]])), NOT(ISBLANK(tblClean[[#This Row],[Pre-Booking Date]]))), tblClean[[#This Row],[Booking Date]] - tblClean[[#This Row],[Pre-Booking Date]], "")</f>
        <v>3</v>
      </c>
      <c r="S197" s="38">
        <f>IF(AND(NOT(ISBLANK(tblClean[[#This Row],[Delivery Date]])), NOT(ISBLANK(tblClean[[#This Row],[Booking Date]]))), tblClean[[#This Row],[Delivery Date]] - tblClean[[#This Row],[Booking Date]], "")</f>
        <v>4</v>
      </c>
      <c r="T197" s="39">
        <f>IF(AND(tblClean[[#This Row],[Is_SuccessfulDelivery]]=1, NOT(ISBLANK(tblClean[[#This Row],[Delivery Date]])), NOT(ISBLANK(tblClean[[#This Row],[Booking Date]]))),
   tblClean[[#This Row],[Delivery Date]] - tblClean[[#This Row],[Booking Date]],
   "")</f>
        <v>4</v>
      </c>
      <c r="U1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197" s="82">
        <f>IF(tblClean[[#This Row],[Delivery Date]]="", "", tblClean[[#This Row],[Delivery Date]] - tblClean[[#This Row],[Lead Date]])</f>
        <v>11</v>
      </c>
      <c r="W197" s="82" t="str">
        <f>_xlfn.XLOOKUP(tblClean[[#This Row],[Lead ID]], tblHP[Lead ID], tblHP[Potential_Bucket], "")</f>
        <v>High</v>
      </c>
      <c r="X197" s="82" t="str">
        <f>IF(tblClean[[#This Row],[Customer Rating]]="", "", IF(tblClean[[#This Row],[Customer Rating]]&lt;=2,"0-2", IF(tblClean[[#This Row],[Customer Rating]]&lt;=5,"3-5", IF(tblClean[[#This Row],[Customer Rating]]&lt;=8,"6-8","9-10"))))</f>
        <v>9-10</v>
      </c>
    </row>
    <row r="198" spans="1:24" x14ac:dyDescent="0.3">
      <c r="A198" s="40" t="s">
        <v>217</v>
      </c>
      <c r="B198" s="41" t="s">
        <v>15</v>
      </c>
      <c r="C198" s="41" t="s">
        <v>22</v>
      </c>
      <c r="D198" s="42">
        <v>45935</v>
      </c>
      <c r="E198" s="41"/>
      <c r="F198" s="41"/>
      <c r="G198" s="41"/>
      <c r="H198" s="41" t="s">
        <v>23</v>
      </c>
      <c r="I198" s="41" t="s">
        <v>26</v>
      </c>
      <c r="J198" s="41"/>
      <c r="K198" s="43"/>
      <c r="L198" s="44">
        <f>IF(NOT(ISBLANK(tblClean[[#This Row],[Pre-Booking Date]])), 1, 0)</f>
        <v>0</v>
      </c>
      <c r="M198" s="44">
        <f>IF(NOT(ISBLANK(tblClean[[#This Row],[Booking Date]])), 1, 0)</f>
        <v>0</v>
      </c>
      <c r="N198" s="38">
        <f>IF(NOT(ISBLANK(tblClean[[#This Row],[Delivery Date]])), 1, 0)</f>
        <v>0</v>
      </c>
      <c r="O198" s="38">
        <f>IF(OR(LOWER(TRIM(tblClean[[#This Row],[Cancellation Status]]))="yes", LOWER(TRIM(tblClean[[#This Row],[Cancellation Status]]))="cancelled"), 1, 0)</f>
        <v>1</v>
      </c>
      <c r="P198" s="38">
        <f>IF(AND(tblClean[[#This Row],[Is_Delivered]]=1, tblClean[[#This Row],[Is_Cancelled]]=0), 1, 0)</f>
        <v>0</v>
      </c>
      <c r="Q198" s="38" t="str">
        <f>IF(AND(NOT(ISBLANK(tblClean[[#This Row],[Pre-Booking Date]])), NOT(ISBLANK(tblClean[[#This Row],[Lead Date]]))), tblClean[[#This Row],[Pre-Booking Date]] - tblClean[[#This Row],[Lead Date]], "")</f>
        <v/>
      </c>
      <c r="R198" s="38" t="str">
        <f>IF(AND(NOT(ISBLANK(tblClean[[#This Row],[Booking Date]])), NOT(ISBLANK(tblClean[[#This Row],[Pre-Booking Date]]))), tblClean[[#This Row],[Booking Date]] - tblClean[[#This Row],[Pre-Booking Date]], "")</f>
        <v/>
      </c>
      <c r="S198" s="38" t="str">
        <f>IF(AND(NOT(ISBLANK(tblClean[[#This Row],[Delivery Date]])), NOT(ISBLANK(tblClean[[#This Row],[Booking Date]]))), tblClean[[#This Row],[Delivery Date]] - tblClean[[#This Row],[Booking Date]], "")</f>
        <v/>
      </c>
      <c r="T198" s="39" t="str">
        <f>IF(AND(tblClean[[#This Row],[Is_SuccessfulDelivery]]=1, NOT(ISBLANK(tblClean[[#This Row],[Delivery Date]])), NOT(ISBLANK(tblClean[[#This Row],[Booking Date]]))),
   tblClean[[#This Row],[Delivery Date]] - tblClean[[#This Row],[Booking Date]],
   "")</f>
        <v/>
      </c>
      <c r="U1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98" s="82" t="str">
        <f>IF(tblClean[[#This Row],[Delivery Date]]="", "", tblClean[[#This Row],[Delivery Date]] - tblClean[[#This Row],[Lead Date]])</f>
        <v/>
      </c>
      <c r="W198" s="82" t="str">
        <f>_xlfn.XLOOKUP(tblClean[[#This Row],[Lead ID]], tblHP[Lead ID], tblHP[Potential_Bucket], "")</f>
        <v>Low</v>
      </c>
      <c r="X198" s="82" t="str">
        <f>IF(tblClean[[#This Row],[Customer Rating]]="", "", IF(tblClean[[#This Row],[Customer Rating]]&lt;=2,"0-2", IF(tblClean[[#This Row],[Customer Rating]]&lt;=5,"3-5", IF(tblClean[[#This Row],[Customer Rating]]&lt;=8,"6-8","9-10"))))</f>
        <v/>
      </c>
    </row>
    <row r="199" spans="1:24" x14ac:dyDescent="0.3">
      <c r="A199" s="33" t="s">
        <v>218</v>
      </c>
      <c r="B199" s="34" t="s">
        <v>19</v>
      </c>
      <c r="C199" s="34" t="s">
        <v>22</v>
      </c>
      <c r="D199" s="35">
        <v>45956</v>
      </c>
      <c r="E199" s="34"/>
      <c r="F199" s="34"/>
      <c r="G199" s="34"/>
      <c r="H199" s="34" t="s">
        <v>23</v>
      </c>
      <c r="I199" s="34" t="s">
        <v>24</v>
      </c>
      <c r="J199" s="34"/>
      <c r="K199" s="36"/>
      <c r="L199" s="44">
        <f>IF(NOT(ISBLANK(tblClean[[#This Row],[Pre-Booking Date]])), 1, 0)</f>
        <v>0</v>
      </c>
      <c r="M199" s="44">
        <f>IF(NOT(ISBLANK(tblClean[[#This Row],[Booking Date]])), 1, 0)</f>
        <v>0</v>
      </c>
      <c r="N199" s="38">
        <f>IF(NOT(ISBLANK(tblClean[[#This Row],[Delivery Date]])), 1, 0)</f>
        <v>0</v>
      </c>
      <c r="O199" s="38">
        <f>IF(OR(LOWER(TRIM(tblClean[[#This Row],[Cancellation Status]]))="yes", LOWER(TRIM(tblClean[[#This Row],[Cancellation Status]]))="cancelled"), 1, 0)</f>
        <v>1</v>
      </c>
      <c r="P199" s="38">
        <f>IF(AND(tblClean[[#This Row],[Is_Delivered]]=1, tblClean[[#This Row],[Is_Cancelled]]=0), 1, 0)</f>
        <v>0</v>
      </c>
      <c r="Q199" s="38" t="str">
        <f>IF(AND(NOT(ISBLANK(tblClean[[#This Row],[Pre-Booking Date]])), NOT(ISBLANK(tblClean[[#This Row],[Lead Date]]))), tblClean[[#This Row],[Pre-Booking Date]] - tblClean[[#This Row],[Lead Date]], "")</f>
        <v/>
      </c>
      <c r="R199" s="38" t="str">
        <f>IF(AND(NOT(ISBLANK(tblClean[[#This Row],[Booking Date]])), NOT(ISBLANK(tblClean[[#This Row],[Pre-Booking Date]]))), tblClean[[#This Row],[Booking Date]] - tblClean[[#This Row],[Pre-Booking Date]], "")</f>
        <v/>
      </c>
      <c r="S199" s="38" t="str">
        <f>IF(AND(NOT(ISBLANK(tblClean[[#This Row],[Delivery Date]])), NOT(ISBLANK(tblClean[[#This Row],[Booking Date]]))), tblClean[[#This Row],[Delivery Date]] - tblClean[[#This Row],[Booking Date]], "")</f>
        <v/>
      </c>
      <c r="T199" s="39" t="str">
        <f>IF(AND(tblClean[[#This Row],[Is_SuccessfulDelivery]]=1, NOT(ISBLANK(tblClean[[#This Row],[Delivery Date]])), NOT(ISBLANK(tblClean[[#This Row],[Booking Date]]))),
   tblClean[[#This Row],[Delivery Date]] - tblClean[[#This Row],[Booking Date]],
   "")</f>
        <v/>
      </c>
      <c r="U1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99" s="82" t="str">
        <f>IF(tblClean[[#This Row],[Delivery Date]]="", "", tblClean[[#This Row],[Delivery Date]] - tblClean[[#This Row],[Lead Date]])</f>
        <v/>
      </c>
      <c r="W199" s="82" t="str">
        <f>_xlfn.XLOOKUP(tblClean[[#This Row],[Lead ID]], tblHP[Lead ID], tblHP[Potential_Bucket], "")</f>
        <v>Low</v>
      </c>
      <c r="X199" s="82" t="str">
        <f>IF(tblClean[[#This Row],[Customer Rating]]="", "", IF(tblClean[[#This Row],[Customer Rating]]&lt;=2,"0-2", IF(tblClean[[#This Row],[Customer Rating]]&lt;=5,"3-5", IF(tblClean[[#This Row],[Customer Rating]]&lt;=8,"6-8","9-10"))))</f>
        <v/>
      </c>
    </row>
    <row r="200" spans="1:24" x14ac:dyDescent="0.3">
      <c r="A200" s="40" t="s">
        <v>219</v>
      </c>
      <c r="B200" s="41" t="s">
        <v>32</v>
      </c>
      <c r="C200" s="41" t="s">
        <v>16</v>
      </c>
      <c r="D200" s="42">
        <v>45949</v>
      </c>
      <c r="E200" s="42">
        <v>45954</v>
      </c>
      <c r="F200" s="42">
        <v>45958</v>
      </c>
      <c r="G200" s="42">
        <v>45962</v>
      </c>
      <c r="H200" s="41" t="s">
        <v>17</v>
      </c>
      <c r="I200" s="41"/>
      <c r="J200" s="42">
        <v>45977</v>
      </c>
      <c r="K200" s="43">
        <v>10</v>
      </c>
      <c r="L200" s="44">
        <f>IF(NOT(ISBLANK(tblClean[[#This Row],[Pre-Booking Date]])), 1, 0)</f>
        <v>1</v>
      </c>
      <c r="M200" s="44">
        <f>IF(NOT(ISBLANK(tblClean[[#This Row],[Booking Date]])), 1, 0)</f>
        <v>1</v>
      </c>
      <c r="N200" s="38">
        <f>IF(NOT(ISBLANK(tblClean[[#This Row],[Delivery Date]])), 1, 0)</f>
        <v>1</v>
      </c>
      <c r="O200" s="38">
        <f>IF(OR(LOWER(TRIM(tblClean[[#This Row],[Cancellation Status]]))="yes", LOWER(TRIM(tblClean[[#This Row],[Cancellation Status]]))="cancelled"), 1, 0)</f>
        <v>0</v>
      </c>
      <c r="P200" s="38">
        <f>IF(AND(tblClean[[#This Row],[Is_Delivered]]=1, tblClean[[#This Row],[Is_Cancelled]]=0), 1, 0)</f>
        <v>1</v>
      </c>
      <c r="Q200" s="38">
        <f>IF(AND(NOT(ISBLANK(tblClean[[#This Row],[Pre-Booking Date]])), NOT(ISBLANK(tblClean[[#This Row],[Lead Date]]))), tblClean[[#This Row],[Pre-Booking Date]] - tblClean[[#This Row],[Lead Date]], "")</f>
        <v>5</v>
      </c>
      <c r="R200" s="38">
        <f>IF(AND(NOT(ISBLANK(tblClean[[#This Row],[Booking Date]])), NOT(ISBLANK(tblClean[[#This Row],[Pre-Booking Date]]))), tblClean[[#This Row],[Booking Date]] - tblClean[[#This Row],[Pre-Booking Date]], "")</f>
        <v>4</v>
      </c>
      <c r="S200" s="38">
        <f>IF(AND(NOT(ISBLANK(tblClean[[#This Row],[Delivery Date]])), NOT(ISBLANK(tblClean[[#This Row],[Booking Date]]))), tblClean[[#This Row],[Delivery Date]] - tblClean[[#This Row],[Booking Date]], "")</f>
        <v>4</v>
      </c>
      <c r="T200" s="39">
        <f>IF(AND(tblClean[[#This Row],[Is_SuccessfulDelivery]]=1, NOT(ISBLANK(tblClean[[#This Row],[Delivery Date]])), NOT(ISBLANK(tblClean[[#This Row],[Booking Date]]))),
   tblClean[[#This Row],[Delivery Date]] - tblClean[[#This Row],[Booking Date]],
   "")</f>
        <v>4</v>
      </c>
      <c r="U2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00" s="82">
        <f>IF(tblClean[[#This Row],[Delivery Date]]="", "", tblClean[[#This Row],[Delivery Date]] - tblClean[[#This Row],[Lead Date]])</f>
        <v>13</v>
      </c>
      <c r="W200" s="82" t="str">
        <f>_xlfn.XLOOKUP(tblClean[[#This Row],[Lead ID]], tblHP[Lead ID], tblHP[Potential_Bucket], "")</f>
        <v>Medium</v>
      </c>
      <c r="X200" s="82" t="str">
        <f>IF(tblClean[[#This Row],[Customer Rating]]="", "", IF(tblClean[[#This Row],[Customer Rating]]&lt;=2,"0-2", IF(tblClean[[#This Row],[Customer Rating]]&lt;=5,"3-5", IF(tblClean[[#This Row],[Customer Rating]]&lt;=8,"6-8","9-10"))))</f>
        <v>9-10</v>
      </c>
    </row>
    <row r="201" spans="1:24" x14ac:dyDescent="0.3">
      <c r="A201" s="33" t="s">
        <v>220</v>
      </c>
      <c r="B201" s="34" t="s">
        <v>19</v>
      </c>
      <c r="C201" s="34" t="s">
        <v>16</v>
      </c>
      <c r="D201" s="35">
        <v>45961</v>
      </c>
      <c r="E201" s="35">
        <v>45965</v>
      </c>
      <c r="F201" s="35">
        <v>45970</v>
      </c>
      <c r="G201" s="35">
        <v>45972</v>
      </c>
      <c r="H201" s="34" t="s">
        <v>23</v>
      </c>
      <c r="I201" s="34" t="s">
        <v>33</v>
      </c>
      <c r="J201" s="34"/>
      <c r="K201" s="36"/>
      <c r="L201" s="44">
        <f>IF(NOT(ISBLANK(tblClean[[#This Row],[Pre-Booking Date]])), 1, 0)</f>
        <v>1</v>
      </c>
      <c r="M201" s="44">
        <f>IF(NOT(ISBLANK(tblClean[[#This Row],[Booking Date]])), 1, 0)</f>
        <v>1</v>
      </c>
      <c r="N201" s="38">
        <f>IF(NOT(ISBLANK(tblClean[[#This Row],[Delivery Date]])), 1, 0)</f>
        <v>1</v>
      </c>
      <c r="O201" s="38">
        <f>IF(OR(LOWER(TRIM(tblClean[[#This Row],[Cancellation Status]]))="yes", LOWER(TRIM(tblClean[[#This Row],[Cancellation Status]]))="cancelled"), 1, 0)</f>
        <v>1</v>
      </c>
      <c r="P201" s="38">
        <f>IF(AND(tblClean[[#This Row],[Is_Delivered]]=1, tblClean[[#This Row],[Is_Cancelled]]=0), 1, 0)</f>
        <v>0</v>
      </c>
      <c r="Q201" s="38">
        <f>IF(AND(NOT(ISBLANK(tblClean[[#This Row],[Pre-Booking Date]])), NOT(ISBLANK(tblClean[[#This Row],[Lead Date]]))), tblClean[[#This Row],[Pre-Booking Date]] - tblClean[[#This Row],[Lead Date]], "")</f>
        <v>4</v>
      </c>
      <c r="R201" s="38">
        <f>IF(AND(NOT(ISBLANK(tblClean[[#This Row],[Booking Date]])), NOT(ISBLANK(tblClean[[#This Row],[Pre-Booking Date]]))), tblClean[[#This Row],[Booking Date]] - tblClean[[#This Row],[Pre-Booking Date]], "")</f>
        <v>5</v>
      </c>
      <c r="S201" s="38">
        <f>IF(AND(NOT(ISBLANK(tblClean[[#This Row],[Delivery Date]])), NOT(ISBLANK(tblClean[[#This Row],[Booking Date]]))), tblClean[[#This Row],[Delivery Date]] - tblClean[[#This Row],[Booking Date]], "")</f>
        <v>2</v>
      </c>
      <c r="T201" s="39" t="str">
        <f>IF(AND(tblClean[[#This Row],[Is_SuccessfulDelivery]]=1, NOT(ISBLANK(tblClean[[#This Row],[Delivery Date]])), NOT(ISBLANK(tblClean[[#This Row],[Booking Date]]))),
   tblClean[[#This Row],[Delivery Date]] - tblClean[[#This Row],[Booking Date]],
   "")</f>
        <v/>
      </c>
      <c r="U2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01" s="82">
        <f>IF(tblClean[[#This Row],[Delivery Date]]="", "", tblClean[[#This Row],[Delivery Date]] - tblClean[[#This Row],[Lead Date]])</f>
        <v>11</v>
      </c>
      <c r="W201" s="82" t="str">
        <f>_xlfn.XLOOKUP(tblClean[[#This Row],[Lead ID]], tblHP[Lead ID], tblHP[Potential_Bucket], "")</f>
        <v>Low</v>
      </c>
      <c r="X201" s="82" t="str">
        <f>IF(tblClean[[#This Row],[Customer Rating]]="", "", IF(tblClean[[#This Row],[Customer Rating]]&lt;=2,"0-2", IF(tblClean[[#This Row],[Customer Rating]]&lt;=5,"3-5", IF(tblClean[[#This Row],[Customer Rating]]&lt;=8,"6-8","9-10"))))</f>
        <v/>
      </c>
    </row>
    <row r="202" spans="1:24" x14ac:dyDescent="0.3">
      <c r="A202" s="40" t="s">
        <v>221</v>
      </c>
      <c r="B202" s="41" t="s">
        <v>15</v>
      </c>
      <c r="C202" s="41" t="s">
        <v>16</v>
      </c>
      <c r="D202" s="42">
        <v>45940</v>
      </c>
      <c r="E202" s="42">
        <v>45944</v>
      </c>
      <c r="F202" s="42">
        <v>45949</v>
      </c>
      <c r="G202" s="42">
        <v>45954</v>
      </c>
      <c r="H202" s="41" t="s">
        <v>17</v>
      </c>
      <c r="I202" s="41"/>
      <c r="J202" s="42">
        <v>45965</v>
      </c>
      <c r="K202" s="43">
        <v>5</v>
      </c>
      <c r="L202" s="44">
        <f>IF(NOT(ISBLANK(tblClean[[#This Row],[Pre-Booking Date]])), 1, 0)</f>
        <v>1</v>
      </c>
      <c r="M202" s="44">
        <f>IF(NOT(ISBLANK(tblClean[[#This Row],[Booking Date]])), 1, 0)</f>
        <v>1</v>
      </c>
      <c r="N202" s="38">
        <f>IF(NOT(ISBLANK(tblClean[[#This Row],[Delivery Date]])), 1, 0)</f>
        <v>1</v>
      </c>
      <c r="O202" s="38">
        <f>IF(OR(LOWER(TRIM(tblClean[[#This Row],[Cancellation Status]]))="yes", LOWER(TRIM(tblClean[[#This Row],[Cancellation Status]]))="cancelled"), 1, 0)</f>
        <v>0</v>
      </c>
      <c r="P202" s="38">
        <f>IF(AND(tblClean[[#This Row],[Is_Delivered]]=1, tblClean[[#This Row],[Is_Cancelled]]=0), 1, 0)</f>
        <v>1</v>
      </c>
      <c r="Q202" s="38">
        <f>IF(AND(NOT(ISBLANK(tblClean[[#This Row],[Pre-Booking Date]])), NOT(ISBLANK(tblClean[[#This Row],[Lead Date]]))), tblClean[[#This Row],[Pre-Booking Date]] - tblClean[[#This Row],[Lead Date]], "")</f>
        <v>4</v>
      </c>
      <c r="R202" s="38">
        <f>IF(AND(NOT(ISBLANK(tblClean[[#This Row],[Booking Date]])), NOT(ISBLANK(tblClean[[#This Row],[Pre-Booking Date]]))), tblClean[[#This Row],[Booking Date]] - tblClean[[#This Row],[Pre-Booking Date]], "")</f>
        <v>5</v>
      </c>
      <c r="S202" s="38">
        <f>IF(AND(NOT(ISBLANK(tblClean[[#This Row],[Delivery Date]])), NOT(ISBLANK(tblClean[[#This Row],[Booking Date]]))), tblClean[[#This Row],[Delivery Date]] - tblClean[[#This Row],[Booking Date]], "")</f>
        <v>5</v>
      </c>
      <c r="T202" s="39">
        <f>IF(AND(tblClean[[#This Row],[Is_SuccessfulDelivery]]=1, NOT(ISBLANK(tblClean[[#This Row],[Delivery Date]])), NOT(ISBLANK(tblClean[[#This Row],[Booking Date]]))),
   tblClean[[#This Row],[Delivery Date]] - tblClean[[#This Row],[Booking Date]],
   "")</f>
        <v>5</v>
      </c>
      <c r="U2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02" s="82">
        <f>IF(tblClean[[#This Row],[Delivery Date]]="", "", tblClean[[#This Row],[Delivery Date]] - tblClean[[#This Row],[Lead Date]])</f>
        <v>14</v>
      </c>
      <c r="W202" s="82" t="str">
        <f>_xlfn.XLOOKUP(tblClean[[#This Row],[Lead ID]], tblHP[Lead ID], tblHP[Potential_Bucket], "")</f>
        <v>Low</v>
      </c>
      <c r="X202" s="82" t="str">
        <f>IF(tblClean[[#This Row],[Customer Rating]]="", "", IF(tblClean[[#This Row],[Customer Rating]]&lt;=2,"0-2", IF(tblClean[[#This Row],[Customer Rating]]&lt;=5,"3-5", IF(tblClean[[#This Row],[Customer Rating]]&lt;=8,"6-8","9-10"))))</f>
        <v>3-5</v>
      </c>
    </row>
    <row r="203" spans="1:24" x14ac:dyDescent="0.3">
      <c r="A203" s="33" t="s">
        <v>222</v>
      </c>
      <c r="B203" s="34" t="s">
        <v>19</v>
      </c>
      <c r="C203" s="34" t="s">
        <v>16</v>
      </c>
      <c r="D203" s="35">
        <v>45933</v>
      </c>
      <c r="E203" s="35">
        <v>45936</v>
      </c>
      <c r="F203" s="35">
        <v>45940</v>
      </c>
      <c r="G203" s="35">
        <v>45942</v>
      </c>
      <c r="H203" s="34" t="s">
        <v>17</v>
      </c>
      <c r="I203" s="34"/>
      <c r="J203" s="35">
        <v>45955</v>
      </c>
      <c r="K203" s="36">
        <v>3</v>
      </c>
      <c r="L203" s="44">
        <f>IF(NOT(ISBLANK(tblClean[[#This Row],[Pre-Booking Date]])), 1, 0)</f>
        <v>1</v>
      </c>
      <c r="M203" s="44">
        <f>IF(NOT(ISBLANK(tblClean[[#This Row],[Booking Date]])), 1, 0)</f>
        <v>1</v>
      </c>
      <c r="N203" s="38">
        <f>IF(NOT(ISBLANK(tblClean[[#This Row],[Delivery Date]])), 1, 0)</f>
        <v>1</v>
      </c>
      <c r="O203" s="38">
        <f>IF(OR(LOWER(TRIM(tblClean[[#This Row],[Cancellation Status]]))="yes", LOWER(TRIM(tblClean[[#This Row],[Cancellation Status]]))="cancelled"), 1, 0)</f>
        <v>0</v>
      </c>
      <c r="P203" s="38">
        <f>IF(AND(tblClean[[#This Row],[Is_Delivered]]=1, tblClean[[#This Row],[Is_Cancelled]]=0), 1, 0)</f>
        <v>1</v>
      </c>
      <c r="Q203" s="38">
        <f>IF(AND(NOT(ISBLANK(tblClean[[#This Row],[Pre-Booking Date]])), NOT(ISBLANK(tblClean[[#This Row],[Lead Date]]))), tblClean[[#This Row],[Pre-Booking Date]] - tblClean[[#This Row],[Lead Date]], "")</f>
        <v>3</v>
      </c>
      <c r="R203" s="38">
        <f>IF(AND(NOT(ISBLANK(tblClean[[#This Row],[Booking Date]])), NOT(ISBLANK(tblClean[[#This Row],[Pre-Booking Date]]))), tblClean[[#This Row],[Booking Date]] - tblClean[[#This Row],[Pre-Booking Date]], "")</f>
        <v>4</v>
      </c>
      <c r="S203" s="38">
        <f>IF(AND(NOT(ISBLANK(tblClean[[#This Row],[Delivery Date]])), NOT(ISBLANK(tblClean[[#This Row],[Booking Date]]))), tblClean[[#This Row],[Delivery Date]] - tblClean[[#This Row],[Booking Date]], "")</f>
        <v>2</v>
      </c>
      <c r="T203" s="39">
        <f>IF(AND(tblClean[[#This Row],[Is_SuccessfulDelivery]]=1, NOT(ISBLANK(tblClean[[#This Row],[Delivery Date]])), NOT(ISBLANK(tblClean[[#This Row],[Booking Date]]))),
   tblClean[[#This Row],[Delivery Date]] - tblClean[[#This Row],[Booking Date]],
   "")</f>
        <v>2</v>
      </c>
      <c r="U2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03" s="82">
        <f>IF(tblClean[[#This Row],[Delivery Date]]="", "", tblClean[[#This Row],[Delivery Date]] - tblClean[[#This Row],[Lead Date]])</f>
        <v>9</v>
      </c>
      <c r="W203" s="82" t="str">
        <f>_xlfn.XLOOKUP(tblClean[[#This Row],[Lead ID]], tblHP[Lead ID], tblHP[Potential_Bucket], "")</f>
        <v>Low</v>
      </c>
      <c r="X203" s="82" t="str">
        <f>IF(tblClean[[#This Row],[Customer Rating]]="", "", IF(tblClean[[#This Row],[Customer Rating]]&lt;=2,"0-2", IF(tblClean[[#This Row],[Customer Rating]]&lt;=5,"3-5", IF(tblClean[[#This Row],[Customer Rating]]&lt;=8,"6-8","9-10"))))</f>
        <v>3-5</v>
      </c>
    </row>
    <row r="204" spans="1:24" x14ac:dyDescent="0.3">
      <c r="A204" s="40" t="s">
        <v>223</v>
      </c>
      <c r="B204" s="41" t="s">
        <v>15</v>
      </c>
      <c r="C204" s="41" t="s">
        <v>16</v>
      </c>
      <c r="D204" s="42">
        <v>45938</v>
      </c>
      <c r="E204" s="42">
        <v>45939</v>
      </c>
      <c r="F204" s="42">
        <v>45941</v>
      </c>
      <c r="G204" s="42">
        <v>45944</v>
      </c>
      <c r="H204" s="41" t="s">
        <v>17</v>
      </c>
      <c r="I204" s="41"/>
      <c r="J204" s="42">
        <v>45964</v>
      </c>
      <c r="K204" s="43">
        <v>9</v>
      </c>
      <c r="L204" s="44">
        <f>IF(NOT(ISBLANK(tblClean[[#This Row],[Pre-Booking Date]])), 1, 0)</f>
        <v>1</v>
      </c>
      <c r="M204" s="44">
        <f>IF(NOT(ISBLANK(tblClean[[#This Row],[Booking Date]])), 1, 0)</f>
        <v>1</v>
      </c>
      <c r="N204" s="38">
        <f>IF(NOT(ISBLANK(tblClean[[#This Row],[Delivery Date]])), 1, 0)</f>
        <v>1</v>
      </c>
      <c r="O204" s="38">
        <f>IF(OR(LOWER(TRIM(tblClean[[#This Row],[Cancellation Status]]))="yes", LOWER(TRIM(tblClean[[#This Row],[Cancellation Status]]))="cancelled"), 1, 0)</f>
        <v>0</v>
      </c>
      <c r="P204" s="38">
        <f>IF(AND(tblClean[[#This Row],[Is_Delivered]]=1, tblClean[[#This Row],[Is_Cancelled]]=0), 1, 0)</f>
        <v>1</v>
      </c>
      <c r="Q204" s="38">
        <f>IF(AND(NOT(ISBLANK(tblClean[[#This Row],[Pre-Booking Date]])), NOT(ISBLANK(tblClean[[#This Row],[Lead Date]]))), tblClean[[#This Row],[Pre-Booking Date]] - tblClean[[#This Row],[Lead Date]], "")</f>
        <v>1</v>
      </c>
      <c r="R204" s="38">
        <f>IF(AND(NOT(ISBLANK(tblClean[[#This Row],[Booking Date]])), NOT(ISBLANK(tblClean[[#This Row],[Pre-Booking Date]]))), tblClean[[#This Row],[Booking Date]] - tblClean[[#This Row],[Pre-Booking Date]], "")</f>
        <v>2</v>
      </c>
      <c r="S204" s="38">
        <f>IF(AND(NOT(ISBLANK(tblClean[[#This Row],[Delivery Date]])), NOT(ISBLANK(tblClean[[#This Row],[Booking Date]]))), tblClean[[#This Row],[Delivery Date]] - tblClean[[#This Row],[Booking Date]], "")</f>
        <v>3</v>
      </c>
      <c r="T204" s="39">
        <f>IF(AND(tblClean[[#This Row],[Is_SuccessfulDelivery]]=1, NOT(ISBLANK(tblClean[[#This Row],[Delivery Date]])), NOT(ISBLANK(tblClean[[#This Row],[Booking Date]]))),
   tblClean[[#This Row],[Delivery Date]] - tblClean[[#This Row],[Booking Date]],
   "")</f>
        <v>3</v>
      </c>
      <c r="U2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04" s="82">
        <f>IF(tblClean[[#This Row],[Delivery Date]]="", "", tblClean[[#This Row],[Delivery Date]] - tblClean[[#This Row],[Lead Date]])</f>
        <v>6</v>
      </c>
      <c r="W204" s="82" t="str">
        <f>_xlfn.XLOOKUP(tblClean[[#This Row],[Lead ID]], tblHP[Lead ID], tblHP[Potential_Bucket], "")</f>
        <v>Medium</v>
      </c>
      <c r="X204" s="82" t="str">
        <f>IF(tblClean[[#This Row],[Customer Rating]]="", "", IF(tblClean[[#This Row],[Customer Rating]]&lt;=2,"0-2", IF(tblClean[[#This Row],[Customer Rating]]&lt;=5,"3-5", IF(tblClean[[#This Row],[Customer Rating]]&lt;=8,"6-8","9-10"))))</f>
        <v>9-10</v>
      </c>
    </row>
    <row r="205" spans="1:24" x14ac:dyDescent="0.3">
      <c r="A205" s="33" t="s">
        <v>224</v>
      </c>
      <c r="B205" s="34" t="s">
        <v>19</v>
      </c>
      <c r="C205" s="34" t="s">
        <v>30</v>
      </c>
      <c r="D205" s="35">
        <v>45934</v>
      </c>
      <c r="E205" s="35">
        <v>45938</v>
      </c>
      <c r="F205" s="35">
        <v>45943</v>
      </c>
      <c r="G205" s="35">
        <v>45946</v>
      </c>
      <c r="H205" s="34" t="s">
        <v>17</v>
      </c>
      <c r="I205" s="34"/>
      <c r="J205" s="35">
        <v>45962</v>
      </c>
      <c r="K205" s="36">
        <v>10</v>
      </c>
      <c r="L205" s="44">
        <f>IF(NOT(ISBLANK(tblClean[[#This Row],[Pre-Booking Date]])), 1, 0)</f>
        <v>1</v>
      </c>
      <c r="M205" s="44">
        <f>IF(NOT(ISBLANK(tblClean[[#This Row],[Booking Date]])), 1, 0)</f>
        <v>1</v>
      </c>
      <c r="N205" s="38">
        <f>IF(NOT(ISBLANK(tblClean[[#This Row],[Delivery Date]])), 1, 0)</f>
        <v>1</v>
      </c>
      <c r="O205" s="38">
        <f>IF(OR(LOWER(TRIM(tblClean[[#This Row],[Cancellation Status]]))="yes", LOWER(TRIM(tblClean[[#This Row],[Cancellation Status]]))="cancelled"), 1, 0)</f>
        <v>0</v>
      </c>
      <c r="P205" s="38">
        <f>IF(AND(tblClean[[#This Row],[Is_Delivered]]=1, tblClean[[#This Row],[Is_Cancelled]]=0), 1, 0)</f>
        <v>1</v>
      </c>
      <c r="Q205" s="38">
        <f>IF(AND(NOT(ISBLANK(tblClean[[#This Row],[Pre-Booking Date]])), NOT(ISBLANK(tblClean[[#This Row],[Lead Date]]))), tblClean[[#This Row],[Pre-Booking Date]] - tblClean[[#This Row],[Lead Date]], "")</f>
        <v>4</v>
      </c>
      <c r="R205" s="38">
        <f>IF(AND(NOT(ISBLANK(tblClean[[#This Row],[Booking Date]])), NOT(ISBLANK(tblClean[[#This Row],[Pre-Booking Date]]))), tblClean[[#This Row],[Booking Date]] - tblClean[[#This Row],[Pre-Booking Date]], "")</f>
        <v>5</v>
      </c>
      <c r="S205" s="38">
        <f>IF(AND(NOT(ISBLANK(tblClean[[#This Row],[Delivery Date]])), NOT(ISBLANK(tblClean[[#This Row],[Booking Date]]))), tblClean[[#This Row],[Delivery Date]] - tblClean[[#This Row],[Booking Date]], "")</f>
        <v>3</v>
      </c>
      <c r="T205" s="39">
        <f>IF(AND(tblClean[[#This Row],[Is_SuccessfulDelivery]]=1, NOT(ISBLANK(tblClean[[#This Row],[Delivery Date]])), NOT(ISBLANK(tblClean[[#This Row],[Booking Date]]))),
   tblClean[[#This Row],[Delivery Date]] - tblClean[[#This Row],[Booking Date]],
   "")</f>
        <v>3</v>
      </c>
      <c r="U2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05" s="82">
        <f>IF(tblClean[[#This Row],[Delivery Date]]="", "", tblClean[[#This Row],[Delivery Date]] - tblClean[[#This Row],[Lead Date]])</f>
        <v>12</v>
      </c>
      <c r="W205" s="82" t="str">
        <f>_xlfn.XLOOKUP(tblClean[[#This Row],[Lead ID]], tblHP[Lead ID], tblHP[Potential_Bucket], "")</f>
        <v>Low</v>
      </c>
      <c r="X205" s="82" t="str">
        <f>IF(tblClean[[#This Row],[Customer Rating]]="", "", IF(tblClean[[#This Row],[Customer Rating]]&lt;=2,"0-2", IF(tblClean[[#This Row],[Customer Rating]]&lt;=5,"3-5", IF(tblClean[[#This Row],[Customer Rating]]&lt;=8,"6-8","9-10"))))</f>
        <v>9-10</v>
      </c>
    </row>
    <row r="206" spans="1:24" x14ac:dyDescent="0.3">
      <c r="A206" s="40" t="s">
        <v>225</v>
      </c>
      <c r="B206" s="41" t="s">
        <v>15</v>
      </c>
      <c r="C206" s="41" t="s">
        <v>22</v>
      </c>
      <c r="D206" s="42">
        <v>45948</v>
      </c>
      <c r="E206" s="41"/>
      <c r="F206" s="41"/>
      <c r="G206" s="41"/>
      <c r="H206" s="41" t="s">
        <v>23</v>
      </c>
      <c r="I206" s="41" t="s">
        <v>33</v>
      </c>
      <c r="J206" s="41"/>
      <c r="K206" s="43"/>
      <c r="L206" s="44">
        <f>IF(NOT(ISBLANK(tblClean[[#This Row],[Pre-Booking Date]])), 1, 0)</f>
        <v>0</v>
      </c>
      <c r="M206" s="44">
        <f>IF(NOT(ISBLANK(tblClean[[#This Row],[Booking Date]])), 1, 0)</f>
        <v>0</v>
      </c>
      <c r="N206" s="38">
        <f>IF(NOT(ISBLANK(tblClean[[#This Row],[Delivery Date]])), 1, 0)</f>
        <v>0</v>
      </c>
      <c r="O206" s="38">
        <f>IF(OR(LOWER(TRIM(tblClean[[#This Row],[Cancellation Status]]))="yes", LOWER(TRIM(tblClean[[#This Row],[Cancellation Status]]))="cancelled"), 1, 0)</f>
        <v>1</v>
      </c>
      <c r="P206" s="38">
        <f>IF(AND(tblClean[[#This Row],[Is_Delivered]]=1, tblClean[[#This Row],[Is_Cancelled]]=0), 1, 0)</f>
        <v>0</v>
      </c>
      <c r="Q206" s="38" t="str">
        <f>IF(AND(NOT(ISBLANK(tblClean[[#This Row],[Pre-Booking Date]])), NOT(ISBLANK(tblClean[[#This Row],[Lead Date]]))), tblClean[[#This Row],[Pre-Booking Date]] - tblClean[[#This Row],[Lead Date]], "")</f>
        <v/>
      </c>
      <c r="R206" s="38" t="str">
        <f>IF(AND(NOT(ISBLANK(tblClean[[#This Row],[Booking Date]])), NOT(ISBLANK(tblClean[[#This Row],[Pre-Booking Date]]))), tblClean[[#This Row],[Booking Date]] - tblClean[[#This Row],[Pre-Booking Date]], "")</f>
        <v/>
      </c>
      <c r="S206" s="38" t="str">
        <f>IF(AND(NOT(ISBLANK(tblClean[[#This Row],[Delivery Date]])), NOT(ISBLANK(tblClean[[#This Row],[Booking Date]]))), tblClean[[#This Row],[Delivery Date]] - tblClean[[#This Row],[Booking Date]], "")</f>
        <v/>
      </c>
      <c r="T206" s="39" t="str">
        <f>IF(AND(tblClean[[#This Row],[Is_SuccessfulDelivery]]=1, NOT(ISBLANK(tblClean[[#This Row],[Delivery Date]])), NOT(ISBLANK(tblClean[[#This Row],[Booking Date]]))),
   tblClean[[#This Row],[Delivery Date]] - tblClean[[#This Row],[Booking Date]],
   "")</f>
        <v/>
      </c>
      <c r="U2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06" s="82" t="str">
        <f>IF(tblClean[[#This Row],[Delivery Date]]="", "", tblClean[[#This Row],[Delivery Date]] - tblClean[[#This Row],[Lead Date]])</f>
        <v/>
      </c>
      <c r="W206" s="82" t="str">
        <f>_xlfn.XLOOKUP(tblClean[[#This Row],[Lead ID]], tblHP[Lead ID], tblHP[Potential_Bucket], "")</f>
        <v>Low</v>
      </c>
      <c r="X206" s="82" t="str">
        <f>IF(tblClean[[#This Row],[Customer Rating]]="", "", IF(tblClean[[#This Row],[Customer Rating]]&lt;=2,"0-2", IF(tblClean[[#This Row],[Customer Rating]]&lt;=5,"3-5", IF(tblClean[[#This Row],[Customer Rating]]&lt;=8,"6-8","9-10"))))</f>
        <v/>
      </c>
    </row>
    <row r="207" spans="1:24" x14ac:dyDescent="0.3">
      <c r="A207" s="33" t="s">
        <v>226</v>
      </c>
      <c r="B207" s="34" t="s">
        <v>15</v>
      </c>
      <c r="C207" s="34" t="s">
        <v>16</v>
      </c>
      <c r="D207" s="35">
        <v>45955</v>
      </c>
      <c r="E207" s="35">
        <v>45956</v>
      </c>
      <c r="F207" s="35">
        <v>45960</v>
      </c>
      <c r="G207" s="35">
        <v>45967</v>
      </c>
      <c r="H207" s="34" t="s">
        <v>17</v>
      </c>
      <c r="I207" s="34"/>
      <c r="J207" s="35">
        <v>45983</v>
      </c>
      <c r="K207" s="36">
        <v>8</v>
      </c>
      <c r="L207" s="44">
        <f>IF(NOT(ISBLANK(tblClean[[#This Row],[Pre-Booking Date]])), 1, 0)</f>
        <v>1</v>
      </c>
      <c r="M207" s="44">
        <f>IF(NOT(ISBLANK(tblClean[[#This Row],[Booking Date]])), 1, 0)</f>
        <v>1</v>
      </c>
      <c r="N207" s="38">
        <f>IF(NOT(ISBLANK(tblClean[[#This Row],[Delivery Date]])), 1, 0)</f>
        <v>1</v>
      </c>
      <c r="O207" s="38">
        <f>IF(OR(LOWER(TRIM(tblClean[[#This Row],[Cancellation Status]]))="yes", LOWER(TRIM(tblClean[[#This Row],[Cancellation Status]]))="cancelled"), 1, 0)</f>
        <v>0</v>
      </c>
      <c r="P207" s="38">
        <f>IF(AND(tblClean[[#This Row],[Is_Delivered]]=1, tblClean[[#This Row],[Is_Cancelled]]=0), 1, 0)</f>
        <v>1</v>
      </c>
      <c r="Q207" s="38">
        <f>IF(AND(NOT(ISBLANK(tblClean[[#This Row],[Pre-Booking Date]])), NOT(ISBLANK(tblClean[[#This Row],[Lead Date]]))), tblClean[[#This Row],[Pre-Booking Date]] - tblClean[[#This Row],[Lead Date]], "")</f>
        <v>1</v>
      </c>
      <c r="R207" s="38">
        <f>IF(AND(NOT(ISBLANK(tblClean[[#This Row],[Booking Date]])), NOT(ISBLANK(tblClean[[#This Row],[Pre-Booking Date]]))), tblClean[[#This Row],[Booking Date]] - tblClean[[#This Row],[Pre-Booking Date]], "")</f>
        <v>4</v>
      </c>
      <c r="S207" s="38">
        <f>IF(AND(NOT(ISBLANK(tblClean[[#This Row],[Delivery Date]])), NOT(ISBLANK(tblClean[[#This Row],[Booking Date]]))), tblClean[[#This Row],[Delivery Date]] - tblClean[[#This Row],[Booking Date]], "")</f>
        <v>7</v>
      </c>
      <c r="T207" s="39">
        <f>IF(AND(tblClean[[#This Row],[Is_SuccessfulDelivery]]=1, NOT(ISBLANK(tblClean[[#This Row],[Delivery Date]])), NOT(ISBLANK(tblClean[[#This Row],[Booking Date]]))),
   tblClean[[#This Row],[Delivery Date]] - tblClean[[#This Row],[Booking Date]],
   "")</f>
        <v>7</v>
      </c>
      <c r="U2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07" s="82">
        <f>IF(tblClean[[#This Row],[Delivery Date]]="", "", tblClean[[#This Row],[Delivery Date]] - tblClean[[#This Row],[Lead Date]])</f>
        <v>12</v>
      </c>
      <c r="W207" s="82" t="str">
        <f>_xlfn.XLOOKUP(tblClean[[#This Row],[Lead ID]], tblHP[Lead ID], tblHP[Potential_Bucket], "")</f>
        <v>Medium</v>
      </c>
      <c r="X207" s="82" t="str">
        <f>IF(tblClean[[#This Row],[Customer Rating]]="", "", IF(tblClean[[#This Row],[Customer Rating]]&lt;=2,"0-2", IF(tblClean[[#This Row],[Customer Rating]]&lt;=5,"3-5", IF(tblClean[[#This Row],[Customer Rating]]&lt;=8,"6-8","9-10"))))</f>
        <v>6-8</v>
      </c>
    </row>
    <row r="208" spans="1:24" x14ac:dyDescent="0.3">
      <c r="A208" s="40" t="s">
        <v>227</v>
      </c>
      <c r="B208" s="41" t="s">
        <v>15</v>
      </c>
      <c r="C208" s="41" t="s">
        <v>22</v>
      </c>
      <c r="D208" s="42">
        <v>45944</v>
      </c>
      <c r="E208" s="41"/>
      <c r="F208" s="41"/>
      <c r="G208" s="41"/>
      <c r="H208" s="41" t="s">
        <v>23</v>
      </c>
      <c r="I208" s="41" t="s">
        <v>26</v>
      </c>
      <c r="J208" s="41"/>
      <c r="K208" s="43"/>
      <c r="L208" s="44">
        <f>IF(NOT(ISBLANK(tblClean[[#This Row],[Pre-Booking Date]])), 1, 0)</f>
        <v>0</v>
      </c>
      <c r="M208" s="44">
        <f>IF(NOT(ISBLANK(tblClean[[#This Row],[Booking Date]])), 1, 0)</f>
        <v>0</v>
      </c>
      <c r="N208" s="38">
        <f>IF(NOT(ISBLANK(tblClean[[#This Row],[Delivery Date]])), 1, 0)</f>
        <v>0</v>
      </c>
      <c r="O208" s="38">
        <f>IF(OR(LOWER(TRIM(tblClean[[#This Row],[Cancellation Status]]))="yes", LOWER(TRIM(tblClean[[#This Row],[Cancellation Status]]))="cancelled"), 1, 0)</f>
        <v>1</v>
      </c>
      <c r="P208" s="38">
        <f>IF(AND(tblClean[[#This Row],[Is_Delivered]]=1, tblClean[[#This Row],[Is_Cancelled]]=0), 1, 0)</f>
        <v>0</v>
      </c>
      <c r="Q208" s="38" t="str">
        <f>IF(AND(NOT(ISBLANK(tblClean[[#This Row],[Pre-Booking Date]])), NOT(ISBLANK(tblClean[[#This Row],[Lead Date]]))), tblClean[[#This Row],[Pre-Booking Date]] - tblClean[[#This Row],[Lead Date]], "")</f>
        <v/>
      </c>
      <c r="R208" s="38" t="str">
        <f>IF(AND(NOT(ISBLANK(tblClean[[#This Row],[Booking Date]])), NOT(ISBLANK(tblClean[[#This Row],[Pre-Booking Date]]))), tblClean[[#This Row],[Booking Date]] - tblClean[[#This Row],[Pre-Booking Date]], "")</f>
        <v/>
      </c>
      <c r="S208" s="38" t="str">
        <f>IF(AND(NOT(ISBLANK(tblClean[[#This Row],[Delivery Date]])), NOT(ISBLANK(tblClean[[#This Row],[Booking Date]]))), tblClean[[#This Row],[Delivery Date]] - tblClean[[#This Row],[Booking Date]], "")</f>
        <v/>
      </c>
      <c r="T208" s="39" t="str">
        <f>IF(AND(tblClean[[#This Row],[Is_SuccessfulDelivery]]=1, NOT(ISBLANK(tblClean[[#This Row],[Delivery Date]])), NOT(ISBLANK(tblClean[[#This Row],[Booking Date]]))),
   tblClean[[#This Row],[Delivery Date]] - tblClean[[#This Row],[Booking Date]],
   "")</f>
        <v/>
      </c>
      <c r="U2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08" s="82" t="str">
        <f>IF(tblClean[[#This Row],[Delivery Date]]="", "", tblClean[[#This Row],[Delivery Date]] - tblClean[[#This Row],[Lead Date]])</f>
        <v/>
      </c>
      <c r="W208" s="82" t="str">
        <f>_xlfn.XLOOKUP(tblClean[[#This Row],[Lead ID]], tblHP[Lead ID], tblHP[Potential_Bucket], "")</f>
        <v>Low</v>
      </c>
      <c r="X208" s="82" t="str">
        <f>IF(tblClean[[#This Row],[Customer Rating]]="", "", IF(tblClean[[#This Row],[Customer Rating]]&lt;=2,"0-2", IF(tblClean[[#This Row],[Customer Rating]]&lt;=5,"3-5", IF(tblClean[[#This Row],[Customer Rating]]&lt;=8,"6-8","9-10"))))</f>
        <v/>
      </c>
    </row>
    <row r="209" spans="1:24" x14ac:dyDescent="0.3">
      <c r="A209" s="33" t="s">
        <v>228</v>
      </c>
      <c r="B209" s="34" t="s">
        <v>32</v>
      </c>
      <c r="C209" s="34" t="s">
        <v>30</v>
      </c>
      <c r="D209" s="35">
        <v>45950</v>
      </c>
      <c r="E209" s="35">
        <v>45953</v>
      </c>
      <c r="F209" s="35">
        <v>45956</v>
      </c>
      <c r="G209" s="35">
        <v>45962</v>
      </c>
      <c r="H209" s="34" t="s">
        <v>17</v>
      </c>
      <c r="I209" s="34"/>
      <c r="J209" s="35">
        <v>45985</v>
      </c>
      <c r="K209" s="36">
        <v>6</v>
      </c>
      <c r="L209" s="44">
        <f>IF(NOT(ISBLANK(tblClean[[#This Row],[Pre-Booking Date]])), 1, 0)</f>
        <v>1</v>
      </c>
      <c r="M209" s="44">
        <f>IF(NOT(ISBLANK(tblClean[[#This Row],[Booking Date]])), 1, 0)</f>
        <v>1</v>
      </c>
      <c r="N209" s="38">
        <f>IF(NOT(ISBLANK(tblClean[[#This Row],[Delivery Date]])), 1, 0)</f>
        <v>1</v>
      </c>
      <c r="O209" s="38">
        <f>IF(OR(LOWER(TRIM(tblClean[[#This Row],[Cancellation Status]]))="yes", LOWER(TRIM(tblClean[[#This Row],[Cancellation Status]]))="cancelled"), 1, 0)</f>
        <v>0</v>
      </c>
      <c r="P209" s="38">
        <f>IF(AND(tblClean[[#This Row],[Is_Delivered]]=1, tblClean[[#This Row],[Is_Cancelled]]=0), 1, 0)</f>
        <v>1</v>
      </c>
      <c r="Q209" s="38">
        <f>IF(AND(NOT(ISBLANK(tblClean[[#This Row],[Pre-Booking Date]])), NOT(ISBLANK(tblClean[[#This Row],[Lead Date]]))), tblClean[[#This Row],[Pre-Booking Date]] - tblClean[[#This Row],[Lead Date]], "")</f>
        <v>3</v>
      </c>
      <c r="R209" s="38">
        <f>IF(AND(NOT(ISBLANK(tblClean[[#This Row],[Booking Date]])), NOT(ISBLANK(tblClean[[#This Row],[Pre-Booking Date]]))), tblClean[[#This Row],[Booking Date]] - tblClean[[#This Row],[Pre-Booking Date]], "")</f>
        <v>3</v>
      </c>
      <c r="S209" s="38">
        <f>IF(AND(NOT(ISBLANK(tblClean[[#This Row],[Delivery Date]])), NOT(ISBLANK(tblClean[[#This Row],[Booking Date]]))), tblClean[[#This Row],[Delivery Date]] - tblClean[[#This Row],[Booking Date]], "")</f>
        <v>6</v>
      </c>
      <c r="T209" s="39">
        <f>IF(AND(tblClean[[#This Row],[Is_SuccessfulDelivery]]=1, NOT(ISBLANK(tblClean[[#This Row],[Delivery Date]])), NOT(ISBLANK(tblClean[[#This Row],[Booking Date]]))),
   tblClean[[#This Row],[Delivery Date]] - tblClean[[#This Row],[Booking Date]],
   "")</f>
        <v>6</v>
      </c>
      <c r="U2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09" s="82">
        <f>IF(tblClean[[#This Row],[Delivery Date]]="", "", tblClean[[#This Row],[Delivery Date]] - tblClean[[#This Row],[Lead Date]])</f>
        <v>12</v>
      </c>
      <c r="W209" s="82" t="str">
        <f>_xlfn.XLOOKUP(tblClean[[#This Row],[Lead ID]], tblHP[Lead ID], tblHP[Potential_Bucket], "")</f>
        <v>High</v>
      </c>
      <c r="X209" s="82" t="str">
        <f>IF(tblClean[[#This Row],[Customer Rating]]="", "", IF(tblClean[[#This Row],[Customer Rating]]&lt;=2,"0-2", IF(tblClean[[#This Row],[Customer Rating]]&lt;=5,"3-5", IF(tblClean[[#This Row],[Customer Rating]]&lt;=8,"6-8","9-10"))))</f>
        <v>6-8</v>
      </c>
    </row>
    <row r="210" spans="1:24" x14ac:dyDescent="0.3">
      <c r="A210" s="40" t="s">
        <v>229</v>
      </c>
      <c r="B210" s="41" t="s">
        <v>19</v>
      </c>
      <c r="C210" s="41" t="s">
        <v>30</v>
      </c>
      <c r="D210" s="42">
        <v>45950</v>
      </c>
      <c r="E210" s="42">
        <v>45952</v>
      </c>
      <c r="F210" s="42">
        <v>45954</v>
      </c>
      <c r="G210" s="42">
        <v>45961</v>
      </c>
      <c r="H210" s="41" t="s">
        <v>17</v>
      </c>
      <c r="I210" s="41"/>
      <c r="J210" s="42">
        <v>45988</v>
      </c>
      <c r="K210" s="43">
        <v>2</v>
      </c>
      <c r="L210" s="44">
        <f>IF(NOT(ISBLANK(tblClean[[#This Row],[Pre-Booking Date]])), 1, 0)</f>
        <v>1</v>
      </c>
      <c r="M210" s="44">
        <f>IF(NOT(ISBLANK(tblClean[[#This Row],[Booking Date]])), 1, 0)</f>
        <v>1</v>
      </c>
      <c r="N210" s="38">
        <f>IF(NOT(ISBLANK(tblClean[[#This Row],[Delivery Date]])), 1, 0)</f>
        <v>1</v>
      </c>
      <c r="O210" s="38">
        <f>IF(OR(LOWER(TRIM(tblClean[[#This Row],[Cancellation Status]]))="yes", LOWER(TRIM(tblClean[[#This Row],[Cancellation Status]]))="cancelled"), 1, 0)</f>
        <v>0</v>
      </c>
      <c r="P210" s="38">
        <f>IF(AND(tblClean[[#This Row],[Is_Delivered]]=1, tblClean[[#This Row],[Is_Cancelled]]=0), 1, 0)</f>
        <v>1</v>
      </c>
      <c r="Q210" s="38">
        <f>IF(AND(NOT(ISBLANK(tblClean[[#This Row],[Pre-Booking Date]])), NOT(ISBLANK(tblClean[[#This Row],[Lead Date]]))), tblClean[[#This Row],[Pre-Booking Date]] - tblClean[[#This Row],[Lead Date]], "")</f>
        <v>2</v>
      </c>
      <c r="R210" s="38">
        <f>IF(AND(NOT(ISBLANK(tblClean[[#This Row],[Booking Date]])), NOT(ISBLANK(tblClean[[#This Row],[Pre-Booking Date]]))), tblClean[[#This Row],[Booking Date]] - tblClean[[#This Row],[Pre-Booking Date]], "")</f>
        <v>2</v>
      </c>
      <c r="S210" s="38">
        <f>IF(AND(NOT(ISBLANK(tblClean[[#This Row],[Delivery Date]])), NOT(ISBLANK(tblClean[[#This Row],[Booking Date]]))), tblClean[[#This Row],[Delivery Date]] - tblClean[[#This Row],[Booking Date]], "")</f>
        <v>7</v>
      </c>
      <c r="T210" s="39">
        <f>IF(AND(tblClean[[#This Row],[Is_SuccessfulDelivery]]=1, NOT(ISBLANK(tblClean[[#This Row],[Delivery Date]])), NOT(ISBLANK(tblClean[[#This Row],[Booking Date]]))),
   tblClean[[#This Row],[Delivery Date]] - tblClean[[#This Row],[Booking Date]],
   "")</f>
        <v>7</v>
      </c>
      <c r="U2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10" s="82">
        <f>IF(tblClean[[#This Row],[Delivery Date]]="", "", tblClean[[#This Row],[Delivery Date]] - tblClean[[#This Row],[Lead Date]])</f>
        <v>11</v>
      </c>
      <c r="W210" s="82" t="str">
        <f>_xlfn.XLOOKUP(tblClean[[#This Row],[Lead ID]], tblHP[Lead ID], tblHP[Potential_Bucket], "")</f>
        <v>Low</v>
      </c>
      <c r="X210" s="82" t="str">
        <f>IF(tblClean[[#This Row],[Customer Rating]]="", "", IF(tblClean[[#This Row],[Customer Rating]]&lt;=2,"0-2", IF(tblClean[[#This Row],[Customer Rating]]&lt;=5,"3-5", IF(tblClean[[#This Row],[Customer Rating]]&lt;=8,"6-8","9-10"))))</f>
        <v>0-2</v>
      </c>
    </row>
    <row r="211" spans="1:24" x14ac:dyDescent="0.3">
      <c r="A211" s="33" t="s">
        <v>230</v>
      </c>
      <c r="B211" s="34" t="s">
        <v>19</v>
      </c>
      <c r="C211" s="34" t="s">
        <v>30</v>
      </c>
      <c r="D211" s="35">
        <v>45956</v>
      </c>
      <c r="E211" s="35">
        <v>45961</v>
      </c>
      <c r="F211" s="35">
        <v>45962</v>
      </c>
      <c r="G211" s="35">
        <v>45966</v>
      </c>
      <c r="H211" s="34" t="s">
        <v>17</v>
      </c>
      <c r="I211" s="34"/>
      <c r="J211" s="35">
        <v>45993</v>
      </c>
      <c r="K211" s="36">
        <v>2</v>
      </c>
      <c r="L211" s="44">
        <f>IF(NOT(ISBLANK(tblClean[[#This Row],[Pre-Booking Date]])), 1, 0)</f>
        <v>1</v>
      </c>
      <c r="M211" s="44">
        <f>IF(NOT(ISBLANK(tblClean[[#This Row],[Booking Date]])), 1, 0)</f>
        <v>1</v>
      </c>
      <c r="N211" s="38">
        <f>IF(NOT(ISBLANK(tblClean[[#This Row],[Delivery Date]])), 1, 0)</f>
        <v>1</v>
      </c>
      <c r="O211" s="38">
        <f>IF(OR(LOWER(TRIM(tblClean[[#This Row],[Cancellation Status]]))="yes", LOWER(TRIM(tblClean[[#This Row],[Cancellation Status]]))="cancelled"), 1, 0)</f>
        <v>0</v>
      </c>
      <c r="P211" s="38">
        <f>IF(AND(tblClean[[#This Row],[Is_Delivered]]=1, tblClean[[#This Row],[Is_Cancelled]]=0), 1, 0)</f>
        <v>1</v>
      </c>
      <c r="Q211" s="38">
        <f>IF(AND(NOT(ISBLANK(tblClean[[#This Row],[Pre-Booking Date]])), NOT(ISBLANK(tblClean[[#This Row],[Lead Date]]))), tblClean[[#This Row],[Pre-Booking Date]] - tblClean[[#This Row],[Lead Date]], "")</f>
        <v>5</v>
      </c>
      <c r="R211" s="38">
        <f>IF(AND(NOT(ISBLANK(tblClean[[#This Row],[Booking Date]])), NOT(ISBLANK(tblClean[[#This Row],[Pre-Booking Date]]))), tblClean[[#This Row],[Booking Date]] - tblClean[[#This Row],[Pre-Booking Date]], "")</f>
        <v>1</v>
      </c>
      <c r="S211" s="38">
        <f>IF(AND(NOT(ISBLANK(tblClean[[#This Row],[Delivery Date]])), NOT(ISBLANK(tblClean[[#This Row],[Booking Date]]))), tblClean[[#This Row],[Delivery Date]] - tblClean[[#This Row],[Booking Date]], "")</f>
        <v>4</v>
      </c>
      <c r="T211" s="39">
        <f>IF(AND(tblClean[[#This Row],[Is_SuccessfulDelivery]]=1, NOT(ISBLANK(tblClean[[#This Row],[Delivery Date]])), NOT(ISBLANK(tblClean[[#This Row],[Booking Date]]))),
   tblClean[[#This Row],[Delivery Date]] - tblClean[[#This Row],[Booking Date]],
   "")</f>
        <v>4</v>
      </c>
      <c r="U2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11" s="82">
        <f>IF(tblClean[[#This Row],[Delivery Date]]="", "", tblClean[[#This Row],[Delivery Date]] - tblClean[[#This Row],[Lead Date]])</f>
        <v>10</v>
      </c>
      <c r="W211" s="82" t="str">
        <f>_xlfn.XLOOKUP(tblClean[[#This Row],[Lead ID]], tblHP[Lead ID], tblHP[Potential_Bucket], "")</f>
        <v>Low</v>
      </c>
      <c r="X211" s="82" t="str">
        <f>IF(tblClean[[#This Row],[Customer Rating]]="", "", IF(tblClean[[#This Row],[Customer Rating]]&lt;=2,"0-2", IF(tblClean[[#This Row],[Customer Rating]]&lt;=5,"3-5", IF(tblClean[[#This Row],[Customer Rating]]&lt;=8,"6-8","9-10"))))</f>
        <v>0-2</v>
      </c>
    </row>
    <row r="212" spans="1:24" x14ac:dyDescent="0.3">
      <c r="A212" s="40" t="s">
        <v>231</v>
      </c>
      <c r="B212" s="41" t="s">
        <v>19</v>
      </c>
      <c r="C212" s="41" t="s">
        <v>16</v>
      </c>
      <c r="D212" s="42">
        <v>45950</v>
      </c>
      <c r="E212" s="42">
        <v>45954</v>
      </c>
      <c r="F212" s="42">
        <v>45957</v>
      </c>
      <c r="G212" s="42">
        <v>45964</v>
      </c>
      <c r="H212" s="41" t="s">
        <v>17</v>
      </c>
      <c r="I212" s="41"/>
      <c r="J212" s="42">
        <v>45982</v>
      </c>
      <c r="K212" s="43">
        <v>9</v>
      </c>
      <c r="L212" s="44">
        <f>IF(NOT(ISBLANK(tblClean[[#This Row],[Pre-Booking Date]])), 1, 0)</f>
        <v>1</v>
      </c>
      <c r="M212" s="44">
        <f>IF(NOT(ISBLANK(tblClean[[#This Row],[Booking Date]])), 1, 0)</f>
        <v>1</v>
      </c>
      <c r="N212" s="38">
        <f>IF(NOT(ISBLANK(tblClean[[#This Row],[Delivery Date]])), 1, 0)</f>
        <v>1</v>
      </c>
      <c r="O212" s="38">
        <f>IF(OR(LOWER(TRIM(tblClean[[#This Row],[Cancellation Status]]))="yes", LOWER(TRIM(tblClean[[#This Row],[Cancellation Status]]))="cancelled"), 1, 0)</f>
        <v>0</v>
      </c>
      <c r="P212" s="38">
        <f>IF(AND(tblClean[[#This Row],[Is_Delivered]]=1, tblClean[[#This Row],[Is_Cancelled]]=0), 1, 0)</f>
        <v>1</v>
      </c>
      <c r="Q212" s="38">
        <f>IF(AND(NOT(ISBLANK(tblClean[[#This Row],[Pre-Booking Date]])), NOT(ISBLANK(tblClean[[#This Row],[Lead Date]]))), tblClean[[#This Row],[Pre-Booking Date]] - tblClean[[#This Row],[Lead Date]], "")</f>
        <v>4</v>
      </c>
      <c r="R212" s="38">
        <f>IF(AND(NOT(ISBLANK(tblClean[[#This Row],[Booking Date]])), NOT(ISBLANK(tblClean[[#This Row],[Pre-Booking Date]]))), tblClean[[#This Row],[Booking Date]] - tblClean[[#This Row],[Pre-Booking Date]], "")</f>
        <v>3</v>
      </c>
      <c r="S212" s="38">
        <f>IF(AND(NOT(ISBLANK(tblClean[[#This Row],[Delivery Date]])), NOT(ISBLANK(tblClean[[#This Row],[Booking Date]]))), tblClean[[#This Row],[Delivery Date]] - tblClean[[#This Row],[Booking Date]], "")</f>
        <v>7</v>
      </c>
      <c r="T212" s="39">
        <f>IF(AND(tblClean[[#This Row],[Is_SuccessfulDelivery]]=1, NOT(ISBLANK(tblClean[[#This Row],[Delivery Date]])), NOT(ISBLANK(tblClean[[#This Row],[Booking Date]]))),
   tblClean[[#This Row],[Delivery Date]] - tblClean[[#This Row],[Booking Date]],
   "")</f>
        <v>7</v>
      </c>
      <c r="U2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12" s="82">
        <f>IF(tblClean[[#This Row],[Delivery Date]]="", "", tblClean[[#This Row],[Delivery Date]] - tblClean[[#This Row],[Lead Date]])</f>
        <v>14</v>
      </c>
      <c r="W212" s="82" t="str">
        <f>_xlfn.XLOOKUP(tblClean[[#This Row],[Lead ID]], tblHP[Lead ID], tblHP[Potential_Bucket], "")</f>
        <v>Medium</v>
      </c>
      <c r="X212" s="82" t="str">
        <f>IF(tblClean[[#This Row],[Customer Rating]]="", "", IF(tblClean[[#This Row],[Customer Rating]]&lt;=2,"0-2", IF(tblClean[[#This Row],[Customer Rating]]&lt;=5,"3-5", IF(tblClean[[#This Row],[Customer Rating]]&lt;=8,"6-8","9-10"))))</f>
        <v>9-10</v>
      </c>
    </row>
    <row r="213" spans="1:24" x14ac:dyDescent="0.3">
      <c r="A213" s="33" t="s">
        <v>232</v>
      </c>
      <c r="B213" s="34" t="s">
        <v>15</v>
      </c>
      <c r="C213" s="34" t="s">
        <v>22</v>
      </c>
      <c r="D213" s="35">
        <v>45938</v>
      </c>
      <c r="E213" s="34"/>
      <c r="F213" s="34"/>
      <c r="G213" s="34"/>
      <c r="H213" s="34" t="s">
        <v>23</v>
      </c>
      <c r="I213" s="34" t="s">
        <v>63</v>
      </c>
      <c r="J213" s="34"/>
      <c r="K213" s="36"/>
      <c r="L213" s="44">
        <f>IF(NOT(ISBLANK(tblClean[[#This Row],[Pre-Booking Date]])), 1, 0)</f>
        <v>0</v>
      </c>
      <c r="M213" s="44">
        <f>IF(NOT(ISBLANK(tblClean[[#This Row],[Booking Date]])), 1, 0)</f>
        <v>0</v>
      </c>
      <c r="N213" s="38">
        <f>IF(NOT(ISBLANK(tblClean[[#This Row],[Delivery Date]])), 1, 0)</f>
        <v>0</v>
      </c>
      <c r="O213" s="38">
        <f>IF(OR(LOWER(TRIM(tblClean[[#This Row],[Cancellation Status]]))="yes", LOWER(TRIM(tblClean[[#This Row],[Cancellation Status]]))="cancelled"), 1, 0)</f>
        <v>1</v>
      </c>
      <c r="P213" s="38">
        <f>IF(AND(tblClean[[#This Row],[Is_Delivered]]=1, tblClean[[#This Row],[Is_Cancelled]]=0), 1, 0)</f>
        <v>0</v>
      </c>
      <c r="Q213" s="38" t="str">
        <f>IF(AND(NOT(ISBLANK(tblClean[[#This Row],[Pre-Booking Date]])), NOT(ISBLANK(tblClean[[#This Row],[Lead Date]]))), tblClean[[#This Row],[Pre-Booking Date]] - tblClean[[#This Row],[Lead Date]], "")</f>
        <v/>
      </c>
      <c r="R213" s="38" t="str">
        <f>IF(AND(NOT(ISBLANK(tblClean[[#This Row],[Booking Date]])), NOT(ISBLANK(tblClean[[#This Row],[Pre-Booking Date]]))), tblClean[[#This Row],[Booking Date]] - tblClean[[#This Row],[Pre-Booking Date]], "")</f>
        <v/>
      </c>
      <c r="S213" s="38" t="str">
        <f>IF(AND(NOT(ISBLANK(tblClean[[#This Row],[Delivery Date]])), NOT(ISBLANK(tblClean[[#This Row],[Booking Date]]))), tblClean[[#This Row],[Delivery Date]] - tblClean[[#This Row],[Booking Date]], "")</f>
        <v/>
      </c>
      <c r="T213" s="39" t="str">
        <f>IF(AND(tblClean[[#This Row],[Is_SuccessfulDelivery]]=1, NOT(ISBLANK(tblClean[[#This Row],[Delivery Date]])), NOT(ISBLANK(tblClean[[#This Row],[Booking Date]]))),
   tblClean[[#This Row],[Delivery Date]] - tblClean[[#This Row],[Booking Date]],
   "")</f>
        <v/>
      </c>
      <c r="U2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13" s="82" t="str">
        <f>IF(tblClean[[#This Row],[Delivery Date]]="", "", tblClean[[#This Row],[Delivery Date]] - tblClean[[#This Row],[Lead Date]])</f>
        <v/>
      </c>
      <c r="W213" s="82" t="str">
        <f>_xlfn.XLOOKUP(tblClean[[#This Row],[Lead ID]], tblHP[Lead ID], tblHP[Potential_Bucket], "")</f>
        <v>Low</v>
      </c>
      <c r="X213" s="82" t="str">
        <f>IF(tblClean[[#This Row],[Customer Rating]]="", "", IF(tblClean[[#This Row],[Customer Rating]]&lt;=2,"0-2", IF(tblClean[[#This Row],[Customer Rating]]&lt;=5,"3-5", IF(tblClean[[#This Row],[Customer Rating]]&lt;=8,"6-8","9-10"))))</f>
        <v/>
      </c>
    </row>
    <row r="214" spans="1:24" x14ac:dyDescent="0.3">
      <c r="A214" s="40" t="s">
        <v>233</v>
      </c>
      <c r="B214" s="41" t="s">
        <v>19</v>
      </c>
      <c r="C214" s="41" t="s">
        <v>30</v>
      </c>
      <c r="D214" s="42">
        <v>45955</v>
      </c>
      <c r="E214" s="42">
        <v>45958</v>
      </c>
      <c r="F214" s="42">
        <v>45960</v>
      </c>
      <c r="G214" s="42">
        <v>45966</v>
      </c>
      <c r="H214" s="41" t="s">
        <v>17</v>
      </c>
      <c r="I214" s="41"/>
      <c r="J214" s="42">
        <v>45985</v>
      </c>
      <c r="K214" s="43">
        <v>2</v>
      </c>
      <c r="L214" s="44">
        <f>IF(NOT(ISBLANK(tblClean[[#This Row],[Pre-Booking Date]])), 1, 0)</f>
        <v>1</v>
      </c>
      <c r="M214" s="44">
        <f>IF(NOT(ISBLANK(tblClean[[#This Row],[Booking Date]])), 1, 0)</f>
        <v>1</v>
      </c>
      <c r="N214" s="38">
        <f>IF(NOT(ISBLANK(tblClean[[#This Row],[Delivery Date]])), 1, 0)</f>
        <v>1</v>
      </c>
      <c r="O214" s="38">
        <f>IF(OR(LOWER(TRIM(tblClean[[#This Row],[Cancellation Status]]))="yes", LOWER(TRIM(tblClean[[#This Row],[Cancellation Status]]))="cancelled"), 1, 0)</f>
        <v>0</v>
      </c>
      <c r="P214" s="38">
        <f>IF(AND(tblClean[[#This Row],[Is_Delivered]]=1, tblClean[[#This Row],[Is_Cancelled]]=0), 1, 0)</f>
        <v>1</v>
      </c>
      <c r="Q214" s="38">
        <f>IF(AND(NOT(ISBLANK(tblClean[[#This Row],[Pre-Booking Date]])), NOT(ISBLANK(tblClean[[#This Row],[Lead Date]]))), tblClean[[#This Row],[Pre-Booking Date]] - tblClean[[#This Row],[Lead Date]], "")</f>
        <v>3</v>
      </c>
      <c r="R214" s="38">
        <f>IF(AND(NOT(ISBLANK(tblClean[[#This Row],[Booking Date]])), NOT(ISBLANK(tblClean[[#This Row],[Pre-Booking Date]]))), tblClean[[#This Row],[Booking Date]] - tblClean[[#This Row],[Pre-Booking Date]], "")</f>
        <v>2</v>
      </c>
      <c r="S214" s="38">
        <f>IF(AND(NOT(ISBLANK(tblClean[[#This Row],[Delivery Date]])), NOT(ISBLANK(tblClean[[#This Row],[Booking Date]]))), tblClean[[#This Row],[Delivery Date]] - tblClean[[#This Row],[Booking Date]], "")</f>
        <v>6</v>
      </c>
      <c r="T214" s="39">
        <f>IF(AND(tblClean[[#This Row],[Is_SuccessfulDelivery]]=1, NOT(ISBLANK(tblClean[[#This Row],[Delivery Date]])), NOT(ISBLANK(tblClean[[#This Row],[Booking Date]]))),
   tblClean[[#This Row],[Delivery Date]] - tblClean[[#This Row],[Booking Date]],
   "")</f>
        <v>6</v>
      </c>
      <c r="U2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14" s="82">
        <f>IF(tblClean[[#This Row],[Delivery Date]]="", "", tblClean[[#This Row],[Delivery Date]] - tblClean[[#This Row],[Lead Date]])</f>
        <v>11</v>
      </c>
      <c r="W214" s="82" t="str">
        <f>_xlfn.XLOOKUP(tblClean[[#This Row],[Lead ID]], tblHP[Lead ID], tblHP[Potential_Bucket], "")</f>
        <v>Low</v>
      </c>
      <c r="X214" s="82" t="str">
        <f>IF(tblClean[[#This Row],[Customer Rating]]="", "", IF(tblClean[[#This Row],[Customer Rating]]&lt;=2,"0-2", IF(tblClean[[#This Row],[Customer Rating]]&lt;=5,"3-5", IF(tblClean[[#This Row],[Customer Rating]]&lt;=8,"6-8","9-10"))))</f>
        <v>0-2</v>
      </c>
    </row>
    <row r="215" spans="1:24" x14ac:dyDescent="0.3">
      <c r="A215" s="33" t="s">
        <v>234</v>
      </c>
      <c r="B215" s="34" t="s">
        <v>19</v>
      </c>
      <c r="C215" s="34" t="s">
        <v>22</v>
      </c>
      <c r="D215" s="35">
        <v>45947</v>
      </c>
      <c r="E215" s="34"/>
      <c r="F215" s="34"/>
      <c r="G215" s="34"/>
      <c r="H215" s="34" t="s">
        <v>23</v>
      </c>
      <c r="I215" s="34" t="s">
        <v>63</v>
      </c>
      <c r="J215" s="34"/>
      <c r="K215" s="36"/>
      <c r="L215" s="44">
        <f>IF(NOT(ISBLANK(tblClean[[#This Row],[Pre-Booking Date]])), 1, 0)</f>
        <v>0</v>
      </c>
      <c r="M215" s="44">
        <f>IF(NOT(ISBLANK(tblClean[[#This Row],[Booking Date]])), 1, 0)</f>
        <v>0</v>
      </c>
      <c r="N215" s="38">
        <f>IF(NOT(ISBLANK(tblClean[[#This Row],[Delivery Date]])), 1, 0)</f>
        <v>0</v>
      </c>
      <c r="O215" s="38">
        <f>IF(OR(LOWER(TRIM(tblClean[[#This Row],[Cancellation Status]]))="yes", LOWER(TRIM(tblClean[[#This Row],[Cancellation Status]]))="cancelled"), 1, 0)</f>
        <v>1</v>
      </c>
      <c r="P215" s="38">
        <f>IF(AND(tblClean[[#This Row],[Is_Delivered]]=1, tblClean[[#This Row],[Is_Cancelled]]=0), 1, 0)</f>
        <v>0</v>
      </c>
      <c r="Q215" s="38" t="str">
        <f>IF(AND(NOT(ISBLANK(tblClean[[#This Row],[Pre-Booking Date]])), NOT(ISBLANK(tblClean[[#This Row],[Lead Date]]))), tblClean[[#This Row],[Pre-Booking Date]] - tblClean[[#This Row],[Lead Date]], "")</f>
        <v/>
      </c>
      <c r="R215" s="38" t="str">
        <f>IF(AND(NOT(ISBLANK(tblClean[[#This Row],[Booking Date]])), NOT(ISBLANK(tblClean[[#This Row],[Pre-Booking Date]]))), tblClean[[#This Row],[Booking Date]] - tblClean[[#This Row],[Pre-Booking Date]], "")</f>
        <v/>
      </c>
      <c r="S215" s="38" t="str">
        <f>IF(AND(NOT(ISBLANK(tblClean[[#This Row],[Delivery Date]])), NOT(ISBLANK(tblClean[[#This Row],[Booking Date]]))), tblClean[[#This Row],[Delivery Date]] - tblClean[[#This Row],[Booking Date]], "")</f>
        <v/>
      </c>
      <c r="T215" s="39" t="str">
        <f>IF(AND(tblClean[[#This Row],[Is_SuccessfulDelivery]]=1, NOT(ISBLANK(tblClean[[#This Row],[Delivery Date]])), NOT(ISBLANK(tblClean[[#This Row],[Booking Date]]))),
   tblClean[[#This Row],[Delivery Date]] - tblClean[[#This Row],[Booking Date]],
   "")</f>
        <v/>
      </c>
      <c r="U2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15" s="82" t="str">
        <f>IF(tblClean[[#This Row],[Delivery Date]]="", "", tblClean[[#This Row],[Delivery Date]] - tblClean[[#This Row],[Lead Date]])</f>
        <v/>
      </c>
      <c r="W215" s="82" t="str">
        <f>_xlfn.XLOOKUP(tblClean[[#This Row],[Lead ID]], tblHP[Lead ID], tblHP[Potential_Bucket], "")</f>
        <v>Low</v>
      </c>
      <c r="X215" s="82" t="str">
        <f>IF(tblClean[[#This Row],[Customer Rating]]="", "", IF(tblClean[[#This Row],[Customer Rating]]&lt;=2,"0-2", IF(tblClean[[#This Row],[Customer Rating]]&lt;=5,"3-5", IF(tblClean[[#This Row],[Customer Rating]]&lt;=8,"6-8","9-10"))))</f>
        <v/>
      </c>
    </row>
    <row r="216" spans="1:24" x14ac:dyDescent="0.3">
      <c r="A216" s="40" t="s">
        <v>235</v>
      </c>
      <c r="B216" s="41" t="s">
        <v>15</v>
      </c>
      <c r="C216" s="41" t="s">
        <v>16</v>
      </c>
      <c r="D216" s="42">
        <v>45943</v>
      </c>
      <c r="E216" s="42">
        <v>45944</v>
      </c>
      <c r="F216" s="42">
        <v>45948</v>
      </c>
      <c r="G216" s="42">
        <v>45955</v>
      </c>
      <c r="H216" s="41" t="s">
        <v>17</v>
      </c>
      <c r="I216" s="41"/>
      <c r="J216" s="42">
        <v>45974</v>
      </c>
      <c r="K216" s="43">
        <v>7</v>
      </c>
      <c r="L216" s="44">
        <f>IF(NOT(ISBLANK(tblClean[[#This Row],[Pre-Booking Date]])), 1, 0)</f>
        <v>1</v>
      </c>
      <c r="M216" s="44">
        <f>IF(NOT(ISBLANK(tblClean[[#This Row],[Booking Date]])), 1, 0)</f>
        <v>1</v>
      </c>
      <c r="N216" s="38">
        <f>IF(NOT(ISBLANK(tblClean[[#This Row],[Delivery Date]])), 1, 0)</f>
        <v>1</v>
      </c>
      <c r="O216" s="38">
        <f>IF(OR(LOWER(TRIM(tblClean[[#This Row],[Cancellation Status]]))="yes", LOWER(TRIM(tblClean[[#This Row],[Cancellation Status]]))="cancelled"), 1, 0)</f>
        <v>0</v>
      </c>
      <c r="P216" s="38">
        <f>IF(AND(tblClean[[#This Row],[Is_Delivered]]=1, tblClean[[#This Row],[Is_Cancelled]]=0), 1, 0)</f>
        <v>1</v>
      </c>
      <c r="Q216" s="38">
        <f>IF(AND(NOT(ISBLANK(tblClean[[#This Row],[Pre-Booking Date]])), NOT(ISBLANK(tblClean[[#This Row],[Lead Date]]))), tblClean[[#This Row],[Pre-Booking Date]] - tblClean[[#This Row],[Lead Date]], "")</f>
        <v>1</v>
      </c>
      <c r="R216" s="38">
        <f>IF(AND(NOT(ISBLANK(tblClean[[#This Row],[Booking Date]])), NOT(ISBLANK(tblClean[[#This Row],[Pre-Booking Date]]))), tblClean[[#This Row],[Booking Date]] - tblClean[[#This Row],[Pre-Booking Date]], "")</f>
        <v>4</v>
      </c>
      <c r="S216" s="38">
        <f>IF(AND(NOT(ISBLANK(tblClean[[#This Row],[Delivery Date]])), NOT(ISBLANK(tblClean[[#This Row],[Booking Date]]))), tblClean[[#This Row],[Delivery Date]] - tblClean[[#This Row],[Booking Date]], "")</f>
        <v>7</v>
      </c>
      <c r="T216" s="39">
        <f>IF(AND(tblClean[[#This Row],[Is_SuccessfulDelivery]]=1, NOT(ISBLANK(tblClean[[#This Row],[Delivery Date]])), NOT(ISBLANK(tblClean[[#This Row],[Booking Date]]))),
   tblClean[[#This Row],[Delivery Date]] - tblClean[[#This Row],[Booking Date]],
   "")</f>
        <v>7</v>
      </c>
      <c r="U2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16" s="82">
        <f>IF(tblClean[[#This Row],[Delivery Date]]="", "", tblClean[[#This Row],[Delivery Date]] - tblClean[[#This Row],[Lead Date]])</f>
        <v>12</v>
      </c>
      <c r="W216" s="82" t="str">
        <f>_xlfn.XLOOKUP(tblClean[[#This Row],[Lead ID]], tblHP[Lead ID], tblHP[Potential_Bucket], "")</f>
        <v>Low</v>
      </c>
      <c r="X216" s="82" t="str">
        <f>IF(tblClean[[#This Row],[Customer Rating]]="", "", IF(tblClean[[#This Row],[Customer Rating]]&lt;=2,"0-2", IF(tblClean[[#This Row],[Customer Rating]]&lt;=5,"3-5", IF(tblClean[[#This Row],[Customer Rating]]&lt;=8,"6-8","9-10"))))</f>
        <v>6-8</v>
      </c>
    </row>
    <row r="217" spans="1:24" x14ac:dyDescent="0.3">
      <c r="A217" s="33" t="s">
        <v>236</v>
      </c>
      <c r="B217" s="34" t="s">
        <v>21</v>
      </c>
      <c r="C217" s="34" t="s">
        <v>22</v>
      </c>
      <c r="D217" s="35">
        <v>45945</v>
      </c>
      <c r="E217" s="34"/>
      <c r="F217" s="34"/>
      <c r="G217" s="34"/>
      <c r="H217" s="34" t="s">
        <v>23</v>
      </c>
      <c r="I217" s="34" t="s">
        <v>101</v>
      </c>
      <c r="J217" s="34"/>
      <c r="K217" s="36"/>
      <c r="L217" s="44">
        <f>IF(NOT(ISBLANK(tblClean[[#This Row],[Pre-Booking Date]])), 1, 0)</f>
        <v>0</v>
      </c>
      <c r="M217" s="44">
        <f>IF(NOT(ISBLANK(tblClean[[#This Row],[Booking Date]])), 1, 0)</f>
        <v>0</v>
      </c>
      <c r="N217" s="38">
        <f>IF(NOT(ISBLANK(tblClean[[#This Row],[Delivery Date]])), 1, 0)</f>
        <v>0</v>
      </c>
      <c r="O217" s="38">
        <f>IF(OR(LOWER(TRIM(tblClean[[#This Row],[Cancellation Status]]))="yes", LOWER(TRIM(tblClean[[#This Row],[Cancellation Status]]))="cancelled"), 1, 0)</f>
        <v>1</v>
      </c>
      <c r="P217" s="38">
        <f>IF(AND(tblClean[[#This Row],[Is_Delivered]]=1, tblClean[[#This Row],[Is_Cancelled]]=0), 1, 0)</f>
        <v>0</v>
      </c>
      <c r="Q217" s="38" t="str">
        <f>IF(AND(NOT(ISBLANK(tblClean[[#This Row],[Pre-Booking Date]])), NOT(ISBLANK(tblClean[[#This Row],[Lead Date]]))), tblClean[[#This Row],[Pre-Booking Date]] - tblClean[[#This Row],[Lead Date]], "")</f>
        <v/>
      </c>
      <c r="R217" s="38" t="str">
        <f>IF(AND(NOT(ISBLANK(tblClean[[#This Row],[Booking Date]])), NOT(ISBLANK(tblClean[[#This Row],[Pre-Booking Date]]))), tblClean[[#This Row],[Booking Date]] - tblClean[[#This Row],[Pre-Booking Date]], "")</f>
        <v/>
      </c>
      <c r="S217" s="38" t="str">
        <f>IF(AND(NOT(ISBLANK(tblClean[[#This Row],[Delivery Date]])), NOT(ISBLANK(tblClean[[#This Row],[Booking Date]]))), tblClean[[#This Row],[Delivery Date]] - tblClean[[#This Row],[Booking Date]], "")</f>
        <v/>
      </c>
      <c r="T217" s="39" t="str">
        <f>IF(AND(tblClean[[#This Row],[Is_SuccessfulDelivery]]=1, NOT(ISBLANK(tblClean[[#This Row],[Delivery Date]])), NOT(ISBLANK(tblClean[[#This Row],[Booking Date]]))),
   tblClean[[#This Row],[Delivery Date]] - tblClean[[#This Row],[Booking Date]],
   "")</f>
        <v/>
      </c>
      <c r="U2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17" s="82" t="str">
        <f>IF(tblClean[[#This Row],[Delivery Date]]="", "", tblClean[[#This Row],[Delivery Date]] - tblClean[[#This Row],[Lead Date]])</f>
        <v/>
      </c>
      <c r="W217" s="82" t="str">
        <f>_xlfn.XLOOKUP(tblClean[[#This Row],[Lead ID]], tblHP[Lead ID], tblHP[Potential_Bucket], "")</f>
        <v>Low</v>
      </c>
      <c r="X217" s="82" t="str">
        <f>IF(tblClean[[#This Row],[Customer Rating]]="", "", IF(tblClean[[#This Row],[Customer Rating]]&lt;=2,"0-2", IF(tblClean[[#This Row],[Customer Rating]]&lt;=5,"3-5", IF(tblClean[[#This Row],[Customer Rating]]&lt;=8,"6-8","9-10"))))</f>
        <v/>
      </c>
    </row>
    <row r="218" spans="1:24" x14ac:dyDescent="0.3">
      <c r="A218" s="40" t="s">
        <v>237</v>
      </c>
      <c r="B218" s="41" t="s">
        <v>15</v>
      </c>
      <c r="C218" s="41" t="s">
        <v>30</v>
      </c>
      <c r="D218" s="42">
        <v>45960</v>
      </c>
      <c r="E218" s="42">
        <v>45964</v>
      </c>
      <c r="F218" s="42">
        <v>45967</v>
      </c>
      <c r="G218" s="42">
        <v>45972</v>
      </c>
      <c r="H218" s="41" t="s">
        <v>17</v>
      </c>
      <c r="I218" s="41"/>
      <c r="J218" s="42">
        <v>45989</v>
      </c>
      <c r="K218" s="43">
        <v>9</v>
      </c>
      <c r="L218" s="44">
        <f>IF(NOT(ISBLANK(tblClean[[#This Row],[Pre-Booking Date]])), 1, 0)</f>
        <v>1</v>
      </c>
      <c r="M218" s="44">
        <f>IF(NOT(ISBLANK(tblClean[[#This Row],[Booking Date]])), 1, 0)</f>
        <v>1</v>
      </c>
      <c r="N218" s="38">
        <f>IF(NOT(ISBLANK(tblClean[[#This Row],[Delivery Date]])), 1, 0)</f>
        <v>1</v>
      </c>
      <c r="O218" s="38">
        <f>IF(OR(LOWER(TRIM(tblClean[[#This Row],[Cancellation Status]]))="yes", LOWER(TRIM(tblClean[[#This Row],[Cancellation Status]]))="cancelled"), 1, 0)</f>
        <v>0</v>
      </c>
      <c r="P218" s="38">
        <f>IF(AND(tblClean[[#This Row],[Is_Delivered]]=1, tblClean[[#This Row],[Is_Cancelled]]=0), 1, 0)</f>
        <v>1</v>
      </c>
      <c r="Q218" s="38">
        <f>IF(AND(NOT(ISBLANK(tblClean[[#This Row],[Pre-Booking Date]])), NOT(ISBLANK(tblClean[[#This Row],[Lead Date]]))), tblClean[[#This Row],[Pre-Booking Date]] - tblClean[[#This Row],[Lead Date]], "")</f>
        <v>4</v>
      </c>
      <c r="R218" s="38">
        <f>IF(AND(NOT(ISBLANK(tblClean[[#This Row],[Booking Date]])), NOT(ISBLANK(tblClean[[#This Row],[Pre-Booking Date]]))), tblClean[[#This Row],[Booking Date]] - tblClean[[#This Row],[Pre-Booking Date]], "")</f>
        <v>3</v>
      </c>
      <c r="S218" s="38">
        <f>IF(AND(NOT(ISBLANK(tblClean[[#This Row],[Delivery Date]])), NOT(ISBLANK(tblClean[[#This Row],[Booking Date]]))), tblClean[[#This Row],[Delivery Date]] - tblClean[[#This Row],[Booking Date]], "")</f>
        <v>5</v>
      </c>
      <c r="T218" s="39">
        <f>IF(AND(tblClean[[#This Row],[Is_SuccessfulDelivery]]=1, NOT(ISBLANK(tblClean[[#This Row],[Delivery Date]])), NOT(ISBLANK(tblClean[[#This Row],[Booking Date]]))),
   tblClean[[#This Row],[Delivery Date]] - tblClean[[#This Row],[Booking Date]],
   "")</f>
        <v>5</v>
      </c>
      <c r="U2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18" s="82">
        <f>IF(tblClean[[#This Row],[Delivery Date]]="", "", tblClean[[#This Row],[Delivery Date]] - tblClean[[#This Row],[Lead Date]])</f>
        <v>12</v>
      </c>
      <c r="W218" s="82" t="str">
        <f>_xlfn.XLOOKUP(tblClean[[#This Row],[Lead ID]], tblHP[Lead ID], tblHP[Potential_Bucket], "")</f>
        <v>High</v>
      </c>
      <c r="X218" s="82" t="str">
        <f>IF(tblClean[[#This Row],[Customer Rating]]="", "", IF(tblClean[[#This Row],[Customer Rating]]&lt;=2,"0-2", IF(tblClean[[#This Row],[Customer Rating]]&lt;=5,"3-5", IF(tblClean[[#This Row],[Customer Rating]]&lt;=8,"6-8","9-10"))))</f>
        <v>9-10</v>
      </c>
    </row>
    <row r="219" spans="1:24" x14ac:dyDescent="0.3">
      <c r="A219" s="33" t="s">
        <v>238</v>
      </c>
      <c r="B219" s="34" t="s">
        <v>19</v>
      </c>
      <c r="C219" s="34" t="s">
        <v>22</v>
      </c>
      <c r="D219" s="35">
        <v>45945</v>
      </c>
      <c r="E219" s="34"/>
      <c r="F219" s="34"/>
      <c r="G219" s="34"/>
      <c r="H219" s="34" t="s">
        <v>23</v>
      </c>
      <c r="I219" s="34" t="s">
        <v>101</v>
      </c>
      <c r="J219" s="34"/>
      <c r="K219" s="36"/>
      <c r="L219" s="44">
        <f>IF(NOT(ISBLANK(tblClean[[#This Row],[Pre-Booking Date]])), 1, 0)</f>
        <v>0</v>
      </c>
      <c r="M219" s="44">
        <f>IF(NOT(ISBLANK(tblClean[[#This Row],[Booking Date]])), 1, 0)</f>
        <v>0</v>
      </c>
      <c r="N219" s="38">
        <f>IF(NOT(ISBLANK(tblClean[[#This Row],[Delivery Date]])), 1, 0)</f>
        <v>0</v>
      </c>
      <c r="O219" s="38">
        <f>IF(OR(LOWER(TRIM(tblClean[[#This Row],[Cancellation Status]]))="yes", LOWER(TRIM(tblClean[[#This Row],[Cancellation Status]]))="cancelled"), 1, 0)</f>
        <v>1</v>
      </c>
      <c r="P219" s="38">
        <f>IF(AND(tblClean[[#This Row],[Is_Delivered]]=1, tblClean[[#This Row],[Is_Cancelled]]=0), 1, 0)</f>
        <v>0</v>
      </c>
      <c r="Q219" s="38" t="str">
        <f>IF(AND(NOT(ISBLANK(tblClean[[#This Row],[Pre-Booking Date]])), NOT(ISBLANK(tblClean[[#This Row],[Lead Date]]))), tblClean[[#This Row],[Pre-Booking Date]] - tblClean[[#This Row],[Lead Date]], "")</f>
        <v/>
      </c>
      <c r="R219" s="38" t="str">
        <f>IF(AND(NOT(ISBLANK(tblClean[[#This Row],[Booking Date]])), NOT(ISBLANK(tblClean[[#This Row],[Pre-Booking Date]]))), tblClean[[#This Row],[Booking Date]] - tblClean[[#This Row],[Pre-Booking Date]], "")</f>
        <v/>
      </c>
      <c r="S219" s="38" t="str">
        <f>IF(AND(NOT(ISBLANK(tblClean[[#This Row],[Delivery Date]])), NOT(ISBLANK(tblClean[[#This Row],[Booking Date]]))), tblClean[[#This Row],[Delivery Date]] - tblClean[[#This Row],[Booking Date]], "")</f>
        <v/>
      </c>
      <c r="T219" s="39" t="str">
        <f>IF(AND(tblClean[[#This Row],[Is_SuccessfulDelivery]]=1, NOT(ISBLANK(tblClean[[#This Row],[Delivery Date]])), NOT(ISBLANK(tblClean[[#This Row],[Booking Date]]))),
   tblClean[[#This Row],[Delivery Date]] - tblClean[[#This Row],[Booking Date]],
   "")</f>
        <v/>
      </c>
      <c r="U2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19" s="82" t="str">
        <f>IF(tblClean[[#This Row],[Delivery Date]]="", "", tblClean[[#This Row],[Delivery Date]] - tblClean[[#This Row],[Lead Date]])</f>
        <v/>
      </c>
      <c r="W219" s="82" t="str">
        <f>_xlfn.XLOOKUP(tblClean[[#This Row],[Lead ID]], tblHP[Lead ID], tblHP[Potential_Bucket], "")</f>
        <v>Low</v>
      </c>
      <c r="X219" s="82" t="str">
        <f>IF(tblClean[[#This Row],[Customer Rating]]="", "", IF(tblClean[[#This Row],[Customer Rating]]&lt;=2,"0-2", IF(tblClean[[#This Row],[Customer Rating]]&lt;=5,"3-5", IF(tblClean[[#This Row],[Customer Rating]]&lt;=8,"6-8","9-10"))))</f>
        <v/>
      </c>
    </row>
    <row r="220" spans="1:24" x14ac:dyDescent="0.3">
      <c r="A220" s="40" t="s">
        <v>239</v>
      </c>
      <c r="B220" s="41" t="s">
        <v>15</v>
      </c>
      <c r="C220" s="41" t="s">
        <v>16</v>
      </c>
      <c r="D220" s="42">
        <v>45940</v>
      </c>
      <c r="E220" s="42">
        <v>45941</v>
      </c>
      <c r="F220" s="42">
        <v>45943</v>
      </c>
      <c r="G220" s="42">
        <v>45946</v>
      </c>
      <c r="H220" s="41" t="s">
        <v>23</v>
      </c>
      <c r="I220" s="41" t="s">
        <v>24</v>
      </c>
      <c r="J220" s="41"/>
      <c r="K220" s="43"/>
      <c r="L220" s="44">
        <f>IF(NOT(ISBLANK(tblClean[[#This Row],[Pre-Booking Date]])), 1, 0)</f>
        <v>1</v>
      </c>
      <c r="M220" s="44">
        <f>IF(NOT(ISBLANK(tblClean[[#This Row],[Booking Date]])), 1, 0)</f>
        <v>1</v>
      </c>
      <c r="N220" s="38">
        <f>IF(NOT(ISBLANK(tblClean[[#This Row],[Delivery Date]])), 1, 0)</f>
        <v>1</v>
      </c>
      <c r="O220" s="38">
        <f>IF(OR(LOWER(TRIM(tblClean[[#This Row],[Cancellation Status]]))="yes", LOWER(TRIM(tblClean[[#This Row],[Cancellation Status]]))="cancelled"), 1, 0)</f>
        <v>1</v>
      </c>
      <c r="P220" s="38">
        <f>IF(AND(tblClean[[#This Row],[Is_Delivered]]=1, tblClean[[#This Row],[Is_Cancelled]]=0), 1, 0)</f>
        <v>0</v>
      </c>
      <c r="Q220" s="38">
        <f>IF(AND(NOT(ISBLANK(tblClean[[#This Row],[Pre-Booking Date]])), NOT(ISBLANK(tblClean[[#This Row],[Lead Date]]))), tblClean[[#This Row],[Pre-Booking Date]] - tblClean[[#This Row],[Lead Date]], "")</f>
        <v>1</v>
      </c>
      <c r="R220" s="38">
        <f>IF(AND(NOT(ISBLANK(tblClean[[#This Row],[Booking Date]])), NOT(ISBLANK(tblClean[[#This Row],[Pre-Booking Date]]))), tblClean[[#This Row],[Booking Date]] - tblClean[[#This Row],[Pre-Booking Date]], "")</f>
        <v>2</v>
      </c>
      <c r="S220" s="38">
        <f>IF(AND(NOT(ISBLANK(tblClean[[#This Row],[Delivery Date]])), NOT(ISBLANK(tblClean[[#This Row],[Booking Date]]))), tblClean[[#This Row],[Delivery Date]] - tblClean[[#This Row],[Booking Date]], "")</f>
        <v>3</v>
      </c>
      <c r="T220" s="39" t="str">
        <f>IF(AND(tblClean[[#This Row],[Is_SuccessfulDelivery]]=1, NOT(ISBLANK(tblClean[[#This Row],[Delivery Date]])), NOT(ISBLANK(tblClean[[#This Row],[Booking Date]]))),
   tblClean[[#This Row],[Delivery Date]] - tblClean[[#This Row],[Booking Date]],
   "")</f>
        <v/>
      </c>
      <c r="U2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0" s="82">
        <f>IF(tblClean[[#This Row],[Delivery Date]]="", "", tblClean[[#This Row],[Delivery Date]] - tblClean[[#This Row],[Lead Date]])</f>
        <v>6</v>
      </c>
      <c r="W220" s="82" t="str">
        <f>_xlfn.XLOOKUP(tblClean[[#This Row],[Lead ID]], tblHP[Lead ID], tblHP[Potential_Bucket], "")</f>
        <v>Low</v>
      </c>
      <c r="X220" s="82" t="str">
        <f>IF(tblClean[[#This Row],[Customer Rating]]="", "", IF(tblClean[[#This Row],[Customer Rating]]&lt;=2,"0-2", IF(tblClean[[#This Row],[Customer Rating]]&lt;=5,"3-5", IF(tblClean[[#This Row],[Customer Rating]]&lt;=8,"6-8","9-10"))))</f>
        <v/>
      </c>
    </row>
    <row r="221" spans="1:24" x14ac:dyDescent="0.3">
      <c r="A221" s="33" t="s">
        <v>240</v>
      </c>
      <c r="B221" s="34" t="s">
        <v>21</v>
      </c>
      <c r="C221" s="34" t="s">
        <v>30</v>
      </c>
      <c r="D221" s="35">
        <v>45958</v>
      </c>
      <c r="E221" s="35">
        <v>45960</v>
      </c>
      <c r="F221" s="35">
        <v>45961</v>
      </c>
      <c r="G221" s="35">
        <v>45967</v>
      </c>
      <c r="H221" s="34" t="s">
        <v>17</v>
      </c>
      <c r="I221" s="34"/>
      <c r="J221" s="35">
        <v>45980</v>
      </c>
      <c r="K221" s="36">
        <v>4</v>
      </c>
      <c r="L221" s="44">
        <f>IF(NOT(ISBLANK(tblClean[[#This Row],[Pre-Booking Date]])), 1, 0)</f>
        <v>1</v>
      </c>
      <c r="M221" s="44">
        <f>IF(NOT(ISBLANK(tblClean[[#This Row],[Booking Date]])), 1, 0)</f>
        <v>1</v>
      </c>
      <c r="N221" s="38">
        <f>IF(NOT(ISBLANK(tblClean[[#This Row],[Delivery Date]])), 1, 0)</f>
        <v>1</v>
      </c>
      <c r="O221" s="38">
        <f>IF(OR(LOWER(TRIM(tblClean[[#This Row],[Cancellation Status]]))="yes", LOWER(TRIM(tblClean[[#This Row],[Cancellation Status]]))="cancelled"), 1, 0)</f>
        <v>0</v>
      </c>
      <c r="P221" s="38">
        <f>IF(AND(tblClean[[#This Row],[Is_Delivered]]=1, tblClean[[#This Row],[Is_Cancelled]]=0), 1, 0)</f>
        <v>1</v>
      </c>
      <c r="Q221" s="38">
        <f>IF(AND(NOT(ISBLANK(tblClean[[#This Row],[Pre-Booking Date]])), NOT(ISBLANK(tblClean[[#This Row],[Lead Date]]))), tblClean[[#This Row],[Pre-Booking Date]] - tblClean[[#This Row],[Lead Date]], "")</f>
        <v>2</v>
      </c>
      <c r="R221" s="38">
        <f>IF(AND(NOT(ISBLANK(tblClean[[#This Row],[Booking Date]])), NOT(ISBLANK(tblClean[[#This Row],[Pre-Booking Date]]))), tblClean[[#This Row],[Booking Date]] - tblClean[[#This Row],[Pre-Booking Date]], "")</f>
        <v>1</v>
      </c>
      <c r="S221" s="38">
        <f>IF(AND(NOT(ISBLANK(tblClean[[#This Row],[Delivery Date]])), NOT(ISBLANK(tblClean[[#This Row],[Booking Date]]))), tblClean[[#This Row],[Delivery Date]] - tblClean[[#This Row],[Booking Date]], "")</f>
        <v>6</v>
      </c>
      <c r="T221" s="39">
        <f>IF(AND(tblClean[[#This Row],[Is_SuccessfulDelivery]]=1, NOT(ISBLANK(tblClean[[#This Row],[Delivery Date]])), NOT(ISBLANK(tblClean[[#This Row],[Booking Date]]))),
   tblClean[[#This Row],[Delivery Date]] - tblClean[[#This Row],[Booking Date]],
   "")</f>
        <v>6</v>
      </c>
      <c r="U2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21" s="82">
        <f>IF(tblClean[[#This Row],[Delivery Date]]="", "", tblClean[[#This Row],[Delivery Date]] - tblClean[[#This Row],[Lead Date]])</f>
        <v>9</v>
      </c>
      <c r="W221" s="82" t="str">
        <f>_xlfn.XLOOKUP(tblClean[[#This Row],[Lead ID]], tblHP[Lead ID], tblHP[Potential_Bucket], "")</f>
        <v>Medium</v>
      </c>
      <c r="X221" s="82" t="str">
        <f>IF(tblClean[[#This Row],[Customer Rating]]="", "", IF(tblClean[[#This Row],[Customer Rating]]&lt;=2,"0-2", IF(tblClean[[#This Row],[Customer Rating]]&lt;=5,"3-5", IF(tblClean[[#This Row],[Customer Rating]]&lt;=8,"6-8","9-10"))))</f>
        <v>3-5</v>
      </c>
    </row>
    <row r="222" spans="1:24" x14ac:dyDescent="0.3">
      <c r="A222" s="40" t="s">
        <v>241</v>
      </c>
      <c r="B222" s="41" t="s">
        <v>15</v>
      </c>
      <c r="C222" s="41" t="s">
        <v>30</v>
      </c>
      <c r="D222" s="42">
        <v>45949</v>
      </c>
      <c r="E222" s="42">
        <v>45953</v>
      </c>
      <c r="F222" s="42">
        <v>45956</v>
      </c>
      <c r="G222" s="42">
        <v>45959</v>
      </c>
      <c r="H222" s="41" t="s">
        <v>17</v>
      </c>
      <c r="I222" s="41"/>
      <c r="J222" s="42">
        <v>45970</v>
      </c>
      <c r="K222" s="43">
        <v>2</v>
      </c>
      <c r="L222" s="44">
        <f>IF(NOT(ISBLANK(tblClean[[#This Row],[Pre-Booking Date]])), 1, 0)</f>
        <v>1</v>
      </c>
      <c r="M222" s="44">
        <f>IF(NOT(ISBLANK(tblClean[[#This Row],[Booking Date]])), 1, 0)</f>
        <v>1</v>
      </c>
      <c r="N222" s="38">
        <f>IF(NOT(ISBLANK(tblClean[[#This Row],[Delivery Date]])), 1, 0)</f>
        <v>1</v>
      </c>
      <c r="O222" s="38">
        <f>IF(OR(LOWER(TRIM(tblClean[[#This Row],[Cancellation Status]]))="yes", LOWER(TRIM(tblClean[[#This Row],[Cancellation Status]]))="cancelled"), 1, 0)</f>
        <v>0</v>
      </c>
      <c r="P222" s="38">
        <f>IF(AND(tblClean[[#This Row],[Is_Delivered]]=1, tblClean[[#This Row],[Is_Cancelled]]=0), 1, 0)</f>
        <v>1</v>
      </c>
      <c r="Q222" s="38">
        <f>IF(AND(NOT(ISBLANK(tblClean[[#This Row],[Pre-Booking Date]])), NOT(ISBLANK(tblClean[[#This Row],[Lead Date]]))), tblClean[[#This Row],[Pre-Booking Date]] - tblClean[[#This Row],[Lead Date]], "")</f>
        <v>4</v>
      </c>
      <c r="R222" s="38">
        <f>IF(AND(NOT(ISBLANK(tblClean[[#This Row],[Booking Date]])), NOT(ISBLANK(tblClean[[#This Row],[Pre-Booking Date]]))), tblClean[[#This Row],[Booking Date]] - tblClean[[#This Row],[Pre-Booking Date]], "")</f>
        <v>3</v>
      </c>
      <c r="S222" s="38">
        <f>IF(AND(NOT(ISBLANK(tblClean[[#This Row],[Delivery Date]])), NOT(ISBLANK(tblClean[[#This Row],[Booking Date]]))), tblClean[[#This Row],[Delivery Date]] - tblClean[[#This Row],[Booking Date]], "")</f>
        <v>3</v>
      </c>
      <c r="T222" s="39">
        <f>IF(AND(tblClean[[#This Row],[Is_SuccessfulDelivery]]=1, NOT(ISBLANK(tblClean[[#This Row],[Delivery Date]])), NOT(ISBLANK(tblClean[[#This Row],[Booking Date]]))),
   tblClean[[#This Row],[Delivery Date]] - tblClean[[#This Row],[Booking Date]],
   "")</f>
        <v>3</v>
      </c>
      <c r="U2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22" s="82">
        <f>IF(tblClean[[#This Row],[Delivery Date]]="", "", tblClean[[#This Row],[Delivery Date]] - tblClean[[#This Row],[Lead Date]])</f>
        <v>10</v>
      </c>
      <c r="W222" s="82" t="str">
        <f>_xlfn.XLOOKUP(tblClean[[#This Row],[Lead ID]], tblHP[Lead ID], tblHP[Potential_Bucket], "")</f>
        <v>Low</v>
      </c>
      <c r="X222" s="82" t="str">
        <f>IF(tblClean[[#This Row],[Customer Rating]]="", "", IF(tblClean[[#This Row],[Customer Rating]]&lt;=2,"0-2", IF(tblClean[[#This Row],[Customer Rating]]&lt;=5,"3-5", IF(tblClean[[#This Row],[Customer Rating]]&lt;=8,"6-8","9-10"))))</f>
        <v>0-2</v>
      </c>
    </row>
    <row r="223" spans="1:24" x14ac:dyDescent="0.3">
      <c r="A223" s="33" t="s">
        <v>242</v>
      </c>
      <c r="B223" s="34" t="s">
        <v>19</v>
      </c>
      <c r="C223" s="34" t="s">
        <v>22</v>
      </c>
      <c r="D223" s="35">
        <v>45944</v>
      </c>
      <c r="E223" s="34"/>
      <c r="F223" s="34"/>
      <c r="G223" s="34"/>
      <c r="H223" s="34" t="s">
        <v>23</v>
      </c>
      <c r="I223" s="34" t="s">
        <v>26</v>
      </c>
      <c r="J223" s="34"/>
      <c r="K223" s="36"/>
      <c r="L223" s="44">
        <f>IF(NOT(ISBLANK(tblClean[[#This Row],[Pre-Booking Date]])), 1, 0)</f>
        <v>0</v>
      </c>
      <c r="M223" s="44">
        <f>IF(NOT(ISBLANK(tblClean[[#This Row],[Booking Date]])), 1, 0)</f>
        <v>0</v>
      </c>
      <c r="N223" s="38">
        <f>IF(NOT(ISBLANK(tblClean[[#This Row],[Delivery Date]])), 1, 0)</f>
        <v>0</v>
      </c>
      <c r="O223" s="38">
        <f>IF(OR(LOWER(TRIM(tblClean[[#This Row],[Cancellation Status]]))="yes", LOWER(TRIM(tblClean[[#This Row],[Cancellation Status]]))="cancelled"), 1, 0)</f>
        <v>1</v>
      </c>
      <c r="P223" s="38">
        <f>IF(AND(tblClean[[#This Row],[Is_Delivered]]=1, tblClean[[#This Row],[Is_Cancelled]]=0), 1, 0)</f>
        <v>0</v>
      </c>
      <c r="Q223" s="38" t="str">
        <f>IF(AND(NOT(ISBLANK(tblClean[[#This Row],[Pre-Booking Date]])), NOT(ISBLANK(tblClean[[#This Row],[Lead Date]]))), tblClean[[#This Row],[Pre-Booking Date]] - tblClean[[#This Row],[Lead Date]], "")</f>
        <v/>
      </c>
      <c r="R223" s="38" t="str">
        <f>IF(AND(NOT(ISBLANK(tblClean[[#This Row],[Booking Date]])), NOT(ISBLANK(tblClean[[#This Row],[Pre-Booking Date]]))), tblClean[[#This Row],[Booking Date]] - tblClean[[#This Row],[Pre-Booking Date]], "")</f>
        <v/>
      </c>
      <c r="S223" s="38" t="str">
        <f>IF(AND(NOT(ISBLANK(tblClean[[#This Row],[Delivery Date]])), NOT(ISBLANK(tblClean[[#This Row],[Booking Date]]))), tblClean[[#This Row],[Delivery Date]] - tblClean[[#This Row],[Booking Date]], "")</f>
        <v/>
      </c>
      <c r="T223" s="39" t="str">
        <f>IF(AND(tblClean[[#This Row],[Is_SuccessfulDelivery]]=1, NOT(ISBLANK(tblClean[[#This Row],[Delivery Date]])), NOT(ISBLANK(tblClean[[#This Row],[Booking Date]]))),
   tblClean[[#This Row],[Delivery Date]] - tblClean[[#This Row],[Booking Date]],
   "")</f>
        <v/>
      </c>
      <c r="U2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3" s="82" t="str">
        <f>IF(tblClean[[#This Row],[Delivery Date]]="", "", tblClean[[#This Row],[Delivery Date]] - tblClean[[#This Row],[Lead Date]])</f>
        <v/>
      </c>
      <c r="W223" s="82" t="str">
        <f>_xlfn.XLOOKUP(tblClean[[#This Row],[Lead ID]], tblHP[Lead ID], tblHP[Potential_Bucket], "")</f>
        <v>Low</v>
      </c>
      <c r="X223" s="82" t="str">
        <f>IF(tblClean[[#This Row],[Customer Rating]]="", "", IF(tblClean[[#This Row],[Customer Rating]]&lt;=2,"0-2", IF(tblClean[[#This Row],[Customer Rating]]&lt;=5,"3-5", IF(tblClean[[#This Row],[Customer Rating]]&lt;=8,"6-8","9-10"))))</f>
        <v/>
      </c>
    </row>
    <row r="224" spans="1:24" x14ac:dyDescent="0.3">
      <c r="A224" s="40" t="s">
        <v>243</v>
      </c>
      <c r="B224" s="41" t="s">
        <v>21</v>
      </c>
      <c r="C224" s="41" t="s">
        <v>22</v>
      </c>
      <c r="D224" s="42">
        <v>45940</v>
      </c>
      <c r="E224" s="41"/>
      <c r="F224" s="41"/>
      <c r="G224" s="41"/>
      <c r="H224" s="41" t="s">
        <v>23</v>
      </c>
      <c r="I224" s="41" t="s">
        <v>101</v>
      </c>
      <c r="J224" s="41"/>
      <c r="K224" s="43"/>
      <c r="L224" s="44">
        <f>IF(NOT(ISBLANK(tblClean[[#This Row],[Pre-Booking Date]])), 1, 0)</f>
        <v>0</v>
      </c>
      <c r="M224" s="44">
        <f>IF(NOT(ISBLANK(tblClean[[#This Row],[Booking Date]])), 1, 0)</f>
        <v>0</v>
      </c>
      <c r="N224" s="38">
        <f>IF(NOT(ISBLANK(tblClean[[#This Row],[Delivery Date]])), 1, 0)</f>
        <v>0</v>
      </c>
      <c r="O224" s="38">
        <f>IF(OR(LOWER(TRIM(tblClean[[#This Row],[Cancellation Status]]))="yes", LOWER(TRIM(tblClean[[#This Row],[Cancellation Status]]))="cancelled"), 1, 0)</f>
        <v>1</v>
      </c>
      <c r="P224" s="38">
        <f>IF(AND(tblClean[[#This Row],[Is_Delivered]]=1, tblClean[[#This Row],[Is_Cancelled]]=0), 1, 0)</f>
        <v>0</v>
      </c>
      <c r="Q224" s="38" t="str">
        <f>IF(AND(NOT(ISBLANK(tblClean[[#This Row],[Pre-Booking Date]])), NOT(ISBLANK(tblClean[[#This Row],[Lead Date]]))), tblClean[[#This Row],[Pre-Booking Date]] - tblClean[[#This Row],[Lead Date]], "")</f>
        <v/>
      </c>
      <c r="R224" s="38" t="str">
        <f>IF(AND(NOT(ISBLANK(tblClean[[#This Row],[Booking Date]])), NOT(ISBLANK(tblClean[[#This Row],[Pre-Booking Date]]))), tblClean[[#This Row],[Booking Date]] - tblClean[[#This Row],[Pre-Booking Date]], "")</f>
        <v/>
      </c>
      <c r="S224" s="38" t="str">
        <f>IF(AND(NOT(ISBLANK(tblClean[[#This Row],[Delivery Date]])), NOT(ISBLANK(tblClean[[#This Row],[Booking Date]]))), tblClean[[#This Row],[Delivery Date]] - tblClean[[#This Row],[Booking Date]], "")</f>
        <v/>
      </c>
      <c r="T224" s="39" t="str">
        <f>IF(AND(tblClean[[#This Row],[Is_SuccessfulDelivery]]=1, NOT(ISBLANK(tblClean[[#This Row],[Delivery Date]])), NOT(ISBLANK(tblClean[[#This Row],[Booking Date]]))),
   tblClean[[#This Row],[Delivery Date]] - tblClean[[#This Row],[Booking Date]],
   "")</f>
        <v/>
      </c>
      <c r="U2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4" s="82" t="str">
        <f>IF(tblClean[[#This Row],[Delivery Date]]="", "", tblClean[[#This Row],[Delivery Date]] - tblClean[[#This Row],[Lead Date]])</f>
        <v/>
      </c>
      <c r="W224" s="82" t="str">
        <f>_xlfn.XLOOKUP(tblClean[[#This Row],[Lead ID]], tblHP[Lead ID], tblHP[Potential_Bucket], "")</f>
        <v>Low</v>
      </c>
      <c r="X224" s="82" t="str">
        <f>IF(tblClean[[#This Row],[Customer Rating]]="", "", IF(tblClean[[#This Row],[Customer Rating]]&lt;=2,"0-2", IF(tblClean[[#This Row],[Customer Rating]]&lt;=5,"3-5", IF(tblClean[[#This Row],[Customer Rating]]&lt;=8,"6-8","9-10"))))</f>
        <v/>
      </c>
    </row>
    <row r="225" spans="1:24" x14ac:dyDescent="0.3">
      <c r="A225" s="33" t="s">
        <v>244</v>
      </c>
      <c r="B225" s="34" t="s">
        <v>32</v>
      </c>
      <c r="C225" s="34" t="s">
        <v>30</v>
      </c>
      <c r="D225" s="35">
        <v>45949</v>
      </c>
      <c r="E225" s="35">
        <v>45954</v>
      </c>
      <c r="F225" s="35">
        <v>45957</v>
      </c>
      <c r="G225" s="35">
        <v>45960</v>
      </c>
      <c r="H225" s="34" t="s">
        <v>17</v>
      </c>
      <c r="I225" s="34"/>
      <c r="J225" s="35">
        <v>45982</v>
      </c>
      <c r="K225" s="36">
        <v>0</v>
      </c>
      <c r="L225" s="44">
        <f>IF(NOT(ISBLANK(tblClean[[#This Row],[Pre-Booking Date]])), 1, 0)</f>
        <v>1</v>
      </c>
      <c r="M225" s="44">
        <f>IF(NOT(ISBLANK(tblClean[[#This Row],[Booking Date]])), 1, 0)</f>
        <v>1</v>
      </c>
      <c r="N225" s="38">
        <f>IF(NOT(ISBLANK(tblClean[[#This Row],[Delivery Date]])), 1, 0)</f>
        <v>1</v>
      </c>
      <c r="O225" s="38">
        <f>IF(OR(LOWER(TRIM(tblClean[[#This Row],[Cancellation Status]]))="yes", LOWER(TRIM(tblClean[[#This Row],[Cancellation Status]]))="cancelled"), 1, 0)</f>
        <v>0</v>
      </c>
      <c r="P225" s="38">
        <f>IF(AND(tblClean[[#This Row],[Is_Delivered]]=1, tblClean[[#This Row],[Is_Cancelled]]=0), 1, 0)</f>
        <v>1</v>
      </c>
      <c r="Q225" s="38">
        <f>IF(AND(NOT(ISBLANK(tblClean[[#This Row],[Pre-Booking Date]])), NOT(ISBLANK(tblClean[[#This Row],[Lead Date]]))), tblClean[[#This Row],[Pre-Booking Date]] - tblClean[[#This Row],[Lead Date]], "")</f>
        <v>5</v>
      </c>
      <c r="R225" s="38">
        <f>IF(AND(NOT(ISBLANK(tblClean[[#This Row],[Booking Date]])), NOT(ISBLANK(tblClean[[#This Row],[Pre-Booking Date]]))), tblClean[[#This Row],[Booking Date]] - tblClean[[#This Row],[Pre-Booking Date]], "")</f>
        <v>3</v>
      </c>
      <c r="S225" s="38">
        <f>IF(AND(NOT(ISBLANK(tblClean[[#This Row],[Delivery Date]])), NOT(ISBLANK(tblClean[[#This Row],[Booking Date]]))), tblClean[[#This Row],[Delivery Date]] - tblClean[[#This Row],[Booking Date]], "")</f>
        <v>3</v>
      </c>
      <c r="T225" s="39">
        <f>IF(AND(tblClean[[#This Row],[Is_SuccessfulDelivery]]=1, NOT(ISBLANK(tblClean[[#This Row],[Delivery Date]])), NOT(ISBLANK(tblClean[[#This Row],[Booking Date]]))),
   tblClean[[#This Row],[Delivery Date]] - tblClean[[#This Row],[Booking Date]],
   "")</f>
        <v>3</v>
      </c>
      <c r="U2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25" s="82">
        <f>IF(tblClean[[#This Row],[Delivery Date]]="", "", tblClean[[#This Row],[Delivery Date]] - tblClean[[#This Row],[Lead Date]])</f>
        <v>11</v>
      </c>
      <c r="W225" s="82" t="str">
        <f>_xlfn.XLOOKUP(tblClean[[#This Row],[Lead ID]], tblHP[Lead ID], tblHP[Potential_Bucket], "")</f>
        <v>Low</v>
      </c>
      <c r="X225" s="82" t="str">
        <f>IF(tblClean[[#This Row],[Customer Rating]]="", "", IF(tblClean[[#This Row],[Customer Rating]]&lt;=2,"0-2", IF(tblClean[[#This Row],[Customer Rating]]&lt;=5,"3-5", IF(tblClean[[#This Row],[Customer Rating]]&lt;=8,"6-8","9-10"))))</f>
        <v>0-2</v>
      </c>
    </row>
    <row r="226" spans="1:24" x14ac:dyDescent="0.3">
      <c r="A226" s="40" t="s">
        <v>245</v>
      </c>
      <c r="B226" s="41" t="s">
        <v>19</v>
      </c>
      <c r="C226" s="41" t="s">
        <v>16</v>
      </c>
      <c r="D226" s="42">
        <v>45950</v>
      </c>
      <c r="E226" s="42">
        <v>45954</v>
      </c>
      <c r="F226" s="42">
        <v>45959</v>
      </c>
      <c r="G226" s="42">
        <v>45962</v>
      </c>
      <c r="H226" s="41" t="s">
        <v>23</v>
      </c>
      <c r="I226" s="41" t="s">
        <v>101</v>
      </c>
      <c r="J226" s="41"/>
      <c r="K226" s="43"/>
      <c r="L226" s="44">
        <f>IF(NOT(ISBLANK(tblClean[[#This Row],[Pre-Booking Date]])), 1, 0)</f>
        <v>1</v>
      </c>
      <c r="M226" s="44">
        <f>IF(NOT(ISBLANK(tblClean[[#This Row],[Booking Date]])), 1, 0)</f>
        <v>1</v>
      </c>
      <c r="N226" s="38">
        <f>IF(NOT(ISBLANK(tblClean[[#This Row],[Delivery Date]])), 1, 0)</f>
        <v>1</v>
      </c>
      <c r="O226" s="38">
        <f>IF(OR(LOWER(TRIM(tblClean[[#This Row],[Cancellation Status]]))="yes", LOWER(TRIM(tblClean[[#This Row],[Cancellation Status]]))="cancelled"), 1, 0)</f>
        <v>1</v>
      </c>
      <c r="P226" s="38">
        <f>IF(AND(tblClean[[#This Row],[Is_Delivered]]=1, tblClean[[#This Row],[Is_Cancelled]]=0), 1, 0)</f>
        <v>0</v>
      </c>
      <c r="Q226" s="38">
        <f>IF(AND(NOT(ISBLANK(tblClean[[#This Row],[Pre-Booking Date]])), NOT(ISBLANK(tblClean[[#This Row],[Lead Date]]))), tblClean[[#This Row],[Pre-Booking Date]] - tblClean[[#This Row],[Lead Date]], "")</f>
        <v>4</v>
      </c>
      <c r="R226" s="38">
        <f>IF(AND(NOT(ISBLANK(tblClean[[#This Row],[Booking Date]])), NOT(ISBLANK(tblClean[[#This Row],[Pre-Booking Date]]))), tblClean[[#This Row],[Booking Date]] - tblClean[[#This Row],[Pre-Booking Date]], "")</f>
        <v>5</v>
      </c>
      <c r="S226" s="38">
        <f>IF(AND(NOT(ISBLANK(tblClean[[#This Row],[Delivery Date]])), NOT(ISBLANK(tblClean[[#This Row],[Booking Date]]))), tblClean[[#This Row],[Delivery Date]] - tblClean[[#This Row],[Booking Date]], "")</f>
        <v>3</v>
      </c>
      <c r="T226" s="39" t="str">
        <f>IF(AND(tblClean[[#This Row],[Is_SuccessfulDelivery]]=1, NOT(ISBLANK(tblClean[[#This Row],[Delivery Date]])), NOT(ISBLANK(tblClean[[#This Row],[Booking Date]]))),
   tblClean[[#This Row],[Delivery Date]] - tblClean[[#This Row],[Booking Date]],
   "")</f>
        <v/>
      </c>
      <c r="U2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6" s="82">
        <f>IF(tblClean[[#This Row],[Delivery Date]]="", "", tblClean[[#This Row],[Delivery Date]] - tblClean[[#This Row],[Lead Date]])</f>
        <v>12</v>
      </c>
      <c r="W226" s="82" t="str">
        <f>_xlfn.XLOOKUP(tblClean[[#This Row],[Lead ID]], tblHP[Lead ID], tblHP[Potential_Bucket], "")</f>
        <v>Low</v>
      </c>
      <c r="X226" s="82" t="str">
        <f>IF(tblClean[[#This Row],[Customer Rating]]="", "", IF(tblClean[[#This Row],[Customer Rating]]&lt;=2,"0-2", IF(tblClean[[#This Row],[Customer Rating]]&lt;=5,"3-5", IF(tblClean[[#This Row],[Customer Rating]]&lt;=8,"6-8","9-10"))))</f>
        <v/>
      </c>
    </row>
    <row r="227" spans="1:24" x14ac:dyDescent="0.3">
      <c r="A227" s="33" t="s">
        <v>246</v>
      </c>
      <c r="B227" s="34" t="s">
        <v>21</v>
      </c>
      <c r="C227" s="34" t="s">
        <v>22</v>
      </c>
      <c r="D227" s="35">
        <v>45932</v>
      </c>
      <c r="E227" s="34"/>
      <c r="F227" s="34"/>
      <c r="G227" s="34"/>
      <c r="H227" s="34" t="s">
        <v>23</v>
      </c>
      <c r="I227" s="34" t="s">
        <v>26</v>
      </c>
      <c r="J227" s="34"/>
      <c r="K227" s="36"/>
      <c r="L227" s="44">
        <f>IF(NOT(ISBLANK(tblClean[[#This Row],[Pre-Booking Date]])), 1, 0)</f>
        <v>0</v>
      </c>
      <c r="M227" s="44">
        <f>IF(NOT(ISBLANK(tblClean[[#This Row],[Booking Date]])), 1, 0)</f>
        <v>0</v>
      </c>
      <c r="N227" s="38">
        <f>IF(NOT(ISBLANK(tblClean[[#This Row],[Delivery Date]])), 1, 0)</f>
        <v>0</v>
      </c>
      <c r="O227" s="38">
        <f>IF(OR(LOWER(TRIM(tblClean[[#This Row],[Cancellation Status]]))="yes", LOWER(TRIM(tblClean[[#This Row],[Cancellation Status]]))="cancelled"), 1, 0)</f>
        <v>1</v>
      </c>
      <c r="P227" s="38">
        <f>IF(AND(tblClean[[#This Row],[Is_Delivered]]=1, tblClean[[#This Row],[Is_Cancelled]]=0), 1, 0)</f>
        <v>0</v>
      </c>
      <c r="Q227" s="38" t="str">
        <f>IF(AND(NOT(ISBLANK(tblClean[[#This Row],[Pre-Booking Date]])), NOT(ISBLANK(tblClean[[#This Row],[Lead Date]]))), tblClean[[#This Row],[Pre-Booking Date]] - tblClean[[#This Row],[Lead Date]], "")</f>
        <v/>
      </c>
      <c r="R227" s="38" t="str">
        <f>IF(AND(NOT(ISBLANK(tblClean[[#This Row],[Booking Date]])), NOT(ISBLANK(tblClean[[#This Row],[Pre-Booking Date]]))), tblClean[[#This Row],[Booking Date]] - tblClean[[#This Row],[Pre-Booking Date]], "")</f>
        <v/>
      </c>
      <c r="S227" s="38" t="str">
        <f>IF(AND(NOT(ISBLANK(tblClean[[#This Row],[Delivery Date]])), NOT(ISBLANK(tblClean[[#This Row],[Booking Date]]))), tblClean[[#This Row],[Delivery Date]] - tblClean[[#This Row],[Booking Date]], "")</f>
        <v/>
      </c>
      <c r="T227" s="39" t="str">
        <f>IF(AND(tblClean[[#This Row],[Is_SuccessfulDelivery]]=1, NOT(ISBLANK(tblClean[[#This Row],[Delivery Date]])), NOT(ISBLANK(tblClean[[#This Row],[Booking Date]]))),
   tblClean[[#This Row],[Delivery Date]] - tblClean[[#This Row],[Booking Date]],
   "")</f>
        <v/>
      </c>
      <c r="U2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7" s="82" t="str">
        <f>IF(tblClean[[#This Row],[Delivery Date]]="", "", tblClean[[#This Row],[Delivery Date]] - tblClean[[#This Row],[Lead Date]])</f>
        <v/>
      </c>
      <c r="W227" s="82" t="str">
        <f>_xlfn.XLOOKUP(tblClean[[#This Row],[Lead ID]], tblHP[Lead ID], tblHP[Potential_Bucket], "")</f>
        <v>Low</v>
      </c>
      <c r="X227" s="82" t="str">
        <f>IF(tblClean[[#This Row],[Customer Rating]]="", "", IF(tblClean[[#This Row],[Customer Rating]]&lt;=2,"0-2", IF(tblClean[[#This Row],[Customer Rating]]&lt;=5,"3-5", IF(tblClean[[#This Row],[Customer Rating]]&lt;=8,"6-8","9-10"))))</f>
        <v/>
      </c>
    </row>
    <row r="228" spans="1:24" x14ac:dyDescent="0.3">
      <c r="A228" s="40" t="s">
        <v>247</v>
      </c>
      <c r="B228" s="41" t="s">
        <v>21</v>
      </c>
      <c r="C228" s="41" t="s">
        <v>22</v>
      </c>
      <c r="D228" s="42">
        <v>45950</v>
      </c>
      <c r="E228" s="41"/>
      <c r="F228" s="41"/>
      <c r="G228" s="41"/>
      <c r="H228" s="41" t="s">
        <v>23</v>
      </c>
      <c r="I228" s="41" t="s">
        <v>24</v>
      </c>
      <c r="J228" s="41"/>
      <c r="K228" s="43"/>
      <c r="L228" s="44">
        <f>IF(NOT(ISBLANK(tblClean[[#This Row],[Pre-Booking Date]])), 1, 0)</f>
        <v>0</v>
      </c>
      <c r="M228" s="44">
        <f>IF(NOT(ISBLANK(tblClean[[#This Row],[Booking Date]])), 1, 0)</f>
        <v>0</v>
      </c>
      <c r="N228" s="38">
        <f>IF(NOT(ISBLANK(tblClean[[#This Row],[Delivery Date]])), 1, 0)</f>
        <v>0</v>
      </c>
      <c r="O228" s="38">
        <f>IF(OR(LOWER(TRIM(tblClean[[#This Row],[Cancellation Status]]))="yes", LOWER(TRIM(tblClean[[#This Row],[Cancellation Status]]))="cancelled"), 1, 0)</f>
        <v>1</v>
      </c>
      <c r="P228" s="38">
        <f>IF(AND(tblClean[[#This Row],[Is_Delivered]]=1, tblClean[[#This Row],[Is_Cancelled]]=0), 1, 0)</f>
        <v>0</v>
      </c>
      <c r="Q228" s="38" t="str">
        <f>IF(AND(NOT(ISBLANK(tblClean[[#This Row],[Pre-Booking Date]])), NOT(ISBLANK(tblClean[[#This Row],[Lead Date]]))), tblClean[[#This Row],[Pre-Booking Date]] - tblClean[[#This Row],[Lead Date]], "")</f>
        <v/>
      </c>
      <c r="R228" s="38" t="str">
        <f>IF(AND(NOT(ISBLANK(tblClean[[#This Row],[Booking Date]])), NOT(ISBLANK(tblClean[[#This Row],[Pre-Booking Date]]))), tblClean[[#This Row],[Booking Date]] - tblClean[[#This Row],[Pre-Booking Date]], "")</f>
        <v/>
      </c>
      <c r="S228" s="38" t="str">
        <f>IF(AND(NOT(ISBLANK(tblClean[[#This Row],[Delivery Date]])), NOT(ISBLANK(tblClean[[#This Row],[Booking Date]]))), tblClean[[#This Row],[Delivery Date]] - tblClean[[#This Row],[Booking Date]], "")</f>
        <v/>
      </c>
      <c r="T228" s="39" t="str">
        <f>IF(AND(tblClean[[#This Row],[Is_SuccessfulDelivery]]=1, NOT(ISBLANK(tblClean[[#This Row],[Delivery Date]])), NOT(ISBLANK(tblClean[[#This Row],[Booking Date]]))),
   tblClean[[#This Row],[Delivery Date]] - tblClean[[#This Row],[Booking Date]],
   "")</f>
        <v/>
      </c>
      <c r="U2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8" s="82" t="str">
        <f>IF(tblClean[[#This Row],[Delivery Date]]="", "", tblClean[[#This Row],[Delivery Date]] - tblClean[[#This Row],[Lead Date]])</f>
        <v/>
      </c>
      <c r="W228" s="82" t="str">
        <f>_xlfn.XLOOKUP(tblClean[[#This Row],[Lead ID]], tblHP[Lead ID], tblHP[Potential_Bucket], "")</f>
        <v>Low</v>
      </c>
      <c r="X228" s="82" t="str">
        <f>IF(tblClean[[#This Row],[Customer Rating]]="", "", IF(tblClean[[#This Row],[Customer Rating]]&lt;=2,"0-2", IF(tblClean[[#This Row],[Customer Rating]]&lt;=5,"3-5", IF(tblClean[[#This Row],[Customer Rating]]&lt;=8,"6-8","9-10"))))</f>
        <v/>
      </c>
    </row>
    <row r="229" spans="1:24" x14ac:dyDescent="0.3">
      <c r="A229" s="33" t="s">
        <v>248</v>
      </c>
      <c r="B229" s="34" t="s">
        <v>32</v>
      </c>
      <c r="C229" s="34" t="s">
        <v>22</v>
      </c>
      <c r="D229" s="35">
        <v>45961</v>
      </c>
      <c r="E229" s="34"/>
      <c r="F229" s="34"/>
      <c r="G229" s="34"/>
      <c r="H229" s="34" t="s">
        <v>23</v>
      </c>
      <c r="I229" s="34" t="s">
        <v>101</v>
      </c>
      <c r="J229" s="34"/>
      <c r="K229" s="36"/>
      <c r="L229" s="44">
        <f>IF(NOT(ISBLANK(tblClean[[#This Row],[Pre-Booking Date]])), 1, 0)</f>
        <v>0</v>
      </c>
      <c r="M229" s="44">
        <f>IF(NOT(ISBLANK(tblClean[[#This Row],[Booking Date]])), 1, 0)</f>
        <v>0</v>
      </c>
      <c r="N229" s="38">
        <f>IF(NOT(ISBLANK(tblClean[[#This Row],[Delivery Date]])), 1, 0)</f>
        <v>0</v>
      </c>
      <c r="O229" s="38">
        <f>IF(OR(LOWER(TRIM(tblClean[[#This Row],[Cancellation Status]]))="yes", LOWER(TRIM(tblClean[[#This Row],[Cancellation Status]]))="cancelled"), 1, 0)</f>
        <v>1</v>
      </c>
      <c r="P229" s="38">
        <f>IF(AND(tblClean[[#This Row],[Is_Delivered]]=1, tblClean[[#This Row],[Is_Cancelled]]=0), 1, 0)</f>
        <v>0</v>
      </c>
      <c r="Q229" s="38" t="str">
        <f>IF(AND(NOT(ISBLANK(tblClean[[#This Row],[Pre-Booking Date]])), NOT(ISBLANK(tblClean[[#This Row],[Lead Date]]))), tblClean[[#This Row],[Pre-Booking Date]] - tblClean[[#This Row],[Lead Date]], "")</f>
        <v/>
      </c>
      <c r="R229" s="38" t="str">
        <f>IF(AND(NOT(ISBLANK(tblClean[[#This Row],[Booking Date]])), NOT(ISBLANK(tblClean[[#This Row],[Pre-Booking Date]]))), tblClean[[#This Row],[Booking Date]] - tblClean[[#This Row],[Pre-Booking Date]], "")</f>
        <v/>
      </c>
      <c r="S229" s="38" t="str">
        <f>IF(AND(NOT(ISBLANK(tblClean[[#This Row],[Delivery Date]])), NOT(ISBLANK(tblClean[[#This Row],[Booking Date]]))), tblClean[[#This Row],[Delivery Date]] - tblClean[[#This Row],[Booking Date]], "")</f>
        <v/>
      </c>
      <c r="T229" s="39" t="str">
        <f>IF(AND(tblClean[[#This Row],[Is_SuccessfulDelivery]]=1, NOT(ISBLANK(tblClean[[#This Row],[Delivery Date]])), NOT(ISBLANK(tblClean[[#This Row],[Booking Date]]))),
   tblClean[[#This Row],[Delivery Date]] - tblClean[[#This Row],[Booking Date]],
   "")</f>
        <v/>
      </c>
      <c r="U2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29" s="82" t="str">
        <f>IF(tblClean[[#This Row],[Delivery Date]]="", "", tblClean[[#This Row],[Delivery Date]] - tblClean[[#This Row],[Lead Date]])</f>
        <v/>
      </c>
      <c r="W229" s="82" t="str">
        <f>_xlfn.XLOOKUP(tblClean[[#This Row],[Lead ID]], tblHP[Lead ID], tblHP[Potential_Bucket], "")</f>
        <v>Low</v>
      </c>
      <c r="X229" s="82" t="str">
        <f>IF(tblClean[[#This Row],[Customer Rating]]="", "", IF(tblClean[[#This Row],[Customer Rating]]&lt;=2,"0-2", IF(tblClean[[#This Row],[Customer Rating]]&lt;=5,"3-5", IF(tblClean[[#This Row],[Customer Rating]]&lt;=8,"6-8","9-10"))))</f>
        <v/>
      </c>
    </row>
    <row r="230" spans="1:24" x14ac:dyDescent="0.3">
      <c r="A230" s="40" t="s">
        <v>249</v>
      </c>
      <c r="B230" s="41" t="s">
        <v>15</v>
      </c>
      <c r="C230" s="41" t="s">
        <v>16</v>
      </c>
      <c r="D230" s="42">
        <v>45954</v>
      </c>
      <c r="E230" s="42">
        <v>45959</v>
      </c>
      <c r="F230" s="42">
        <v>45961</v>
      </c>
      <c r="G230" s="42">
        <v>45963</v>
      </c>
      <c r="H230" s="41" t="s">
        <v>17</v>
      </c>
      <c r="I230" s="41"/>
      <c r="J230" s="42">
        <v>45991</v>
      </c>
      <c r="K230" s="43">
        <v>3</v>
      </c>
      <c r="L230" s="44">
        <f>IF(NOT(ISBLANK(tblClean[[#This Row],[Pre-Booking Date]])), 1, 0)</f>
        <v>1</v>
      </c>
      <c r="M230" s="44">
        <f>IF(NOT(ISBLANK(tblClean[[#This Row],[Booking Date]])), 1, 0)</f>
        <v>1</v>
      </c>
      <c r="N230" s="38">
        <f>IF(NOT(ISBLANK(tblClean[[#This Row],[Delivery Date]])), 1, 0)</f>
        <v>1</v>
      </c>
      <c r="O230" s="38">
        <f>IF(OR(LOWER(TRIM(tblClean[[#This Row],[Cancellation Status]]))="yes", LOWER(TRIM(tblClean[[#This Row],[Cancellation Status]]))="cancelled"), 1, 0)</f>
        <v>0</v>
      </c>
      <c r="P230" s="38">
        <f>IF(AND(tblClean[[#This Row],[Is_Delivered]]=1, tblClean[[#This Row],[Is_Cancelled]]=0), 1, 0)</f>
        <v>1</v>
      </c>
      <c r="Q230" s="38">
        <f>IF(AND(NOT(ISBLANK(tblClean[[#This Row],[Pre-Booking Date]])), NOT(ISBLANK(tblClean[[#This Row],[Lead Date]]))), tblClean[[#This Row],[Pre-Booking Date]] - tblClean[[#This Row],[Lead Date]], "")</f>
        <v>5</v>
      </c>
      <c r="R230" s="38">
        <f>IF(AND(NOT(ISBLANK(tblClean[[#This Row],[Booking Date]])), NOT(ISBLANK(tblClean[[#This Row],[Pre-Booking Date]]))), tblClean[[#This Row],[Booking Date]] - tblClean[[#This Row],[Pre-Booking Date]], "")</f>
        <v>2</v>
      </c>
      <c r="S230" s="38">
        <f>IF(AND(NOT(ISBLANK(tblClean[[#This Row],[Delivery Date]])), NOT(ISBLANK(tblClean[[#This Row],[Booking Date]]))), tblClean[[#This Row],[Delivery Date]] - tblClean[[#This Row],[Booking Date]], "")</f>
        <v>2</v>
      </c>
      <c r="T230" s="39">
        <f>IF(AND(tblClean[[#This Row],[Is_SuccessfulDelivery]]=1, NOT(ISBLANK(tblClean[[#This Row],[Delivery Date]])), NOT(ISBLANK(tblClean[[#This Row],[Booking Date]]))),
   tblClean[[#This Row],[Delivery Date]] - tblClean[[#This Row],[Booking Date]],
   "")</f>
        <v>2</v>
      </c>
      <c r="U2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30" s="82">
        <f>IF(tblClean[[#This Row],[Delivery Date]]="", "", tblClean[[#This Row],[Delivery Date]] - tblClean[[#This Row],[Lead Date]])</f>
        <v>9</v>
      </c>
      <c r="W230" s="82" t="str">
        <f>_xlfn.XLOOKUP(tblClean[[#This Row],[Lead ID]], tblHP[Lead ID], tblHP[Potential_Bucket], "")</f>
        <v>Low</v>
      </c>
      <c r="X230" s="82" t="str">
        <f>IF(tblClean[[#This Row],[Customer Rating]]="", "", IF(tblClean[[#This Row],[Customer Rating]]&lt;=2,"0-2", IF(tblClean[[#This Row],[Customer Rating]]&lt;=5,"3-5", IF(tblClean[[#This Row],[Customer Rating]]&lt;=8,"6-8","9-10"))))</f>
        <v>3-5</v>
      </c>
    </row>
    <row r="231" spans="1:24" x14ac:dyDescent="0.3">
      <c r="A231" s="33" t="s">
        <v>250</v>
      </c>
      <c r="B231" s="34" t="s">
        <v>15</v>
      </c>
      <c r="C231" s="34" t="s">
        <v>16</v>
      </c>
      <c r="D231" s="35">
        <v>45934</v>
      </c>
      <c r="E231" s="35">
        <v>45935</v>
      </c>
      <c r="F231" s="35">
        <v>45937</v>
      </c>
      <c r="G231" s="35">
        <v>45943</v>
      </c>
      <c r="H231" s="34" t="s">
        <v>17</v>
      </c>
      <c r="I231" s="34"/>
      <c r="J231" s="35">
        <v>45970</v>
      </c>
      <c r="K231" s="36">
        <v>1</v>
      </c>
      <c r="L231" s="44">
        <f>IF(NOT(ISBLANK(tblClean[[#This Row],[Pre-Booking Date]])), 1, 0)</f>
        <v>1</v>
      </c>
      <c r="M231" s="44">
        <f>IF(NOT(ISBLANK(tblClean[[#This Row],[Booking Date]])), 1, 0)</f>
        <v>1</v>
      </c>
      <c r="N231" s="38">
        <f>IF(NOT(ISBLANK(tblClean[[#This Row],[Delivery Date]])), 1, 0)</f>
        <v>1</v>
      </c>
      <c r="O231" s="38">
        <f>IF(OR(LOWER(TRIM(tblClean[[#This Row],[Cancellation Status]]))="yes", LOWER(TRIM(tblClean[[#This Row],[Cancellation Status]]))="cancelled"), 1, 0)</f>
        <v>0</v>
      </c>
      <c r="P231" s="38">
        <f>IF(AND(tblClean[[#This Row],[Is_Delivered]]=1, tblClean[[#This Row],[Is_Cancelled]]=0), 1, 0)</f>
        <v>1</v>
      </c>
      <c r="Q231" s="38">
        <f>IF(AND(NOT(ISBLANK(tblClean[[#This Row],[Pre-Booking Date]])), NOT(ISBLANK(tblClean[[#This Row],[Lead Date]]))), tblClean[[#This Row],[Pre-Booking Date]] - tblClean[[#This Row],[Lead Date]], "")</f>
        <v>1</v>
      </c>
      <c r="R231" s="38">
        <f>IF(AND(NOT(ISBLANK(tblClean[[#This Row],[Booking Date]])), NOT(ISBLANK(tblClean[[#This Row],[Pre-Booking Date]]))), tblClean[[#This Row],[Booking Date]] - tblClean[[#This Row],[Pre-Booking Date]], "")</f>
        <v>2</v>
      </c>
      <c r="S231" s="38">
        <f>IF(AND(NOT(ISBLANK(tblClean[[#This Row],[Delivery Date]])), NOT(ISBLANK(tblClean[[#This Row],[Booking Date]]))), tblClean[[#This Row],[Delivery Date]] - tblClean[[#This Row],[Booking Date]], "")</f>
        <v>6</v>
      </c>
      <c r="T231" s="39">
        <f>IF(AND(tblClean[[#This Row],[Is_SuccessfulDelivery]]=1, NOT(ISBLANK(tblClean[[#This Row],[Delivery Date]])), NOT(ISBLANK(tblClean[[#This Row],[Booking Date]]))),
   tblClean[[#This Row],[Delivery Date]] - tblClean[[#This Row],[Booking Date]],
   "")</f>
        <v>6</v>
      </c>
      <c r="U2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31" s="82">
        <f>IF(tblClean[[#This Row],[Delivery Date]]="", "", tblClean[[#This Row],[Delivery Date]] - tblClean[[#This Row],[Lead Date]])</f>
        <v>9</v>
      </c>
      <c r="W231" s="82" t="str">
        <f>_xlfn.XLOOKUP(tblClean[[#This Row],[Lead ID]], tblHP[Lead ID], tblHP[Potential_Bucket], "")</f>
        <v>Low</v>
      </c>
      <c r="X231" s="82" t="str">
        <f>IF(tblClean[[#This Row],[Customer Rating]]="", "", IF(tblClean[[#This Row],[Customer Rating]]&lt;=2,"0-2", IF(tblClean[[#This Row],[Customer Rating]]&lt;=5,"3-5", IF(tblClean[[#This Row],[Customer Rating]]&lt;=8,"6-8","9-10"))))</f>
        <v>0-2</v>
      </c>
    </row>
    <row r="232" spans="1:24" x14ac:dyDescent="0.3">
      <c r="A232" s="40" t="s">
        <v>251</v>
      </c>
      <c r="B232" s="41" t="s">
        <v>19</v>
      </c>
      <c r="C232" s="41" t="s">
        <v>16</v>
      </c>
      <c r="D232" s="42">
        <v>45961</v>
      </c>
      <c r="E232" s="42">
        <v>45965</v>
      </c>
      <c r="F232" s="42">
        <v>45970</v>
      </c>
      <c r="G232" s="42">
        <v>45974</v>
      </c>
      <c r="H232" s="41" t="s">
        <v>17</v>
      </c>
      <c r="I232" s="41"/>
      <c r="J232" s="42">
        <v>45999</v>
      </c>
      <c r="K232" s="43">
        <v>7</v>
      </c>
      <c r="L232" s="44">
        <f>IF(NOT(ISBLANK(tblClean[[#This Row],[Pre-Booking Date]])), 1, 0)</f>
        <v>1</v>
      </c>
      <c r="M232" s="44">
        <f>IF(NOT(ISBLANK(tblClean[[#This Row],[Booking Date]])), 1, 0)</f>
        <v>1</v>
      </c>
      <c r="N232" s="38">
        <f>IF(NOT(ISBLANK(tblClean[[#This Row],[Delivery Date]])), 1, 0)</f>
        <v>1</v>
      </c>
      <c r="O232" s="38">
        <f>IF(OR(LOWER(TRIM(tblClean[[#This Row],[Cancellation Status]]))="yes", LOWER(TRIM(tblClean[[#This Row],[Cancellation Status]]))="cancelled"), 1, 0)</f>
        <v>0</v>
      </c>
      <c r="P232" s="38">
        <f>IF(AND(tblClean[[#This Row],[Is_Delivered]]=1, tblClean[[#This Row],[Is_Cancelled]]=0), 1, 0)</f>
        <v>1</v>
      </c>
      <c r="Q232" s="38">
        <f>IF(AND(NOT(ISBLANK(tblClean[[#This Row],[Pre-Booking Date]])), NOT(ISBLANK(tblClean[[#This Row],[Lead Date]]))), tblClean[[#This Row],[Pre-Booking Date]] - tblClean[[#This Row],[Lead Date]], "")</f>
        <v>4</v>
      </c>
      <c r="R232" s="38">
        <f>IF(AND(NOT(ISBLANK(tblClean[[#This Row],[Booking Date]])), NOT(ISBLANK(tblClean[[#This Row],[Pre-Booking Date]]))), tblClean[[#This Row],[Booking Date]] - tblClean[[#This Row],[Pre-Booking Date]], "")</f>
        <v>5</v>
      </c>
      <c r="S232" s="38">
        <f>IF(AND(NOT(ISBLANK(tblClean[[#This Row],[Delivery Date]])), NOT(ISBLANK(tblClean[[#This Row],[Booking Date]]))), tblClean[[#This Row],[Delivery Date]] - tblClean[[#This Row],[Booking Date]], "")</f>
        <v>4</v>
      </c>
      <c r="T232" s="39">
        <f>IF(AND(tblClean[[#This Row],[Is_SuccessfulDelivery]]=1, NOT(ISBLANK(tblClean[[#This Row],[Delivery Date]])), NOT(ISBLANK(tblClean[[#This Row],[Booking Date]]))),
   tblClean[[#This Row],[Delivery Date]] - tblClean[[#This Row],[Booking Date]],
   "")</f>
        <v>4</v>
      </c>
      <c r="U2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32" s="82">
        <f>IF(tblClean[[#This Row],[Delivery Date]]="", "", tblClean[[#This Row],[Delivery Date]] - tblClean[[#This Row],[Lead Date]])</f>
        <v>13</v>
      </c>
      <c r="W232" s="82" t="str">
        <f>_xlfn.XLOOKUP(tblClean[[#This Row],[Lead ID]], tblHP[Lead ID], tblHP[Potential_Bucket], "")</f>
        <v>Low</v>
      </c>
      <c r="X232" s="82" t="str">
        <f>IF(tblClean[[#This Row],[Customer Rating]]="", "", IF(tblClean[[#This Row],[Customer Rating]]&lt;=2,"0-2", IF(tblClean[[#This Row],[Customer Rating]]&lt;=5,"3-5", IF(tblClean[[#This Row],[Customer Rating]]&lt;=8,"6-8","9-10"))))</f>
        <v>6-8</v>
      </c>
    </row>
    <row r="233" spans="1:24" x14ac:dyDescent="0.3">
      <c r="A233" s="33" t="s">
        <v>252</v>
      </c>
      <c r="B233" s="34" t="s">
        <v>32</v>
      </c>
      <c r="C233" s="34" t="s">
        <v>16</v>
      </c>
      <c r="D233" s="35">
        <v>45955</v>
      </c>
      <c r="E233" s="35">
        <v>45958</v>
      </c>
      <c r="F233" s="35">
        <v>45962</v>
      </c>
      <c r="G233" s="35">
        <v>45968</v>
      </c>
      <c r="H233" s="34" t="s">
        <v>17</v>
      </c>
      <c r="I233" s="34"/>
      <c r="J233" s="35">
        <v>45982</v>
      </c>
      <c r="K233" s="36">
        <v>3</v>
      </c>
      <c r="L233" s="44">
        <f>IF(NOT(ISBLANK(tblClean[[#This Row],[Pre-Booking Date]])), 1, 0)</f>
        <v>1</v>
      </c>
      <c r="M233" s="44">
        <f>IF(NOT(ISBLANK(tblClean[[#This Row],[Booking Date]])), 1, 0)</f>
        <v>1</v>
      </c>
      <c r="N233" s="38">
        <f>IF(NOT(ISBLANK(tblClean[[#This Row],[Delivery Date]])), 1, 0)</f>
        <v>1</v>
      </c>
      <c r="O233" s="38">
        <f>IF(OR(LOWER(TRIM(tblClean[[#This Row],[Cancellation Status]]))="yes", LOWER(TRIM(tblClean[[#This Row],[Cancellation Status]]))="cancelled"), 1, 0)</f>
        <v>0</v>
      </c>
      <c r="P233" s="38">
        <f>IF(AND(tblClean[[#This Row],[Is_Delivered]]=1, tblClean[[#This Row],[Is_Cancelled]]=0), 1, 0)</f>
        <v>1</v>
      </c>
      <c r="Q233" s="38">
        <f>IF(AND(NOT(ISBLANK(tblClean[[#This Row],[Pre-Booking Date]])), NOT(ISBLANK(tblClean[[#This Row],[Lead Date]]))), tblClean[[#This Row],[Pre-Booking Date]] - tblClean[[#This Row],[Lead Date]], "")</f>
        <v>3</v>
      </c>
      <c r="R233" s="38">
        <f>IF(AND(NOT(ISBLANK(tblClean[[#This Row],[Booking Date]])), NOT(ISBLANK(tblClean[[#This Row],[Pre-Booking Date]]))), tblClean[[#This Row],[Booking Date]] - tblClean[[#This Row],[Pre-Booking Date]], "")</f>
        <v>4</v>
      </c>
      <c r="S233" s="38">
        <f>IF(AND(NOT(ISBLANK(tblClean[[#This Row],[Delivery Date]])), NOT(ISBLANK(tblClean[[#This Row],[Booking Date]]))), tblClean[[#This Row],[Delivery Date]] - tblClean[[#This Row],[Booking Date]], "")</f>
        <v>6</v>
      </c>
      <c r="T233" s="39">
        <f>IF(AND(tblClean[[#This Row],[Is_SuccessfulDelivery]]=1, NOT(ISBLANK(tblClean[[#This Row],[Delivery Date]])), NOT(ISBLANK(tblClean[[#This Row],[Booking Date]]))),
   tblClean[[#This Row],[Delivery Date]] - tblClean[[#This Row],[Booking Date]],
   "")</f>
        <v>6</v>
      </c>
      <c r="U2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33" s="82">
        <f>IF(tblClean[[#This Row],[Delivery Date]]="", "", tblClean[[#This Row],[Delivery Date]] - tblClean[[#This Row],[Lead Date]])</f>
        <v>13</v>
      </c>
      <c r="W233" s="82" t="str">
        <f>_xlfn.XLOOKUP(tblClean[[#This Row],[Lead ID]], tblHP[Lead ID], tblHP[Potential_Bucket], "")</f>
        <v>Low</v>
      </c>
      <c r="X233" s="82" t="str">
        <f>IF(tblClean[[#This Row],[Customer Rating]]="", "", IF(tblClean[[#This Row],[Customer Rating]]&lt;=2,"0-2", IF(tblClean[[#This Row],[Customer Rating]]&lt;=5,"3-5", IF(tblClean[[#This Row],[Customer Rating]]&lt;=8,"6-8","9-10"))))</f>
        <v>3-5</v>
      </c>
    </row>
    <row r="234" spans="1:24" x14ac:dyDescent="0.3">
      <c r="A234" s="40" t="s">
        <v>253</v>
      </c>
      <c r="B234" s="41" t="s">
        <v>15</v>
      </c>
      <c r="C234" s="41" t="s">
        <v>16</v>
      </c>
      <c r="D234" s="42">
        <v>45937</v>
      </c>
      <c r="E234" s="42">
        <v>45940</v>
      </c>
      <c r="F234" s="42">
        <v>45944</v>
      </c>
      <c r="G234" s="42">
        <v>45948</v>
      </c>
      <c r="H234" s="41" t="s">
        <v>23</v>
      </c>
      <c r="I234" s="41" t="s">
        <v>24</v>
      </c>
      <c r="J234" s="41"/>
      <c r="K234" s="43"/>
      <c r="L234" s="44">
        <f>IF(NOT(ISBLANK(tblClean[[#This Row],[Pre-Booking Date]])), 1, 0)</f>
        <v>1</v>
      </c>
      <c r="M234" s="44">
        <f>IF(NOT(ISBLANK(tblClean[[#This Row],[Booking Date]])), 1, 0)</f>
        <v>1</v>
      </c>
      <c r="N234" s="38">
        <f>IF(NOT(ISBLANK(tblClean[[#This Row],[Delivery Date]])), 1, 0)</f>
        <v>1</v>
      </c>
      <c r="O234" s="38">
        <f>IF(OR(LOWER(TRIM(tblClean[[#This Row],[Cancellation Status]]))="yes", LOWER(TRIM(tblClean[[#This Row],[Cancellation Status]]))="cancelled"), 1, 0)</f>
        <v>1</v>
      </c>
      <c r="P234" s="38">
        <f>IF(AND(tblClean[[#This Row],[Is_Delivered]]=1, tblClean[[#This Row],[Is_Cancelled]]=0), 1, 0)</f>
        <v>0</v>
      </c>
      <c r="Q234" s="38">
        <f>IF(AND(NOT(ISBLANK(tblClean[[#This Row],[Pre-Booking Date]])), NOT(ISBLANK(tblClean[[#This Row],[Lead Date]]))), tblClean[[#This Row],[Pre-Booking Date]] - tblClean[[#This Row],[Lead Date]], "")</f>
        <v>3</v>
      </c>
      <c r="R234" s="38">
        <f>IF(AND(NOT(ISBLANK(tblClean[[#This Row],[Booking Date]])), NOT(ISBLANK(tblClean[[#This Row],[Pre-Booking Date]]))), tblClean[[#This Row],[Booking Date]] - tblClean[[#This Row],[Pre-Booking Date]], "")</f>
        <v>4</v>
      </c>
      <c r="S234" s="38">
        <f>IF(AND(NOT(ISBLANK(tblClean[[#This Row],[Delivery Date]])), NOT(ISBLANK(tblClean[[#This Row],[Booking Date]]))), tblClean[[#This Row],[Delivery Date]] - tblClean[[#This Row],[Booking Date]], "")</f>
        <v>4</v>
      </c>
      <c r="T234" s="39" t="str">
        <f>IF(AND(tblClean[[#This Row],[Is_SuccessfulDelivery]]=1, NOT(ISBLANK(tblClean[[#This Row],[Delivery Date]])), NOT(ISBLANK(tblClean[[#This Row],[Booking Date]]))),
   tblClean[[#This Row],[Delivery Date]] - tblClean[[#This Row],[Booking Date]],
   "")</f>
        <v/>
      </c>
      <c r="U2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34" s="82">
        <f>IF(tblClean[[#This Row],[Delivery Date]]="", "", tblClean[[#This Row],[Delivery Date]] - tblClean[[#This Row],[Lead Date]])</f>
        <v>11</v>
      </c>
      <c r="W234" s="82" t="str">
        <f>_xlfn.XLOOKUP(tblClean[[#This Row],[Lead ID]], tblHP[Lead ID], tblHP[Potential_Bucket], "")</f>
        <v>Low</v>
      </c>
      <c r="X234" s="82" t="str">
        <f>IF(tblClean[[#This Row],[Customer Rating]]="", "", IF(tblClean[[#This Row],[Customer Rating]]&lt;=2,"0-2", IF(tblClean[[#This Row],[Customer Rating]]&lt;=5,"3-5", IF(tblClean[[#This Row],[Customer Rating]]&lt;=8,"6-8","9-10"))))</f>
        <v/>
      </c>
    </row>
    <row r="235" spans="1:24" x14ac:dyDescent="0.3">
      <c r="A235" s="33" t="s">
        <v>254</v>
      </c>
      <c r="B235" s="34" t="s">
        <v>32</v>
      </c>
      <c r="C235" s="34" t="s">
        <v>16</v>
      </c>
      <c r="D235" s="35">
        <v>45951</v>
      </c>
      <c r="E235" s="35">
        <v>45953</v>
      </c>
      <c r="F235" s="35">
        <v>45958</v>
      </c>
      <c r="G235" s="35">
        <v>45964</v>
      </c>
      <c r="H235" s="34" t="s">
        <v>23</v>
      </c>
      <c r="I235" s="34" t="s">
        <v>33</v>
      </c>
      <c r="J235" s="34"/>
      <c r="K235" s="36"/>
      <c r="L235" s="44">
        <f>IF(NOT(ISBLANK(tblClean[[#This Row],[Pre-Booking Date]])), 1, 0)</f>
        <v>1</v>
      </c>
      <c r="M235" s="44">
        <f>IF(NOT(ISBLANK(tblClean[[#This Row],[Booking Date]])), 1, 0)</f>
        <v>1</v>
      </c>
      <c r="N235" s="38">
        <f>IF(NOT(ISBLANK(tblClean[[#This Row],[Delivery Date]])), 1, 0)</f>
        <v>1</v>
      </c>
      <c r="O235" s="38">
        <f>IF(OR(LOWER(TRIM(tblClean[[#This Row],[Cancellation Status]]))="yes", LOWER(TRIM(tblClean[[#This Row],[Cancellation Status]]))="cancelled"), 1, 0)</f>
        <v>1</v>
      </c>
      <c r="P235" s="38">
        <f>IF(AND(tblClean[[#This Row],[Is_Delivered]]=1, tblClean[[#This Row],[Is_Cancelled]]=0), 1, 0)</f>
        <v>0</v>
      </c>
      <c r="Q235" s="38">
        <f>IF(AND(NOT(ISBLANK(tblClean[[#This Row],[Pre-Booking Date]])), NOT(ISBLANK(tblClean[[#This Row],[Lead Date]]))), tblClean[[#This Row],[Pre-Booking Date]] - tblClean[[#This Row],[Lead Date]], "")</f>
        <v>2</v>
      </c>
      <c r="R235" s="38">
        <f>IF(AND(NOT(ISBLANK(tblClean[[#This Row],[Booking Date]])), NOT(ISBLANK(tblClean[[#This Row],[Pre-Booking Date]]))), tblClean[[#This Row],[Booking Date]] - tblClean[[#This Row],[Pre-Booking Date]], "")</f>
        <v>5</v>
      </c>
      <c r="S235" s="38">
        <f>IF(AND(NOT(ISBLANK(tblClean[[#This Row],[Delivery Date]])), NOT(ISBLANK(tblClean[[#This Row],[Booking Date]]))), tblClean[[#This Row],[Delivery Date]] - tblClean[[#This Row],[Booking Date]], "")</f>
        <v>6</v>
      </c>
      <c r="T235" s="39" t="str">
        <f>IF(AND(tblClean[[#This Row],[Is_SuccessfulDelivery]]=1, NOT(ISBLANK(tblClean[[#This Row],[Delivery Date]])), NOT(ISBLANK(tblClean[[#This Row],[Booking Date]]))),
   tblClean[[#This Row],[Delivery Date]] - tblClean[[#This Row],[Booking Date]],
   "")</f>
        <v/>
      </c>
      <c r="U2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35" s="82">
        <f>IF(tblClean[[#This Row],[Delivery Date]]="", "", tblClean[[#This Row],[Delivery Date]] - tblClean[[#This Row],[Lead Date]])</f>
        <v>13</v>
      </c>
      <c r="W235" s="82" t="str">
        <f>_xlfn.XLOOKUP(tblClean[[#This Row],[Lead ID]], tblHP[Lead ID], tblHP[Potential_Bucket], "")</f>
        <v>Low</v>
      </c>
      <c r="X235" s="82" t="str">
        <f>IF(tblClean[[#This Row],[Customer Rating]]="", "", IF(tblClean[[#This Row],[Customer Rating]]&lt;=2,"0-2", IF(tblClean[[#This Row],[Customer Rating]]&lt;=5,"3-5", IF(tblClean[[#This Row],[Customer Rating]]&lt;=8,"6-8","9-10"))))</f>
        <v/>
      </c>
    </row>
    <row r="236" spans="1:24" x14ac:dyDescent="0.3">
      <c r="A236" s="40" t="s">
        <v>255</v>
      </c>
      <c r="B236" s="41" t="s">
        <v>15</v>
      </c>
      <c r="C236" s="41" t="s">
        <v>30</v>
      </c>
      <c r="D236" s="42">
        <v>45937</v>
      </c>
      <c r="E236" s="42">
        <v>45940</v>
      </c>
      <c r="F236" s="42">
        <v>45943</v>
      </c>
      <c r="G236" s="42">
        <v>45949</v>
      </c>
      <c r="H236" s="41" t="s">
        <v>17</v>
      </c>
      <c r="I236" s="41"/>
      <c r="J236" s="42">
        <v>45960</v>
      </c>
      <c r="K236" s="43">
        <v>4</v>
      </c>
      <c r="L236" s="44">
        <f>IF(NOT(ISBLANK(tblClean[[#This Row],[Pre-Booking Date]])), 1, 0)</f>
        <v>1</v>
      </c>
      <c r="M236" s="44">
        <f>IF(NOT(ISBLANK(tblClean[[#This Row],[Booking Date]])), 1, 0)</f>
        <v>1</v>
      </c>
      <c r="N236" s="38">
        <f>IF(NOT(ISBLANK(tblClean[[#This Row],[Delivery Date]])), 1, 0)</f>
        <v>1</v>
      </c>
      <c r="O236" s="38">
        <f>IF(OR(LOWER(TRIM(tblClean[[#This Row],[Cancellation Status]]))="yes", LOWER(TRIM(tblClean[[#This Row],[Cancellation Status]]))="cancelled"), 1, 0)</f>
        <v>0</v>
      </c>
      <c r="P236" s="38">
        <f>IF(AND(tblClean[[#This Row],[Is_Delivered]]=1, tblClean[[#This Row],[Is_Cancelled]]=0), 1, 0)</f>
        <v>1</v>
      </c>
      <c r="Q236" s="38">
        <f>IF(AND(NOT(ISBLANK(tblClean[[#This Row],[Pre-Booking Date]])), NOT(ISBLANK(tblClean[[#This Row],[Lead Date]]))), tblClean[[#This Row],[Pre-Booking Date]] - tblClean[[#This Row],[Lead Date]], "")</f>
        <v>3</v>
      </c>
      <c r="R236" s="38">
        <f>IF(AND(NOT(ISBLANK(tblClean[[#This Row],[Booking Date]])), NOT(ISBLANK(tblClean[[#This Row],[Pre-Booking Date]]))), tblClean[[#This Row],[Booking Date]] - tblClean[[#This Row],[Pre-Booking Date]], "")</f>
        <v>3</v>
      </c>
      <c r="S236" s="38">
        <f>IF(AND(NOT(ISBLANK(tblClean[[#This Row],[Delivery Date]])), NOT(ISBLANK(tblClean[[#This Row],[Booking Date]]))), tblClean[[#This Row],[Delivery Date]] - tblClean[[#This Row],[Booking Date]], "")</f>
        <v>6</v>
      </c>
      <c r="T236" s="39">
        <f>IF(AND(tblClean[[#This Row],[Is_SuccessfulDelivery]]=1, NOT(ISBLANK(tblClean[[#This Row],[Delivery Date]])), NOT(ISBLANK(tblClean[[#This Row],[Booking Date]]))),
   tblClean[[#This Row],[Delivery Date]] - tblClean[[#This Row],[Booking Date]],
   "")</f>
        <v>6</v>
      </c>
      <c r="U2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36" s="82">
        <f>IF(tblClean[[#This Row],[Delivery Date]]="", "", tblClean[[#This Row],[Delivery Date]] - tblClean[[#This Row],[Lead Date]])</f>
        <v>12</v>
      </c>
      <c r="W236" s="82" t="str">
        <f>_xlfn.XLOOKUP(tblClean[[#This Row],[Lead ID]], tblHP[Lead ID], tblHP[Potential_Bucket], "")</f>
        <v>Low</v>
      </c>
      <c r="X236" s="82" t="str">
        <f>IF(tblClean[[#This Row],[Customer Rating]]="", "", IF(tblClean[[#This Row],[Customer Rating]]&lt;=2,"0-2", IF(tblClean[[#This Row],[Customer Rating]]&lt;=5,"3-5", IF(tblClean[[#This Row],[Customer Rating]]&lt;=8,"6-8","9-10"))))</f>
        <v>3-5</v>
      </c>
    </row>
    <row r="237" spans="1:24" x14ac:dyDescent="0.3">
      <c r="A237" s="33" t="s">
        <v>256</v>
      </c>
      <c r="B237" s="34" t="s">
        <v>21</v>
      </c>
      <c r="C237" s="34" t="s">
        <v>22</v>
      </c>
      <c r="D237" s="35">
        <v>45939</v>
      </c>
      <c r="E237" s="34"/>
      <c r="F237" s="34"/>
      <c r="G237" s="34"/>
      <c r="H237" s="34" t="s">
        <v>23</v>
      </c>
      <c r="I237" s="34" t="s">
        <v>24</v>
      </c>
      <c r="J237" s="34"/>
      <c r="K237" s="36"/>
      <c r="L237" s="44">
        <f>IF(NOT(ISBLANK(tblClean[[#This Row],[Pre-Booking Date]])), 1, 0)</f>
        <v>0</v>
      </c>
      <c r="M237" s="44">
        <f>IF(NOT(ISBLANK(tblClean[[#This Row],[Booking Date]])), 1, 0)</f>
        <v>0</v>
      </c>
      <c r="N237" s="38">
        <f>IF(NOT(ISBLANK(tblClean[[#This Row],[Delivery Date]])), 1, 0)</f>
        <v>0</v>
      </c>
      <c r="O237" s="38">
        <f>IF(OR(LOWER(TRIM(tblClean[[#This Row],[Cancellation Status]]))="yes", LOWER(TRIM(tblClean[[#This Row],[Cancellation Status]]))="cancelled"), 1, 0)</f>
        <v>1</v>
      </c>
      <c r="P237" s="38">
        <f>IF(AND(tblClean[[#This Row],[Is_Delivered]]=1, tblClean[[#This Row],[Is_Cancelled]]=0), 1, 0)</f>
        <v>0</v>
      </c>
      <c r="Q237" s="38" t="str">
        <f>IF(AND(NOT(ISBLANK(tblClean[[#This Row],[Pre-Booking Date]])), NOT(ISBLANK(tblClean[[#This Row],[Lead Date]]))), tblClean[[#This Row],[Pre-Booking Date]] - tblClean[[#This Row],[Lead Date]], "")</f>
        <v/>
      </c>
      <c r="R237" s="38" t="str">
        <f>IF(AND(NOT(ISBLANK(tblClean[[#This Row],[Booking Date]])), NOT(ISBLANK(tblClean[[#This Row],[Pre-Booking Date]]))), tblClean[[#This Row],[Booking Date]] - tblClean[[#This Row],[Pre-Booking Date]], "")</f>
        <v/>
      </c>
      <c r="S237" s="38" t="str">
        <f>IF(AND(NOT(ISBLANK(tblClean[[#This Row],[Delivery Date]])), NOT(ISBLANK(tblClean[[#This Row],[Booking Date]]))), tblClean[[#This Row],[Delivery Date]] - tblClean[[#This Row],[Booking Date]], "")</f>
        <v/>
      </c>
      <c r="T237" s="39" t="str">
        <f>IF(AND(tblClean[[#This Row],[Is_SuccessfulDelivery]]=1, NOT(ISBLANK(tblClean[[#This Row],[Delivery Date]])), NOT(ISBLANK(tblClean[[#This Row],[Booking Date]]))),
   tblClean[[#This Row],[Delivery Date]] - tblClean[[#This Row],[Booking Date]],
   "")</f>
        <v/>
      </c>
      <c r="U2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37" s="82" t="str">
        <f>IF(tblClean[[#This Row],[Delivery Date]]="", "", tblClean[[#This Row],[Delivery Date]] - tblClean[[#This Row],[Lead Date]])</f>
        <v/>
      </c>
      <c r="W237" s="82" t="str">
        <f>_xlfn.XLOOKUP(tblClean[[#This Row],[Lead ID]], tblHP[Lead ID], tblHP[Potential_Bucket], "")</f>
        <v>Low</v>
      </c>
      <c r="X237" s="82" t="str">
        <f>IF(tblClean[[#This Row],[Customer Rating]]="", "", IF(tblClean[[#This Row],[Customer Rating]]&lt;=2,"0-2", IF(tblClean[[#This Row],[Customer Rating]]&lt;=5,"3-5", IF(tblClean[[#This Row],[Customer Rating]]&lt;=8,"6-8","9-10"))))</f>
        <v/>
      </c>
    </row>
    <row r="238" spans="1:24" x14ac:dyDescent="0.3">
      <c r="A238" s="40" t="s">
        <v>257</v>
      </c>
      <c r="B238" s="41" t="s">
        <v>15</v>
      </c>
      <c r="C238" s="41" t="s">
        <v>16</v>
      </c>
      <c r="D238" s="42">
        <v>45952</v>
      </c>
      <c r="E238" s="42">
        <v>45954</v>
      </c>
      <c r="F238" s="42">
        <v>45955</v>
      </c>
      <c r="G238" s="42">
        <v>45958</v>
      </c>
      <c r="H238" s="41" t="s">
        <v>17</v>
      </c>
      <c r="I238" s="41"/>
      <c r="J238" s="42">
        <v>45979</v>
      </c>
      <c r="K238" s="43">
        <v>2</v>
      </c>
      <c r="L238" s="44">
        <f>IF(NOT(ISBLANK(tblClean[[#This Row],[Pre-Booking Date]])), 1, 0)</f>
        <v>1</v>
      </c>
      <c r="M238" s="44">
        <f>IF(NOT(ISBLANK(tblClean[[#This Row],[Booking Date]])), 1, 0)</f>
        <v>1</v>
      </c>
      <c r="N238" s="38">
        <f>IF(NOT(ISBLANK(tblClean[[#This Row],[Delivery Date]])), 1, 0)</f>
        <v>1</v>
      </c>
      <c r="O238" s="38">
        <f>IF(OR(LOWER(TRIM(tblClean[[#This Row],[Cancellation Status]]))="yes", LOWER(TRIM(tblClean[[#This Row],[Cancellation Status]]))="cancelled"), 1, 0)</f>
        <v>0</v>
      </c>
      <c r="P238" s="38">
        <f>IF(AND(tblClean[[#This Row],[Is_Delivered]]=1, tblClean[[#This Row],[Is_Cancelled]]=0), 1, 0)</f>
        <v>1</v>
      </c>
      <c r="Q238" s="38">
        <f>IF(AND(NOT(ISBLANK(tblClean[[#This Row],[Pre-Booking Date]])), NOT(ISBLANK(tblClean[[#This Row],[Lead Date]]))), tblClean[[#This Row],[Pre-Booking Date]] - tblClean[[#This Row],[Lead Date]], "")</f>
        <v>2</v>
      </c>
      <c r="R238" s="38">
        <f>IF(AND(NOT(ISBLANK(tblClean[[#This Row],[Booking Date]])), NOT(ISBLANK(tblClean[[#This Row],[Pre-Booking Date]]))), tblClean[[#This Row],[Booking Date]] - tblClean[[#This Row],[Pre-Booking Date]], "")</f>
        <v>1</v>
      </c>
      <c r="S238" s="38">
        <f>IF(AND(NOT(ISBLANK(tblClean[[#This Row],[Delivery Date]])), NOT(ISBLANK(tblClean[[#This Row],[Booking Date]]))), tblClean[[#This Row],[Delivery Date]] - tblClean[[#This Row],[Booking Date]], "")</f>
        <v>3</v>
      </c>
      <c r="T238" s="39">
        <f>IF(AND(tblClean[[#This Row],[Is_SuccessfulDelivery]]=1, NOT(ISBLANK(tblClean[[#This Row],[Delivery Date]])), NOT(ISBLANK(tblClean[[#This Row],[Booking Date]]))),
   tblClean[[#This Row],[Delivery Date]] - tblClean[[#This Row],[Booking Date]],
   "")</f>
        <v>3</v>
      </c>
      <c r="U2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38" s="82">
        <f>IF(tblClean[[#This Row],[Delivery Date]]="", "", tblClean[[#This Row],[Delivery Date]] - tblClean[[#This Row],[Lead Date]])</f>
        <v>6</v>
      </c>
      <c r="W238" s="82" t="str">
        <f>_xlfn.XLOOKUP(tblClean[[#This Row],[Lead ID]], tblHP[Lead ID], tblHP[Potential_Bucket], "")</f>
        <v>Low</v>
      </c>
      <c r="X238" s="82" t="str">
        <f>IF(tblClean[[#This Row],[Customer Rating]]="", "", IF(tblClean[[#This Row],[Customer Rating]]&lt;=2,"0-2", IF(tblClean[[#This Row],[Customer Rating]]&lt;=5,"3-5", IF(tblClean[[#This Row],[Customer Rating]]&lt;=8,"6-8","9-10"))))</f>
        <v>0-2</v>
      </c>
    </row>
    <row r="239" spans="1:24" x14ac:dyDescent="0.3">
      <c r="A239" s="33" t="s">
        <v>258</v>
      </c>
      <c r="B239" s="34" t="s">
        <v>32</v>
      </c>
      <c r="C239" s="34" t="s">
        <v>16</v>
      </c>
      <c r="D239" s="35">
        <v>45933</v>
      </c>
      <c r="E239" s="35">
        <v>45934</v>
      </c>
      <c r="F239" s="35">
        <v>45938</v>
      </c>
      <c r="G239" s="35">
        <v>45942</v>
      </c>
      <c r="H239" s="34" t="s">
        <v>17</v>
      </c>
      <c r="I239" s="34"/>
      <c r="J239" s="35">
        <v>45952</v>
      </c>
      <c r="K239" s="36">
        <v>2</v>
      </c>
      <c r="L239" s="44">
        <f>IF(NOT(ISBLANK(tblClean[[#This Row],[Pre-Booking Date]])), 1, 0)</f>
        <v>1</v>
      </c>
      <c r="M239" s="44">
        <f>IF(NOT(ISBLANK(tblClean[[#This Row],[Booking Date]])), 1, 0)</f>
        <v>1</v>
      </c>
      <c r="N239" s="38">
        <f>IF(NOT(ISBLANK(tblClean[[#This Row],[Delivery Date]])), 1, 0)</f>
        <v>1</v>
      </c>
      <c r="O239" s="38">
        <f>IF(OR(LOWER(TRIM(tblClean[[#This Row],[Cancellation Status]]))="yes", LOWER(TRIM(tblClean[[#This Row],[Cancellation Status]]))="cancelled"), 1, 0)</f>
        <v>0</v>
      </c>
      <c r="P239" s="38">
        <f>IF(AND(tblClean[[#This Row],[Is_Delivered]]=1, tblClean[[#This Row],[Is_Cancelled]]=0), 1, 0)</f>
        <v>1</v>
      </c>
      <c r="Q239" s="38">
        <f>IF(AND(NOT(ISBLANK(tblClean[[#This Row],[Pre-Booking Date]])), NOT(ISBLANK(tblClean[[#This Row],[Lead Date]]))), tblClean[[#This Row],[Pre-Booking Date]] - tblClean[[#This Row],[Lead Date]], "")</f>
        <v>1</v>
      </c>
      <c r="R239" s="38">
        <f>IF(AND(NOT(ISBLANK(tblClean[[#This Row],[Booking Date]])), NOT(ISBLANK(tblClean[[#This Row],[Pre-Booking Date]]))), tblClean[[#This Row],[Booking Date]] - tblClean[[#This Row],[Pre-Booking Date]], "")</f>
        <v>4</v>
      </c>
      <c r="S239" s="38">
        <f>IF(AND(NOT(ISBLANK(tblClean[[#This Row],[Delivery Date]])), NOT(ISBLANK(tblClean[[#This Row],[Booking Date]]))), tblClean[[#This Row],[Delivery Date]] - tblClean[[#This Row],[Booking Date]], "")</f>
        <v>4</v>
      </c>
      <c r="T239" s="39">
        <f>IF(AND(tblClean[[#This Row],[Is_SuccessfulDelivery]]=1, NOT(ISBLANK(tblClean[[#This Row],[Delivery Date]])), NOT(ISBLANK(tblClean[[#This Row],[Booking Date]]))),
   tblClean[[#This Row],[Delivery Date]] - tblClean[[#This Row],[Booking Date]],
   "")</f>
        <v>4</v>
      </c>
      <c r="U2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39" s="82">
        <f>IF(tblClean[[#This Row],[Delivery Date]]="", "", tblClean[[#This Row],[Delivery Date]] - tblClean[[#This Row],[Lead Date]])</f>
        <v>9</v>
      </c>
      <c r="W239" s="82" t="str">
        <f>_xlfn.XLOOKUP(tblClean[[#This Row],[Lead ID]], tblHP[Lead ID], tblHP[Potential_Bucket], "")</f>
        <v>Low</v>
      </c>
      <c r="X239" s="82" t="str">
        <f>IF(tblClean[[#This Row],[Customer Rating]]="", "", IF(tblClean[[#This Row],[Customer Rating]]&lt;=2,"0-2", IF(tblClean[[#This Row],[Customer Rating]]&lt;=5,"3-5", IF(tblClean[[#This Row],[Customer Rating]]&lt;=8,"6-8","9-10"))))</f>
        <v>0-2</v>
      </c>
    </row>
    <row r="240" spans="1:24" x14ac:dyDescent="0.3">
      <c r="A240" s="40" t="s">
        <v>259</v>
      </c>
      <c r="B240" s="41" t="s">
        <v>21</v>
      </c>
      <c r="C240" s="41" t="s">
        <v>16</v>
      </c>
      <c r="D240" s="42">
        <v>45936</v>
      </c>
      <c r="E240" s="42">
        <v>45941</v>
      </c>
      <c r="F240" s="42">
        <v>45942</v>
      </c>
      <c r="G240" s="42">
        <v>45949</v>
      </c>
      <c r="H240" s="41" t="s">
        <v>17</v>
      </c>
      <c r="I240" s="41"/>
      <c r="J240" s="42">
        <v>45972</v>
      </c>
      <c r="K240" s="43">
        <v>8</v>
      </c>
      <c r="L240" s="44">
        <f>IF(NOT(ISBLANK(tblClean[[#This Row],[Pre-Booking Date]])), 1, 0)</f>
        <v>1</v>
      </c>
      <c r="M240" s="44">
        <f>IF(NOT(ISBLANK(tblClean[[#This Row],[Booking Date]])), 1, 0)</f>
        <v>1</v>
      </c>
      <c r="N240" s="38">
        <f>IF(NOT(ISBLANK(tblClean[[#This Row],[Delivery Date]])), 1, 0)</f>
        <v>1</v>
      </c>
      <c r="O240" s="38">
        <f>IF(OR(LOWER(TRIM(tblClean[[#This Row],[Cancellation Status]]))="yes", LOWER(TRIM(tblClean[[#This Row],[Cancellation Status]]))="cancelled"), 1, 0)</f>
        <v>0</v>
      </c>
      <c r="P240" s="38">
        <f>IF(AND(tblClean[[#This Row],[Is_Delivered]]=1, tblClean[[#This Row],[Is_Cancelled]]=0), 1, 0)</f>
        <v>1</v>
      </c>
      <c r="Q240" s="38">
        <f>IF(AND(NOT(ISBLANK(tblClean[[#This Row],[Pre-Booking Date]])), NOT(ISBLANK(tblClean[[#This Row],[Lead Date]]))), tblClean[[#This Row],[Pre-Booking Date]] - tblClean[[#This Row],[Lead Date]], "")</f>
        <v>5</v>
      </c>
      <c r="R240" s="38">
        <f>IF(AND(NOT(ISBLANK(tblClean[[#This Row],[Booking Date]])), NOT(ISBLANK(tblClean[[#This Row],[Pre-Booking Date]]))), tblClean[[#This Row],[Booking Date]] - tblClean[[#This Row],[Pre-Booking Date]], "")</f>
        <v>1</v>
      </c>
      <c r="S240" s="38">
        <f>IF(AND(NOT(ISBLANK(tblClean[[#This Row],[Delivery Date]])), NOT(ISBLANK(tblClean[[#This Row],[Booking Date]]))), tblClean[[#This Row],[Delivery Date]] - tblClean[[#This Row],[Booking Date]], "")</f>
        <v>7</v>
      </c>
      <c r="T240" s="39">
        <f>IF(AND(tblClean[[#This Row],[Is_SuccessfulDelivery]]=1, NOT(ISBLANK(tblClean[[#This Row],[Delivery Date]])), NOT(ISBLANK(tblClean[[#This Row],[Booking Date]]))),
   tblClean[[#This Row],[Delivery Date]] - tblClean[[#This Row],[Booking Date]],
   "")</f>
        <v>7</v>
      </c>
      <c r="U2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40" s="82">
        <f>IF(tblClean[[#This Row],[Delivery Date]]="", "", tblClean[[#This Row],[Delivery Date]] - tblClean[[#This Row],[Lead Date]])</f>
        <v>13</v>
      </c>
      <c r="W240" s="82" t="str">
        <f>_xlfn.XLOOKUP(tblClean[[#This Row],[Lead ID]], tblHP[Lead ID], tblHP[Potential_Bucket], "")</f>
        <v>Medium</v>
      </c>
      <c r="X240" s="82" t="str">
        <f>IF(tblClean[[#This Row],[Customer Rating]]="", "", IF(tblClean[[#This Row],[Customer Rating]]&lt;=2,"0-2", IF(tblClean[[#This Row],[Customer Rating]]&lt;=5,"3-5", IF(tblClean[[#This Row],[Customer Rating]]&lt;=8,"6-8","9-10"))))</f>
        <v>6-8</v>
      </c>
    </row>
    <row r="241" spans="1:24" x14ac:dyDescent="0.3">
      <c r="A241" s="33" t="s">
        <v>260</v>
      </c>
      <c r="B241" s="34" t="s">
        <v>21</v>
      </c>
      <c r="C241" s="34" t="s">
        <v>16</v>
      </c>
      <c r="D241" s="35">
        <v>45938</v>
      </c>
      <c r="E241" s="35">
        <v>45939</v>
      </c>
      <c r="F241" s="35">
        <v>45941</v>
      </c>
      <c r="G241" s="35">
        <v>45945</v>
      </c>
      <c r="H241" s="34" t="s">
        <v>23</v>
      </c>
      <c r="I241" s="34" t="s">
        <v>63</v>
      </c>
      <c r="J241" s="34"/>
      <c r="K241" s="36"/>
      <c r="L241" s="44">
        <f>IF(NOT(ISBLANK(tblClean[[#This Row],[Pre-Booking Date]])), 1, 0)</f>
        <v>1</v>
      </c>
      <c r="M241" s="44">
        <f>IF(NOT(ISBLANK(tblClean[[#This Row],[Booking Date]])), 1, 0)</f>
        <v>1</v>
      </c>
      <c r="N241" s="38">
        <f>IF(NOT(ISBLANK(tblClean[[#This Row],[Delivery Date]])), 1, 0)</f>
        <v>1</v>
      </c>
      <c r="O241" s="38">
        <f>IF(OR(LOWER(TRIM(tblClean[[#This Row],[Cancellation Status]]))="yes", LOWER(TRIM(tblClean[[#This Row],[Cancellation Status]]))="cancelled"), 1, 0)</f>
        <v>1</v>
      </c>
      <c r="P241" s="38">
        <f>IF(AND(tblClean[[#This Row],[Is_Delivered]]=1, tblClean[[#This Row],[Is_Cancelled]]=0), 1, 0)</f>
        <v>0</v>
      </c>
      <c r="Q241" s="38">
        <f>IF(AND(NOT(ISBLANK(tblClean[[#This Row],[Pre-Booking Date]])), NOT(ISBLANK(tblClean[[#This Row],[Lead Date]]))), tblClean[[#This Row],[Pre-Booking Date]] - tblClean[[#This Row],[Lead Date]], "")</f>
        <v>1</v>
      </c>
      <c r="R241" s="38">
        <f>IF(AND(NOT(ISBLANK(tblClean[[#This Row],[Booking Date]])), NOT(ISBLANK(tblClean[[#This Row],[Pre-Booking Date]]))), tblClean[[#This Row],[Booking Date]] - tblClean[[#This Row],[Pre-Booking Date]], "")</f>
        <v>2</v>
      </c>
      <c r="S241" s="38">
        <f>IF(AND(NOT(ISBLANK(tblClean[[#This Row],[Delivery Date]])), NOT(ISBLANK(tblClean[[#This Row],[Booking Date]]))), tblClean[[#This Row],[Delivery Date]] - tblClean[[#This Row],[Booking Date]], "")</f>
        <v>4</v>
      </c>
      <c r="T241" s="39" t="str">
        <f>IF(AND(tblClean[[#This Row],[Is_SuccessfulDelivery]]=1, NOT(ISBLANK(tblClean[[#This Row],[Delivery Date]])), NOT(ISBLANK(tblClean[[#This Row],[Booking Date]]))),
   tblClean[[#This Row],[Delivery Date]] - tblClean[[#This Row],[Booking Date]],
   "")</f>
        <v/>
      </c>
      <c r="U2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41" s="82">
        <f>IF(tblClean[[#This Row],[Delivery Date]]="", "", tblClean[[#This Row],[Delivery Date]] - tblClean[[#This Row],[Lead Date]])</f>
        <v>7</v>
      </c>
      <c r="W241" s="82" t="str">
        <f>_xlfn.XLOOKUP(tblClean[[#This Row],[Lead ID]], tblHP[Lead ID], tblHP[Potential_Bucket], "")</f>
        <v>Low</v>
      </c>
      <c r="X241" s="82" t="str">
        <f>IF(tblClean[[#This Row],[Customer Rating]]="", "", IF(tblClean[[#This Row],[Customer Rating]]&lt;=2,"0-2", IF(tblClean[[#This Row],[Customer Rating]]&lt;=5,"3-5", IF(tblClean[[#This Row],[Customer Rating]]&lt;=8,"6-8","9-10"))))</f>
        <v/>
      </c>
    </row>
    <row r="242" spans="1:24" x14ac:dyDescent="0.3">
      <c r="A242" s="40" t="s">
        <v>261</v>
      </c>
      <c r="B242" s="41" t="s">
        <v>21</v>
      </c>
      <c r="C242" s="41" t="s">
        <v>30</v>
      </c>
      <c r="D242" s="42">
        <v>45936</v>
      </c>
      <c r="E242" s="42">
        <v>45941</v>
      </c>
      <c r="F242" s="42">
        <v>45943</v>
      </c>
      <c r="G242" s="42">
        <v>45947</v>
      </c>
      <c r="H242" s="41" t="s">
        <v>17</v>
      </c>
      <c r="I242" s="41"/>
      <c r="J242" s="42">
        <v>45959</v>
      </c>
      <c r="K242" s="43">
        <v>9</v>
      </c>
      <c r="L242" s="44">
        <f>IF(NOT(ISBLANK(tblClean[[#This Row],[Pre-Booking Date]])), 1, 0)</f>
        <v>1</v>
      </c>
      <c r="M242" s="44">
        <f>IF(NOT(ISBLANK(tblClean[[#This Row],[Booking Date]])), 1, 0)</f>
        <v>1</v>
      </c>
      <c r="N242" s="38">
        <f>IF(NOT(ISBLANK(tblClean[[#This Row],[Delivery Date]])), 1, 0)</f>
        <v>1</v>
      </c>
      <c r="O242" s="38">
        <f>IF(OR(LOWER(TRIM(tblClean[[#This Row],[Cancellation Status]]))="yes", LOWER(TRIM(tblClean[[#This Row],[Cancellation Status]]))="cancelled"), 1, 0)</f>
        <v>0</v>
      </c>
      <c r="P242" s="38">
        <f>IF(AND(tblClean[[#This Row],[Is_Delivered]]=1, tblClean[[#This Row],[Is_Cancelled]]=0), 1, 0)</f>
        <v>1</v>
      </c>
      <c r="Q242" s="38">
        <f>IF(AND(NOT(ISBLANK(tblClean[[#This Row],[Pre-Booking Date]])), NOT(ISBLANK(tblClean[[#This Row],[Lead Date]]))), tblClean[[#This Row],[Pre-Booking Date]] - tblClean[[#This Row],[Lead Date]], "")</f>
        <v>5</v>
      </c>
      <c r="R242" s="38">
        <f>IF(AND(NOT(ISBLANK(tblClean[[#This Row],[Booking Date]])), NOT(ISBLANK(tblClean[[#This Row],[Pre-Booking Date]]))), tblClean[[#This Row],[Booking Date]] - tblClean[[#This Row],[Pre-Booking Date]], "")</f>
        <v>2</v>
      </c>
      <c r="S242" s="38">
        <f>IF(AND(NOT(ISBLANK(tblClean[[#This Row],[Delivery Date]])), NOT(ISBLANK(tblClean[[#This Row],[Booking Date]]))), tblClean[[#This Row],[Delivery Date]] - tblClean[[#This Row],[Booking Date]], "")</f>
        <v>4</v>
      </c>
      <c r="T242" s="39">
        <f>IF(AND(tblClean[[#This Row],[Is_SuccessfulDelivery]]=1, NOT(ISBLANK(tblClean[[#This Row],[Delivery Date]])), NOT(ISBLANK(tblClean[[#This Row],[Booking Date]]))),
   tblClean[[#This Row],[Delivery Date]] - tblClean[[#This Row],[Booking Date]],
   "")</f>
        <v>4</v>
      </c>
      <c r="U2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42" s="82">
        <f>IF(tblClean[[#This Row],[Delivery Date]]="", "", tblClean[[#This Row],[Delivery Date]] - tblClean[[#This Row],[Lead Date]])</f>
        <v>11</v>
      </c>
      <c r="W242" s="82" t="str">
        <f>_xlfn.XLOOKUP(tblClean[[#This Row],[Lead ID]], tblHP[Lead ID], tblHP[Potential_Bucket], "")</f>
        <v>High</v>
      </c>
      <c r="X242" s="82" t="str">
        <f>IF(tblClean[[#This Row],[Customer Rating]]="", "", IF(tblClean[[#This Row],[Customer Rating]]&lt;=2,"0-2", IF(tblClean[[#This Row],[Customer Rating]]&lt;=5,"3-5", IF(tblClean[[#This Row],[Customer Rating]]&lt;=8,"6-8","9-10"))))</f>
        <v>9-10</v>
      </c>
    </row>
    <row r="243" spans="1:24" x14ac:dyDescent="0.3">
      <c r="A243" s="33" t="s">
        <v>262</v>
      </c>
      <c r="B243" s="34" t="s">
        <v>32</v>
      </c>
      <c r="C243" s="34" t="s">
        <v>30</v>
      </c>
      <c r="D243" s="35">
        <v>45948</v>
      </c>
      <c r="E243" s="35">
        <v>45953</v>
      </c>
      <c r="F243" s="35">
        <v>45957</v>
      </c>
      <c r="G243" s="35">
        <v>45963</v>
      </c>
      <c r="H243" s="34" t="s">
        <v>17</v>
      </c>
      <c r="I243" s="34"/>
      <c r="J243" s="35">
        <v>45982</v>
      </c>
      <c r="K243" s="36">
        <v>4</v>
      </c>
      <c r="L243" s="44">
        <f>IF(NOT(ISBLANK(tblClean[[#This Row],[Pre-Booking Date]])), 1, 0)</f>
        <v>1</v>
      </c>
      <c r="M243" s="44">
        <f>IF(NOT(ISBLANK(tblClean[[#This Row],[Booking Date]])), 1, 0)</f>
        <v>1</v>
      </c>
      <c r="N243" s="38">
        <f>IF(NOT(ISBLANK(tblClean[[#This Row],[Delivery Date]])), 1, 0)</f>
        <v>1</v>
      </c>
      <c r="O243" s="38">
        <f>IF(OR(LOWER(TRIM(tblClean[[#This Row],[Cancellation Status]]))="yes", LOWER(TRIM(tblClean[[#This Row],[Cancellation Status]]))="cancelled"), 1, 0)</f>
        <v>0</v>
      </c>
      <c r="P243" s="38">
        <f>IF(AND(tblClean[[#This Row],[Is_Delivered]]=1, tblClean[[#This Row],[Is_Cancelled]]=0), 1, 0)</f>
        <v>1</v>
      </c>
      <c r="Q243" s="38">
        <f>IF(AND(NOT(ISBLANK(tblClean[[#This Row],[Pre-Booking Date]])), NOT(ISBLANK(tblClean[[#This Row],[Lead Date]]))), tblClean[[#This Row],[Pre-Booking Date]] - tblClean[[#This Row],[Lead Date]], "")</f>
        <v>5</v>
      </c>
      <c r="R243" s="38">
        <f>IF(AND(NOT(ISBLANK(tblClean[[#This Row],[Booking Date]])), NOT(ISBLANK(tblClean[[#This Row],[Pre-Booking Date]]))), tblClean[[#This Row],[Booking Date]] - tblClean[[#This Row],[Pre-Booking Date]], "")</f>
        <v>4</v>
      </c>
      <c r="S243" s="38">
        <f>IF(AND(NOT(ISBLANK(tblClean[[#This Row],[Delivery Date]])), NOT(ISBLANK(tblClean[[#This Row],[Booking Date]]))), tblClean[[#This Row],[Delivery Date]] - tblClean[[#This Row],[Booking Date]], "")</f>
        <v>6</v>
      </c>
      <c r="T243" s="39">
        <f>IF(AND(tblClean[[#This Row],[Is_SuccessfulDelivery]]=1, NOT(ISBLANK(tblClean[[#This Row],[Delivery Date]])), NOT(ISBLANK(tblClean[[#This Row],[Booking Date]]))),
   tblClean[[#This Row],[Delivery Date]] - tblClean[[#This Row],[Booking Date]],
   "")</f>
        <v>6</v>
      </c>
      <c r="U2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43" s="82">
        <f>IF(tblClean[[#This Row],[Delivery Date]]="", "", tblClean[[#This Row],[Delivery Date]] - tblClean[[#This Row],[Lead Date]])</f>
        <v>15</v>
      </c>
      <c r="W243" s="82" t="str">
        <f>_xlfn.XLOOKUP(tblClean[[#This Row],[Lead ID]], tblHP[Lead ID], tblHP[Potential_Bucket], "")</f>
        <v>Medium</v>
      </c>
      <c r="X243" s="82" t="str">
        <f>IF(tblClean[[#This Row],[Customer Rating]]="", "", IF(tblClean[[#This Row],[Customer Rating]]&lt;=2,"0-2", IF(tblClean[[#This Row],[Customer Rating]]&lt;=5,"3-5", IF(tblClean[[#This Row],[Customer Rating]]&lt;=8,"6-8","9-10"))))</f>
        <v>3-5</v>
      </c>
    </row>
    <row r="244" spans="1:24" x14ac:dyDescent="0.3">
      <c r="A244" s="40" t="s">
        <v>263</v>
      </c>
      <c r="B244" s="41" t="s">
        <v>19</v>
      </c>
      <c r="C244" s="41" t="s">
        <v>30</v>
      </c>
      <c r="D244" s="42">
        <v>45933</v>
      </c>
      <c r="E244" s="42">
        <v>45935</v>
      </c>
      <c r="F244" s="42">
        <v>45938</v>
      </c>
      <c r="G244" s="42">
        <v>45942</v>
      </c>
      <c r="H244" s="41" t="s">
        <v>17</v>
      </c>
      <c r="I244" s="41"/>
      <c r="J244" s="42">
        <v>45972</v>
      </c>
      <c r="K244" s="43">
        <v>7</v>
      </c>
      <c r="L244" s="44">
        <f>IF(NOT(ISBLANK(tblClean[[#This Row],[Pre-Booking Date]])), 1, 0)</f>
        <v>1</v>
      </c>
      <c r="M244" s="44">
        <f>IF(NOT(ISBLANK(tblClean[[#This Row],[Booking Date]])), 1, 0)</f>
        <v>1</v>
      </c>
      <c r="N244" s="38">
        <f>IF(NOT(ISBLANK(tblClean[[#This Row],[Delivery Date]])), 1, 0)</f>
        <v>1</v>
      </c>
      <c r="O244" s="38">
        <f>IF(OR(LOWER(TRIM(tblClean[[#This Row],[Cancellation Status]]))="yes", LOWER(TRIM(tblClean[[#This Row],[Cancellation Status]]))="cancelled"), 1, 0)</f>
        <v>0</v>
      </c>
      <c r="P244" s="38">
        <f>IF(AND(tblClean[[#This Row],[Is_Delivered]]=1, tblClean[[#This Row],[Is_Cancelled]]=0), 1, 0)</f>
        <v>1</v>
      </c>
      <c r="Q244" s="38">
        <f>IF(AND(NOT(ISBLANK(tblClean[[#This Row],[Pre-Booking Date]])), NOT(ISBLANK(tblClean[[#This Row],[Lead Date]]))), tblClean[[#This Row],[Pre-Booking Date]] - tblClean[[#This Row],[Lead Date]], "")</f>
        <v>2</v>
      </c>
      <c r="R244" s="38">
        <f>IF(AND(NOT(ISBLANK(tblClean[[#This Row],[Booking Date]])), NOT(ISBLANK(tblClean[[#This Row],[Pre-Booking Date]]))), tblClean[[#This Row],[Booking Date]] - tblClean[[#This Row],[Pre-Booking Date]], "")</f>
        <v>3</v>
      </c>
      <c r="S244" s="38">
        <f>IF(AND(NOT(ISBLANK(tblClean[[#This Row],[Delivery Date]])), NOT(ISBLANK(tblClean[[#This Row],[Booking Date]]))), tblClean[[#This Row],[Delivery Date]] - tblClean[[#This Row],[Booking Date]], "")</f>
        <v>4</v>
      </c>
      <c r="T244" s="39">
        <f>IF(AND(tblClean[[#This Row],[Is_SuccessfulDelivery]]=1, NOT(ISBLANK(tblClean[[#This Row],[Delivery Date]])), NOT(ISBLANK(tblClean[[#This Row],[Booking Date]]))),
   tblClean[[#This Row],[Delivery Date]] - tblClean[[#This Row],[Booking Date]],
   "")</f>
        <v>4</v>
      </c>
      <c r="U2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44" s="82">
        <f>IF(tblClean[[#This Row],[Delivery Date]]="", "", tblClean[[#This Row],[Delivery Date]] - tblClean[[#This Row],[Lead Date]])</f>
        <v>9</v>
      </c>
      <c r="W244" s="82" t="str">
        <f>_xlfn.XLOOKUP(tblClean[[#This Row],[Lead ID]], tblHP[Lead ID], tblHP[Potential_Bucket], "")</f>
        <v>Low</v>
      </c>
      <c r="X244" s="82" t="str">
        <f>IF(tblClean[[#This Row],[Customer Rating]]="", "", IF(tblClean[[#This Row],[Customer Rating]]&lt;=2,"0-2", IF(tblClean[[#This Row],[Customer Rating]]&lt;=5,"3-5", IF(tblClean[[#This Row],[Customer Rating]]&lt;=8,"6-8","9-10"))))</f>
        <v>6-8</v>
      </c>
    </row>
    <row r="245" spans="1:24" x14ac:dyDescent="0.3">
      <c r="A245" s="33" t="s">
        <v>264</v>
      </c>
      <c r="B245" s="34" t="s">
        <v>19</v>
      </c>
      <c r="C245" s="34" t="s">
        <v>30</v>
      </c>
      <c r="D245" s="35">
        <v>45936</v>
      </c>
      <c r="E245" s="35">
        <v>45939</v>
      </c>
      <c r="F245" s="35">
        <v>45941</v>
      </c>
      <c r="G245" s="35">
        <v>45947</v>
      </c>
      <c r="H245" s="34" t="s">
        <v>17</v>
      </c>
      <c r="I245" s="34"/>
      <c r="J245" s="35">
        <v>45976</v>
      </c>
      <c r="K245" s="36">
        <v>7</v>
      </c>
      <c r="L245" s="44">
        <f>IF(NOT(ISBLANK(tblClean[[#This Row],[Pre-Booking Date]])), 1, 0)</f>
        <v>1</v>
      </c>
      <c r="M245" s="44">
        <f>IF(NOT(ISBLANK(tblClean[[#This Row],[Booking Date]])), 1, 0)</f>
        <v>1</v>
      </c>
      <c r="N245" s="38">
        <f>IF(NOT(ISBLANK(tblClean[[#This Row],[Delivery Date]])), 1, 0)</f>
        <v>1</v>
      </c>
      <c r="O245" s="38">
        <f>IF(OR(LOWER(TRIM(tblClean[[#This Row],[Cancellation Status]]))="yes", LOWER(TRIM(tblClean[[#This Row],[Cancellation Status]]))="cancelled"), 1, 0)</f>
        <v>0</v>
      </c>
      <c r="P245" s="38">
        <f>IF(AND(tblClean[[#This Row],[Is_Delivered]]=1, tblClean[[#This Row],[Is_Cancelled]]=0), 1, 0)</f>
        <v>1</v>
      </c>
      <c r="Q245" s="38">
        <f>IF(AND(NOT(ISBLANK(tblClean[[#This Row],[Pre-Booking Date]])), NOT(ISBLANK(tblClean[[#This Row],[Lead Date]]))), tblClean[[#This Row],[Pre-Booking Date]] - tblClean[[#This Row],[Lead Date]], "")</f>
        <v>3</v>
      </c>
      <c r="R245" s="38">
        <f>IF(AND(NOT(ISBLANK(tblClean[[#This Row],[Booking Date]])), NOT(ISBLANK(tblClean[[#This Row],[Pre-Booking Date]]))), tblClean[[#This Row],[Booking Date]] - tblClean[[#This Row],[Pre-Booking Date]], "")</f>
        <v>2</v>
      </c>
      <c r="S245" s="38">
        <f>IF(AND(NOT(ISBLANK(tblClean[[#This Row],[Delivery Date]])), NOT(ISBLANK(tblClean[[#This Row],[Booking Date]]))), tblClean[[#This Row],[Delivery Date]] - tblClean[[#This Row],[Booking Date]], "")</f>
        <v>6</v>
      </c>
      <c r="T245" s="39">
        <f>IF(AND(tblClean[[#This Row],[Is_SuccessfulDelivery]]=1, NOT(ISBLANK(tblClean[[#This Row],[Delivery Date]])), NOT(ISBLANK(tblClean[[#This Row],[Booking Date]]))),
   tblClean[[#This Row],[Delivery Date]] - tblClean[[#This Row],[Booking Date]],
   "")</f>
        <v>6</v>
      </c>
      <c r="U2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45" s="82">
        <f>IF(tblClean[[#This Row],[Delivery Date]]="", "", tblClean[[#This Row],[Delivery Date]] - tblClean[[#This Row],[Lead Date]])</f>
        <v>11</v>
      </c>
      <c r="W245" s="82" t="str">
        <f>_xlfn.XLOOKUP(tblClean[[#This Row],[Lead ID]], tblHP[Lead ID], tblHP[Potential_Bucket], "")</f>
        <v>High</v>
      </c>
      <c r="X245" s="82" t="str">
        <f>IF(tblClean[[#This Row],[Customer Rating]]="", "", IF(tblClean[[#This Row],[Customer Rating]]&lt;=2,"0-2", IF(tblClean[[#This Row],[Customer Rating]]&lt;=5,"3-5", IF(tblClean[[#This Row],[Customer Rating]]&lt;=8,"6-8","9-10"))))</f>
        <v>6-8</v>
      </c>
    </row>
    <row r="246" spans="1:24" x14ac:dyDescent="0.3">
      <c r="A246" s="40" t="s">
        <v>265</v>
      </c>
      <c r="B246" s="41" t="s">
        <v>19</v>
      </c>
      <c r="C246" s="41" t="s">
        <v>16</v>
      </c>
      <c r="D246" s="42">
        <v>45931</v>
      </c>
      <c r="E246" s="42">
        <v>45934</v>
      </c>
      <c r="F246" s="42">
        <v>45935</v>
      </c>
      <c r="G246" s="42">
        <v>45942</v>
      </c>
      <c r="H246" s="41" t="s">
        <v>17</v>
      </c>
      <c r="I246" s="41"/>
      <c r="J246" s="42">
        <v>45967</v>
      </c>
      <c r="K246" s="43">
        <v>0</v>
      </c>
      <c r="L246" s="44">
        <f>IF(NOT(ISBLANK(tblClean[[#This Row],[Pre-Booking Date]])), 1, 0)</f>
        <v>1</v>
      </c>
      <c r="M246" s="44">
        <f>IF(NOT(ISBLANK(tblClean[[#This Row],[Booking Date]])), 1, 0)</f>
        <v>1</v>
      </c>
      <c r="N246" s="38">
        <f>IF(NOT(ISBLANK(tblClean[[#This Row],[Delivery Date]])), 1, 0)</f>
        <v>1</v>
      </c>
      <c r="O246" s="38">
        <f>IF(OR(LOWER(TRIM(tblClean[[#This Row],[Cancellation Status]]))="yes", LOWER(TRIM(tblClean[[#This Row],[Cancellation Status]]))="cancelled"), 1, 0)</f>
        <v>0</v>
      </c>
      <c r="P246" s="38">
        <f>IF(AND(tblClean[[#This Row],[Is_Delivered]]=1, tblClean[[#This Row],[Is_Cancelled]]=0), 1, 0)</f>
        <v>1</v>
      </c>
      <c r="Q246" s="38">
        <f>IF(AND(NOT(ISBLANK(tblClean[[#This Row],[Pre-Booking Date]])), NOT(ISBLANK(tblClean[[#This Row],[Lead Date]]))), tblClean[[#This Row],[Pre-Booking Date]] - tblClean[[#This Row],[Lead Date]], "")</f>
        <v>3</v>
      </c>
      <c r="R246" s="38">
        <f>IF(AND(NOT(ISBLANK(tblClean[[#This Row],[Booking Date]])), NOT(ISBLANK(tblClean[[#This Row],[Pre-Booking Date]]))), tblClean[[#This Row],[Booking Date]] - tblClean[[#This Row],[Pre-Booking Date]], "")</f>
        <v>1</v>
      </c>
      <c r="S246" s="38">
        <f>IF(AND(NOT(ISBLANK(tblClean[[#This Row],[Delivery Date]])), NOT(ISBLANK(tblClean[[#This Row],[Booking Date]]))), tblClean[[#This Row],[Delivery Date]] - tblClean[[#This Row],[Booking Date]], "")</f>
        <v>7</v>
      </c>
      <c r="T246" s="39">
        <f>IF(AND(tblClean[[#This Row],[Is_SuccessfulDelivery]]=1, NOT(ISBLANK(tblClean[[#This Row],[Delivery Date]])), NOT(ISBLANK(tblClean[[#This Row],[Booking Date]]))),
   tblClean[[#This Row],[Delivery Date]] - tblClean[[#This Row],[Booking Date]],
   "")</f>
        <v>7</v>
      </c>
      <c r="U2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46" s="82">
        <f>IF(tblClean[[#This Row],[Delivery Date]]="", "", tblClean[[#This Row],[Delivery Date]] - tblClean[[#This Row],[Lead Date]])</f>
        <v>11</v>
      </c>
      <c r="W246" s="82" t="str">
        <f>_xlfn.XLOOKUP(tblClean[[#This Row],[Lead ID]], tblHP[Lead ID], tblHP[Potential_Bucket], "")</f>
        <v>Low</v>
      </c>
      <c r="X246" s="82" t="str">
        <f>IF(tblClean[[#This Row],[Customer Rating]]="", "", IF(tblClean[[#This Row],[Customer Rating]]&lt;=2,"0-2", IF(tblClean[[#This Row],[Customer Rating]]&lt;=5,"3-5", IF(tblClean[[#This Row],[Customer Rating]]&lt;=8,"6-8","9-10"))))</f>
        <v>0-2</v>
      </c>
    </row>
    <row r="247" spans="1:24" x14ac:dyDescent="0.3">
      <c r="A247" s="33" t="s">
        <v>266</v>
      </c>
      <c r="B247" s="34" t="s">
        <v>32</v>
      </c>
      <c r="C247" s="34" t="s">
        <v>16</v>
      </c>
      <c r="D247" s="35">
        <v>45944</v>
      </c>
      <c r="E247" s="35">
        <v>45946</v>
      </c>
      <c r="F247" s="35">
        <v>45949</v>
      </c>
      <c r="G247" s="35">
        <v>45951</v>
      </c>
      <c r="H247" s="34" t="s">
        <v>17</v>
      </c>
      <c r="I247" s="34"/>
      <c r="J247" s="35">
        <v>45967</v>
      </c>
      <c r="K247" s="36">
        <v>1</v>
      </c>
      <c r="L247" s="44">
        <f>IF(NOT(ISBLANK(tblClean[[#This Row],[Pre-Booking Date]])), 1, 0)</f>
        <v>1</v>
      </c>
      <c r="M247" s="44">
        <f>IF(NOT(ISBLANK(tblClean[[#This Row],[Booking Date]])), 1, 0)</f>
        <v>1</v>
      </c>
      <c r="N247" s="38">
        <f>IF(NOT(ISBLANK(tblClean[[#This Row],[Delivery Date]])), 1, 0)</f>
        <v>1</v>
      </c>
      <c r="O247" s="38">
        <f>IF(OR(LOWER(TRIM(tblClean[[#This Row],[Cancellation Status]]))="yes", LOWER(TRIM(tblClean[[#This Row],[Cancellation Status]]))="cancelled"), 1, 0)</f>
        <v>0</v>
      </c>
      <c r="P247" s="38">
        <f>IF(AND(tblClean[[#This Row],[Is_Delivered]]=1, tblClean[[#This Row],[Is_Cancelled]]=0), 1, 0)</f>
        <v>1</v>
      </c>
      <c r="Q247" s="38">
        <f>IF(AND(NOT(ISBLANK(tblClean[[#This Row],[Pre-Booking Date]])), NOT(ISBLANK(tblClean[[#This Row],[Lead Date]]))), tblClean[[#This Row],[Pre-Booking Date]] - tblClean[[#This Row],[Lead Date]], "")</f>
        <v>2</v>
      </c>
      <c r="R247" s="38">
        <f>IF(AND(NOT(ISBLANK(tblClean[[#This Row],[Booking Date]])), NOT(ISBLANK(tblClean[[#This Row],[Pre-Booking Date]]))), tblClean[[#This Row],[Booking Date]] - tblClean[[#This Row],[Pre-Booking Date]], "")</f>
        <v>3</v>
      </c>
      <c r="S247" s="38">
        <f>IF(AND(NOT(ISBLANK(tblClean[[#This Row],[Delivery Date]])), NOT(ISBLANK(tblClean[[#This Row],[Booking Date]]))), tblClean[[#This Row],[Delivery Date]] - tblClean[[#This Row],[Booking Date]], "")</f>
        <v>2</v>
      </c>
      <c r="T247" s="39">
        <f>IF(AND(tblClean[[#This Row],[Is_SuccessfulDelivery]]=1, NOT(ISBLANK(tblClean[[#This Row],[Delivery Date]])), NOT(ISBLANK(tblClean[[#This Row],[Booking Date]]))),
   tblClean[[#This Row],[Delivery Date]] - tblClean[[#This Row],[Booking Date]],
   "")</f>
        <v>2</v>
      </c>
      <c r="U2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47" s="82">
        <f>IF(tblClean[[#This Row],[Delivery Date]]="", "", tblClean[[#This Row],[Delivery Date]] - tblClean[[#This Row],[Lead Date]])</f>
        <v>7</v>
      </c>
      <c r="W247" s="82" t="str">
        <f>_xlfn.XLOOKUP(tblClean[[#This Row],[Lead ID]], tblHP[Lead ID], tblHP[Potential_Bucket], "")</f>
        <v>Low</v>
      </c>
      <c r="X247" s="82" t="str">
        <f>IF(tblClean[[#This Row],[Customer Rating]]="", "", IF(tblClean[[#This Row],[Customer Rating]]&lt;=2,"0-2", IF(tblClean[[#This Row],[Customer Rating]]&lt;=5,"3-5", IF(tblClean[[#This Row],[Customer Rating]]&lt;=8,"6-8","9-10"))))</f>
        <v>0-2</v>
      </c>
    </row>
    <row r="248" spans="1:24" x14ac:dyDescent="0.3">
      <c r="A248" s="40" t="s">
        <v>267</v>
      </c>
      <c r="B248" s="41" t="s">
        <v>21</v>
      </c>
      <c r="C248" s="41" t="s">
        <v>30</v>
      </c>
      <c r="D248" s="42">
        <v>45945</v>
      </c>
      <c r="E248" s="42">
        <v>45947</v>
      </c>
      <c r="F248" s="42">
        <v>45951</v>
      </c>
      <c r="G248" s="42">
        <v>45954</v>
      </c>
      <c r="H248" s="41" t="s">
        <v>23</v>
      </c>
      <c r="I248" s="41" t="s">
        <v>63</v>
      </c>
      <c r="J248" s="41"/>
      <c r="K248" s="43"/>
      <c r="L248" s="44">
        <f>IF(NOT(ISBLANK(tblClean[[#This Row],[Pre-Booking Date]])), 1, 0)</f>
        <v>1</v>
      </c>
      <c r="M248" s="44">
        <f>IF(NOT(ISBLANK(tblClean[[#This Row],[Booking Date]])), 1, 0)</f>
        <v>1</v>
      </c>
      <c r="N248" s="38">
        <f>IF(NOT(ISBLANK(tblClean[[#This Row],[Delivery Date]])), 1, 0)</f>
        <v>1</v>
      </c>
      <c r="O248" s="38">
        <f>IF(OR(LOWER(TRIM(tblClean[[#This Row],[Cancellation Status]]))="yes", LOWER(TRIM(tblClean[[#This Row],[Cancellation Status]]))="cancelled"), 1, 0)</f>
        <v>1</v>
      </c>
      <c r="P248" s="38">
        <f>IF(AND(tblClean[[#This Row],[Is_Delivered]]=1, tblClean[[#This Row],[Is_Cancelled]]=0), 1, 0)</f>
        <v>0</v>
      </c>
      <c r="Q248" s="38">
        <f>IF(AND(NOT(ISBLANK(tblClean[[#This Row],[Pre-Booking Date]])), NOT(ISBLANK(tblClean[[#This Row],[Lead Date]]))), tblClean[[#This Row],[Pre-Booking Date]] - tblClean[[#This Row],[Lead Date]], "")</f>
        <v>2</v>
      </c>
      <c r="R248" s="38">
        <f>IF(AND(NOT(ISBLANK(tblClean[[#This Row],[Booking Date]])), NOT(ISBLANK(tblClean[[#This Row],[Pre-Booking Date]]))), tblClean[[#This Row],[Booking Date]] - tblClean[[#This Row],[Pre-Booking Date]], "")</f>
        <v>4</v>
      </c>
      <c r="S248" s="38">
        <f>IF(AND(NOT(ISBLANK(tblClean[[#This Row],[Delivery Date]])), NOT(ISBLANK(tblClean[[#This Row],[Booking Date]]))), tblClean[[#This Row],[Delivery Date]] - tblClean[[#This Row],[Booking Date]], "")</f>
        <v>3</v>
      </c>
      <c r="T248" s="39" t="str">
        <f>IF(AND(tblClean[[#This Row],[Is_SuccessfulDelivery]]=1, NOT(ISBLANK(tblClean[[#This Row],[Delivery Date]])), NOT(ISBLANK(tblClean[[#This Row],[Booking Date]]))),
   tblClean[[#This Row],[Delivery Date]] - tblClean[[#This Row],[Booking Date]],
   "")</f>
        <v/>
      </c>
      <c r="U2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48" s="82">
        <f>IF(tblClean[[#This Row],[Delivery Date]]="", "", tblClean[[#This Row],[Delivery Date]] - tblClean[[#This Row],[Lead Date]])</f>
        <v>9</v>
      </c>
      <c r="W248" s="82" t="str">
        <f>_xlfn.XLOOKUP(tblClean[[#This Row],[Lead ID]], tblHP[Lead ID], tblHP[Potential_Bucket], "")</f>
        <v>Low</v>
      </c>
      <c r="X248" s="82" t="str">
        <f>IF(tblClean[[#This Row],[Customer Rating]]="", "", IF(tblClean[[#This Row],[Customer Rating]]&lt;=2,"0-2", IF(tblClean[[#This Row],[Customer Rating]]&lt;=5,"3-5", IF(tblClean[[#This Row],[Customer Rating]]&lt;=8,"6-8","9-10"))))</f>
        <v/>
      </c>
    </row>
    <row r="249" spans="1:24" x14ac:dyDescent="0.3">
      <c r="A249" s="33" t="s">
        <v>268</v>
      </c>
      <c r="B249" s="34" t="s">
        <v>19</v>
      </c>
      <c r="C249" s="34" t="s">
        <v>16</v>
      </c>
      <c r="D249" s="35">
        <v>45953</v>
      </c>
      <c r="E249" s="35">
        <v>45954</v>
      </c>
      <c r="F249" s="35">
        <v>45956</v>
      </c>
      <c r="G249" s="35">
        <v>45961</v>
      </c>
      <c r="H249" s="34" t="s">
        <v>17</v>
      </c>
      <c r="I249" s="34"/>
      <c r="J249" s="35">
        <v>45974</v>
      </c>
      <c r="K249" s="36">
        <v>9</v>
      </c>
      <c r="L249" s="44">
        <f>IF(NOT(ISBLANK(tblClean[[#This Row],[Pre-Booking Date]])), 1, 0)</f>
        <v>1</v>
      </c>
      <c r="M249" s="44">
        <f>IF(NOT(ISBLANK(tblClean[[#This Row],[Booking Date]])), 1, 0)</f>
        <v>1</v>
      </c>
      <c r="N249" s="38">
        <f>IF(NOT(ISBLANK(tblClean[[#This Row],[Delivery Date]])), 1, 0)</f>
        <v>1</v>
      </c>
      <c r="O249" s="38">
        <f>IF(OR(LOWER(TRIM(tblClean[[#This Row],[Cancellation Status]]))="yes", LOWER(TRIM(tblClean[[#This Row],[Cancellation Status]]))="cancelled"), 1, 0)</f>
        <v>0</v>
      </c>
      <c r="P249" s="38">
        <f>IF(AND(tblClean[[#This Row],[Is_Delivered]]=1, tblClean[[#This Row],[Is_Cancelled]]=0), 1, 0)</f>
        <v>1</v>
      </c>
      <c r="Q249" s="38">
        <f>IF(AND(NOT(ISBLANK(tblClean[[#This Row],[Pre-Booking Date]])), NOT(ISBLANK(tblClean[[#This Row],[Lead Date]]))), tblClean[[#This Row],[Pre-Booking Date]] - tblClean[[#This Row],[Lead Date]], "")</f>
        <v>1</v>
      </c>
      <c r="R249" s="38">
        <f>IF(AND(NOT(ISBLANK(tblClean[[#This Row],[Booking Date]])), NOT(ISBLANK(tblClean[[#This Row],[Pre-Booking Date]]))), tblClean[[#This Row],[Booking Date]] - tblClean[[#This Row],[Pre-Booking Date]], "")</f>
        <v>2</v>
      </c>
      <c r="S249" s="38">
        <f>IF(AND(NOT(ISBLANK(tblClean[[#This Row],[Delivery Date]])), NOT(ISBLANK(tblClean[[#This Row],[Booking Date]]))), tblClean[[#This Row],[Delivery Date]] - tblClean[[#This Row],[Booking Date]], "")</f>
        <v>5</v>
      </c>
      <c r="T249" s="39">
        <f>IF(AND(tblClean[[#This Row],[Is_SuccessfulDelivery]]=1, NOT(ISBLANK(tblClean[[#This Row],[Delivery Date]])), NOT(ISBLANK(tblClean[[#This Row],[Booking Date]]))),
   tblClean[[#This Row],[Delivery Date]] - tblClean[[#This Row],[Booking Date]],
   "")</f>
        <v>5</v>
      </c>
      <c r="U2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49" s="82">
        <f>IF(tblClean[[#This Row],[Delivery Date]]="", "", tblClean[[#This Row],[Delivery Date]] - tblClean[[#This Row],[Lead Date]])</f>
        <v>8</v>
      </c>
      <c r="W249" s="82" t="str">
        <f>_xlfn.XLOOKUP(tblClean[[#This Row],[Lead ID]], tblHP[Lead ID], tblHP[Potential_Bucket], "")</f>
        <v>Medium</v>
      </c>
      <c r="X249" s="82" t="str">
        <f>IF(tblClean[[#This Row],[Customer Rating]]="", "", IF(tblClean[[#This Row],[Customer Rating]]&lt;=2,"0-2", IF(tblClean[[#This Row],[Customer Rating]]&lt;=5,"3-5", IF(tblClean[[#This Row],[Customer Rating]]&lt;=8,"6-8","9-10"))))</f>
        <v>9-10</v>
      </c>
    </row>
    <row r="250" spans="1:24" x14ac:dyDescent="0.3">
      <c r="A250" s="40" t="s">
        <v>269</v>
      </c>
      <c r="B250" s="41" t="s">
        <v>32</v>
      </c>
      <c r="C250" s="41" t="s">
        <v>30</v>
      </c>
      <c r="D250" s="42">
        <v>45950</v>
      </c>
      <c r="E250" s="42">
        <v>45952</v>
      </c>
      <c r="F250" s="42">
        <v>45956</v>
      </c>
      <c r="G250" s="42">
        <v>45958</v>
      </c>
      <c r="H250" s="41" t="s">
        <v>17</v>
      </c>
      <c r="I250" s="41"/>
      <c r="J250" s="42">
        <v>45968</v>
      </c>
      <c r="K250" s="43">
        <v>1</v>
      </c>
      <c r="L250" s="44">
        <f>IF(NOT(ISBLANK(tblClean[[#This Row],[Pre-Booking Date]])), 1, 0)</f>
        <v>1</v>
      </c>
      <c r="M250" s="44">
        <f>IF(NOT(ISBLANK(tblClean[[#This Row],[Booking Date]])), 1, 0)</f>
        <v>1</v>
      </c>
      <c r="N250" s="38">
        <f>IF(NOT(ISBLANK(tblClean[[#This Row],[Delivery Date]])), 1, 0)</f>
        <v>1</v>
      </c>
      <c r="O250" s="38">
        <f>IF(OR(LOWER(TRIM(tblClean[[#This Row],[Cancellation Status]]))="yes", LOWER(TRIM(tblClean[[#This Row],[Cancellation Status]]))="cancelled"), 1, 0)</f>
        <v>0</v>
      </c>
      <c r="P250" s="38">
        <f>IF(AND(tblClean[[#This Row],[Is_Delivered]]=1, tblClean[[#This Row],[Is_Cancelled]]=0), 1, 0)</f>
        <v>1</v>
      </c>
      <c r="Q250" s="38">
        <f>IF(AND(NOT(ISBLANK(tblClean[[#This Row],[Pre-Booking Date]])), NOT(ISBLANK(tblClean[[#This Row],[Lead Date]]))), tblClean[[#This Row],[Pre-Booking Date]] - tblClean[[#This Row],[Lead Date]], "")</f>
        <v>2</v>
      </c>
      <c r="R250" s="38">
        <f>IF(AND(NOT(ISBLANK(tblClean[[#This Row],[Booking Date]])), NOT(ISBLANK(tblClean[[#This Row],[Pre-Booking Date]]))), tblClean[[#This Row],[Booking Date]] - tblClean[[#This Row],[Pre-Booking Date]], "")</f>
        <v>4</v>
      </c>
      <c r="S250" s="38">
        <f>IF(AND(NOT(ISBLANK(tblClean[[#This Row],[Delivery Date]])), NOT(ISBLANK(tblClean[[#This Row],[Booking Date]]))), tblClean[[#This Row],[Delivery Date]] - tblClean[[#This Row],[Booking Date]], "")</f>
        <v>2</v>
      </c>
      <c r="T250" s="39">
        <f>IF(AND(tblClean[[#This Row],[Is_SuccessfulDelivery]]=1, NOT(ISBLANK(tblClean[[#This Row],[Delivery Date]])), NOT(ISBLANK(tblClean[[#This Row],[Booking Date]]))),
   tblClean[[#This Row],[Delivery Date]] - tblClean[[#This Row],[Booking Date]],
   "")</f>
        <v>2</v>
      </c>
      <c r="U2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0" s="82">
        <f>IF(tblClean[[#This Row],[Delivery Date]]="", "", tblClean[[#This Row],[Delivery Date]] - tblClean[[#This Row],[Lead Date]])</f>
        <v>8</v>
      </c>
      <c r="W250" s="82" t="str">
        <f>_xlfn.XLOOKUP(tblClean[[#This Row],[Lead ID]], tblHP[Lead ID], tblHP[Potential_Bucket], "")</f>
        <v>Low</v>
      </c>
      <c r="X250" s="82" t="str">
        <f>IF(tblClean[[#This Row],[Customer Rating]]="", "", IF(tblClean[[#This Row],[Customer Rating]]&lt;=2,"0-2", IF(tblClean[[#This Row],[Customer Rating]]&lt;=5,"3-5", IF(tblClean[[#This Row],[Customer Rating]]&lt;=8,"6-8","9-10"))))</f>
        <v>0-2</v>
      </c>
    </row>
    <row r="251" spans="1:24" x14ac:dyDescent="0.3">
      <c r="A251" s="33" t="s">
        <v>270</v>
      </c>
      <c r="B251" s="34" t="s">
        <v>19</v>
      </c>
      <c r="C251" s="34" t="s">
        <v>22</v>
      </c>
      <c r="D251" s="35">
        <v>45946</v>
      </c>
      <c r="E251" s="34"/>
      <c r="F251" s="34"/>
      <c r="G251" s="34"/>
      <c r="H251" s="34" t="s">
        <v>23</v>
      </c>
      <c r="I251" s="34" t="s">
        <v>24</v>
      </c>
      <c r="J251" s="34"/>
      <c r="K251" s="36"/>
      <c r="L251" s="44">
        <f>IF(NOT(ISBLANK(tblClean[[#This Row],[Pre-Booking Date]])), 1, 0)</f>
        <v>0</v>
      </c>
      <c r="M251" s="44">
        <f>IF(NOT(ISBLANK(tblClean[[#This Row],[Booking Date]])), 1, 0)</f>
        <v>0</v>
      </c>
      <c r="N251" s="38">
        <f>IF(NOT(ISBLANK(tblClean[[#This Row],[Delivery Date]])), 1, 0)</f>
        <v>0</v>
      </c>
      <c r="O251" s="38">
        <f>IF(OR(LOWER(TRIM(tblClean[[#This Row],[Cancellation Status]]))="yes", LOWER(TRIM(tblClean[[#This Row],[Cancellation Status]]))="cancelled"), 1, 0)</f>
        <v>1</v>
      </c>
      <c r="P251" s="38">
        <f>IF(AND(tblClean[[#This Row],[Is_Delivered]]=1, tblClean[[#This Row],[Is_Cancelled]]=0), 1, 0)</f>
        <v>0</v>
      </c>
      <c r="Q251" s="38" t="str">
        <f>IF(AND(NOT(ISBLANK(tblClean[[#This Row],[Pre-Booking Date]])), NOT(ISBLANK(tblClean[[#This Row],[Lead Date]]))), tblClean[[#This Row],[Pre-Booking Date]] - tblClean[[#This Row],[Lead Date]], "")</f>
        <v/>
      </c>
      <c r="R251" s="38" t="str">
        <f>IF(AND(NOT(ISBLANK(tblClean[[#This Row],[Booking Date]])), NOT(ISBLANK(tblClean[[#This Row],[Pre-Booking Date]]))), tblClean[[#This Row],[Booking Date]] - tblClean[[#This Row],[Pre-Booking Date]], "")</f>
        <v/>
      </c>
      <c r="S251" s="38" t="str">
        <f>IF(AND(NOT(ISBLANK(tblClean[[#This Row],[Delivery Date]])), NOT(ISBLANK(tblClean[[#This Row],[Booking Date]]))), tblClean[[#This Row],[Delivery Date]] - tblClean[[#This Row],[Booking Date]], "")</f>
        <v/>
      </c>
      <c r="T251" s="39" t="str">
        <f>IF(AND(tblClean[[#This Row],[Is_SuccessfulDelivery]]=1, NOT(ISBLANK(tblClean[[#This Row],[Delivery Date]])), NOT(ISBLANK(tblClean[[#This Row],[Booking Date]]))),
   tblClean[[#This Row],[Delivery Date]] - tblClean[[#This Row],[Booking Date]],
   "")</f>
        <v/>
      </c>
      <c r="U2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51" s="82" t="str">
        <f>IF(tblClean[[#This Row],[Delivery Date]]="", "", tblClean[[#This Row],[Delivery Date]] - tblClean[[#This Row],[Lead Date]])</f>
        <v/>
      </c>
      <c r="W251" s="82" t="str">
        <f>_xlfn.XLOOKUP(tblClean[[#This Row],[Lead ID]], tblHP[Lead ID], tblHP[Potential_Bucket], "")</f>
        <v>Low</v>
      </c>
      <c r="X251" s="82" t="str">
        <f>IF(tblClean[[#This Row],[Customer Rating]]="", "", IF(tblClean[[#This Row],[Customer Rating]]&lt;=2,"0-2", IF(tblClean[[#This Row],[Customer Rating]]&lt;=5,"3-5", IF(tblClean[[#This Row],[Customer Rating]]&lt;=8,"6-8","9-10"))))</f>
        <v/>
      </c>
    </row>
    <row r="252" spans="1:24" x14ac:dyDescent="0.3">
      <c r="A252" s="40" t="s">
        <v>271</v>
      </c>
      <c r="B252" s="41" t="s">
        <v>15</v>
      </c>
      <c r="C252" s="41" t="s">
        <v>22</v>
      </c>
      <c r="D252" s="42">
        <v>45940</v>
      </c>
      <c r="E252" s="41"/>
      <c r="F252" s="41"/>
      <c r="G252" s="41"/>
      <c r="H252" s="41" t="s">
        <v>23</v>
      </c>
      <c r="I252" s="41" t="s">
        <v>63</v>
      </c>
      <c r="J252" s="41"/>
      <c r="K252" s="43"/>
      <c r="L252" s="44">
        <f>IF(NOT(ISBLANK(tblClean[[#This Row],[Pre-Booking Date]])), 1, 0)</f>
        <v>0</v>
      </c>
      <c r="M252" s="44">
        <f>IF(NOT(ISBLANK(tblClean[[#This Row],[Booking Date]])), 1, 0)</f>
        <v>0</v>
      </c>
      <c r="N252" s="38">
        <f>IF(NOT(ISBLANK(tblClean[[#This Row],[Delivery Date]])), 1, 0)</f>
        <v>0</v>
      </c>
      <c r="O252" s="38">
        <f>IF(OR(LOWER(TRIM(tblClean[[#This Row],[Cancellation Status]]))="yes", LOWER(TRIM(tblClean[[#This Row],[Cancellation Status]]))="cancelled"), 1, 0)</f>
        <v>1</v>
      </c>
      <c r="P252" s="38">
        <f>IF(AND(tblClean[[#This Row],[Is_Delivered]]=1, tblClean[[#This Row],[Is_Cancelled]]=0), 1, 0)</f>
        <v>0</v>
      </c>
      <c r="Q252" s="38" t="str">
        <f>IF(AND(NOT(ISBLANK(tblClean[[#This Row],[Pre-Booking Date]])), NOT(ISBLANK(tblClean[[#This Row],[Lead Date]]))), tblClean[[#This Row],[Pre-Booking Date]] - tblClean[[#This Row],[Lead Date]], "")</f>
        <v/>
      </c>
      <c r="R252" s="38" t="str">
        <f>IF(AND(NOT(ISBLANK(tblClean[[#This Row],[Booking Date]])), NOT(ISBLANK(tblClean[[#This Row],[Pre-Booking Date]]))), tblClean[[#This Row],[Booking Date]] - tblClean[[#This Row],[Pre-Booking Date]], "")</f>
        <v/>
      </c>
      <c r="S252" s="38" t="str">
        <f>IF(AND(NOT(ISBLANK(tblClean[[#This Row],[Delivery Date]])), NOT(ISBLANK(tblClean[[#This Row],[Booking Date]]))), tblClean[[#This Row],[Delivery Date]] - tblClean[[#This Row],[Booking Date]], "")</f>
        <v/>
      </c>
      <c r="T252" s="39" t="str">
        <f>IF(AND(tblClean[[#This Row],[Is_SuccessfulDelivery]]=1, NOT(ISBLANK(tblClean[[#This Row],[Delivery Date]])), NOT(ISBLANK(tblClean[[#This Row],[Booking Date]]))),
   tblClean[[#This Row],[Delivery Date]] - tblClean[[#This Row],[Booking Date]],
   "")</f>
        <v/>
      </c>
      <c r="U2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52" s="82" t="str">
        <f>IF(tblClean[[#This Row],[Delivery Date]]="", "", tblClean[[#This Row],[Delivery Date]] - tblClean[[#This Row],[Lead Date]])</f>
        <v/>
      </c>
      <c r="W252" s="82" t="str">
        <f>_xlfn.XLOOKUP(tblClean[[#This Row],[Lead ID]], tblHP[Lead ID], tblHP[Potential_Bucket], "")</f>
        <v>Low</v>
      </c>
      <c r="X252" s="82" t="str">
        <f>IF(tblClean[[#This Row],[Customer Rating]]="", "", IF(tblClean[[#This Row],[Customer Rating]]&lt;=2,"0-2", IF(tblClean[[#This Row],[Customer Rating]]&lt;=5,"3-5", IF(tblClean[[#This Row],[Customer Rating]]&lt;=8,"6-8","9-10"))))</f>
        <v/>
      </c>
    </row>
    <row r="253" spans="1:24" x14ac:dyDescent="0.3">
      <c r="A253" s="33" t="s">
        <v>272</v>
      </c>
      <c r="B253" s="34" t="s">
        <v>19</v>
      </c>
      <c r="C253" s="34" t="s">
        <v>30</v>
      </c>
      <c r="D253" s="35">
        <v>45932</v>
      </c>
      <c r="E253" s="35">
        <v>45935</v>
      </c>
      <c r="F253" s="35">
        <v>45938</v>
      </c>
      <c r="G253" s="35">
        <v>45942</v>
      </c>
      <c r="H253" s="34" t="s">
        <v>17</v>
      </c>
      <c r="I253" s="34"/>
      <c r="J253" s="35">
        <v>45958</v>
      </c>
      <c r="K253" s="36">
        <v>6</v>
      </c>
      <c r="L253" s="44">
        <f>IF(NOT(ISBLANK(tblClean[[#This Row],[Pre-Booking Date]])), 1, 0)</f>
        <v>1</v>
      </c>
      <c r="M253" s="44">
        <f>IF(NOT(ISBLANK(tblClean[[#This Row],[Booking Date]])), 1, 0)</f>
        <v>1</v>
      </c>
      <c r="N253" s="38">
        <f>IF(NOT(ISBLANK(tblClean[[#This Row],[Delivery Date]])), 1, 0)</f>
        <v>1</v>
      </c>
      <c r="O253" s="38">
        <f>IF(OR(LOWER(TRIM(tblClean[[#This Row],[Cancellation Status]]))="yes", LOWER(TRIM(tblClean[[#This Row],[Cancellation Status]]))="cancelled"), 1, 0)</f>
        <v>0</v>
      </c>
      <c r="P253" s="38">
        <f>IF(AND(tblClean[[#This Row],[Is_Delivered]]=1, tblClean[[#This Row],[Is_Cancelled]]=0), 1, 0)</f>
        <v>1</v>
      </c>
      <c r="Q253" s="38">
        <f>IF(AND(NOT(ISBLANK(tblClean[[#This Row],[Pre-Booking Date]])), NOT(ISBLANK(tblClean[[#This Row],[Lead Date]]))), tblClean[[#This Row],[Pre-Booking Date]] - tblClean[[#This Row],[Lead Date]], "")</f>
        <v>3</v>
      </c>
      <c r="R253" s="38">
        <f>IF(AND(NOT(ISBLANK(tblClean[[#This Row],[Booking Date]])), NOT(ISBLANK(tblClean[[#This Row],[Pre-Booking Date]]))), tblClean[[#This Row],[Booking Date]] - tblClean[[#This Row],[Pre-Booking Date]], "")</f>
        <v>3</v>
      </c>
      <c r="S253" s="38">
        <f>IF(AND(NOT(ISBLANK(tblClean[[#This Row],[Delivery Date]])), NOT(ISBLANK(tblClean[[#This Row],[Booking Date]]))), tblClean[[#This Row],[Delivery Date]] - tblClean[[#This Row],[Booking Date]], "")</f>
        <v>4</v>
      </c>
      <c r="T253" s="39">
        <f>IF(AND(tblClean[[#This Row],[Is_SuccessfulDelivery]]=1, NOT(ISBLANK(tblClean[[#This Row],[Delivery Date]])), NOT(ISBLANK(tblClean[[#This Row],[Booking Date]]))),
   tblClean[[#This Row],[Delivery Date]] - tblClean[[#This Row],[Booking Date]],
   "")</f>
        <v>4</v>
      </c>
      <c r="U2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3" s="82">
        <f>IF(tblClean[[#This Row],[Delivery Date]]="", "", tblClean[[#This Row],[Delivery Date]] - tblClean[[#This Row],[Lead Date]])</f>
        <v>10</v>
      </c>
      <c r="W253" s="82" t="str">
        <f>_xlfn.XLOOKUP(tblClean[[#This Row],[Lead ID]], tblHP[Lead ID], tblHP[Potential_Bucket], "")</f>
        <v>High</v>
      </c>
      <c r="X253" s="82" t="str">
        <f>IF(tblClean[[#This Row],[Customer Rating]]="", "", IF(tblClean[[#This Row],[Customer Rating]]&lt;=2,"0-2", IF(tblClean[[#This Row],[Customer Rating]]&lt;=5,"3-5", IF(tblClean[[#This Row],[Customer Rating]]&lt;=8,"6-8","9-10"))))</f>
        <v>6-8</v>
      </c>
    </row>
    <row r="254" spans="1:24" x14ac:dyDescent="0.3">
      <c r="A254" s="40" t="s">
        <v>273</v>
      </c>
      <c r="B254" s="41" t="s">
        <v>19</v>
      </c>
      <c r="C254" s="41" t="s">
        <v>16</v>
      </c>
      <c r="D254" s="42">
        <v>45938</v>
      </c>
      <c r="E254" s="42">
        <v>45940</v>
      </c>
      <c r="F254" s="42">
        <v>45943</v>
      </c>
      <c r="G254" s="42">
        <v>45950</v>
      </c>
      <c r="H254" s="41" t="s">
        <v>23</v>
      </c>
      <c r="I254" s="41" t="s">
        <v>33</v>
      </c>
      <c r="J254" s="41"/>
      <c r="K254" s="43"/>
      <c r="L254" s="44">
        <f>IF(NOT(ISBLANK(tblClean[[#This Row],[Pre-Booking Date]])), 1, 0)</f>
        <v>1</v>
      </c>
      <c r="M254" s="44">
        <f>IF(NOT(ISBLANK(tblClean[[#This Row],[Booking Date]])), 1, 0)</f>
        <v>1</v>
      </c>
      <c r="N254" s="38">
        <f>IF(NOT(ISBLANK(tblClean[[#This Row],[Delivery Date]])), 1, 0)</f>
        <v>1</v>
      </c>
      <c r="O254" s="38">
        <f>IF(OR(LOWER(TRIM(tblClean[[#This Row],[Cancellation Status]]))="yes", LOWER(TRIM(tblClean[[#This Row],[Cancellation Status]]))="cancelled"), 1, 0)</f>
        <v>1</v>
      </c>
      <c r="P254" s="38">
        <f>IF(AND(tblClean[[#This Row],[Is_Delivered]]=1, tblClean[[#This Row],[Is_Cancelled]]=0), 1, 0)</f>
        <v>0</v>
      </c>
      <c r="Q254" s="38">
        <f>IF(AND(NOT(ISBLANK(tblClean[[#This Row],[Pre-Booking Date]])), NOT(ISBLANK(tblClean[[#This Row],[Lead Date]]))), tblClean[[#This Row],[Pre-Booking Date]] - tblClean[[#This Row],[Lead Date]], "")</f>
        <v>2</v>
      </c>
      <c r="R254" s="38">
        <f>IF(AND(NOT(ISBLANK(tblClean[[#This Row],[Booking Date]])), NOT(ISBLANK(tblClean[[#This Row],[Pre-Booking Date]]))), tblClean[[#This Row],[Booking Date]] - tblClean[[#This Row],[Pre-Booking Date]], "")</f>
        <v>3</v>
      </c>
      <c r="S254" s="38">
        <f>IF(AND(NOT(ISBLANK(tblClean[[#This Row],[Delivery Date]])), NOT(ISBLANK(tblClean[[#This Row],[Booking Date]]))), tblClean[[#This Row],[Delivery Date]] - tblClean[[#This Row],[Booking Date]], "")</f>
        <v>7</v>
      </c>
      <c r="T254" s="39" t="str">
        <f>IF(AND(tblClean[[#This Row],[Is_SuccessfulDelivery]]=1, NOT(ISBLANK(tblClean[[#This Row],[Delivery Date]])), NOT(ISBLANK(tblClean[[#This Row],[Booking Date]]))),
   tblClean[[#This Row],[Delivery Date]] - tblClean[[#This Row],[Booking Date]],
   "")</f>
        <v/>
      </c>
      <c r="U2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54" s="82">
        <f>IF(tblClean[[#This Row],[Delivery Date]]="", "", tblClean[[#This Row],[Delivery Date]] - tblClean[[#This Row],[Lead Date]])</f>
        <v>12</v>
      </c>
      <c r="W254" s="82" t="str">
        <f>_xlfn.XLOOKUP(tblClean[[#This Row],[Lead ID]], tblHP[Lead ID], tblHP[Potential_Bucket], "")</f>
        <v>Low</v>
      </c>
      <c r="X254" s="82" t="str">
        <f>IF(tblClean[[#This Row],[Customer Rating]]="", "", IF(tblClean[[#This Row],[Customer Rating]]&lt;=2,"0-2", IF(tblClean[[#This Row],[Customer Rating]]&lt;=5,"3-5", IF(tblClean[[#This Row],[Customer Rating]]&lt;=8,"6-8","9-10"))))</f>
        <v/>
      </c>
    </row>
    <row r="255" spans="1:24" x14ac:dyDescent="0.3">
      <c r="A255" s="33" t="s">
        <v>274</v>
      </c>
      <c r="B255" s="34" t="s">
        <v>21</v>
      </c>
      <c r="C255" s="34" t="s">
        <v>30</v>
      </c>
      <c r="D255" s="35">
        <v>45940</v>
      </c>
      <c r="E255" s="35">
        <v>45942</v>
      </c>
      <c r="F255" s="35">
        <v>45945</v>
      </c>
      <c r="G255" s="35">
        <v>45948</v>
      </c>
      <c r="H255" s="34" t="s">
        <v>17</v>
      </c>
      <c r="I255" s="34"/>
      <c r="J255" s="35">
        <v>45963</v>
      </c>
      <c r="K255" s="36">
        <v>6</v>
      </c>
      <c r="L255" s="44">
        <f>IF(NOT(ISBLANK(tblClean[[#This Row],[Pre-Booking Date]])), 1, 0)</f>
        <v>1</v>
      </c>
      <c r="M255" s="44">
        <f>IF(NOT(ISBLANK(tblClean[[#This Row],[Booking Date]])), 1, 0)</f>
        <v>1</v>
      </c>
      <c r="N255" s="38">
        <f>IF(NOT(ISBLANK(tblClean[[#This Row],[Delivery Date]])), 1, 0)</f>
        <v>1</v>
      </c>
      <c r="O255" s="38">
        <f>IF(OR(LOWER(TRIM(tblClean[[#This Row],[Cancellation Status]]))="yes", LOWER(TRIM(tblClean[[#This Row],[Cancellation Status]]))="cancelled"), 1, 0)</f>
        <v>0</v>
      </c>
      <c r="P255" s="38">
        <f>IF(AND(tblClean[[#This Row],[Is_Delivered]]=1, tblClean[[#This Row],[Is_Cancelled]]=0), 1, 0)</f>
        <v>1</v>
      </c>
      <c r="Q255" s="38">
        <f>IF(AND(NOT(ISBLANK(tblClean[[#This Row],[Pre-Booking Date]])), NOT(ISBLANK(tblClean[[#This Row],[Lead Date]]))), tblClean[[#This Row],[Pre-Booking Date]] - tblClean[[#This Row],[Lead Date]], "")</f>
        <v>2</v>
      </c>
      <c r="R255" s="38">
        <f>IF(AND(NOT(ISBLANK(tblClean[[#This Row],[Booking Date]])), NOT(ISBLANK(tblClean[[#This Row],[Pre-Booking Date]]))), tblClean[[#This Row],[Booking Date]] - tblClean[[#This Row],[Pre-Booking Date]], "")</f>
        <v>3</v>
      </c>
      <c r="S255" s="38">
        <f>IF(AND(NOT(ISBLANK(tblClean[[#This Row],[Delivery Date]])), NOT(ISBLANK(tblClean[[#This Row],[Booking Date]]))), tblClean[[#This Row],[Delivery Date]] - tblClean[[#This Row],[Booking Date]], "")</f>
        <v>3</v>
      </c>
      <c r="T255" s="39">
        <f>IF(AND(tblClean[[#This Row],[Is_SuccessfulDelivery]]=1, NOT(ISBLANK(tblClean[[#This Row],[Delivery Date]])), NOT(ISBLANK(tblClean[[#This Row],[Booking Date]]))),
   tblClean[[#This Row],[Delivery Date]] - tblClean[[#This Row],[Booking Date]],
   "")</f>
        <v>3</v>
      </c>
      <c r="U2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5" s="82">
        <f>IF(tblClean[[#This Row],[Delivery Date]]="", "", tblClean[[#This Row],[Delivery Date]] - tblClean[[#This Row],[Lead Date]])</f>
        <v>8</v>
      </c>
      <c r="W255" s="82" t="str">
        <f>_xlfn.XLOOKUP(tblClean[[#This Row],[Lead ID]], tblHP[Lead ID], tblHP[Potential_Bucket], "")</f>
        <v>High</v>
      </c>
      <c r="X255" s="82" t="str">
        <f>IF(tblClean[[#This Row],[Customer Rating]]="", "", IF(tblClean[[#This Row],[Customer Rating]]&lt;=2,"0-2", IF(tblClean[[#This Row],[Customer Rating]]&lt;=5,"3-5", IF(tblClean[[#This Row],[Customer Rating]]&lt;=8,"6-8","9-10"))))</f>
        <v>6-8</v>
      </c>
    </row>
    <row r="256" spans="1:24" x14ac:dyDescent="0.3">
      <c r="A256" s="40" t="s">
        <v>275</v>
      </c>
      <c r="B256" s="41" t="s">
        <v>32</v>
      </c>
      <c r="C256" s="41" t="s">
        <v>16</v>
      </c>
      <c r="D256" s="42">
        <v>45953</v>
      </c>
      <c r="E256" s="42">
        <v>45958</v>
      </c>
      <c r="F256" s="42">
        <v>45963</v>
      </c>
      <c r="G256" s="42">
        <v>45970</v>
      </c>
      <c r="H256" s="41" t="s">
        <v>17</v>
      </c>
      <c r="I256" s="41"/>
      <c r="J256" s="42">
        <v>46000</v>
      </c>
      <c r="K256" s="43">
        <v>4</v>
      </c>
      <c r="L256" s="44">
        <f>IF(NOT(ISBLANK(tblClean[[#This Row],[Pre-Booking Date]])), 1, 0)</f>
        <v>1</v>
      </c>
      <c r="M256" s="44">
        <f>IF(NOT(ISBLANK(tblClean[[#This Row],[Booking Date]])), 1, 0)</f>
        <v>1</v>
      </c>
      <c r="N256" s="38">
        <f>IF(NOT(ISBLANK(tblClean[[#This Row],[Delivery Date]])), 1, 0)</f>
        <v>1</v>
      </c>
      <c r="O256" s="38">
        <f>IF(OR(LOWER(TRIM(tblClean[[#This Row],[Cancellation Status]]))="yes", LOWER(TRIM(tblClean[[#This Row],[Cancellation Status]]))="cancelled"), 1, 0)</f>
        <v>0</v>
      </c>
      <c r="P256" s="38">
        <f>IF(AND(tblClean[[#This Row],[Is_Delivered]]=1, tblClean[[#This Row],[Is_Cancelled]]=0), 1, 0)</f>
        <v>1</v>
      </c>
      <c r="Q256" s="38">
        <f>IF(AND(NOT(ISBLANK(tblClean[[#This Row],[Pre-Booking Date]])), NOT(ISBLANK(tblClean[[#This Row],[Lead Date]]))), tblClean[[#This Row],[Pre-Booking Date]] - tblClean[[#This Row],[Lead Date]], "")</f>
        <v>5</v>
      </c>
      <c r="R256" s="38">
        <f>IF(AND(NOT(ISBLANK(tblClean[[#This Row],[Booking Date]])), NOT(ISBLANK(tblClean[[#This Row],[Pre-Booking Date]]))), tblClean[[#This Row],[Booking Date]] - tblClean[[#This Row],[Pre-Booking Date]], "")</f>
        <v>5</v>
      </c>
      <c r="S256" s="38">
        <f>IF(AND(NOT(ISBLANK(tblClean[[#This Row],[Delivery Date]])), NOT(ISBLANK(tblClean[[#This Row],[Booking Date]]))), tblClean[[#This Row],[Delivery Date]] - tblClean[[#This Row],[Booking Date]], "")</f>
        <v>7</v>
      </c>
      <c r="T256" s="39">
        <f>IF(AND(tblClean[[#This Row],[Is_SuccessfulDelivery]]=1, NOT(ISBLANK(tblClean[[#This Row],[Delivery Date]])), NOT(ISBLANK(tblClean[[#This Row],[Booking Date]]))),
   tblClean[[#This Row],[Delivery Date]] - tblClean[[#This Row],[Booking Date]],
   "")</f>
        <v>7</v>
      </c>
      <c r="U2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6" s="82">
        <f>IF(tblClean[[#This Row],[Delivery Date]]="", "", tblClean[[#This Row],[Delivery Date]] - tblClean[[#This Row],[Lead Date]])</f>
        <v>17</v>
      </c>
      <c r="W256" s="82" t="str">
        <f>_xlfn.XLOOKUP(tblClean[[#This Row],[Lead ID]], tblHP[Lead ID], tblHP[Potential_Bucket], "")</f>
        <v>Low</v>
      </c>
      <c r="X256" s="82" t="str">
        <f>IF(tblClean[[#This Row],[Customer Rating]]="", "", IF(tblClean[[#This Row],[Customer Rating]]&lt;=2,"0-2", IF(tblClean[[#This Row],[Customer Rating]]&lt;=5,"3-5", IF(tblClean[[#This Row],[Customer Rating]]&lt;=8,"6-8","9-10"))))</f>
        <v>3-5</v>
      </c>
    </row>
    <row r="257" spans="1:24" x14ac:dyDescent="0.3">
      <c r="A257" s="33" t="s">
        <v>276</v>
      </c>
      <c r="B257" s="34" t="s">
        <v>21</v>
      </c>
      <c r="C257" s="34" t="s">
        <v>16</v>
      </c>
      <c r="D257" s="35">
        <v>45940</v>
      </c>
      <c r="E257" s="35">
        <v>45942</v>
      </c>
      <c r="F257" s="35">
        <v>45947</v>
      </c>
      <c r="G257" s="35">
        <v>45950</v>
      </c>
      <c r="H257" s="34" t="s">
        <v>17</v>
      </c>
      <c r="I257" s="34"/>
      <c r="J257" s="35">
        <v>45969</v>
      </c>
      <c r="K257" s="36">
        <v>7</v>
      </c>
      <c r="L257" s="44">
        <f>IF(NOT(ISBLANK(tblClean[[#This Row],[Pre-Booking Date]])), 1, 0)</f>
        <v>1</v>
      </c>
      <c r="M257" s="44">
        <f>IF(NOT(ISBLANK(tblClean[[#This Row],[Booking Date]])), 1, 0)</f>
        <v>1</v>
      </c>
      <c r="N257" s="38">
        <f>IF(NOT(ISBLANK(tblClean[[#This Row],[Delivery Date]])), 1, 0)</f>
        <v>1</v>
      </c>
      <c r="O257" s="38">
        <f>IF(OR(LOWER(TRIM(tblClean[[#This Row],[Cancellation Status]]))="yes", LOWER(TRIM(tblClean[[#This Row],[Cancellation Status]]))="cancelled"), 1, 0)</f>
        <v>0</v>
      </c>
      <c r="P257" s="38">
        <f>IF(AND(tblClean[[#This Row],[Is_Delivered]]=1, tblClean[[#This Row],[Is_Cancelled]]=0), 1, 0)</f>
        <v>1</v>
      </c>
      <c r="Q257" s="38">
        <f>IF(AND(NOT(ISBLANK(tblClean[[#This Row],[Pre-Booking Date]])), NOT(ISBLANK(tblClean[[#This Row],[Lead Date]]))), tblClean[[#This Row],[Pre-Booking Date]] - tblClean[[#This Row],[Lead Date]], "")</f>
        <v>2</v>
      </c>
      <c r="R257" s="38">
        <f>IF(AND(NOT(ISBLANK(tblClean[[#This Row],[Booking Date]])), NOT(ISBLANK(tblClean[[#This Row],[Pre-Booking Date]]))), tblClean[[#This Row],[Booking Date]] - tblClean[[#This Row],[Pre-Booking Date]], "")</f>
        <v>5</v>
      </c>
      <c r="S257" s="38">
        <f>IF(AND(NOT(ISBLANK(tblClean[[#This Row],[Delivery Date]])), NOT(ISBLANK(tblClean[[#This Row],[Booking Date]]))), tblClean[[#This Row],[Delivery Date]] - tblClean[[#This Row],[Booking Date]], "")</f>
        <v>3</v>
      </c>
      <c r="T257" s="39">
        <f>IF(AND(tblClean[[#This Row],[Is_SuccessfulDelivery]]=1, NOT(ISBLANK(tblClean[[#This Row],[Delivery Date]])), NOT(ISBLANK(tblClean[[#This Row],[Booking Date]]))),
   tblClean[[#This Row],[Delivery Date]] - tblClean[[#This Row],[Booking Date]],
   "")</f>
        <v>3</v>
      </c>
      <c r="U2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57" s="82">
        <f>IF(tblClean[[#This Row],[Delivery Date]]="", "", tblClean[[#This Row],[Delivery Date]] - tblClean[[#This Row],[Lead Date]])</f>
        <v>10</v>
      </c>
      <c r="W257" s="82" t="str">
        <f>_xlfn.XLOOKUP(tblClean[[#This Row],[Lead ID]], tblHP[Lead ID], tblHP[Potential_Bucket], "")</f>
        <v>Low</v>
      </c>
      <c r="X257" s="82" t="str">
        <f>IF(tblClean[[#This Row],[Customer Rating]]="", "", IF(tblClean[[#This Row],[Customer Rating]]&lt;=2,"0-2", IF(tblClean[[#This Row],[Customer Rating]]&lt;=5,"3-5", IF(tblClean[[#This Row],[Customer Rating]]&lt;=8,"6-8","9-10"))))</f>
        <v>6-8</v>
      </c>
    </row>
    <row r="258" spans="1:24" x14ac:dyDescent="0.3">
      <c r="A258" s="40" t="s">
        <v>277</v>
      </c>
      <c r="B258" s="41" t="s">
        <v>21</v>
      </c>
      <c r="C258" s="41" t="s">
        <v>30</v>
      </c>
      <c r="D258" s="42">
        <v>45953</v>
      </c>
      <c r="E258" s="42">
        <v>45954</v>
      </c>
      <c r="F258" s="42">
        <v>45955</v>
      </c>
      <c r="G258" s="42">
        <v>45958</v>
      </c>
      <c r="H258" s="41" t="s">
        <v>17</v>
      </c>
      <c r="I258" s="41"/>
      <c r="J258" s="42">
        <v>45970</v>
      </c>
      <c r="K258" s="43">
        <v>3</v>
      </c>
      <c r="L258" s="44">
        <f>IF(NOT(ISBLANK(tblClean[[#This Row],[Pre-Booking Date]])), 1, 0)</f>
        <v>1</v>
      </c>
      <c r="M258" s="44">
        <f>IF(NOT(ISBLANK(tblClean[[#This Row],[Booking Date]])), 1, 0)</f>
        <v>1</v>
      </c>
      <c r="N258" s="38">
        <f>IF(NOT(ISBLANK(tblClean[[#This Row],[Delivery Date]])), 1, 0)</f>
        <v>1</v>
      </c>
      <c r="O258" s="38">
        <f>IF(OR(LOWER(TRIM(tblClean[[#This Row],[Cancellation Status]]))="yes", LOWER(TRIM(tblClean[[#This Row],[Cancellation Status]]))="cancelled"), 1, 0)</f>
        <v>0</v>
      </c>
      <c r="P258" s="38">
        <f>IF(AND(tblClean[[#This Row],[Is_Delivered]]=1, tblClean[[#This Row],[Is_Cancelled]]=0), 1, 0)</f>
        <v>1</v>
      </c>
      <c r="Q258" s="38">
        <f>IF(AND(NOT(ISBLANK(tblClean[[#This Row],[Pre-Booking Date]])), NOT(ISBLANK(tblClean[[#This Row],[Lead Date]]))), tblClean[[#This Row],[Pre-Booking Date]] - tblClean[[#This Row],[Lead Date]], "")</f>
        <v>1</v>
      </c>
      <c r="R258" s="38">
        <f>IF(AND(NOT(ISBLANK(tblClean[[#This Row],[Booking Date]])), NOT(ISBLANK(tblClean[[#This Row],[Pre-Booking Date]]))), tblClean[[#This Row],[Booking Date]] - tblClean[[#This Row],[Pre-Booking Date]], "")</f>
        <v>1</v>
      </c>
      <c r="S258" s="38">
        <f>IF(AND(NOT(ISBLANK(tblClean[[#This Row],[Delivery Date]])), NOT(ISBLANK(tblClean[[#This Row],[Booking Date]]))), tblClean[[#This Row],[Delivery Date]] - tblClean[[#This Row],[Booking Date]], "")</f>
        <v>3</v>
      </c>
      <c r="T258" s="39">
        <f>IF(AND(tblClean[[#This Row],[Is_SuccessfulDelivery]]=1, NOT(ISBLANK(tblClean[[#This Row],[Delivery Date]])), NOT(ISBLANK(tblClean[[#This Row],[Booking Date]]))),
   tblClean[[#This Row],[Delivery Date]] - tblClean[[#This Row],[Booking Date]],
   "")</f>
        <v>3</v>
      </c>
      <c r="U2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8" s="82">
        <f>IF(tblClean[[#This Row],[Delivery Date]]="", "", tblClean[[#This Row],[Delivery Date]] - tblClean[[#This Row],[Lead Date]])</f>
        <v>5</v>
      </c>
      <c r="W258" s="82" t="str">
        <f>_xlfn.XLOOKUP(tblClean[[#This Row],[Lead ID]], tblHP[Lead ID], tblHP[Potential_Bucket], "")</f>
        <v>Low</v>
      </c>
      <c r="X258" s="82" t="str">
        <f>IF(tblClean[[#This Row],[Customer Rating]]="", "", IF(tblClean[[#This Row],[Customer Rating]]&lt;=2,"0-2", IF(tblClean[[#This Row],[Customer Rating]]&lt;=5,"3-5", IF(tblClean[[#This Row],[Customer Rating]]&lt;=8,"6-8","9-10"))))</f>
        <v>3-5</v>
      </c>
    </row>
    <row r="259" spans="1:24" x14ac:dyDescent="0.3">
      <c r="A259" s="33" t="s">
        <v>278</v>
      </c>
      <c r="B259" s="34" t="s">
        <v>21</v>
      </c>
      <c r="C259" s="34" t="s">
        <v>16</v>
      </c>
      <c r="D259" s="35">
        <v>45958</v>
      </c>
      <c r="E259" s="35">
        <v>45960</v>
      </c>
      <c r="F259" s="35">
        <v>45963</v>
      </c>
      <c r="G259" s="35">
        <v>45966</v>
      </c>
      <c r="H259" s="34" t="s">
        <v>17</v>
      </c>
      <c r="I259" s="34"/>
      <c r="J259" s="35">
        <v>45991</v>
      </c>
      <c r="K259" s="36">
        <v>2</v>
      </c>
      <c r="L259" s="44">
        <f>IF(NOT(ISBLANK(tblClean[[#This Row],[Pre-Booking Date]])), 1, 0)</f>
        <v>1</v>
      </c>
      <c r="M259" s="44">
        <f>IF(NOT(ISBLANK(tblClean[[#This Row],[Booking Date]])), 1, 0)</f>
        <v>1</v>
      </c>
      <c r="N259" s="38">
        <f>IF(NOT(ISBLANK(tblClean[[#This Row],[Delivery Date]])), 1, 0)</f>
        <v>1</v>
      </c>
      <c r="O259" s="38">
        <f>IF(OR(LOWER(TRIM(tblClean[[#This Row],[Cancellation Status]]))="yes", LOWER(TRIM(tblClean[[#This Row],[Cancellation Status]]))="cancelled"), 1, 0)</f>
        <v>0</v>
      </c>
      <c r="P259" s="38">
        <f>IF(AND(tblClean[[#This Row],[Is_Delivered]]=1, tblClean[[#This Row],[Is_Cancelled]]=0), 1, 0)</f>
        <v>1</v>
      </c>
      <c r="Q259" s="38">
        <f>IF(AND(NOT(ISBLANK(tblClean[[#This Row],[Pre-Booking Date]])), NOT(ISBLANK(tblClean[[#This Row],[Lead Date]]))), tblClean[[#This Row],[Pre-Booking Date]] - tblClean[[#This Row],[Lead Date]], "")</f>
        <v>2</v>
      </c>
      <c r="R259" s="38">
        <f>IF(AND(NOT(ISBLANK(tblClean[[#This Row],[Booking Date]])), NOT(ISBLANK(tblClean[[#This Row],[Pre-Booking Date]]))), tblClean[[#This Row],[Booking Date]] - tblClean[[#This Row],[Pre-Booking Date]], "")</f>
        <v>3</v>
      </c>
      <c r="S259" s="38">
        <f>IF(AND(NOT(ISBLANK(tblClean[[#This Row],[Delivery Date]])), NOT(ISBLANK(tblClean[[#This Row],[Booking Date]]))), tblClean[[#This Row],[Delivery Date]] - tblClean[[#This Row],[Booking Date]], "")</f>
        <v>3</v>
      </c>
      <c r="T259" s="39">
        <f>IF(AND(tblClean[[#This Row],[Is_SuccessfulDelivery]]=1, NOT(ISBLANK(tblClean[[#This Row],[Delivery Date]])), NOT(ISBLANK(tblClean[[#This Row],[Booking Date]]))),
   tblClean[[#This Row],[Delivery Date]] - tblClean[[#This Row],[Booking Date]],
   "")</f>
        <v>3</v>
      </c>
      <c r="U2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59" s="82">
        <f>IF(tblClean[[#This Row],[Delivery Date]]="", "", tblClean[[#This Row],[Delivery Date]] - tblClean[[#This Row],[Lead Date]])</f>
        <v>8</v>
      </c>
      <c r="W259" s="82" t="str">
        <f>_xlfn.XLOOKUP(tblClean[[#This Row],[Lead ID]], tblHP[Lead ID], tblHP[Potential_Bucket], "")</f>
        <v>Low</v>
      </c>
      <c r="X259" s="82" t="str">
        <f>IF(tblClean[[#This Row],[Customer Rating]]="", "", IF(tblClean[[#This Row],[Customer Rating]]&lt;=2,"0-2", IF(tblClean[[#This Row],[Customer Rating]]&lt;=5,"3-5", IF(tblClean[[#This Row],[Customer Rating]]&lt;=8,"6-8","9-10"))))</f>
        <v>0-2</v>
      </c>
    </row>
    <row r="260" spans="1:24" x14ac:dyDescent="0.3">
      <c r="A260" s="40" t="s">
        <v>279</v>
      </c>
      <c r="B260" s="41" t="s">
        <v>21</v>
      </c>
      <c r="C260" s="41" t="s">
        <v>30</v>
      </c>
      <c r="D260" s="42">
        <v>45945</v>
      </c>
      <c r="E260" s="42">
        <v>45949</v>
      </c>
      <c r="F260" s="42">
        <v>45952</v>
      </c>
      <c r="G260" s="42">
        <v>45959</v>
      </c>
      <c r="H260" s="41" t="s">
        <v>17</v>
      </c>
      <c r="I260" s="41"/>
      <c r="J260" s="42">
        <v>45972</v>
      </c>
      <c r="K260" s="43">
        <v>6</v>
      </c>
      <c r="L260" s="44">
        <f>IF(NOT(ISBLANK(tblClean[[#This Row],[Pre-Booking Date]])), 1, 0)</f>
        <v>1</v>
      </c>
      <c r="M260" s="44">
        <f>IF(NOT(ISBLANK(tblClean[[#This Row],[Booking Date]])), 1, 0)</f>
        <v>1</v>
      </c>
      <c r="N260" s="38">
        <f>IF(NOT(ISBLANK(tblClean[[#This Row],[Delivery Date]])), 1, 0)</f>
        <v>1</v>
      </c>
      <c r="O260" s="38">
        <f>IF(OR(LOWER(TRIM(tblClean[[#This Row],[Cancellation Status]]))="yes", LOWER(TRIM(tblClean[[#This Row],[Cancellation Status]]))="cancelled"), 1, 0)</f>
        <v>0</v>
      </c>
      <c r="P260" s="38">
        <f>IF(AND(tblClean[[#This Row],[Is_Delivered]]=1, tblClean[[#This Row],[Is_Cancelled]]=0), 1, 0)</f>
        <v>1</v>
      </c>
      <c r="Q260" s="38">
        <f>IF(AND(NOT(ISBLANK(tblClean[[#This Row],[Pre-Booking Date]])), NOT(ISBLANK(tblClean[[#This Row],[Lead Date]]))), tblClean[[#This Row],[Pre-Booking Date]] - tblClean[[#This Row],[Lead Date]], "")</f>
        <v>4</v>
      </c>
      <c r="R260" s="38">
        <f>IF(AND(NOT(ISBLANK(tblClean[[#This Row],[Booking Date]])), NOT(ISBLANK(tblClean[[#This Row],[Pre-Booking Date]]))), tblClean[[#This Row],[Booking Date]] - tblClean[[#This Row],[Pre-Booking Date]], "")</f>
        <v>3</v>
      </c>
      <c r="S260" s="38">
        <f>IF(AND(NOT(ISBLANK(tblClean[[#This Row],[Delivery Date]])), NOT(ISBLANK(tblClean[[#This Row],[Booking Date]]))), tblClean[[#This Row],[Delivery Date]] - tblClean[[#This Row],[Booking Date]], "")</f>
        <v>7</v>
      </c>
      <c r="T260" s="39">
        <f>IF(AND(tblClean[[#This Row],[Is_SuccessfulDelivery]]=1, NOT(ISBLANK(tblClean[[#This Row],[Delivery Date]])), NOT(ISBLANK(tblClean[[#This Row],[Booking Date]]))),
   tblClean[[#This Row],[Delivery Date]] - tblClean[[#This Row],[Booking Date]],
   "")</f>
        <v>7</v>
      </c>
      <c r="U2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0" s="82">
        <f>IF(tblClean[[#This Row],[Delivery Date]]="", "", tblClean[[#This Row],[Delivery Date]] - tblClean[[#This Row],[Lead Date]])</f>
        <v>14</v>
      </c>
      <c r="W260" s="82" t="str">
        <f>_xlfn.XLOOKUP(tblClean[[#This Row],[Lead ID]], tblHP[Lead ID], tblHP[Potential_Bucket], "")</f>
        <v>High</v>
      </c>
      <c r="X260" s="82" t="str">
        <f>IF(tblClean[[#This Row],[Customer Rating]]="", "", IF(tblClean[[#This Row],[Customer Rating]]&lt;=2,"0-2", IF(tblClean[[#This Row],[Customer Rating]]&lt;=5,"3-5", IF(tblClean[[#This Row],[Customer Rating]]&lt;=8,"6-8","9-10"))))</f>
        <v>6-8</v>
      </c>
    </row>
    <row r="261" spans="1:24" x14ac:dyDescent="0.3">
      <c r="A261" s="33" t="s">
        <v>280</v>
      </c>
      <c r="B261" s="34" t="s">
        <v>21</v>
      </c>
      <c r="C261" s="34" t="s">
        <v>30</v>
      </c>
      <c r="D261" s="35">
        <v>45933</v>
      </c>
      <c r="E261" s="35">
        <v>45937</v>
      </c>
      <c r="F261" s="35">
        <v>45939</v>
      </c>
      <c r="G261" s="35">
        <v>45943</v>
      </c>
      <c r="H261" s="34" t="s">
        <v>17</v>
      </c>
      <c r="I261" s="34"/>
      <c r="J261" s="35">
        <v>45962</v>
      </c>
      <c r="K261" s="36">
        <v>10</v>
      </c>
      <c r="L261" s="44">
        <f>IF(NOT(ISBLANK(tblClean[[#This Row],[Pre-Booking Date]])), 1, 0)</f>
        <v>1</v>
      </c>
      <c r="M261" s="44">
        <f>IF(NOT(ISBLANK(tblClean[[#This Row],[Booking Date]])), 1, 0)</f>
        <v>1</v>
      </c>
      <c r="N261" s="38">
        <f>IF(NOT(ISBLANK(tblClean[[#This Row],[Delivery Date]])), 1, 0)</f>
        <v>1</v>
      </c>
      <c r="O261" s="38">
        <f>IF(OR(LOWER(TRIM(tblClean[[#This Row],[Cancellation Status]]))="yes", LOWER(TRIM(tblClean[[#This Row],[Cancellation Status]]))="cancelled"), 1, 0)</f>
        <v>0</v>
      </c>
      <c r="P261" s="38">
        <f>IF(AND(tblClean[[#This Row],[Is_Delivered]]=1, tblClean[[#This Row],[Is_Cancelled]]=0), 1, 0)</f>
        <v>1</v>
      </c>
      <c r="Q261" s="38">
        <f>IF(AND(NOT(ISBLANK(tblClean[[#This Row],[Pre-Booking Date]])), NOT(ISBLANK(tblClean[[#This Row],[Lead Date]]))), tblClean[[#This Row],[Pre-Booking Date]] - tblClean[[#This Row],[Lead Date]], "")</f>
        <v>4</v>
      </c>
      <c r="R261" s="38">
        <f>IF(AND(NOT(ISBLANK(tblClean[[#This Row],[Booking Date]])), NOT(ISBLANK(tblClean[[#This Row],[Pre-Booking Date]]))), tblClean[[#This Row],[Booking Date]] - tblClean[[#This Row],[Pre-Booking Date]], "")</f>
        <v>2</v>
      </c>
      <c r="S261" s="38">
        <f>IF(AND(NOT(ISBLANK(tblClean[[#This Row],[Delivery Date]])), NOT(ISBLANK(tblClean[[#This Row],[Booking Date]]))), tblClean[[#This Row],[Delivery Date]] - tblClean[[#This Row],[Booking Date]], "")</f>
        <v>4</v>
      </c>
      <c r="T261" s="39">
        <f>IF(AND(tblClean[[#This Row],[Is_SuccessfulDelivery]]=1, NOT(ISBLANK(tblClean[[#This Row],[Delivery Date]])), NOT(ISBLANK(tblClean[[#This Row],[Booking Date]]))),
   tblClean[[#This Row],[Delivery Date]] - tblClean[[#This Row],[Booking Date]],
   "")</f>
        <v>4</v>
      </c>
      <c r="U2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61" s="82">
        <f>IF(tblClean[[#This Row],[Delivery Date]]="", "", tblClean[[#This Row],[Delivery Date]] - tblClean[[#This Row],[Lead Date]])</f>
        <v>10</v>
      </c>
      <c r="W261" s="82" t="str">
        <f>_xlfn.XLOOKUP(tblClean[[#This Row],[Lead ID]], tblHP[Lead ID], tblHP[Potential_Bucket], "")</f>
        <v>High</v>
      </c>
      <c r="X261" s="82" t="str">
        <f>IF(tblClean[[#This Row],[Customer Rating]]="", "", IF(tblClean[[#This Row],[Customer Rating]]&lt;=2,"0-2", IF(tblClean[[#This Row],[Customer Rating]]&lt;=5,"3-5", IF(tblClean[[#This Row],[Customer Rating]]&lt;=8,"6-8","9-10"))))</f>
        <v>9-10</v>
      </c>
    </row>
    <row r="262" spans="1:24" x14ac:dyDescent="0.3">
      <c r="A262" s="40" t="s">
        <v>281</v>
      </c>
      <c r="B262" s="41" t="s">
        <v>19</v>
      </c>
      <c r="C262" s="41" t="s">
        <v>16</v>
      </c>
      <c r="D262" s="42">
        <v>45952</v>
      </c>
      <c r="E262" s="42">
        <v>45957</v>
      </c>
      <c r="F262" s="42">
        <v>45958</v>
      </c>
      <c r="G262" s="42">
        <v>45961</v>
      </c>
      <c r="H262" s="41" t="s">
        <v>17</v>
      </c>
      <c r="I262" s="41"/>
      <c r="J262" s="42">
        <v>45983</v>
      </c>
      <c r="K262" s="43">
        <v>4</v>
      </c>
      <c r="L262" s="44">
        <f>IF(NOT(ISBLANK(tblClean[[#This Row],[Pre-Booking Date]])), 1, 0)</f>
        <v>1</v>
      </c>
      <c r="M262" s="44">
        <f>IF(NOT(ISBLANK(tblClean[[#This Row],[Booking Date]])), 1, 0)</f>
        <v>1</v>
      </c>
      <c r="N262" s="38">
        <f>IF(NOT(ISBLANK(tblClean[[#This Row],[Delivery Date]])), 1, 0)</f>
        <v>1</v>
      </c>
      <c r="O262" s="38">
        <f>IF(OR(LOWER(TRIM(tblClean[[#This Row],[Cancellation Status]]))="yes", LOWER(TRIM(tblClean[[#This Row],[Cancellation Status]]))="cancelled"), 1, 0)</f>
        <v>0</v>
      </c>
      <c r="P262" s="38">
        <f>IF(AND(tblClean[[#This Row],[Is_Delivered]]=1, tblClean[[#This Row],[Is_Cancelled]]=0), 1, 0)</f>
        <v>1</v>
      </c>
      <c r="Q262" s="38">
        <f>IF(AND(NOT(ISBLANK(tblClean[[#This Row],[Pre-Booking Date]])), NOT(ISBLANK(tblClean[[#This Row],[Lead Date]]))), tblClean[[#This Row],[Pre-Booking Date]] - tblClean[[#This Row],[Lead Date]], "")</f>
        <v>5</v>
      </c>
      <c r="R262" s="38">
        <f>IF(AND(NOT(ISBLANK(tblClean[[#This Row],[Booking Date]])), NOT(ISBLANK(tblClean[[#This Row],[Pre-Booking Date]]))), tblClean[[#This Row],[Booking Date]] - tblClean[[#This Row],[Pre-Booking Date]], "")</f>
        <v>1</v>
      </c>
      <c r="S262" s="38">
        <f>IF(AND(NOT(ISBLANK(tblClean[[#This Row],[Delivery Date]])), NOT(ISBLANK(tblClean[[#This Row],[Booking Date]]))), tblClean[[#This Row],[Delivery Date]] - tblClean[[#This Row],[Booking Date]], "")</f>
        <v>3</v>
      </c>
      <c r="T262" s="39">
        <f>IF(AND(tblClean[[#This Row],[Is_SuccessfulDelivery]]=1, NOT(ISBLANK(tblClean[[#This Row],[Delivery Date]])), NOT(ISBLANK(tblClean[[#This Row],[Booking Date]]))),
   tblClean[[#This Row],[Delivery Date]] - tblClean[[#This Row],[Booking Date]],
   "")</f>
        <v>3</v>
      </c>
      <c r="U2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2" s="82">
        <f>IF(tblClean[[#This Row],[Delivery Date]]="", "", tblClean[[#This Row],[Delivery Date]] - tblClean[[#This Row],[Lead Date]])</f>
        <v>9</v>
      </c>
      <c r="W262" s="82" t="str">
        <f>_xlfn.XLOOKUP(tblClean[[#This Row],[Lead ID]], tblHP[Lead ID], tblHP[Potential_Bucket], "")</f>
        <v>Low</v>
      </c>
      <c r="X262" s="82" t="str">
        <f>IF(tblClean[[#This Row],[Customer Rating]]="", "", IF(tblClean[[#This Row],[Customer Rating]]&lt;=2,"0-2", IF(tblClean[[#This Row],[Customer Rating]]&lt;=5,"3-5", IF(tblClean[[#This Row],[Customer Rating]]&lt;=8,"6-8","9-10"))))</f>
        <v>3-5</v>
      </c>
    </row>
    <row r="263" spans="1:24" x14ac:dyDescent="0.3">
      <c r="A263" s="33" t="s">
        <v>282</v>
      </c>
      <c r="B263" s="34" t="s">
        <v>21</v>
      </c>
      <c r="C263" s="34" t="s">
        <v>16</v>
      </c>
      <c r="D263" s="35">
        <v>45938</v>
      </c>
      <c r="E263" s="35">
        <v>45943</v>
      </c>
      <c r="F263" s="35">
        <v>45944</v>
      </c>
      <c r="G263" s="35">
        <v>45951</v>
      </c>
      <c r="H263" s="34" t="s">
        <v>17</v>
      </c>
      <c r="I263" s="34"/>
      <c r="J263" s="35">
        <v>45976</v>
      </c>
      <c r="K263" s="36">
        <v>5</v>
      </c>
      <c r="L263" s="44">
        <f>IF(NOT(ISBLANK(tblClean[[#This Row],[Pre-Booking Date]])), 1, 0)</f>
        <v>1</v>
      </c>
      <c r="M263" s="44">
        <f>IF(NOT(ISBLANK(tblClean[[#This Row],[Booking Date]])), 1, 0)</f>
        <v>1</v>
      </c>
      <c r="N263" s="38">
        <f>IF(NOT(ISBLANK(tblClean[[#This Row],[Delivery Date]])), 1, 0)</f>
        <v>1</v>
      </c>
      <c r="O263" s="38">
        <f>IF(OR(LOWER(TRIM(tblClean[[#This Row],[Cancellation Status]]))="yes", LOWER(TRIM(tblClean[[#This Row],[Cancellation Status]]))="cancelled"), 1, 0)</f>
        <v>0</v>
      </c>
      <c r="P263" s="38">
        <f>IF(AND(tblClean[[#This Row],[Is_Delivered]]=1, tblClean[[#This Row],[Is_Cancelled]]=0), 1, 0)</f>
        <v>1</v>
      </c>
      <c r="Q263" s="38">
        <f>IF(AND(NOT(ISBLANK(tblClean[[#This Row],[Pre-Booking Date]])), NOT(ISBLANK(tblClean[[#This Row],[Lead Date]]))), tblClean[[#This Row],[Pre-Booking Date]] - tblClean[[#This Row],[Lead Date]], "")</f>
        <v>5</v>
      </c>
      <c r="R263" s="38">
        <f>IF(AND(NOT(ISBLANK(tblClean[[#This Row],[Booking Date]])), NOT(ISBLANK(tblClean[[#This Row],[Pre-Booking Date]]))), tblClean[[#This Row],[Booking Date]] - tblClean[[#This Row],[Pre-Booking Date]], "")</f>
        <v>1</v>
      </c>
      <c r="S263" s="38">
        <f>IF(AND(NOT(ISBLANK(tblClean[[#This Row],[Delivery Date]])), NOT(ISBLANK(tblClean[[#This Row],[Booking Date]]))), tblClean[[#This Row],[Delivery Date]] - tblClean[[#This Row],[Booking Date]], "")</f>
        <v>7</v>
      </c>
      <c r="T263" s="39">
        <f>IF(AND(tblClean[[#This Row],[Is_SuccessfulDelivery]]=1, NOT(ISBLANK(tblClean[[#This Row],[Delivery Date]])), NOT(ISBLANK(tblClean[[#This Row],[Booking Date]]))),
   tblClean[[#This Row],[Delivery Date]] - tblClean[[#This Row],[Booking Date]],
   "")</f>
        <v>7</v>
      </c>
      <c r="U2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3" s="82">
        <f>IF(tblClean[[#This Row],[Delivery Date]]="", "", tblClean[[#This Row],[Delivery Date]] - tblClean[[#This Row],[Lead Date]])</f>
        <v>13</v>
      </c>
      <c r="W263" s="82" t="str">
        <f>_xlfn.XLOOKUP(tblClean[[#This Row],[Lead ID]], tblHP[Lead ID], tblHP[Potential_Bucket], "")</f>
        <v>Low</v>
      </c>
      <c r="X263" s="82" t="str">
        <f>IF(tblClean[[#This Row],[Customer Rating]]="", "", IF(tblClean[[#This Row],[Customer Rating]]&lt;=2,"0-2", IF(tblClean[[#This Row],[Customer Rating]]&lt;=5,"3-5", IF(tblClean[[#This Row],[Customer Rating]]&lt;=8,"6-8","9-10"))))</f>
        <v>3-5</v>
      </c>
    </row>
    <row r="264" spans="1:24" x14ac:dyDescent="0.3">
      <c r="A264" s="40" t="s">
        <v>283</v>
      </c>
      <c r="B264" s="41" t="s">
        <v>21</v>
      </c>
      <c r="C264" s="41" t="s">
        <v>16</v>
      </c>
      <c r="D264" s="42">
        <v>45960</v>
      </c>
      <c r="E264" s="42">
        <v>45964</v>
      </c>
      <c r="F264" s="42">
        <v>45968</v>
      </c>
      <c r="G264" s="42">
        <v>45973</v>
      </c>
      <c r="H264" s="41" t="s">
        <v>23</v>
      </c>
      <c r="I264" s="41" t="s">
        <v>26</v>
      </c>
      <c r="J264" s="41"/>
      <c r="K264" s="43"/>
      <c r="L264" s="44">
        <f>IF(NOT(ISBLANK(tblClean[[#This Row],[Pre-Booking Date]])), 1, 0)</f>
        <v>1</v>
      </c>
      <c r="M264" s="44">
        <f>IF(NOT(ISBLANK(tblClean[[#This Row],[Booking Date]])), 1, 0)</f>
        <v>1</v>
      </c>
      <c r="N264" s="38">
        <f>IF(NOT(ISBLANK(tblClean[[#This Row],[Delivery Date]])), 1, 0)</f>
        <v>1</v>
      </c>
      <c r="O264" s="38">
        <f>IF(OR(LOWER(TRIM(tblClean[[#This Row],[Cancellation Status]]))="yes", LOWER(TRIM(tblClean[[#This Row],[Cancellation Status]]))="cancelled"), 1, 0)</f>
        <v>1</v>
      </c>
      <c r="P264" s="38">
        <f>IF(AND(tblClean[[#This Row],[Is_Delivered]]=1, tblClean[[#This Row],[Is_Cancelled]]=0), 1, 0)</f>
        <v>0</v>
      </c>
      <c r="Q264" s="38">
        <f>IF(AND(NOT(ISBLANK(tblClean[[#This Row],[Pre-Booking Date]])), NOT(ISBLANK(tblClean[[#This Row],[Lead Date]]))), tblClean[[#This Row],[Pre-Booking Date]] - tblClean[[#This Row],[Lead Date]], "")</f>
        <v>4</v>
      </c>
      <c r="R264" s="38">
        <f>IF(AND(NOT(ISBLANK(tblClean[[#This Row],[Booking Date]])), NOT(ISBLANK(tblClean[[#This Row],[Pre-Booking Date]]))), tblClean[[#This Row],[Booking Date]] - tblClean[[#This Row],[Pre-Booking Date]], "")</f>
        <v>4</v>
      </c>
      <c r="S264" s="38">
        <f>IF(AND(NOT(ISBLANK(tblClean[[#This Row],[Delivery Date]])), NOT(ISBLANK(tblClean[[#This Row],[Booking Date]]))), tblClean[[#This Row],[Delivery Date]] - tblClean[[#This Row],[Booking Date]], "")</f>
        <v>5</v>
      </c>
      <c r="T264" s="39" t="str">
        <f>IF(AND(tblClean[[#This Row],[Is_SuccessfulDelivery]]=1, NOT(ISBLANK(tblClean[[#This Row],[Delivery Date]])), NOT(ISBLANK(tblClean[[#This Row],[Booking Date]]))),
   tblClean[[#This Row],[Delivery Date]] - tblClean[[#This Row],[Booking Date]],
   "")</f>
        <v/>
      </c>
      <c r="U2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64" s="82">
        <f>IF(tblClean[[#This Row],[Delivery Date]]="", "", tblClean[[#This Row],[Delivery Date]] - tblClean[[#This Row],[Lead Date]])</f>
        <v>13</v>
      </c>
      <c r="W264" s="82" t="str">
        <f>_xlfn.XLOOKUP(tblClean[[#This Row],[Lead ID]], tblHP[Lead ID], tblHP[Potential_Bucket], "")</f>
        <v>Low</v>
      </c>
      <c r="X264" s="82" t="str">
        <f>IF(tblClean[[#This Row],[Customer Rating]]="", "", IF(tblClean[[#This Row],[Customer Rating]]&lt;=2,"0-2", IF(tblClean[[#This Row],[Customer Rating]]&lt;=5,"3-5", IF(tblClean[[#This Row],[Customer Rating]]&lt;=8,"6-8","9-10"))))</f>
        <v/>
      </c>
    </row>
    <row r="265" spans="1:24" x14ac:dyDescent="0.3">
      <c r="A265" s="33" t="s">
        <v>284</v>
      </c>
      <c r="B265" s="34" t="s">
        <v>32</v>
      </c>
      <c r="C265" s="34" t="s">
        <v>16</v>
      </c>
      <c r="D265" s="35">
        <v>45939</v>
      </c>
      <c r="E265" s="35">
        <v>45944</v>
      </c>
      <c r="F265" s="35">
        <v>45947</v>
      </c>
      <c r="G265" s="35">
        <v>45952</v>
      </c>
      <c r="H265" s="34" t="s">
        <v>17</v>
      </c>
      <c r="I265" s="34"/>
      <c r="J265" s="35">
        <v>45977</v>
      </c>
      <c r="K265" s="36">
        <v>3</v>
      </c>
      <c r="L265" s="44">
        <f>IF(NOT(ISBLANK(tblClean[[#This Row],[Pre-Booking Date]])), 1, 0)</f>
        <v>1</v>
      </c>
      <c r="M265" s="44">
        <f>IF(NOT(ISBLANK(tblClean[[#This Row],[Booking Date]])), 1, 0)</f>
        <v>1</v>
      </c>
      <c r="N265" s="38">
        <f>IF(NOT(ISBLANK(tblClean[[#This Row],[Delivery Date]])), 1, 0)</f>
        <v>1</v>
      </c>
      <c r="O265" s="38">
        <f>IF(OR(LOWER(TRIM(tblClean[[#This Row],[Cancellation Status]]))="yes", LOWER(TRIM(tblClean[[#This Row],[Cancellation Status]]))="cancelled"), 1, 0)</f>
        <v>0</v>
      </c>
      <c r="P265" s="38">
        <f>IF(AND(tblClean[[#This Row],[Is_Delivered]]=1, tblClean[[#This Row],[Is_Cancelled]]=0), 1, 0)</f>
        <v>1</v>
      </c>
      <c r="Q265" s="38">
        <f>IF(AND(NOT(ISBLANK(tblClean[[#This Row],[Pre-Booking Date]])), NOT(ISBLANK(tblClean[[#This Row],[Lead Date]]))), tblClean[[#This Row],[Pre-Booking Date]] - tblClean[[#This Row],[Lead Date]], "")</f>
        <v>5</v>
      </c>
      <c r="R265" s="38">
        <f>IF(AND(NOT(ISBLANK(tblClean[[#This Row],[Booking Date]])), NOT(ISBLANK(tblClean[[#This Row],[Pre-Booking Date]]))), tblClean[[#This Row],[Booking Date]] - tblClean[[#This Row],[Pre-Booking Date]], "")</f>
        <v>3</v>
      </c>
      <c r="S265" s="38">
        <f>IF(AND(NOT(ISBLANK(tblClean[[#This Row],[Delivery Date]])), NOT(ISBLANK(tblClean[[#This Row],[Booking Date]]))), tblClean[[#This Row],[Delivery Date]] - tblClean[[#This Row],[Booking Date]], "")</f>
        <v>5</v>
      </c>
      <c r="T265" s="39">
        <f>IF(AND(tblClean[[#This Row],[Is_SuccessfulDelivery]]=1, NOT(ISBLANK(tblClean[[#This Row],[Delivery Date]])), NOT(ISBLANK(tblClean[[#This Row],[Booking Date]]))),
   tblClean[[#This Row],[Delivery Date]] - tblClean[[#This Row],[Booking Date]],
   "")</f>
        <v>5</v>
      </c>
      <c r="U2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5" s="82">
        <f>IF(tblClean[[#This Row],[Delivery Date]]="", "", tblClean[[#This Row],[Delivery Date]] - tblClean[[#This Row],[Lead Date]])</f>
        <v>13</v>
      </c>
      <c r="W265" s="82" t="str">
        <f>_xlfn.XLOOKUP(tblClean[[#This Row],[Lead ID]], tblHP[Lead ID], tblHP[Potential_Bucket], "")</f>
        <v>Low</v>
      </c>
      <c r="X265" s="82" t="str">
        <f>IF(tblClean[[#This Row],[Customer Rating]]="", "", IF(tblClean[[#This Row],[Customer Rating]]&lt;=2,"0-2", IF(tblClean[[#This Row],[Customer Rating]]&lt;=5,"3-5", IF(tblClean[[#This Row],[Customer Rating]]&lt;=8,"6-8","9-10"))))</f>
        <v>3-5</v>
      </c>
    </row>
    <row r="266" spans="1:24" x14ac:dyDescent="0.3">
      <c r="A266" s="40" t="s">
        <v>285</v>
      </c>
      <c r="B266" s="41" t="s">
        <v>15</v>
      </c>
      <c r="C266" s="41" t="s">
        <v>22</v>
      </c>
      <c r="D266" s="42">
        <v>45956</v>
      </c>
      <c r="E266" s="41"/>
      <c r="F266" s="41"/>
      <c r="G266" s="41"/>
      <c r="H266" s="41" t="s">
        <v>23</v>
      </c>
      <c r="I266" s="41" t="s">
        <v>63</v>
      </c>
      <c r="J266" s="41"/>
      <c r="K266" s="43"/>
      <c r="L266" s="44">
        <f>IF(NOT(ISBLANK(tblClean[[#This Row],[Pre-Booking Date]])), 1, 0)</f>
        <v>0</v>
      </c>
      <c r="M266" s="44">
        <f>IF(NOT(ISBLANK(tblClean[[#This Row],[Booking Date]])), 1, 0)</f>
        <v>0</v>
      </c>
      <c r="N266" s="38">
        <f>IF(NOT(ISBLANK(tblClean[[#This Row],[Delivery Date]])), 1, 0)</f>
        <v>0</v>
      </c>
      <c r="O266" s="38">
        <f>IF(OR(LOWER(TRIM(tblClean[[#This Row],[Cancellation Status]]))="yes", LOWER(TRIM(tblClean[[#This Row],[Cancellation Status]]))="cancelled"), 1, 0)</f>
        <v>1</v>
      </c>
      <c r="P266" s="38">
        <f>IF(AND(tblClean[[#This Row],[Is_Delivered]]=1, tblClean[[#This Row],[Is_Cancelled]]=0), 1, 0)</f>
        <v>0</v>
      </c>
      <c r="Q266" s="38" t="str">
        <f>IF(AND(NOT(ISBLANK(tblClean[[#This Row],[Pre-Booking Date]])), NOT(ISBLANK(tblClean[[#This Row],[Lead Date]]))), tblClean[[#This Row],[Pre-Booking Date]] - tblClean[[#This Row],[Lead Date]], "")</f>
        <v/>
      </c>
      <c r="R266" s="38" t="str">
        <f>IF(AND(NOT(ISBLANK(tblClean[[#This Row],[Booking Date]])), NOT(ISBLANK(tblClean[[#This Row],[Pre-Booking Date]]))), tblClean[[#This Row],[Booking Date]] - tblClean[[#This Row],[Pre-Booking Date]], "")</f>
        <v/>
      </c>
      <c r="S266" s="38" t="str">
        <f>IF(AND(NOT(ISBLANK(tblClean[[#This Row],[Delivery Date]])), NOT(ISBLANK(tblClean[[#This Row],[Booking Date]]))), tblClean[[#This Row],[Delivery Date]] - tblClean[[#This Row],[Booking Date]], "")</f>
        <v/>
      </c>
      <c r="T266" s="39" t="str">
        <f>IF(AND(tblClean[[#This Row],[Is_SuccessfulDelivery]]=1, NOT(ISBLANK(tblClean[[#This Row],[Delivery Date]])), NOT(ISBLANK(tblClean[[#This Row],[Booking Date]]))),
   tblClean[[#This Row],[Delivery Date]] - tblClean[[#This Row],[Booking Date]],
   "")</f>
        <v/>
      </c>
      <c r="U2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66" s="82" t="str">
        <f>IF(tblClean[[#This Row],[Delivery Date]]="", "", tblClean[[#This Row],[Delivery Date]] - tblClean[[#This Row],[Lead Date]])</f>
        <v/>
      </c>
      <c r="W266" s="82" t="str">
        <f>_xlfn.XLOOKUP(tblClean[[#This Row],[Lead ID]], tblHP[Lead ID], tblHP[Potential_Bucket], "")</f>
        <v>Low</v>
      </c>
      <c r="X266" s="82" t="str">
        <f>IF(tblClean[[#This Row],[Customer Rating]]="", "", IF(tblClean[[#This Row],[Customer Rating]]&lt;=2,"0-2", IF(tblClean[[#This Row],[Customer Rating]]&lt;=5,"3-5", IF(tblClean[[#This Row],[Customer Rating]]&lt;=8,"6-8","9-10"))))</f>
        <v/>
      </c>
    </row>
    <row r="267" spans="1:24" x14ac:dyDescent="0.3">
      <c r="A267" s="33" t="s">
        <v>286</v>
      </c>
      <c r="B267" s="34" t="s">
        <v>19</v>
      </c>
      <c r="C267" s="34" t="s">
        <v>30</v>
      </c>
      <c r="D267" s="35">
        <v>45956</v>
      </c>
      <c r="E267" s="35">
        <v>45961</v>
      </c>
      <c r="F267" s="35">
        <v>45963</v>
      </c>
      <c r="G267" s="35">
        <v>45966</v>
      </c>
      <c r="H267" s="34" t="s">
        <v>23</v>
      </c>
      <c r="I267" s="34" t="s">
        <v>63</v>
      </c>
      <c r="J267" s="34"/>
      <c r="K267" s="36"/>
      <c r="L267" s="44">
        <f>IF(NOT(ISBLANK(tblClean[[#This Row],[Pre-Booking Date]])), 1, 0)</f>
        <v>1</v>
      </c>
      <c r="M267" s="44">
        <f>IF(NOT(ISBLANK(tblClean[[#This Row],[Booking Date]])), 1, 0)</f>
        <v>1</v>
      </c>
      <c r="N267" s="38">
        <f>IF(NOT(ISBLANK(tblClean[[#This Row],[Delivery Date]])), 1, 0)</f>
        <v>1</v>
      </c>
      <c r="O267" s="38">
        <f>IF(OR(LOWER(TRIM(tblClean[[#This Row],[Cancellation Status]]))="yes", LOWER(TRIM(tblClean[[#This Row],[Cancellation Status]]))="cancelled"), 1, 0)</f>
        <v>1</v>
      </c>
      <c r="P267" s="38">
        <f>IF(AND(tblClean[[#This Row],[Is_Delivered]]=1, tblClean[[#This Row],[Is_Cancelled]]=0), 1, 0)</f>
        <v>0</v>
      </c>
      <c r="Q267" s="38">
        <f>IF(AND(NOT(ISBLANK(tblClean[[#This Row],[Pre-Booking Date]])), NOT(ISBLANK(tblClean[[#This Row],[Lead Date]]))), tblClean[[#This Row],[Pre-Booking Date]] - tblClean[[#This Row],[Lead Date]], "")</f>
        <v>5</v>
      </c>
      <c r="R267" s="38">
        <f>IF(AND(NOT(ISBLANK(tblClean[[#This Row],[Booking Date]])), NOT(ISBLANK(tblClean[[#This Row],[Pre-Booking Date]]))), tblClean[[#This Row],[Booking Date]] - tblClean[[#This Row],[Pre-Booking Date]], "")</f>
        <v>2</v>
      </c>
      <c r="S267" s="38">
        <f>IF(AND(NOT(ISBLANK(tblClean[[#This Row],[Delivery Date]])), NOT(ISBLANK(tblClean[[#This Row],[Booking Date]]))), tblClean[[#This Row],[Delivery Date]] - tblClean[[#This Row],[Booking Date]], "")</f>
        <v>3</v>
      </c>
      <c r="T267" s="39" t="str">
        <f>IF(AND(tblClean[[#This Row],[Is_SuccessfulDelivery]]=1, NOT(ISBLANK(tblClean[[#This Row],[Delivery Date]])), NOT(ISBLANK(tblClean[[#This Row],[Booking Date]]))),
   tblClean[[#This Row],[Delivery Date]] - tblClean[[#This Row],[Booking Date]],
   "")</f>
        <v/>
      </c>
      <c r="U2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67" s="82">
        <f>IF(tblClean[[#This Row],[Delivery Date]]="", "", tblClean[[#This Row],[Delivery Date]] - tblClean[[#This Row],[Lead Date]])</f>
        <v>10</v>
      </c>
      <c r="W267" s="82" t="str">
        <f>_xlfn.XLOOKUP(tblClean[[#This Row],[Lead ID]], tblHP[Lead ID], tblHP[Potential_Bucket], "")</f>
        <v>Low</v>
      </c>
      <c r="X267" s="82" t="str">
        <f>IF(tblClean[[#This Row],[Customer Rating]]="", "", IF(tblClean[[#This Row],[Customer Rating]]&lt;=2,"0-2", IF(tblClean[[#This Row],[Customer Rating]]&lt;=5,"3-5", IF(tblClean[[#This Row],[Customer Rating]]&lt;=8,"6-8","9-10"))))</f>
        <v/>
      </c>
    </row>
    <row r="268" spans="1:24" x14ac:dyDescent="0.3">
      <c r="A268" s="40" t="s">
        <v>287</v>
      </c>
      <c r="B268" s="41" t="s">
        <v>19</v>
      </c>
      <c r="C268" s="41" t="s">
        <v>16</v>
      </c>
      <c r="D268" s="42">
        <v>45951</v>
      </c>
      <c r="E268" s="42">
        <v>45954</v>
      </c>
      <c r="F268" s="42">
        <v>45958</v>
      </c>
      <c r="G268" s="42">
        <v>45964</v>
      </c>
      <c r="H268" s="41" t="s">
        <v>17</v>
      </c>
      <c r="I268" s="41"/>
      <c r="J268" s="42">
        <v>45982</v>
      </c>
      <c r="K268" s="43">
        <v>4</v>
      </c>
      <c r="L268" s="44">
        <f>IF(NOT(ISBLANK(tblClean[[#This Row],[Pre-Booking Date]])), 1, 0)</f>
        <v>1</v>
      </c>
      <c r="M268" s="44">
        <f>IF(NOT(ISBLANK(tblClean[[#This Row],[Booking Date]])), 1, 0)</f>
        <v>1</v>
      </c>
      <c r="N268" s="38">
        <f>IF(NOT(ISBLANK(tblClean[[#This Row],[Delivery Date]])), 1, 0)</f>
        <v>1</v>
      </c>
      <c r="O268" s="38">
        <f>IF(OR(LOWER(TRIM(tblClean[[#This Row],[Cancellation Status]]))="yes", LOWER(TRIM(tblClean[[#This Row],[Cancellation Status]]))="cancelled"), 1, 0)</f>
        <v>0</v>
      </c>
      <c r="P268" s="38">
        <f>IF(AND(tblClean[[#This Row],[Is_Delivered]]=1, tblClean[[#This Row],[Is_Cancelled]]=0), 1, 0)</f>
        <v>1</v>
      </c>
      <c r="Q268" s="38">
        <f>IF(AND(NOT(ISBLANK(tblClean[[#This Row],[Pre-Booking Date]])), NOT(ISBLANK(tblClean[[#This Row],[Lead Date]]))), tblClean[[#This Row],[Pre-Booking Date]] - tblClean[[#This Row],[Lead Date]], "")</f>
        <v>3</v>
      </c>
      <c r="R268" s="38">
        <f>IF(AND(NOT(ISBLANK(tblClean[[#This Row],[Booking Date]])), NOT(ISBLANK(tblClean[[#This Row],[Pre-Booking Date]]))), tblClean[[#This Row],[Booking Date]] - tblClean[[#This Row],[Pre-Booking Date]], "")</f>
        <v>4</v>
      </c>
      <c r="S268" s="38">
        <f>IF(AND(NOT(ISBLANK(tblClean[[#This Row],[Delivery Date]])), NOT(ISBLANK(tblClean[[#This Row],[Booking Date]]))), tblClean[[#This Row],[Delivery Date]] - tblClean[[#This Row],[Booking Date]], "")</f>
        <v>6</v>
      </c>
      <c r="T268" s="39">
        <f>IF(AND(tblClean[[#This Row],[Is_SuccessfulDelivery]]=1, NOT(ISBLANK(tblClean[[#This Row],[Delivery Date]])), NOT(ISBLANK(tblClean[[#This Row],[Booking Date]]))),
   tblClean[[#This Row],[Delivery Date]] - tblClean[[#This Row],[Booking Date]],
   "")</f>
        <v>6</v>
      </c>
      <c r="U2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8" s="82">
        <f>IF(tblClean[[#This Row],[Delivery Date]]="", "", tblClean[[#This Row],[Delivery Date]] - tblClean[[#This Row],[Lead Date]])</f>
        <v>13</v>
      </c>
      <c r="W268" s="82" t="str">
        <f>_xlfn.XLOOKUP(tblClean[[#This Row],[Lead ID]], tblHP[Lead ID], tblHP[Potential_Bucket], "")</f>
        <v>Low</v>
      </c>
      <c r="X268" s="82" t="str">
        <f>IF(tblClean[[#This Row],[Customer Rating]]="", "", IF(tblClean[[#This Row],[Customer Rating]]&lt;=2,"0-2", IF(tblClean[[#This Row],[Customer Rating]]&lt;=5,"3-5", IF(tblClean[[#This Row],[Customer Rating]]&lt;=8,"6-8","9-10"))))</f>
        <v>3-5</v>
      </c>
    </row>
    <row r="269" spans="1:24" x14ac:dyDescent="0.3">
      <c r="A269" s="33" t="s">
        <v>288</v>
      </c>
      <c r="B269" s="34" t="s">
        <v>19</v>
      </c>
      <c r="C269" s="34" t="s">
        <v>16</v>
      </c>
      <c r="D269" s="35">
        <v>45949</v>
      </c>
      <c r="E269" s="35">
        <v>45952</v>
      </c>
      <c r="F269" s="35">
        <v>45957</v>
      </c>
      <c r="G269" s="35">
        <v>45964</v>
      </c>
      <c r="H269" s="34" t="s">
        <v>17</v>
      </c>
      <c r="I269" s="34"/>
      <c r="J269" s="35">
        <v>45976</v>
      </c>
      <c r="K269" s="36">
        <v>2</v>
      </c>
      <c r="L269" s="44">
        <f>IF(NOT(ISBLANK(tblClean[[#This Row],[Pre-Booking Date]])), 1, 0)</f>
        <v>1</v>
      </c>
      <c r="M269" s="44">
        <f>IF(NOT(ISBLANK(tblClean[[#This Row],[Booking Date]])), 1, 0)</f>
        <v>1</v>
      </c>
      <c r="N269" s="38">
        <f>IF(NOT(ISBLANK(tblClean[[#This Row],[Delivery Date]])), 1, 0)</f>
        <v>1</v>
      </c>
      <c r="O269" s="38">
        <f>IF(OR(LOWER(TRIM(tblClean[[#This Row],[Cancellation Status]]))="yes", LOWER(TRIM(tblClean[[#This Row],[Cancellation Status]]))="cancelled"), 1, 0)</f>
        <v>0</v>
      </c>
      <c r="P269" s="38">
        <f>IF(AND(tblClean[[#This Row],[Is_Delivered]]=1, tblClean[[#This Row],[Is_Cancelled]]=0), 1, 0)</f>
        <v>1</v>
      </c>
      <c r="Q269" s="38">
        <f>IF(AND(NOT(ISBLANK(tblClean[[#This Row],[Pre-Booking Date]])), NOT(ISBLANK(tblClean[[#This Row],[Lead Date]]))), tblClean[[#This Row],[Pre-Booking Date]] - tblClean[[#This Row],[Lead Date]], "")</f>
        <v>3</v>
      </c>
      <c r="R269" s="38">
        <f>IF(AND(NOT(ISBLANK(tblClean[[#This Row],[Booking Date]])), NOT(ISBLANK(tblClean[[#This Row],[Pre-Booking Date]]))), tblClean[[#This Row],[Booking Date]] - tblClean[[#This Row],[Pre-Booking Date]], "")</f>
        <v>5</v>
      </c>
      <c r="S269" s="38">
        <f>IF(AND(NOT(ISBLANK(tblClean[[#This Row],[Delivery Date]])), NOT(ISBLANK(tblClean[[#This Row],[Booking Date]]))), tblClean[[#This Row],[Delivery Date]] - tblClean[[#This Row],[Booking Date]], "")</f>
        <v>7</v>
      </c>
      <c r="T269" s="39">
        <f>IF(AND(tblClean[[#This Row],[Is_SuccessfulDelivery]]=1, NOT(ISBLANK(tblClean[[#This Row],[Delivery Date]])), NOT(ISBLANK(tblClean[[#This Row],[Booking Date]]))),
   tblClean[[#This Row],[Delivery Date]] - tblClean[[#This Row],[Booking Date]],
   "")</f>
        <v>7</v>
      </c>
      <c r="U2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69" s="82">
        <f>IF(tblClean[[#This Row],[Delivery Date]]="", "", tblClean[[#This Row],[Delivery Date]] - tblClean[[#This Row],[Lead Date]])</f>
        <v>15</v>
      </c>
      <c r="W269" s="82" t="str">
        <f>_xlfn.XLOOKUP(tblClean[[#This Row],[Lead ID]], tblHP[Lead ID], tblHP[Potential_Bucket], "")</f>
        <v>Low</v>
      </c>
      <c r="X269" s="82" t="str">
        <f>IF(tblClean[[#This Row],[Customer Rating]]="", "", IF(tblClean[[#This Row],[Customer Rating]]&lt;=2,"0-2", IF(tblClean[[#This Row],[Customer Rating]]&lt;=5,"3-5", IF(tblClean[[#This Row],[Customer Rating]]&lt;=8,"6-8","9-10"))))</f>
        <v>0-2</v>
      </c>
    </row>
    <row r="270" spans="1:24" x14ac:dyDescent="0.3">
      <c r="A270" s="40" t="s">
        <v>289</v>
      </c>
      <c r="B270" s="41" t="s">
        <v>21</v>
      </c>
      <c r="C270" s="41" t="s">
        <v>16</v>
      </c>
      <c r="D270" s="42">
        <v>45952</v>
      </c>
      <c r="E270" s="42">
        <v>45954</v>
      </c>
      <c r="F270" s="42">
        <v>45957</v>
      </c>
      <c r="G270" s="42">
        <v>45961</v>
      </c>
      <c r="H270" s="41" t="s">
        <v>17</v>
      </c>
      <c r="I270" s="41"/>
      <c r="J270" s="42">
        <v>45991</v>
      </c>
      <c r="K270" s="43">
        <v>9</v>
      </c>
      <c r="L270" s="44">
        <f>IF(NOT(ISBLANK(tblClean[[#This Row],[Pre-Booking Date]])), 1, 0)</f>
        <v>1</v>
      </c>
      <c r="M270" s="44">
        <f>IF(NOT(ISBLANK(tblClean[[#This Row],[Booking Date]])), 1, 0)</f>
        <v>1</v>
      </c>
      <c r="N270" s="38">
        <f>IF(NOT(ISBLANK(tblClean[[#This Row],[Delivery Date]])), 1, 0)</f>
        <v>1</v>
      </c>
      <c r="O270" s="38">
        <f>IF(OR(LOWER(TRIM(tblClean[[#This Row],[Cancellation Status]]))="yes", LOWER(TRIM(tblClean[[#This Row],[Cancellation Status]]))="cancelled"), 1, 0)</f>
        <v>0</v>
      </c>
      <c r="P270" s="38">
        <f>IF(AND(tblClean[[#This Row],[Is_Delivered]]=1, tblClean[[#This Row],[Is_Cancelled]]=0), 1, 0)</f>
        <v>1</v>
      </c>
      <c r="Q270" s="38">
        <f>IF(AND(NOT(ISBLANK(tblClean[[#This Row],[Pre-Booking Date]])), NOT(ISBLANK(tblClean[[#This Row],[Lead Date]]))), tblClean[[#This Row],[Pre-Booking Date]] - tblClean[[#This Row],[Lead Date]], "")</f>
        <v>2</v>
      </c>
      <c r="R270" s="38">
        <f>IF(AND(NOT(ISBLANK(tblClean[[#This Row],[Booking Date]])), NOT(ISBLANK(tblClean[[#This Row],[Pre-Booking Date]]))), tblClean[[#This Row],[Booking Date]] - tblClean[[#This Row],[Pre-Booking Date]], "")</f>
        <v>3</v>
      </c>
      <c r="S270" s="38">
        <f>IF(AND(NOT(ISBLANK(tblClean[[#This Row],[Delivery Date]])), NOT(ISBLANK(tblClean[[#This Row],[Booking Date]]))), tblClean[[#This Row],[Delivery Date]] - tblClean[[#This Row],[Booking Date]], "")</f>
        <v>4</v>
      </c>
      <c r="T270" s="39">
        <f>IF(AND(tblClean[[#This Row],[Is_SuccessfulDelivery]]=1, NOT(ISBLANK(tblClean[[#This Row],[Delivery Date]])), NOT(ISBLANK(tblClean[[#This Row],[Booking Date]]))),
   tblClean[[#This Row],[Delivery Date]] - tblClean[[#This Row],[Booking Date]],
   "")</f>
        <v>4</v>
      </c>
      <c r="U2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70" s="82">
        <f>IF(tblClean[[#This Row],[Delivery Date]]="", "", tblClean[[#This Row],[Delivery Date]] - tblClean[[#This Row],[Lead Date]])</f>
        <v>9</v>
      </c>
      <c r="W270" s="82" t="str">
        <f>_xlfn.XLOOKUP(tblClean[[#This Row],[Lead ID]], tblHP[Lead ID], tblHP[Potential_Bucket], "")</f>
        <v>Medium</v>
      </c>
      <c r="X270" s="82" t="str">
        <f>IF(tblClean[[#This Row],[Customer Rating]]="", "", IF(tblClean[[#This Row],[Customer Rating]]&lt;=2,"0-2", IF(tblClean[[#This Row],[Customer Rating]]&lt;=5,"3-5", IF(tblClean[[#This Row],[Customer Rating]]&lt;=8,"6-8","9-10"))))</f>
        <v>9-10</v>
      </c>
    </row>
    <row r="271" spans="1:24" x14ac:dyDescent="0.3">
      <c r="A271" s="33" t="s">
        <v>290</v>
      </c>
      <c r="B271" s="34" t="s">
        <v>21</v>
      </c>
      <c r="C271" s="34" t="s">
        <v>22</v>
      </c>
      <c r="D271" s="35">
        <v>45956</v>
      </c>
      <c r="E271" s="34"/>
      <c r="F271" s="34"/>
      <c r="G271" s="34"/>
      <c r="H271" s="34" t="s">
        <v>23</v>
      </c>
      <c r="I271" s="34" t="s">
        <v>24</v>
      </c>
      <c r="J271" s="34"/>
      <c r="K271" s="36"/>
      <c r="L271" s="44">
        <f>IF(NOT(ISBLANK(tblClean[[#This Row],[Pre-Booking Date]])), 1, 0)</f>
        <v>0</v>
      </c>
      <c r="M271" s="44">
        <f>IF(NOT(ISBLANK(tblClean[[#This Row],[Booking Date]])), 1, 0)</f>
        <v>0</v>
      </c>
      <c r="N271" s="38">
        <f>IF(NOT(ISBLANK(tblClean[[#This Row],[Delivery Date]])), 1, 0)</f>
        <v>0</v>
      </c>
      <c r="O271" s="38">
        <f>IF(OR(LOWER(TRIM(tblClean[[#This Row],[Cancellation Status]]))="yes", LOWER(TRIM(tblClean[[#This Row],[Cancellation Status]]))="cancelled"), 1, 0)</f>
        <v>1</v>
      </c>
      <c r="P271" s="38">
        <f>IF(AND(tblClean[[#This Row],[Is_Delivered]]=1, tblClean[[#This Row],[Is_Cancelled]]=0), 1, 0)</f>
        <v>0</v>
      </c>
      <c r="Q271" s="38" t="str">
        <f>IF(AND(NOT(ISBLANK(tblClean[[#This Row],[Pre-Booking Date]])), NOT(ISBLANK(tblClean[[#This Row],[Lead Date]]))), tblClean[[#This Row],[Pre-Booking Date]] - tblClean[[#This Row],[Lead Date]], "")</f>
        <v/>
      </c>
      <c r="R271" s="38" t="str">
        <f>IF(AND(NOT(ISBLANK(tblClean[[#This Row],[Booking Date]])), NOT(ISBLANK(tblClean[[#This Row],[Pre-Booking Date]]))), tblClean[[#This Row],[Booking Date]] - tblClean[[#This Row],[Pre-Booking Date]], "")</f>
        <v/>
      </c>
      <c r="S271" s="38" t="str">
        <f>IF(AND(NOT(ISBLANK(tblClean[[#This Row],[Delivery Date]])), NOT(ISBLANK(tblClean[[#This Row],[Booking Date]]))), tblClean[[#This Row],[Delivery Date]] - tblClean[[#This Row],[Booking Date]], "")</f>
        <v/>
      </c>
      <c r="T271" s="39" t="str">
        <f>IF(AND(tblClean[[#This Row],[Is_SuccessfulDelivery]]=1, NOT(ISBLANK(tblClean[[#This Row],[Delivery Date]])), NOT(ISBLANK(tblClean[[#This Row],[Booking Date]]))),
   tblClean[[#This Row],[Delivery Date]] - tblClean[[#This Row],[Booking Date]],
   "")</f>
        <v/>
      </c>
      <c r="U2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71" s="82" t="str">
        <f>IF(tblClean[[#This Row],[Delivery Date]]="", "", tblClean[[#This Row],[Delivery Date]] - tblClean[[#This Row],[Lead Date]])</f>
        <v/>
      </c>
      <c r="W271" s="82" t="str">
        <f>_xlfn.XLOOKUP(tblClean[[#This Row],[Lead ID]], tblHP[Lead ID], tblHP[Potential_Bucket], "")</f>
        <v>Low</v>
      </c>
      <c r="X271" s="82" t="str">
        <f>IF(tblClean[[#This Row],[Customer Rating]]="", "", IF(tblClean[[#This Row],[Customer Rating]]&lt;=2,"0-2", IF(tblClean[[#This Row],[Customer Rating]]&lt;=5,"3-5", IF(tblClean[[#This Row],[Customer Rating]]&lt;=8,"6-8","9-10"))))</f>
        <v/>
      </c>
    </row>
    <row r="272" spans="1:24" x14ac:dyDescent="0.3">
      <c r="A272" s="40" t="s">
        <v>291</v>
      </c>
      <c r="B272" s="41" t="s">
        <v>21</v>
      </c>
      <c r="C272" s="41" t="s">
        <v>16</v>
      </c>
      <c r="D272" s="42">
        <v>45960</v>
      </c>
      <c r="E272" s="42">
        <v>45964</v>
      </c>
      <c r="F272" s="42">
        <v>45965</v>
      </c>
      <c r="G272" s="42">
        <v>45972</v>
      </c>
      <c r="H272" s="41" t="s">
        <v>17</v>
      </c>
      <c r="I272" s="41"/>
      <c r="J272" s="42">
        <v>45999</v>
      </c>
      <c r="K272" s="43">
        <v>5</v>
      </c>
      <c r="L272" s="44">
        <f>IF(NOT(ISBLANK(tblClean[[#This Row],[Pre-Booking Date]])), 1, 0)</f>
        <v>1</v>
      </c>
      <c r="M272" s="44">
        <f>IF(NOT(ISBLANK(tblClean[[#This Row],[Booking Date]])), 1, 0)</f>
        <v>1</v>
      </c>
      <c r="N272" s="38">
        <f>IF(NOT(ISBLANK(tblClean[[#This Row],[Delivery Date]])), 1, 0)</f>
        <v>1</v>
      </c>
      <c r="O272" s="38">
        <f>IF(OR(LOWER(TRIM(tblClean[[#This Row],[Cancellation Status]]))="yes", LOWER(TRIM(tblClean[[#This Row],[Cancellation Status]]))="cancelled"), 1, 0)</f>
        <v>0</v>
      </c>
      <c r="P272" s="38">
        <f>IF(AND(tblClean[[#This Row],[Is_Delivered]]=1, tblClean[[#This Row],[Is_Cancelled]]=0), 1, 0)</f>
        <v>1</v>
      </c>
      <c r="Q272" s="38">
        <f>IF(AND(NOT(ISBLANK(tblClean[[#This Row],[Pre-Booking Date]])), NOT(ISBLANK(tblClean[[#This Row],[Lead Date]]))), tblClean[[#This Row],[Pre-Booking Date]] - tblClean[[#This Row],[Lead Date]], "")</f>
        <v>4</v>
      </c>
      <c r="R272" s="38">
        <f>IF(AND(NOT(ISBLANK(tblClean[[#This Row],[Booking Date]])), NOT(ISBLANK(tblClean[[#This Row],[Pre-Booking Date]]))), tblClean[[#This Row],[Booking Date]] - tblClean[[#This Row],[Pre-Booking Date]], "")</f>
        <v>1</v>
      </c>
      <c r="S272" s="38">
        <f>IF(AND(NOT(ISBLANK(tblClean[[#This Row],[Delivery Date]])), NOT(ISBLANK(tblClean[[#This Row],[Booking Date]]))), tblClean[[#This Row],[Delivery Date]] - tblClean[[#This Row],[Booking Date]], "")</f>
        <v>7</v>
      </c>
      <c r="T272" s="39">
        <f>IF(AND(tblClean[[#This Row],[Is_SuccessfulDelivery]]=1, NOT(ISBLANK(tblClean[[#This Row],[Delivery Date]])), NOT(ISBLANK(tblClean[[#This Row],[Booking Date]]))),
   tblClean[[#This Row],[Delivery Date]] - tblClean[[#This Row],[Booking Date]],
   "")</f>
        <v>7</v>
      </c>
      <c r="U2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72" s="82">
        <f>IF(tblClean[[#This Row],[Delivery Date]]="", "", tblClean[[#This Row],[Delivery Date]] - tblClean[[#This Row],[Lead Date]])</f>
        <v>12</v>
      </c>
      <c r="W272" s="82" t="str">
        <f>_xlfn.XLOOKUP(tblClean[[#This Row],[Lead ID]], tblHP[Lead ID], tblHP[Potential_Bucket], "")</f>
        <v>Low</v>
      </c>
      <c r="X272" s="82" t="str">
        <f>IF(tblClean[[#This Row],[Customer Rating]]="", "", IF(tblClean[[#This Row],[Customer Rating]]&lt;=2,"0-2", IF(tblClean[[#This Row],[Customer Rating]]&lt;=5,"3-5", IF(tblClean[[#This Row],[Customer Rating]]&lt;=8,"6-8","9-10"))))</f>
        <v>3-5</v>
      </c>
    </row>
    <row r="273" spans="1:24" x14ac:dyDescent="0.3">
      <c r="A273" s="33" t="s">
        <v>292</v>
      </c>
      <c r="B273" s="34" t="s">
        <v>32</v>
      </c>
      <c r="C273" s="34" t="s">
        <v>16</v>
      </c>
      <c r="D273" s="35">
        <v>45937</v>
      </c>
      <c r="E273" s="35">
        <v>45938</v>
      </c>
      <c r="F273" s="35">
        <v>45941</v>
      </c>
      <c r="G273" s="35">
        <v>45946</v>
      </c>
      <c r="H273" s="34" t="s">
        <v>17</v>
      </c>
      <c r="I273" s="34"/>
      <c r="J273" s="35">
        <v>45968</v>
      </c>
      <c r="K273" s="36">
        <v>7</v>
      </c>
      <c r="L273" s="44">
        <f>IF(NOT(ISBLANK(tblClean[[#This Row],[Pre-Booking Date]])), 1, 0)</f>
        <v>1</v>
      </c>
      <c r="M273" s="44">
        <f>IF(NOT(ISBLANK(tblClean[[#This Row],[Booking Date]])), 1, 0)</f>
        <v>1</v>
      </c>
      <c r="N273" s="38">
        <f>IF(NOT(ISBLANK(tblClean[[#This Row],[Delivery Date]])), 1, 0)</f>
        <v>1</v>
      </c>
      <c r="O273" s="38">
        <f>IF(OR(LOWER(TRIM(tblClean[[#This Row],[Cancellation Status]]))="yes", LOWER(TRIM(tblClean[[#This Row],[Cancellation Status]]))="cancelled"), 1, 0)</f>
        <v>0</v>
      </c>
      <c r="P273" s="38">
        <f>IF(AND(tblClean[[#This Row],[Is_Delivered]]=1, tblClean[[#This Row],[Is_Cancelled]]=0), 1, 0)</f>
        <v>1</v>
      </c>
      <c r="Q273" s="38">
        <f>IF(AND(NOT(ISBLANK(tblClean[[#This Row],[Pre-Booking Date]])), NOT(ISBLANK(tblClean[[#This Row],[Lead Date]]))), tblClean[[#This Row],[Pre-Booking Date]] - tblClean[[#This Row],[Lead Date]], "")</f>
        <v>1</v>
      </c>
      <c r="R273" s="38">
        <f>IF(AND(NOT(ISBLANK(tblClean[[#This Row],[Booking Date]])), NOT(ISBLANK(tblClean[[#This Row],[Pre-Booking Date]]))), tblClean[[#This Row],[Booking Date]] - tblClean[[#This Row],[Pre-Booking Date]], "")</f>
        <v>3</v>
      </c>
      <c r="S273" s="38">
        <f>IF(AND(NOT(ISBLANK(tblClean[[#This Row],[Delivery Date]])), NOT(ISBLANK(tblClean[[#This Row],[Booking Date]]))), tblClean[[#This Row],[Delivery Date]] - tblClean[[#This Row],[Booking Date]], "")</f>
        <v>5</v>
      </c>
      <c r="T273" s="39">
        <f>IF(AND(tblClean[[#This Row],[Is_SuccessfulDelivery]]=1, NOT(ISBLANK(tblClean[[#This Row],[Delivery Date]])), NOT(ISBLANK(tblClean[[#This Row],[Booking Date]]))),
   tblClean[[#This Row],[Delivery Date]] - tblClean[[#This Row],[Booking Date]],
   "")</f>
        <v>5</v>
      </c>
      <c r="U2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73" s="82">
        <f>IF(tblClean[[#This Row],[Delivery Date]]="", "", tblClean[[#This Row],[Delivery Date]] - tblClean[[#This Row],[Lead Date]])</f>
        <v>9</v>
      </c>
      <c r="W273" s="82" t="str">
        <f>_xlfn.XLOOKUP(tblClean[[#This Row],[Lead ID]], tblHP[Lead ID], tblHP[Potential_Bucket], "")</f>
        <v>Low</v>
      </c>
      <c r="X273" s="82" t="str">
        <f>IF(tblClean[[#This Row],[Customer Rating]]="", "", IF(tblClean[[#This Row],[Customer Rating]]&lt;=2,"0-2", IF(tblClean[[#This Row],[Customer Rating]]&lt;=5,"3-5", IF(tblClean[[#This Row],[Customer Rating]]&lt;=8,"6-8","9-10"))))</f>
        <v>6-8</v>
      </c>
    </row>
    <row r="274" spans="1:24" x14ac:dyDescent="0.3">
      <c r="A274" s="40" t="s">
        <v>293</v>
      </c>
      <c r="B274" s="41" t="s">
        <v>15</v>
      </c>
      <c r="C274" s="41" t="s">
        <v>16</v>
      </c>
      <c r="D274" s="42">
        <v>45944</v>
      </c>
      <c r="E274" s="42">
        <v>45948</v>
      </c>
      <c r="F274" s="42">
        <v>45951</v>
      </c>
      <c r="G274" s="42">
        <v>45956</v>
      </c>
      <c r="H274" s="41" t="s">
        <v>17</v>
      </c>
      <c r="I274" s="41"/>
      <c r="J274" s="42">
        <v>45971</v>
      </c>
      <c r="K274" s="43">
        <v>5</v>
      </c>
      <c r="L274" s="44">
        <f>IF(NOT(ISBLANK(tblClean[[#This Row],[Pre-Booking Date]])), 1, 0)</f>
        <v>1</v>
      </c>
      <c r="M274" s="44">
        <f>IF(NOT(ISBLANK(tblClean[[#This Row],[Booking Date]])), 1, 0)</f>
        <v>1</v>
      </c>
      <c r="N274" s="38">
        <f>IF(NOT(ISBLANK(tblClean[[#This Row],[Delivery Date]])), 1, 0)</f>
        <v>1</v>
      </c>
      <c r="O274" s="38">
        <f>IF(OR(LOWER(TRIM(tblClean[[#This Row],[Cancellation Status]]))="yes", LOWER(TRIM(tblClean[[#This Row],[Cancellation Status]]))="cancelled"), 1, 0)</f>
        <v>0</v>
      </c>
      <c r="P274" s="38">
        <f>IF(AND(tblClean[[#This Row],[Is_Delivered]]=1, tblClean[[#This Row],[Is_Cancelled]]=0), 1, 0)</f>
        <v>1</v>
      </c>
      <c r="Q274" s="38">
        <f>IF(AND(NOT(ISBLANK(tblClean[[#This Row],[Pre-Booking Date]])), NOT(ISBLANK(tblClean[[#This Row],[Lead Date]]))), tblClean[[#This Row],[Pre-Booking Date]] - tblClean[[#This Row],[Lead Date]], "")</f>
        <v>4</v>
      </c>
      <c r="R274" s="38">
        <f>IF(AND(NOT(ISBLANK(tblClean[[#This Row],[Booking Date]])), NOT(ISBLANK(tblClean[[#This Row],[Pre-Booking Date]]))), tblClean[[#This Row],[Booking Date]] - tblClean[[#This Row],[Pre-Booking Date]], "")</f>
        <v>3</v>
      </c>
      <c r="S274" s="38">
        <f>IF(AND(NOT(ISBLANK(tblClean[[#This Row],[Delivery Date]])), NOT(ISBLANK(tblClean[[#This Row],[Booking Date]]))), tblClean[[#This Row],[Delivery Date]] - tblClean[[#This Row],[Booking Date]], "")</f>
        <v>5</v>
      </c>
      <c r="T274" s="39">
        <f>IF(AND(tblClean[[#This Row],[Is_SuccessfulDelivery]]=1, NOT(ISBLANK(tblClean[[#This Row],[Delivery Date]])), NOT(ISBLANK(tblClean[[#This Row],[Booking Date]]))),
   tblClean[[#This Row],[Delivery Date]] - tblClean[[#This Row],[Booking Date]],
   "")</f>
        <v>5</v>
      </c>
      <c r="U2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74" s="82">
        <f>IF(tblClean[[#This Row],[Delivery Date]]="", "", tblClean[[#This Row],[Delivery Date]] - tblClean[[#This Row],[Lead Date]])</f>
        <v>12</v>
      </c>
      <c r="W274" s="82" t="str">
        <f>_xlfn.XLOOKUP(tblClean[[#This Row],[Lead ID]], tblHP[Lead ID], tblHP[Potential_Bucket], "")</f>
        <v>Low</v>
      </c>
      <c r="X274" s="82" t="str">
        <f>IF(tblClean[[#This Row],[Customer Rating]]="", "", IF(tblClean[[#This Row],[Customer Rating]]&lt;=2,"0-2", IF(tblClean[[#This Row],[Customer Rating]]&lt;=5,"3-5", IF(tblClean[[#This Row],[Customer Rating]]&lt;=8,"6-8","9-10"))))</f>
        <v>3-5</v>
      </c>
    </row>
    <row r="275" spans="1:24" x14ac:dyDescent="0.3">
      <c r="A275" s="33" t="s">
        <v>294</v>
      </c>
      <c r="B275" s="34" t="s">
        <v>21</v>
      </c>
      <c r="C275" s="34" t="s">
        <v>22</v>
      </c>
      <c r="D275" s="35">
        <v>45934</v>
      </c>
      <c r="E275" s="34"/>
      <c r="F275" s="34"/>
      <c r="G275" s="34"/>
      <c r="H275" s="34" t="s">
        <v>23</v>
      </c>
      <c r="I275" s="34" t="s">
        <v>33</v>
      </c>
      <c r="J275" s="34"/>
      <c r="K275" s="36"/>
      <c r="L275" s="44">
        <f>IF(NOT(ISBLANK(tblClean[[#This Row],[Pre-Booking Date]])), 1, 0)</f>
        <v>0</v>
      </c>
      <c r="M275" s="44">
        <f>IF(NOT(ISBLANK(tblClean[[#This Row],[Booking Date]])), 1, 0)</f>
        <v>0</v>
      </c>
      <c r="N275" s="38">
        <f>IF(NOT(ISBLANK(tblClean[[#This Row],[Delivery Date]])), 1, 0)</f>
        <v>0</v>
      </c>
      <c r="O275" s="38">
        <f>IF(OR(LOWER(TRIM(tblClean[[#This Row],[Cancellation Status]]))="yes", LOWER(TRIM(tblClean[[#This Row],[Cancellation Status]]))="cancelled"), 1, 0)</f>
        <v>1</v>
      </c>
      <c r="P275" s="38">
        <f>IF(AND(tblClean[[#This Row],[Is_Delivered]]=1, tblClean[[#This Row],[Is_Cancelled]]=0), 1, 0)</f>
        <v>0</v>
      </c>
      <c r="Q275" s="38" t="str">
        <f>IF(AND(NOT(ISBLANK(tblClean[[#This Row],[Pre-Booking Date]])), NOT(ISBLANK(tblClean[[#This Row],[Lead Date]]))), tblClean[[#This Row],[Pre-Booking Date]] - tblClean[[#This Row],[Lead Date]], "")</f>
        <v/>
      </c>
      <c r="R275" s="38" t="str">
        <f>IF(AND(NOT(ISBLANK(tblClean[[#This Row],[Booking Date]])), NOT(ISBLANK(tblClean[[#This Row],[Pre-Booking Date]]))), tblClean[[#This Row],[Booking Date]] - tblClean[[#This Row],[Pre-Booking Date]], "")</f>
        <v/>
      </c>
      <c r="S275" s="38" t="str">
        <f>IF(AND(NOT(ISBLANK(tblClean[[#This Row],[Delivery Date]])), NOT(ISBLANK(tblClean[[#This Row],[Booking Date]]))), tblClean[[#This Row],[Delivery Date]] - tblClean[[#This Row],[Booking Date]], "")</f>
        <v/>
      </c>
      <c r="T275" s="39" t="str">
        <f>IF(AND(tblClean[[#This Row],[Is_SuccessfulDelivery]]=1, NOT(ISBLANK(tblClean[[#This Row],[Delivery Date]])), NOT(ISBLANK(tblClean[[#This Row],[Booking Date]]))),
   tblClean[[#This Row],[Delivery Date]] - tblClean[[#This Row],[Booking Date]],
   "")</f>
        <v/>
      </c>
      <c r="U2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75" s="82" t="str">
        <f>IF(tblClean[[#This Row],[Delivery Date]]="", "", tblClean[[#This Row],[Delivery Date]] - tblClean[[#This Row],[Lead Date]])</f>
        <v/>
      </c>
      <c r="W275" s="82" t="str">
        <f>_xlfn.XLOOKUP(tblClean[[#This Row],[Lead ID]], tblHP[Lead ID], tblHP[Potential_Bucket], "")</f>
        <v>Low</v>
      </c>
      <c r="X275" s="82" t="str">
        <f>IF(tblClean[[#This Row],[Customer Rating]]="", "", IF(tblClean[[#This Row],[Customer Rating]]&lt;=2,"0-2", IF(tblClean[[#This Row],[Customer Rating]]&lt;=5,"3-5", IF(tblClean[[#This Row],[Customer Rating]]&lt;=8,"6-8","9-10"))))</f>
        <v/>
      </c>
    </row>
    <row r="276" spans="1:24" x14ac:dyDescent="0.3">
      <c r="A276" s="40" t="s">
        <v>295</v>
      </c>
      <c r="B276" s="41" t="s">
        <v>15</v>
      </c>
      <c r="C276" s="41" t="s">
        <v>22</v>
      </c>
      <c r="D276" s="42">
        <v>45948</v>
      </c>
      <c r="E276" s="41"/>
      <c r="F276" s="41"/>
      <c r="G276" s="41"/>
      <c r="H276" s="41" t="s">
        <v>23</v>
      </c>
      <c r="I276" s="41" t="s">
        <v>26</v>
      </c>
      <c r="J276" s="41"/>
      <c r="K276" s="43"/>
      <c r="L276" s="44">
        <f>IF(NOT(ISBLANK(tblClean[[#This Row],[Pre-Booking Date]])), 1, 0)</f>
        <v>0</v>
      </c>
      <c r="M276" s="44">
        <f>IF(NOT(ISBLANK(tblClean[[#This Row],[Booking Date]])), 1, 0)</f>
        <v>0</v>
      </c>
      <c r="N276" s="38">
        <f>IF(NOT(ISBLANK(tblClean[[#This Row],[Delivery Date]])), 1, 0)</f>
        <v>0</v>
      </c>
      <c r="O276" s="38">
        <f>IF(OR(LOWER(TRIM(tblClean[[#This Row],[Cancellation Status]]))="yes", LOWER(TRIM(tblClean[[#This Row],[Cancellation Status]]))="cancelled"), 1, 0)</f>
        <v>1</v>
      </c>
      <c r="P276" s="38">
        <f>IF(AND(tblClean[[#This Row],[Is_Delivered]]=1, tblClean[[#This Row],[Is_Cancelled]]=0), 1, 0)</f>
        <v>0</v>
      </c>
      <c r="Q276" s="38" t="str">
        <f>IF(AND(NOT(ISBLANK(tblClean[[#This Row],[Pre-Booking Date]])), NOT(ISBLANK(tblClean[[#This Row],[Lead Date]]))), tblClean[[#This Row],[Pre-Booking Date]] - tblClean[[#This Row],[Lead Date]], "")</f>
        <v/>
      </c>
      <c r="R276" s="38" t="str">
        <f>IF(AND(NOT(ISBLANK(tblClean[[#This Row],[Booking Date]])), NOT(ISBLANK(tblClean[[#This Row],[Pre-Booking Date]]))), tblClean[[#This Row],[Booking Date]] - tblClean[[#This Row],[Pre-Booking Date]], "")</f>
        <v/>
      </c>
      <c r="S276" s="38" t="str">
        <f>IF(AND(NOT(ISBLANK(tblClean[[#This Row],[Delivery Date]])), NOT(ISBLANK(tblClean[[#This Row],[Booking Date]]))), tblClean[[#This Row],[Delivery Date]] - tblClean[[#This Row],[Booking Date]], "")</f>
        <v/>
      </c>
      <c r="T276" s="39" t="str">
        <f>IF(AND(tblClean[[#This Row],[Is_SuccessfulDelivery]]=1, NOT(ISBLANK(tblClean[[#This Row],[Delivery Date]])), NOT(ISBLANK(tblClean[[#This Row],[Booking Date]]))),
   tblClean[[#This Row],[Delivery Date]] - tblClean[[#This Row],[Booking Date]],
   "")</f>
        <v/>
      </c>
      <c r="U2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76" s="82" t="str">
        <f>IF(tblClean[[#This Row],[Delivery Date]]="", "", tblClean[[#This Row],[Delivery Date]] - tblClean[[#This Row],[Lead Date]])</f>
        <v/>
      </c>
      <c r="W276" s="82" t="str">
        <f>_xlfn.XLOOKUP(tblClean[[#This Row],[Lead ID]], tblHP[Lead ID], tblHP[Potential_Bucket], "")</f>
        <v>Low</v>
      </c>
      <c r="X276" s="82" t="str">
        <f>IF(tblClean[[#This Row],[Customer Rating]]="", "", IF(tblClean[[#This Row],[Customer Rating]]&lt;=2,"0-2", IF(tblClean[[#This Row],[Customer Rating]]&lt;=5,"3-5", IF(tblClean[[#This Row],[Customer Rating]]&lt;=8,"6-8","9-10"))))</f>
        <v/>
      </c>
    </row>
    <row r="277" spans="1:24" x14ac:dyDescent="0.3">
      <c r="A277" s="33" t="s">
        <v>296</v>
      </c>
      <c r="B277" s="34" t="s">
        <v>32</v>
      </c>
      <c r="C277" s="34" t="s">
        <v>16</v>
      </c>
      <c r="D277" s="35">
        <v>45938</v>
      </c>
      <c r="E277" s="35">
        <v>45942</v>
      </c>
      <c r="F277" s="35">
        <v>45947</v>
      </c>
      <c r="G277" s="35">
        <v>45952</v>
      </c>
      <c r="H277" s="34" t="s">
        <v>17</v>
      </c>
      <c r="I277" s="34"/>
      <c r="J277" s="35">
        <v>45973</v>
      </c>
      <c r="K277" s="36">
        <v>6</v>
      </c>
      <c r="L277" s="44">
        <f>IF(NOT(ISBLANK(tblClean[[#This Row],[Pre-Booking Date]])), 1, 0)</f>
        <v>1</v>
      </c>
      <c r="M277" s="44">
        <f>IF(NOT(ISBLANK(tblClean[[#This Row],[Booking Date]])), 1, 0)</f>
        <v>1</v>
      </c>
      <c r="N277" s="38">
        <f>IF(NOT(ISBLANK(tblClean[[#This Row],[Delivery Date]])), 1, 0)</f>
        <v>1</v>
      </c>
      <c r="O277" s="38">
        <f>IF(OR(LOWER(TRIM(tblClean[[#This Row],[Cancellation Status]]))="yes", LOWER(TRIM(tblClean[[#This Row],[Cancellation Status]]))="cancelled"), 1, 0)</f>
        <v>0</v>
      </c>
      <c r="P277" s="38">
        <f>IF(AND(tblClean[[#This Row],[Is_Delivered]]=1, tblClean[[#This Row],[Is_Cancelled]]=0), 1, 0)</f>
        <v>1</v>
      </c>
      <c r="Q277" s="38">
        <f>IF(AND(NOT(ISBLANK(tblClean[[#This Row],[Pre-Booking Date]])), NOT(ISBLANK(tblClean[[#This Row],[Lead Date]]))), tblClean[[#This Row],[Pre-Booking Date]] - tblClean[[#This Row],[Lead Date]], "")</f>
        <v>4</v>
      </c>
      <c r="R277" s="38">
        <f>IF(AND(NOT(ISBLANK(tblClean[[#This Row],[Booking Date]])), NOT(ISBLANK(tblClean[[#This Row],[Pre-Booking Date]]))), tblClean[[#This Row],[Booking Date]] - tblClean[[#This Row],[Pre-Booking Date]], "")</f>
        <v>5</v>
      </c>
      <c r="S277" s="38">
        <f>IF(AND(NOT(ISBLANK(tblClean[[#This Row],[Delivery Date]])), NOT(ISBLANK(tblClean[[#This Row],[Booking Date]]))), tblClean[[#This Row],[Delivery Date]] - tblClean[[#This Row],[Booking Date]], "")</f>
        <v>5</v>
      </c>
      <c r="T277" s="39">
        <f>IF(AND(tblClean[[#This Row],[Is_SuccessfulDelivery]]=1, NOT(ISBLANK(tblClean[[#This Row],[Delivery Date]])), NOT(ISBLANK(tblClean[[#This Row],[Booking Date]]))),
   tblClean[[#This Row],[Delivery Date]] - tblClean[[#This Row],[Booking Date]],
   "")</f>
        <v>5</v>
      </c>
      <c r="U2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77" s="82">
        <f>IF(tblClean[[#This Row],[Delivery Date]]="", "", tblClean[[#This Row],[Delivery Date]] - tblClean[[#This Row],[Lead Date]])</f>
        <v>14</v>
      </c>
      <c r="W277" s="82" t="str">
        <f>_xlfn.XLOOKUP(tblClean[[#This Row],[Lead ID]], tblHP[Lead ID], tblHP[Potential_Bucket], "")</f>
        <v>Low</v>
      </c>
      <c r="X277" s="82" t="str">
        <f>IF(tblClean[[#This Row],[Customer Rating]]="", "", IF(tblClean[[#This Row],[Customer Rating]]&lt;=2,"0-2", IF(tblClean[[#This Row],[Customer Rating]]&lt;=5,"3-5", IF(tblClean[[#This Row],[Customer Rating]]&lt;=8,"6-8","9-10"))))</f>
        <v>6-8</v>
      </c>
    </row>
    <row r="278" spans="1:24" x14ac:dyDescent="0.3">
      <c r="A278" s="40" t="s">
        <v>297</v>
      </c>
      <c r="B278" s="41" t="s">
        <v>19</v>
      </c>
      <c r="C278" s="41" t="s">
        <v>16</v>
      </c>
      <c r="D278" s="42">
        <v>45951</v>
      </c>
      <c r="E278" s="42">
        <v>45954</v>
      </c>
      <c r="F278" s="42">
        <v>45956</v>
      </c>
      <c r="G278" s="42">
        <v>45958</v>
      </c>
      <c r="H278" s="41" t="s">
        <v>17</v>
      </c>
      <c r="I278" s="41"/>
      <c r="J278" s="42">
        <v>45980</v>
      </c>
      <c r="K278" s="43">
        <v>1</v>
      </c>
      <c r="L278" s="44">
        <f>IF(NOT(ISBLANK(tblClean[[#This Row],[Pre-Booking Date]])), 1, 0)</f>
        <v>1</v>
      </c>
      <c r="M278" s="44">
        <f>IF(NOT(ISBLANK(tblClean[[#This Row],[Booking Date]])), 1, 0)</f>
        <v>1</v>
      </c>
      <c r="N278" s="38">
        <f>IF(NOT(ISBLANK(tblClean[[#This Row],[Delivery Date]])), 1, 0)</f>
        <v>1</v>
      </c>
      <c r="O278" s="38">
        <f>IF(OR(LOWER(TRIM(tblClean[[#This Row],[Cancellation Status]]))="yes", LOWER(TRIM(tblClean[[#This Row],[Cancellation Status]]))="cancelled"), 1, 0)</f>
        <v>0</v>
      </c>
      <c r="P278" s="38">
        <f>IF(AND(tblClean[[#This Row],[Is_Delivered]]=1, tblClean[[#This Row],[Is_Cancelled]]=0), 1, 0)</f>
        <v>1</v>
      </c>
      <c r="Q278" s="38">
        <f>IF(AND(NOT(ISBLANK(tblClean[[#This Row],[Pre-Booking Date]])), NOT(ISBLANK(tblClean[[#This Row],[Lead Date]]))), tblClean[[#This Row],[Pre-Booking Date]] - tblClean[[#This Row],[Lead Date]], "")</f>
        <v>3</v>
      </c>
      <c r="R278" s="38">
        <f>IF(AND(NOT(ISBLANK(tblClean[[#This Row],[Booking Date]])), NOT(ISBLANK(tblClean[[#This Row],[Pre-Booking Date]]))), tblClean[[#This Row],[Booking Date]] - tblClean[[#This Row],[Pre-Booking Date]], "")</f>
        <v>2</v>
      </c>
      <c r="S278" s="38">
        <f>IF(AND(NOT(ISBLANK(tblClean[[#This Row],[Delivery Date]])), NOT(ISBLANK(tblClean[[#This Row],[Booking Date]]))), tblClean[[#This Row],[Delivery Date]] - tblClean[[#This Row],[Booking Date]], "")</f>
        <v>2</v>
      </c>
      <c r="T278" s="39">
        <f>IF(AND(tblClean[[#This Row],[Is_SuccessfulDelivery]]=1, NOT(ISBLANK(tblClean[[#This Row],[Delivery Date]])), NOT(ISBLANK(tblClean[[#This Row],[Booking Date]]))),
   tblClean[[#This Row],[Delivery Date]] - tblClean[[#This Row],[Booking Date]],
   "")</f>
        <v>2</v>
      </c>
      <c r="U2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78" s="82">
        <f>IF(tblClean[[#This Row],[Delivery Date]]="", "", tblClean[[#This Row],[Delivery Date]] - tblClean[[#This Row],[Lead Date]])</f>
        <v>7</v>
      </c>
      <c r="W278" s="82" t="str">
        <f>_xlfn.XLOOKUP(tblClean[[#This Row],[Lead ID]], tblHP[Lead ID], tblHP[Potential_Bucket], "")</f>
        <v>Low</v>
      </c>
      <c r="X278" s="82" t="str">
        <f>IF(tblClean[[#This Row],[Customer Rating]]="", "", IF(tblClean[[#This Row],[Customer Rating]]&lt;=2,"0-2", IF(tblClean[[#This Row],[Customer Rating]]&lt;=5,"3-5", IF(tblClean[[#This Row],[Customer Rating]]&lt;=8,"6-8","9-10"))))</f>
        <v>0-2</v>
      </c>
    </row>
    <row r="279" spans="1:24" x14ac:dyDescent="0.3">
      <c r="A279" s="33" t="s">
        <v>298</v>
      </c>
      <c r="B279" s="34" t="s">
        <v>21</v>
      </c>
      <c r="C279" s="34" t="s">
        <v>30</v>
      </c>
      <c r="D279" s="35">
        <v>45935</v>
      </c>
      <c r="E279" s="35">
        <v>45938</v>
      </c>
      <c r="F279" s="35">
        <v>45940</v>
      </c>
      <c r="G279" s="35">
        <v>45947</v>
      </c>
      <c r="H279" s="34" t="s">
        <v>17</v>
      </c>
      <c r="I279" s="34"/>
      <c r="J279" s="35">
        <v>45968</v>
      </c>
      <c r="K279" s="36">
        <v>5</v>
      </c>
      <c r="L279" s="44">
        <f>IF(NOT(ISBLANK(tblClean[[#This Row],[Pre-Booking Date]])), 1, 0)</f>
        <v>1</v>
      </c>
      <c r="M279" s="44">
        <f>IF(NOT(ISBLANK(tblClean[[#This Row],[Booking Date]])), 1, 0)</f>
        <v>1</v>
      </c>
      <c r="N279" s="38">
        <f>IF(NOT(ISBLANK(tblClean[[#This Row],[Delivery Date]])), 1, 0)</f>
        <v>1</v>
      </c>
      <c r="O279" s="38">
        <f>IF(OR(LOWER(TRIM(tblClean[[#This Row],[Cancellation Status]]))="yes", LOWER(TRIM(tblClean[[#This Row],[Cancellation Status]]))="cancelled"), 1, 0)</f>
        <v>0</v>
      </c>
      <c r="P279" s="38">
        <f>IF(AND(tblClean[[#This Row],[Is_Delivered]]=1, tblClean[[#This Row],[Is_Cancelled]]=0), 1, 0)</f>
        <v>1</v>
      </c>
      <c r="Q279" s="38">
        <f>IF(AND(NOT(ISBLANK(tblClean[[#This Row],[Pre-Booking Date]])), NOT(ISBLANK(tblClean[[#This Row],[Lead Date]]))), tblClean[[#This Row],[Pre-Booking Date]] - tblClean[[#This Row],[Lead Date]], "")</f>
        <v>3</v>
      </c>
      <c r="R279" s="38">
        <f>IF(AND(NOT(ISBLANK(tblClean[[#This Row],[Booking Date]])), NOT(ISBLANK(tblClean[[#This Row],[Pre-Booking Date]]))), tblClean[[#This Row],[Booking Date]] - tblClean[[#This Row],[Pre-Booking Date]], "")</f>
        <v>2</v>
      </c>
      <c r="S279" s="38">
        <f>IF(AND(NOT(ISBLANK(tblClean[[#This Row],[Delivery Date]])), NOT(ISBLANK(tblClean[[#This Row],[Booking Date]]))), tblClean[[#This Row],[Delivery Date]] - tblClean[[#This Row],[Booking Date]], "")</f>
        <v>7</v>
      </c>
      <c r="T279" s="39">
        <f>IF(AND(tblClean[[#This Row],[Is_SuccessfulDelivery]]=1, NOT(ISBLANK(tblClean[[#This Row],[Delivery Date]])), NOT(ISBLANK(tblClean[[#This Row],[Booking Date]]))),
   tblClean[[#This Row],[Delivery Date]] - tblClean[[#This Row],[Booking Date]],
   "")</f>
        <v>7</v>
      </c>
      <c r="U2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79" s="82">
        <f>IF(tblClean[[#This Row],[Delivery Date]]="", "", tblClean[[#This Row],[Delivery Date]] - tblClean[[#This Row],[Lead Date]])</f>
        <v>12</v>
      </c>
      <c r="W279" s="82" t="str">
        <f>_xlfn.XLOOKUP(tblClean[[#This Row],[Lead ID]], tblHP[Lead ID], tblHP[Potential_Bucket], "")</f>
        <v>Medium</v>
      </c>
      <c r="X279" s="82" t="str">
        <f>IF(tblClean[[#This Row],[Customer Rating]]="", "", IF(tblClean[[#This Row],[Customer Rating]]&lt;=2,"0-2", IF(tblClean[[#This Row],[Customer Rating]]&lt;=5,"3-5", IF(tblClean[[#This Row],[Customer Rating]]&lt;=8,"6-8","9-10"))))</f>
        <v>3-5</v>
      </c>
    </row>
    <row r="280" spans="1:24" x14ac:dyDescent="0.3">
      <c r="A280" s="40" t="s">
        <v>299</v>
      </c>
      <c r="B280" s="41" t="s">
        <v>15</v>
      </c>
      <c r="C280" s="41" t="s">
        <v>30</v>
      </c>
      <c r="D280" s="42">
        <v>45960</v>
      </c>
      <c r="E280" s="42">
        <v>45965</v>
      </c>
      <c r="F280" s="42">
        <v>45967</v>
      </c>
      <c r="G280" s="42">
        <v>45969</v>
      </c>
      <c r="H280" s="41" t="s">
        <v>17</v>
      </c>
      <c r="I280" s="41"/>
      <c r="J280" s="42">
        <v>45984</v>
      </c>
      <c r="K280" s="43">
        <v>6</v>
      </c>
      <c r="L280" s="44">
        <f>IF(NOT(ISBLANK(tblClean[[#This Row],[Pre-Booking Date]])), 1, 0)</f>
        <v>1</v>
      </c>
      <c r="M280" s="44">
        <f>IF(NOT(ISBLANK(tblClean[[#This Row],[Booking Date]])), 1, 0)</f>
        <v>1</v>
      </c>
      <c r="N280" s="38">
        <f>IF(NOT(ISBLANK(tblClean[[#This Row],[Delivery Date]])), 1, 0)</f>
        <v>1</v>
      </c>
      <c r="O280" s="38">
        <f>IF(OR(LOWER(TRIM(tblClean[[#This Row],[Cancellation Status]]))="yes", LOWER(TRIM(tblClean[[#This Row],[Cancellation Status]]))="cancelled"), 1, 0)</f>
        <v>0</v>
      </c>
      <c r="P280" s="38">
        <f>IF(AND(tblClean[[#This Row],[Is_Delivered]]=1, tblClean[[#This Row],[Is_Cancelled]]=0), 1, 0)</f>
        <v>1</v>
      </c>
      <c r="Q280" s="38">
        <f>IF(AND(NOT(ISBLANK(tblClean[[#This Row],[Pre-Booking Date]])), NOT(ISBLANK(tblClean[[#This Row],[Lead Date]]))), tblClean[[#This Row],[Pre-Booking Date]] - tblClean[[#This Row],[Lead Date]], "")</f>
        <v>5</v>
      </c>
      <c r="R280" s="38">
        <f>IF(AND(NOT(ISBLANK(tblClean[[#This Row],[Booking Date]])), NOT(ISBLANK(tblClean[[#This Row],[Pre-Booking Date]]))), tblClean[[#This Row],[Booking Date]] - tblClean[[#This Row],[Pre-Booking Date]], "")</f>
        <v>2</v>
      </c>
      <c r="S280" s="38">
        <f>IF(AND(NOT(ISBLANK(tblClean[[#This Row],[Delivery Date]])), NOT(ISBLANK(tblClean[[#This Row],[Booking Date]]))), tblClean[[#This Row],[Delivery Date]] - tblClean[[#This Row],[Booking Date]], "")</f>
        <v>2</v>
      </c>
      <c r="T280" s="39">
        <f>IF(AND(tblClean[[#This Row],[Is_SuccessfulDelivery]]=1, NOT(ISBLANK(tblClean[[#This Row],[Delivery Date]])), NOT(ISBLANK(tblClean[[#This Row],[Booking Date]]))),
   tblClean[[#This Row],[Delivery Date]] - tblClean[[#This Row],[Booking Date]],
   "")</f>
        <v>2</v>
      </c>
      <c r="U2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80" s="82">
        <f>IF(tblClean[[#This Row],[Delivery Date]]="", "", tblClean[[#This Row],[Delivery Date]] - tblClean[[#This Row],[Lead Date]])</f>
        <v>9</v>
      </c>
      <c r="W280" s="82" t="str">
        <f>_xlfn.XLOOKUP(tblClean[[#This Row],[Lead ID]], tblHP[Lead ID], tblHP[Potential_Bucket], "")</f>
        <v>High</v>
      </c>
      <c r="X280" s="82" t="str">
        <f>IF(tblClean[[#This Row],[Customer Rating]]="", "", IF(tblClean[[#This Row],[Customer Rating]]&lt;=2,"0-2", IF(tblClean[[#This Row],[Customer Rating]]&lt;=5,"3-5", IF(tblClean[[#This Row],[Customer Rating]]&lt;=8,"6-8","9-10"))))</f>
        <v>6-8</v>
      </c>
    </row>
    <row r="281" spans="1:24" x14ac:dyDescent="0.3">
      <c r="A281" s="33" t="s">
        <v>300</v>
      </c>
      <c r="B281" s="34" t="s">
        <v>15</v>
      </c>
      <c r="C281" s="34" t="s">
        <v>16</v>
      </c>
      <c r="D281" s="35">
        <v>45939</v>
      </c>
      <c r="E281" s="35">
        <v>45940</v>
      </c>
      <c r="F281" s="35">
        <v>45944</v>
      </c>
      <c r="G281" s="35">
        <v>45949</v>
      </c>
      <c r="H281" s="34" t="s">
        <v>17</v>
      </c>
      <c r="I281" s="34"/>
      <c r="J281" s="35">
        <v>45973</v>
      </c>
      <c r="K281" s="36">
        <v>9</v>
      </c>
      <c r="L281" s="44">
        <f>IF(NOT(ISBLANK(tblClean[[#This Row],[Pre-Booking Date]])), 1, 0)</f>
        <v>1</v>
      </c>
      <c r="M281" s="44">
        <f>IF(NOT(ISBLANK(tblClean[[#This Row],[Booking Date]])), 1, 0)</f>
        <v>1</v>
      </c>
      <c r="N281" s="38">
        <f>IF(NOT(ISBLANK(tblClean[[#This Row],[Delivery Date]])), 1, 0)</f>
        <v>1</v>
      </c>
      <c r="O281" s="38">
        <f>IF(OR(LOWER(TRIM(tblClean[[#This Row],[Cancellation Status]]))="yes", LOWER(TRIM(tblClean[[#This Row],[Cancellation Status]]))="cancelled"), 1, 0)</f>
        <v>0</v>
      </c>
      <c r="P281" s="38">
        <f>IF(AND(tblClean[[#This Row],[Is_Delivered]]=1, tblClean[[#This Row],[Is_Cancelled]]=0), 1, 0)</f>
        <v>1</v>
      </c>
      <c r="Q281" s="38">
        <f>IF(AND(NOT(ISBLANK(tblClean[[#This Row],[Pre-Booking Date]])), NOT(ISBLANK(tblClean[[#This Row],[Lead Date]]))), tblClean[[#This Row],[Pre-Booking Date]] - tblClean[[#This Row],[Lead Date]], "")</f>
        <v>1</v>
      </c>
      <c r="R281" s="38">
        <f>IF(AND(NOT(ISBLANK(tblClean[[#This Row],[Booking Date]])), NOT(ISBLANK(tblClean[[#This Row],[Pre-Booking Date]]))), tblClean[[#This Row],[Booking Date]] - tblClean[[#This Row],[Pre-Booking Date]], "")</f>
        <v>4</v>
      </c>
      <c r="S281" s="38">
        <f>IF(AND(NOT(ISBLANK(tblClean[[#This Row],[Delivery Date]])), NOT(ISBLANK(tblClean[[#This Row],[Booking Date]]))), tblClean[[#This Row],[Delivery Date]] - tblClean[[#This Row],[Booking Date]], "")</f>
        <v>5</v>
      </c>
      <c r="T281" s="39">
        <f>IF(AND(tblClean[[#This Row],[Is_SuccessfulDelivery]]=1, NOT(ISBLANK(tblClean[[#This Row],[Delivery Date]])), NOT(ISBLANK(tblClean[[#This Row],[Booking Date]]))),
   tblClean[[#This Row],[Delivery Date]] - tblClean[[#This Row],[Booking Date]],
   "")</f>
        <v>5</v>
      </c>
      <c r="U2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81" s="82">
        <f>IF(tblClean[[#This Row],[Delivery Date]]="", "", tblClean[[#This Row],[Delivery Date]] - tblClean[[#This Row],[Lead Date]])</f>
        <v>10</v>
      </c>
      <c r="W281" s="82" t="str">
        <f>_xlfn.XLOOKUP(tblClean[[#This Row],[Lead ID]], tblHP[Lead ID], tblHP[Potential_Bucket], "")</f>
        <v>Medium</v>
      </c>
      <c r="X281" s="82" t="str">
        <f>IF(tblClean[[#This Row],[Customer Rating]]="", "", IF(tblClean[[#This Row],[Customer Rating]]&lt;=2,"0-2", IF(tblClean[[#This Row],[Customer Rating]]&lt;=5,"3-5", IF(tblClean[[#This Row],[Customer Rating]]&lt;=8,"6-8","9-10"))))</f>
        <v>9-10</v>
      </c>
    </row>
    <row r="282" spans="1:24" x14ac:dyDescent="0.3">
      <c r="A282" s="40" t="s">
        <v>301</v>
      </c>
      <c r="B282" s="41" t="s">
        <v>21</v>
      </c>
      <c r="C282" s="41" t="s">
        <v>30</v>
      </c>
      <c r="D282" s="42">
        <v>45957</v>
      </c>
      <c r="E282" s="42">
        <v>45960</v>
      </c>
      <c r="F282" s="42">
        <v>45962</v>
      </c>
      <c r="G282" s="42">
        <v>45968</v>
      </c>
      <c r="H282" s="41" t="s">
        <v>17</v>
      </c>
      <c r="I282" s="41"/>
      <c r="J282" s="42">
        <v>45979</v>
      </c>
      <c r="K282" s="43">
        <v>2</v>
      </c>
      <c r="L282" s="44">
        <f>IF(NOT(ISBLANK(tblClean[[#This Row],[Pre-Booking Date]])), 1, 0)</f>
        <v>1</v>
      </c>
      <c r="M282" s="44">
        <f>IF(NOT(ISBLANK(tblClean[[#This Row],[Booking Date]])), 1, 0)</f>
        <v>1</v>
      </c>
      <c r="N282" s="38">
        <f>IF(NOT(ISBLANK(tblClean[[#This Row],[Delivery Date]])), 1, 0)</f>
        <v>1</v>
      </c>
      <c r="O282" s="38">
        <f>IF(OR(LOWER(TRIM(tblClean[[#This Row],[Cancellation Status]]))="yes", LOWER(TRIM(tblClean[[#This Row],[Cancellation Status]]))="cancelled"), 1, 0)</f>
        <v>0</v>
      </c>
      <c r="P282" s="38">
        <f>IF(AND(tblClean[[#This Row],[Is_Delivered]]=1, tblClean[[#This Row],[Is_Cancelled]]=0), 1, 0)</f>
        <v>1</v>
      </c>
      <c r="Q282" s="38">
        <f>IF(AND(NOT(ISBLANK(tblClean[[#This Row],[Pre-Booking Date]])), NOT(ISBLANK(tblClean[[#This Row],[Lead Date]]))), tblClean[[#This Row],[Pre-Booking Date]] - tblClean[[#This Row],[Lead Date]], "")</f>
        <v>3</v>
      </c>
      <c r="R282" s="38">
        <f>IF(AND(NOT(ISBLANK(tblClean[[#This Row],[Booking Date]])), NOT(ISBLANK(tblClean[[#This Row],[Pre-Booking Date]]))), tblClean[[#This Row],[Booking Date]] - tblClean[[#This Row],[Pre-Booking Date]], "")</f>
        <v>2</v>
      </c>
      <c r="S282" s="38">
        <f>IF(AND(NOT(ISBLANK(tblClean[[#This Row],[Delivery Date]])), NOT(ISBLANK(tblClean[[#This Row],[Booking Date]]))), tblClean[[#This Row],[Delivery Date]] - tblClean[[#This Row],[Booking Date]], "")</f>
        <v>6</v>
      </c>
      <c r="T282" s="39">
        <f>IF(AND(tblClean[[#This Row],[Is_SuccessfulDelivery]]=1, NOT(ISBLANK(tblClean[[#This Row],[Delivery Date]])), NOT(ISBLANK(tblClean[[#This Row],[Booking Date]]))),
   tblClean[[#This Row],[Delivery Date]] - tblClean[[#This Row],[Booking Date]],
   "")</f>
        <v>6</v>
      </c>
      <c r="U2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82" s="82">
        <f>IF(tblClean[[#This Row],[Delivery Date]]="", "", tblClean[[#This Row],[Delivery Date]] - tblClean[[#This Row],[Lead Date]])</f>
        <v>11</v>
      </c>
      <c r="W282" s="82" t="str">
        <f>_xlfn.XLOOKUP(tblClean[[#This Row],[Lead ID]], tblHP[Lead ID], tblHP[Potential_Bucket], "")</f>
        <v>Low</v>
      </c>
      <c r="X282" s="82" t="str">
        <f>IF(tblClean[[#This Row],[Customer Rating]]="", "", IF(tblClean[[#This Row],[Customer Rating]]&lt;=2,"0-2", IF(tblClean[[#This Row],[Customer Rating]]&lt;=5,"3-5", IF(tblClean[[#This Row],[Customer Rating]]&lt;=8,"6-8","9-10"))))</f>
        <v>0-2</v>
      </c>
    </row>
    <row r="283" spans="1:24" x14ac:dyDescent="0.3">
      <c r="A283" s="33" t="s">
        <v>302</v>
      </c>
      <c r="B283" s="34" t="s">
        <v>19</v>
      </c>
      <c r="C283" s="34" t="s">
        <v>16</v>
      </c>
      <c r="D283" s="35">
        <v>45935</v>
      </c>
      <c r="E283" s="35">
        <v>45940</v>
      </c>
      <c r="F283" s="35">
        <v>45944</v>
      </c>
      <c r="G283" s="35">
        <v>45951</v>
      </c>
      <c r="H283" s="34" t="s">
        <v>17</v>
      </c>
      <c r="I283" s="34"/>
      <c r="J283" s="35">
        <v>45969</v>
      </c>
      <c r="K283" s="36">
        <v>3</v>
      </c>
      <c r="L283" s="44">
        <f>IF(NOT(ISBLANK(tblClean[[#This Row],[Pre-Booking Date]])), 1, 0)</f>
        <v>1</v>
      </c>
      <c r="M283" s="44">
        <f>IF(NOT(ISBLANK(tblClean[[#This Row],[Booking Date]])), 1, 0)</f>
        <v>1</v>
      </c>
      <c r="N283" s="38">
        <f>IF(NOT(ISBLANK(tblClean[[#This Row],[Delivery Date]])), 1, 0)</f>
        <v>1</v>
      </c>
      <c r="O283" s="38">
        <f>IF(OR(LOWER(TRIM(tblClean[[#This Row],[Cancellation Status]]))="yes", LOWER(TRIM(tblClean[[#This Row],[Cancellation Status]]))="cancelled"), 1, 0)</f>
        <v>0</v>
      </c>
      <c r="P283" s="38">
        <f>IF(AND(tblClean[[#This Row],[Is_Delivered]]=1, tblClean[[#This Row],[Is_Cancelled]]=0), 1, 0)</f>
        <v>1</v>
      </c>
      <c r="Q283" s="38">
        <f>IF(AND(NOT(ISBLANK(tblClean[[#This Row],[Pre-Booking Date]])), NOT(ISBLANK(tblClean[[#This Row],[Lead Date]]))), tblClean[[#This Row],[Pre-Booking Date]] - tblClean[[#This Row],[Lead Date]], "")</f>
        <v>5</v>
      </c>
      <c r="R283" s="38">
        <f>IF(AND(NOT(ISBLANK(tblClean[[#This Row],[Booking Date]])), NOT(ISBLANK(tblClean[[#This Row],[Pre-Booking Date]]))), tblClean[[#This Row],[Booking Date]] - tblClean[[#This Row],[Pre-Booking Date]], "")</f>
        <v>4</v>
      </c>
      <c r="S283" s="38">
        <f>IF(AND(NOT(ISBLANK(tblClean[[#This Row],[Delivery Date]])), NOT(ISBLANK(tblClean[[#This Row],[Booking Date]]))), tblClean[[#This Row],[Delivery Date]] - tblClean[[#This Row],[Booking Date]], "")</f>
        <v>7</v>
      </c>
      <c r="T283" s="39">
        <f>IF(AND(tblClean[[#This Row],[Is_SuccessfulDelivery]]=1, NOT(ISBLANK(tblClean[[#This Row],[Delivery Date]])), NOT(ISBLANK(tblClean[[#This Row],[Booking Date]]))),
   tblClean[[#This Row],[Delivery Date]] - tblClean[[#This Row],[Booking Date]],
   "")</f>
        <v>7</v>
      </c>
      <c r="U2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83" s="82">
        <f>IF(tblClean[[#This Row],[Delivery Date]]="", "", tblClean[[#This Row],[Delivery Date]] - tblClean[[#This Row],[Lead Date]])</f>
        <v>16</v>
      </c>
      <c r="W283" s="82" t="str">
        <f>_xlfn.XLOOKUP(tblClean[[#This Row],[Lead ID]], tblHP[Lead ID], tblHP[Potential_Bucket], "")</f>
        <v>Low</v>
      </c>
      <c r="X283" s="82" t="str">
        <f>IF(tblClean[[#This Row],[Customer Rating]]="", "", IF(tblClean[[#This Row],[Customer Rating]]&lt;=2,"0-2", IF(tblClean[[#This Row],[Customer Rating]]&lt;=5,"3-5", IF(tblClean[[#This Row],[Customer Rating]]&lt;=8,"6-8","9-10"))))</f>
        <v>3-5</v>
      </c>
    </row>
    <row r="284" spans="1:24" x14ac:dyDescent="0.3">
      <c r="A284" s="40" t="s">
        <v>303</v>
      </c>
      <c r="B284" s="41" t="s">
        <v>19</v>
      </c>
      <c r="C284" s="41" t="s">
        <v>30</v>
      </c>
      <c r="D284" s="42">
        <v>45933</v>
      </c>
      <c r="E284" s="42">
        <v>45934</v>
      </c>
      <c r="F284" s="42">
        <v>45939</v>
      </c>
      <c r="G284" s="42">
        <v>45943</v>
      </c>
      <c r="H284" s="41" t="s">
        <v>17</v>
      </c>
      <c r="I284" s="41"/>
      <c r="J284" s="42">
        <v>45967</v>
      </c>
      <c r="K284" s="43">
        <v>10</v>
      </c>
      <c r="L284" s="44">
        <f>IF(NOT(ISBLANK(tblClean[[#This Row],[Pre-Booking Date]])), 1, 0)</f>
        <v>1</v>
      </c>
      <c r="M284" s="44">
        <f>IF(NOT(ISBLANK(tblClean[[#This Row],[Booking Date]])), 1, 0)</f>
        <v>1</v>
      </c>
      <c r="N284" s="38">
        <f>IF(NOT(ISBLANK(tblClean[[#This Row],[Delivery Date]])), 1, 0)</f>
        <v>1</v>
      </c>
      <c r="O284" s="38">
        <f>IF(OR(LOWER(TRIM(tblClean[[#This Row],[Cancellation Status]]))="yes", LOWER(TRIM(tblClean[[#This Row],[Cancellation Status]]))="cancelled"), 1, 0)</f>
        <v>0</v>
      </c>
      <c r="P284" s="38">
        <f>IF(AND(tblClean[[#This Row],[Is_Delivered]]=1, tblClean[[#This Row],[Is_Cancelled]]=0), 1, 0)</f>
        <v>1</v>
      </c>
      <c r="Q284" s="38">
        <f>IF(AND(NOT(ISBLANK(tblClean[[#This Row],[Pre-Booking Date]])), NOT(ISBLANK(tblClean[[#This Row],[Lead Date]]))), tblClean[[#This Row],[Pre-Booking Date]] - tblClean[[#This Row],[Lead Date]], "")</f>
        <v>1</v>
      </c>
      <c r="R284" s="38">
        <f>IF(AND(NOT(ISBLANK(tblClean[[#This Row],[Booking Date]])), NOT(ISBLANK(tblClean[[#This Row],[Pre-Booking Date]]))), tblClean[[#This Row],[Booking Date]] - tblClean[[#This Row],[Pre-Booking Date]], "")</f>
        <v>5</v>
      </c>
      <c r="S284" s="38">
        <f>IF(AND(NOT(ISBLANK(tblClean[[#This Row],[Delivery Date]])), NOT(ISBLANK(tblClean[[#This Row],[Booking Date]]))), tblClean[[#This Row],[Delivery Date]] - tblClean[[#This Row],[Booking Date]], "")</f>
        <v>4</v>
      </c>
      <c r="T284" s="39">
        <f>IF(AND(tblClean[[#This Row],[Is_SuccessfulDelivery]]=1, NOT(ISBLANK(tblClean[[#This Row],[Delivery Date]])), NOT(ISBLANK(tblClean[[#This Row],[Booking Date]]))),
   tblClean[[#This Row],[Delivery Date]] - tblClean[[#This Row],[Booking Date]],
   "")</f>
        <v>4</v>
      </c>
      <c r="U2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84" s="82">
        <f>IF(tblClean[[#This Row],[Delivery Date]]="", "", tblClean[[#This Row],[Delivery Date]] - tblClean[[#This Row],[Lead Date]])</f>
        <v>10</v>
      </c>
      <c r="W284" s="82" t="str">
        <f>_xlfn.XLOOKUP(tblClean[[#This Row],[Lead ID]], tblHP[Lead ID], tblHP[Potential_Bucket], "")</f>
        <v>High</v>
      </c>
      <c r="X284" s="82" t="str">
        <f>IF(tblClean[[#This Row],[Customer Rating]]="", "", IF(tblClean[[#This Row],[Customer Rating]]&lt;=2,"0-2", IF(tblClean[[#This Row],[Customer Rating]]&lt;=5,"3-5", IF(tblClean[[#This Row],[Customer Rating]]&lt;=8,"6-8","9-10"))))</f>
        <v>9-10</v>
      </c>
    </row>
    <row r="285" spans="1:24" x14ac:dyDescent="0.3">
      <c r="A285" s="33" t="s">
        <v>304</v>
      </c>
      <c r="B285" s="34" t="s">
        <v>19</v>
      </c>
      <c r="C285" s="34" t="s">
        <v>16</v>
      </c>
      <c r="D285" s="35">
        <v>45932</v>
      </c>
      <c r="E285" s="35">
        <v>45935</v>
      </c>
      <c r="F285" s="35">
        <v>45938</v>
      </c>
      <c r="G285" s="35">
        <v>45945</v>
      </c>
      <c r="H285" s="34" t="s">
        <v>17</v>
      </c>
      <c r="I285" s="34"/>
      <c r="J285" s="35">
        <v>45969</v>
      </c>
      <c r="K285" s="36">
        <v>8</v>
      </c>
      <c r="L285" s="44">
        <f>IF(NOT(ISBLANK(tblClean[[#This Row],[Pre-Booking Date]])), 1, 0)</f>
        <v>1</v>
      </c>
      <c r="M285" s="44">
        <f>IF(NOT(ISBLANK(tblClean[[#This Row],[Booking Date]])), 1, 0)</f>
        <v>1</v>
      </c>
      <c r="N285" s="38">
        <f>IF(NOT(ISBLANK(tblClean[[#This Row],[Delivery Date]])), 1, 0)</f>
        <v>1</v>
      </c>
      <c r="O285" s="38">
        <f>IF(OR(LOWER(TRIM(tblClean[[#This Row],[Cancellation Status]]))="yes", LOWER(TRIM(tblClean[[#This Row],[Cancellation Status]]))="cancelled"), 1, 0)</f>
        <v>0</v>
      </c>
      <c r="P285" s="38">
        <f>IF(AND(tblClean[[#This Row],[Is_Delivered]]=1, tblClean[[#This Row],[Is_Cancelled]]=0), 1, 0)</f>
        <v>1</v>
      </c>
      <c r="Q285" s="38">
        <f>IF(AND(NOT(ISBLANK(tblClean[[#This Row],[Pre-Booking Date]])), NOT(ISBLANK(tblClean[[#This Row],[Lead Date]]))), tblClean[[#This Row],[Pre-Booking Date]] - tblClean[[#This Row],[Lead Date]], "")</f>
        <v>3</v>
      </c>
      <c r="R285" s="38">
        <f>IF(AND(NOT(ISBLANK(tblClean[[#This Row],[Booking Date]])), NOT(ISBLANK(tblClean[[#This Row],[Pre-Booking Date]]))), tblClean[[#This Row],[Booking Date]] - tblClean[[#This Row],[Pre-Booking Date]], "")</f>
        <v>3</v>
      </c>
      <c r="S285" s="38">
        <f>IF(AND(NOT(ISBLANK(tblClean[[#This Row],[Delivery Date]])), NOT(ISBLANK(tblClean[[#This Row],[Booking Date]]))), tblClean[[#This Row],[Delivery Date]] - tblClean[[#This Row],[Booking Date]], "")</f>
        <v>7</v>
      </c>
      <c r="T285" s="39">
        <f>IF(AND(tblClean[[#This Row],[Is_SuccessfulDelivery]]=1, NOT(ISBLANK(tblClean[[#This Row],[Delivery Date]])), NOT(ISBLANK(tblClean[[#This Row],[Booking Date]]))),
   tblClean[[#This Row],[Delivery Date]] - tblClean[[#This Row],[Booking Date]],
   "")</f>
        <v>7</v>
      </c>
      <c r="U2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85" s="82">
        <f>IF(tblClean[[#This Row],[Delivery Date]]="", "", tblClean[[#This Row],[Delivery Date]] - tblClean[[#This Row],[Lead Date]])</f>
        <v>13</v>
      </c>
      <c r="W285" s="82" t="str">
        <f>_xlfn.XLOOKUP(tblClean[[#This Row],[Lead ID]], tblHP[Lead ID], tblHP[Potential_Bucket], "")</f>
        <v>Medium</v>
      </c>
      <c r="X285" s="82" t="str">
        <f>IF(tblClean[[#This Row],[Customer Rating]]="", "", IF(tblClean[[#This Row],[Customer Rating]]&lt;=2,"0-2", IF(tblClean[[#This Row],[Customer Rating]]&lt;=5,"3-5", IF(tblClean[[#This Row],[Customer Rating]]&lt;=8,"6-8","9-10"))))</f>
        <v>6-8</v>
      </c>
    </row>
    <row r="286" spans="1:24" x14ac:dyDescent="0.3">
      <c r="A286" s="40" t="s">
        <v>305</v>
      </c>
      <c r="B286" s="41" t="s">
        <v>32</v>
      </c>
      <c r="C286" s="41" t="s">
        <v>16</v>
      </c>
      <c r="D286" s="42">
        <v>45936</v>
      </c>
      <c r="E286" s="42">
        <v>45940</v>
      </c>
      <c r="F286" s="42">
        <v>45944</v>
      </c>
      <c r="G286" s="42">
        <v>45948</v>
      </c>
      <c r="H286" s="41" t="s">
        <v>17</v>
      </c>
      <c r="I286" s="41"/>
      <c r="J286" s="42">
        <v>45966</v>
      </c>
      <c r="K286" s="43">
        <v>1</v>
      </c>
      <c r="L286" s="44">
        <f>IF(NOT(ISBLANK(tblClean[[#This Row],[Pre-Booking Date]])), 1, 0)</f>
        <v>1</v>
      </c>
      <c r="M286" s="44">
        <f>IF(NOT(ISBLANK(tblClean[[#This Row],[Booking Date]])), 1, 0)</f>
        <v>1</v>
      </c>
      <c r="N286" s="38">
        <f>IF(NOT(ISBLANK(tblClean[[#This Row],[Delivery Date]])), 1, 0)</f>
        <v>1</v>
      </c>
      <c r="O286" s="38">
        <f>IF(OR(LOWER(TRIM(tblClean[[#This Row],[Cancellation Status]]))="yes", LOWER(TRIM(tblClean[[#This Row],[Cancellation Status]]))="cancelled"), 1, 0)</f>
        <v>0</v>
      </c>
      <c r="P286" s="38">
        <f>IF(AND(tblClean[[#This Row],[Is_Delivered]]=1, tblClean[[#This Row],[Is_Cancelled]]=0), 1, 0)</f>
        <v>1</v>
      </c>
      <c r="Q286" s="38">
        <f>IF(AND(NOT(ISBLANK(tblClean[[#This Row],[Pre-Booking Date]])), NOT(ISBLANK(tblClean[[#This Row],[Lead Date]]))), tblClean[[#This Row],[Pre-Booking Date]] - tblClean[[#This Row],[Lead Date]], "")</f>
        <v>4</v>
      </c>
      <c r="R286" s="38">
        <f>IF(AND(NOT(ISBLANK(tblClean[[#This Row],[Booking Date]])), NOT(ISBLANK(tblClean[[#This Row],[Pre-Booking Date]]))), tblClean[[#This Row],[Booking Date]] - tblClean[[#This Row],[Pre-Booking Date]], "")</f>
        <v>4</v>
      </c>
      <c r="S286" s="38">
        <f>IF(AND(NOT(ISBLANK(tblClean[[#This Row],[Delivery Date]])), NOT(ISBLANK(tblClean[[#This Row],[Booking Date]]))), tblClean[[#This Row],[Delivery Date]] - tblClean[[#This Row],[Booking Date]], "")</f>
        <v>4</v>
      </c>
      <c r="T286" s="39">
        <f>IF(AND(tblClean[[#This Row],[Is_SuccessfulDelivery]]=1, NOT(ISBLANK(tblClean[[#This Row],[Delivery Date]])), NOT(ISBLANK(tblClean[[#This Row],[Booking Date]]))),
   tblClean[[#This Row],[Delivery Date]] - tblClean[[#This Row],[Booking Date]],
   "")</f>
        <v>4</v>
      </c>
      <c r="U2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86" s="82">
        <f>IF(tblClean[[#This Row],[Delivery Date]]="", "", tblClean[[#This Row],[Delivery Date]] - tblClean[[#This Row],[Lead Date]])</f>
        <v>12</v>
      </c>
      <c r="W286" s="82" t="str">
        <f>_xlfn.XLOOKUP(tblClean[[#This Row],[Lead ID]], tblHP[Lead ID], tblHP[Potential_Bucket], "")</f>
        <v>Low</v>
      </c>
      <c r="X286" s="82" t="str">
        <f>IF(tblClean[[#This Row],[Customer Rating]]="", "", IF(tblClean[[#This Row],[Customer Rating]]&lt;=2,"0-2", IF(tblClean[[#This Row],[Customer Rating]]&lt;=5,"3-5", IF(tblClean[[#This Row],[Customer Rating]]&lt;=8,"6-8","9-10"))))</f>
        <v>0-2</v>
      </c>
    </row>
    <row r="287" spans="1:24" x14ac:dyDescent="0.3">
      <c r="A287" s="33" t="s">
        <v>306</v>
      </c>
      <c r="B287" s="34" t="s">
        <v>15</v>
      </c>
      <c r="C287" s="34" t="s">
        <v>22</v>
      </c>
      <c r="D287" s="35">
        <v>45956</v>
      </c>
      <c r="E287" s="34"/>
      <c r="F287" s="34"/>
      <c r="G287" s="34"/>
      <c r="H287" s="34" t="s">
        <v>23</v>
      </c>
      <c r="I287" s="34" t="s">
        <v>24</v>
      </c>
      <c r="J287" s="34"/>
      <c r="K287" s="36"/>
      <c r="L287" s="44">
        <f>IF(NOT(ISBLANK(tblClean[[#This Row],[Pre-Booking Date]])), 1, 0)</f>
        <v>0</v>
      </c>
      <c r="M287" s="44">
        <f>IF(NOT(ISBLANK(tblClean[[#This Row],[Booking Date]])), 1, 0)</f>
        <v>0</v>
      </c>
      <c r="N287" s="38">
        <f>IF(NOT(ISBLANK(tblClean[[#This Row],[Delivery Date]])), 1, 0)</f>
        <v>0</v>
      </c>
      <c r="O287" s="38">
        <f>IF(OR(LOWER(TRIM(tblClean[[#This Row],[Cancellation Status]]))="yes", LOWER(TRIM(tblClean[[#This Row],[Cancellation Status]]))="cancelled"), 1, 0)</f>
        <v>1</v>
      </c>
      <c r="P287" s="38">
        <f>IF(AND(tblClean[[#This Row],[Is_Delivered]]=1, tblClean[[#This Row],[Is_Cancelled]]=0), 1, 0)</f>
        <v>0</v>
      </c>
      <c r="Q287" s="38" t="str">
        <f>IF(AND(NOT(ISBLANK(tblClean[[#This Row],[Pre-Booking Date]])), NOT(ISBLANK(tblClean[[#This Row],[Lead Date]]))), tblClean[[#This Row],[Pre-Booking Date]] - tblClean[[#This Row],[Lead Date]], "")</f>
        <v/>
      </c>
      <c r="R287" s="38" t="str">
        <f>IF(AND(NOT(ISBLANK(tblClean[[#This Row],[Booking Date]])), NOT(ISBLANK(tblClean[[#This Row],[Pre-Booking Date]]))), tblClean[[#This Row],[Booking Date]] - tblClean[[#This Row],[Pre-Booking Date]], "")</f>
        <v/>
      </c>
      <c r="S287" s="38" t="str">
        <f>IF(AND(NOT(ISBLANK(tblClean[[#This Row],[Delivery Date]])), NOT(ISBLANK(tblClean[[#This Row],[Booking Date]]))), tblClean[[#This Row],[Delivery Date]] - tblClean[[#This Row],[Booking Date]], "")</f>
        <v/>
      </c>
      <c r="T287" s="39" t="str">
        <f>IF(AND(tblClean[[#This Row],[Is_SuccessfulDelivery]]=1, NOT(ISBLANK(tblClean[[#This Row],[Delivery Date]])), NOT(ISBLANK(tblClean[[#This Row],[Booking Date]]))),
   tblClean[[#This Row],[Delivery Date]] - tblClean[[#This Row],[Booking Date]],
   "")</f>
        <v/>
      </c>
      <c r="U2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87" s="82" t="str">
        <f>IF(tblClean[[#This Row],[Delivery Date]]="", "", tblClean[[#This Row],[Delivery Date]] - tblClean[[#This Row],[Lead Date]])</f>
        <v/>
      </c>
      <c r="W287" s="82" t="str">
        <f>_xlfn.XLOOKUP(tblClean[[#This Row],[Lead ID]], tblHP[Lead ID], tblHP[Potential_Bucket], "")</f>
        <v>Low</v>
      </c>
      <c r="X287" s="82" t="str">
        <f>IF(tblClean[[#This Row],[Customer Rating]]="", "", IF(tblClean[[#This Row],[Customer Rating]]&lt;=2,"0-2", IF(tblClean[[#This Row],[Customer Rating]]&lt;=5,"3-5", IF(tblClean[[#This Row],[Customer Rating]]&lt;=8,"6-8","9-10"))))</f>
        <v/>
      </c>
    </row>
    <row r="288" spans="1:24" x14ac:dyDescent="0.3">
      <c r="A288" s="40" t="s">
        <v>307</v>
      </c>
      <c r="B288" s="41" t="s">
        <v>15</v>
      </c>
      <c r="C288" s="41" t="s">
        <v>30</v>
      </c>
      <c r="D288" s="42">
        <v>45940</v>
      </c>
      <c r="E288" s="42">
        <v>45944</v>
      </c>
      <c r="F288" s="42">
        <v>45949</v>
      </c>
      <c r="G288" s="42">
        <v>45954</v>
      </c>
      <c r="H288" s="41" t="s">
        <v>23</v>
      </c>
      <c r="I288" s="41" t="s">
        <v>24</v>
      </c>
      <c r="J288" s="41"/>
      <c r="K288" s="43"/>
      <c r="L288" s="44">
        <f>IF(NOT(ISBLANK(tblClean[[#This Row],[Pre-Booking Date]])), 1, 0)</f>
        <v>1</v>
      </c>
      <c r="M288" s="44">
        <f>IF(NOT(ISBLANK(tblClean[[#This Row],[Booking Date]])), 1, 0)</f>
        <v>1</v>
      </c>
      <c r="N288" s="38">
        <f>IF(NOT(ISBLANK(tblClean[[#This Row],[Delivery Date]])), 1, 0)</f>
        <v>1</v>
      </c>
      <c r="O288" s="38">
        <f>IF(OR(LOWER(TRIM(tblClean[[#This Row],[Cancellation Status]]))="yes", LOWER(TRIM(tblClean[[#This Row],[Cancellation Status]]))="cancelled"), 1, 0)</f>
        <v>1</v>
      </c>
      <c r="P288" s="38">
        <f>IF(AND(tblClean[[#This Row],[Is_Delivered]]=1, tblClean[[#This Row],[Is_Cancelled]]=0), 1, 0)</f>
        <v>0</v>
      </c>
      <c r="Q288" s="38">
        <f>IF(AND(NOT(ISBLANK(tblClean[[#This Row],[Pre-Booking Date]])), NOT(ISBLANK(tblClean[[#This Row],[Lead Date]]))), tblClean[[#This Row],[Pre-Booking Date]] - tblClean[[#This Row],[Lead Date]], "")</f>
        <v>4</v>
      </c>
      <c r="R288" s="38">
        <f>IF(AND(NOT(ISBLANK(tblClean[[#This Row],[Booking Date]])), NOT(ISBLANK(tblClean[[#This Row],[Pre-Booking Date]]))), tblClean[[#This Row],[Booking Date]] - tblClean[[#This Row],[Pre-Booking Date]], "")</f>
        <v>5</v>
      </c>
      <c r="S288" s="38">
        <f>IF(AND(NOT(ISBLANK(tblClean[[#This Row],[Delivery Date]])), NOT(ISBLANK(tblClean[[#This Row],[Booking Date]]))), tblClean[[#This Row],[Delivery Date]] - tblClean[[#This Row],[Booking Date]], "")</f>
        <v>5</v>
      </c>
      <c r="T288" s="39" t="str">
        <f>IF(AND(tblClean[[#This Row],[Is_SuccessfulDelivery]]=1, NOT(ISBLANK(tblClean[[#This Row],[Delivery Date]])), NOT(ISBLANK(tblClean[[#This Row],[Booking Date]]))),
   tblClean[[#This Row],[Delivery Date]] - tblClean[[#This Row],[Booking Date]],
   "")</f>
        <v/>
      </c>
      <c r="U2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88" s="82">
        <f>IF(tblClean[[#This Row],[Delivery Date]]="", "", tblClean[[#This Row],[Delivery Date]] - tblClean[[#This Row],[Lead Date]])</f>
        <v>14</v>
      </c>
      <c r="W288" s="82" t="str">
        <f>_xlfn.XLOOKUP(tblClean[[#This Row],[Lead ID]], tblHP[Lead ID], tblHP[Potential_Bucket], "")</f>
        <v>Low</v>
      </c>
      <c r="X288" s="82" t="str">
        <f>IF(tblClean[[#This Row],[Customer Rating]]="", "", IF(tblClean[[#This Row],[Customer Rating]]&lt;=2,"0-2", IF(tblClean[[#This Row],[Customer Rating]]&lt;=5,"3-5", IF(tblClean[[#This Row],[Customer Rating]]&lt;=8,"6-8","9-10"))))</f>
        <v/>
      </c>
    </row>
    <row r="289" spans="1:24" x14ac:dyDescent="0.3">
      <c r="A289" s="33" t="s">
        <v>308</v>
      </c>
      <c r="B289" s="34" t="s">
        <v>15</v>
      </c>
      <c r="C289" s="34" t="s">
        <v>16</v>
      </c>
      <c r="D289" s="35">
        <v>45950</v>
      </c>
      <c r="E289" s="35">
        <v>45951</v>
      </c>
      <c r="F289" s="35">
        <v>45955</v>
      </c>
      <c r="G289" s="35">
        <v>45960</v>
      </c>
      <c r="H289" s="34" t="s">
        <v>17</v>
      </c>
      <c r="I289" s="34"/>
      <c r="J289" s="35">
        <v>45977</v>
      </c>
      <c r="K289" s="36">
        <v>8</v>
      </c>
      <c r="L289" s="44">
        <f>IF(NOT(ISBLANK(tblClean[[#This Row],[Pre-Booking Date]])), 1, 0)</f>
        <v>1</v>
      </c>
      <c r="M289" s="44">
        <f>IF(NOT(ISBLANK(tblClean[[#This Row],[Booking Date]])), 1, 0)</f>
        <v>1</v>
      </c>
      <c r="N289" s="38">
        <f>IF(NOT(ISBLANK(tblClean[[#This Row],[Delivery Date]])), 1, 0)</f>
        <v>1</v>
      </c>
      <c r="O289" s="38">
        <f>IF(OR(LOWER(TRIM(tblClean[[#This Row],[Cancellation Status]]))="yes", LOWER(TRIM(tblClean[[#This Row],[Cancellation Status]]))="cancelled"), 1, 0)</f>
        <v>0</v>
      </c>
      <c r="P289" s="38">
        <f>IF(AND(tblClean[[#This Row],[Is_Delivered]]=1, tblClean[[#This Row],[Is_Cancelled]]=0), 1, 0)</f>
        <v>1</v>
      </c>
      <c r="Q289" s="38">
        <f>IF(AND(NOT(ISBLANK(tblClean[[#This Row],[Pre-Booking Date]])), NOT(ISBLANK(tblClean[[#This Row],[Lead Date]]))), tblClean[[#This Row],[Pre-Booking Date]] - tblClean[[#This Row],[Lead Date]], "")</f>
        <v>1</v>
      </c>
      <c r="R289" s="38">
        <f>IF(AND(NOT(ISBLANK(tblClean[[#This Row],[Booking Date]])), NOT(ISBLANK(tblClean[[#This Row],[Pre-Booking Date]]))), tblClean[[#This Row],[Booking Date]] - tblClean[[#This Row],[Pre-Booking Date]], "")</f>
        <v>4</v>
      </c>
      <c r="S289" s="38">
        <f>IF(AND(NOT(ISBLANK(tblClean[[#This Row],[Delivery Date]])), NOT(ISBLANK(tblClean[[#This Row],[Booking Date]]))), tblClean[[#This Row],[Delivery Date]] - tblClean[[#This Row],[Booking Date]], "")</f>
        <v>5</v>
      </c>
      <c r="T289" s="39">
        <f>IF(AND(tblClean[[#This Row],[Is_SuccessfulDelivery]]=1, NOT(ISBLANK(tblClean[[#This Row],[Delivery Date]])), NOT(ISBLANK(tblClean[[#This Row],[Booking Date]]))),
   tblClean[[#This Row],[Delivery Date]] - tblClean[[#This Row],[Booking Date]],
   "")</f>
        <v>5</v>
      </c>
      <c r="U2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289" s="82">
        <f>IF(tblClean[[#This Row],[Delivery Date]]="", "", tblClean[[#This Row],[Delivery Date]] - tblClean[[#This Row],[Lead Date]])</f>
        <v>10</v>
      </c>
      <c r="W289" s="82" t="str">
        <f>_xlfn.XLOOKUP(tblClean[[#This Row],[Lead ID]], tblHP[Lead ID], tblHP[Potential_Bucket], "")</f>
        <v>Medium</v>
      </c>
      <c r="X289" s="82" t="str">
        <f>IF(tblClean[[#This Row],[Customer Rating]]="", "", IF(tblClean[[#This Row],[Customer Rating]]&lt;=2,"0-2", IF(tblClean[[#This Row],[Customer Rating]]&lt;=5,"3-5", IF(tblClean[[#This Row],[Customer Rating]]&lt;=8,"6-8","9-10"))))</f>
        <v>6-8</v>
      </c>
    </row>
    <row r="290" spans="1:24" x14ac:dyDescent="0.3">
      <c r="A290" s="40" t="s">
        <v>309</v>
      </c>
      <c r="B290" s="41" t="s">
        <v>32</v>
      </c>
      <c r="C290" s="41" t="s">
        <v>22</v>
      </c>
      <c r="D290" s="42">
        <v>45954</v>
      </c>
      <c r="E290" s="41"/>
      <c r="F290" s="41"/>
      <c r="G290" s="41"/>
      <c r="H290" s="41" t="s">
        <v>23</v>
      </c>
      <c r="I290" s="41" t="s">
        <v>33</v>
      </c>
      <c r="J290" s="41"/>
      <c r="K290" s="43"/>
      <c r="L290" s="44">
        <f>IF(NOT(ISBLANK(tblClean[[#This Row],[Pre-Booking Date]])), 1, 0)</f>
        <v>0</v>
      </c>
      <c r="M290" s="44">
        <f>IF(NOT(ISBLANK(tblClean[[#This Row],[Booking Date]])), 1, 0)</f>
        <v>0</v>
      </c>
      <c r="N290" s="38">
        <f>IF(NOT(ISBLANK(tblClean[[#This Row],[Delivery Date]])), 1, 0)</f>
        <v>0</v>
      </c>
      <c r="O290" s="38">
        <f>IF(OR(LOWER(TRIM(tblClean[[#This Row],[Cancellation Status]]))="yes", LOWER(TRIM(tblClean[[#This Row],[Cancellation Status]]))="cancelled"), 1, 0)</f>
        <v>1</v>
      </c>
      <c r="P290" s="38">
        <f>IF(AND(tblClean[[#This Row],[Is_Delivered]]=1, tblClean[[#This Row],[Is_Cancelled]]=0), 1, 0)</f>
        <v>0</v>
      </c>
      <c r="Q290" s="38" t="str">
        <f>IF(AND(NOT(ISBLANK(tblClean[[#This Row],[Pre-Booking Date]])), NOT(ISBLANK(tblClean[[#This Row],[Lead Date]]))), tblClean[[#This Row],[Pre-Booking Date]] - tblClean[[#This Row],[Lead Date]], "")</f>
        <v/>
      </c>
      <c r="R290" s="38" t="str">
        <f>IF(AND(NOT(ISBLANK(tblClean[[#This Row],[Booking Date]])), NOT(ISBLANK(tblClean[[#This Row],[Pre-Booking Date]]))), tblClean[[#This Row],[Booking Date]] - tblClean[[#This Row],[Pre-Booking Date]], "")</f>
        <v/>
      </c>
      <c r="S290" s="38" t="str">
        <f>IF(AND(NOT(ISBLANK(tblClean[[#This Row],[Delivery Date]])), NOT(ISBLANK(tblClean[[#This Row],[Booking Date]]))), tblClean[[#This Row],[Delivery Date]] - tblClean[[#This Row],[Booking Date]], "")</f>
        <v/>
      </c>
      <c r="T290" s="39" t="str">
        <f>IF(AND(tblClean[[#This Row],[Is_SuccessfulDelivery]]=1, NOT(ISBLANK(tblClean[[#This Row],[Delivery Date]])), NOT(ISBLANK(tblClean[[#This Row],[Booking Date]]))),
   tblClean[[#This Row],[Delivery Date]] - tblClean[[#This Row],[Booking Date]],
   "")</f>
        <v/>
      </c>
      <c r="U2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90" s="82" t="str">
        <f>IF(tblClean[[#This Row],[Delivery Date]]="", "", tblClean[[#This Row],[Delivery Date]] - tblClean[[#This Row],[Lead Date]])</f>
        <v/>
      </c>
      <c r="W290" s="82" t="str">
        <f>_xlfn.XLOOKUP(tblClean[[#This Row],[Lead ID]], tblHP[Lead ID], tblHP[Potential_Bucket], "")</f>
        <v>Low</v>
      </c>
      <c r="X290" s="82" t="str">
        <f>IF(tblClean[[#This Row],[Customer Rating]]="", "", IF(tblClean[[#This Row],[Customer Rating]]&lt;=2,"0-2", IF(tblClean[[#This Row],[Customer Rating]]&lt;=5,"3-5", IF(tblClean[[#This Row],[Customer Rating]]&lt;=8,"6-8","9-10"))))</f>
        <v/>
      </c>
    </row>
    <row r="291" spans="1:24" x14ac:dyDescent="0.3">
      <c r="A291" s="33" t="s">
        <v>310</v>
      </c>
      <c r="B291" s="34" t="s">
        <v>15</v>
      </c>
      <c r="C291" s="34" t="s">
        <v>30</v>
      </c>
      <c r="D291" s="35">
        <v>45957</v>
      </c>
      <c r="E291" s="35">
        <v>45958</v>
      </c>
      <c r="F291" s="35">
        <v>45963</v>
      </c>
      <c r="G291" s="35">
        <v>45967</v>
      </c>
      <c r="H291" s="34" t="s">
        <v>23</v>
      </c>
      <c r="I291" s="34" t="s">
        <v>26</v>
      </c>
      <c r="J291" s="34"/>
      <c r="K291" s="36"/>
      <c r="L291" s="44">
        <f>IF(NOT(ISBLANK(tblClean[[#This Row],[Pre-Booking Date]])), 1, 0)</f>
        <v>1</v>
      </c>
      <c r="M291" s="44">
        <f>IF(NOT(ISBLANK(tblClean[[#This Row],[Booking Date]])), 1, 0)</f>
        <v>1</v>
      </c>
      <c r="N291" s="38">
        <f>IF(NOT(ISBLANK(tblClean[[#This Row],[Delivery Date]])), 1, 0)</f>
        <v>1</v>
      </c>
      <c r="O291" s="38">
        <f>IF(OR(LOWER(TRIM(tblClean[[#This Row],[Cancellation Status]]))="yes", LOWER(TRIM(tblClean[[#This Row],[Cancellation Status]]))="cancelled"), 1, 0)</f>
        <v>1</v>
      </c>
      <c r="P291" s="38">
        <f>IF(AND(tblClean[[#This Row],[Is_Delivered]]=1, tblClean[[#This Row],[Is_Cancelled]]=0), 1, 0)</f>
        <v>0</v>
      </c>
      <c r="Q291" s="38">
        <f>IF(AND(NOT(ISBLANK(tblClean[[#This Row],[Pre-Booking Date]])), NOT(ISBLANK(tblClean[[#This Row],[Lead Date]]))), tblClean[[#This Row],[Pre-Booking Date]] - tblClean[[#This Row],[Lead Date]], "")</f>
        <v>1</v>
      </c>
      <c r="R291" s="38">
        <f>IF(AND(NOT(ISBLANK(tblClean[[#This Row],[Booking Date]])), NOT(ISBLANK(tblClean[[#This Row],[Pre-Booking Date]]))), tblClean[[#This Row],[Booking Date]] - tblClean[[#This Row],[Pre-Booking Date]], "")</f>
        <v>5</v>
      </c>
      <c r="S291" s="38">
        <f>IF(AND(NOT(ISBLANK(tblClean[[#This Row],[Delivery Date]])), NOT(ISBLANK(tblClean[[#This Row],[Booking Date]]))), tblClean[[#This Row],[Delivery Date]] - tblClean[[#This Row],[Booking Date]], "")</f>
        <v>4</v>
      </c>
      <c r="T291" s="39" t="str">
        <f>IF(AND(tblClean[[#This Row],[Is_SuccessfulDelivery]]=1, NOT(ISBLANK(tblClean[[#This Row],[Delivery Date]])), NOT(ISBLANK(tblClean[[#This Row],[Booking Date]]))),
   tblClean[[#This Row],[Delivery Date]] - tblClean[[#This Row],[Booking Date]],
   "")</f>
        <v/>
      </c>
      <c r="U2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91" s="82">
        <f>IF(tblClean[[#This Row],[Delivery Date]]="", "", tblClean[[#This Row],[Delivery Date]] - tblClean[[#This Row],[Lead Date]])</f>
        <v>10</v>
      </c>
      <c r="W291" s="82" t="str">
        <f>_xlfn.XLOOKUP(tblClean[[#This Row],[Lead ID]], tblHP[Lead ID], tblHP[Potential_Bucket], "")</f>
        <v>Low</v>
      </c>
      <c r="X291" s="82" t="str">
        <f>IF(tblClean[[#This Row],[Customer Rating]]="", "", IF(tblClean[[#This Row],[Customer Rating]]&lt;=2,"0-2", IF(tblClean[[#This Row],[Customer Rating]]&lt;=5,"3-5", IF(tblClean[[#This Row],[Customer Rating]]&lt;=8,"6-8","9-10"))))</f>
        <v/>
      </c>
    </row>
    <row r="292" spans="1:24" x14ac:dyDescent="0.3">
      <c r="A292" s="40" t="s">
        <v>311</v>
      </c>
      <c r="B292" s="41" t="s">
        <v>32</v>
      </c>
      <c r="C292" s="41" t="s">
        <v>22</v>
      </c>
      <c r="D292" s="42">
        <v>45949</v>
      </c>
      <c r="E292" s="41"/>
      <c r="F292" s="41"/>
      <c r="G292" s="41"/>
      <c r="H292" s="41" t="s">
        <v>23</v>
      </c>
      <c r="I292" s="41" t="s">
        <v>33</v>
      </c>
      <c r="J292" s="41"/>
      <c r="K292" s="43"/>
      <c r="L292" s="44">
        <f>IF(NOT(ISBLANK(tblClean[[#This Row],[Pre-Booking Date]])), 1, 0)</f>
        <v>0</v>
      </c>
      <c r="M292" s="44">
        <f>IF(NOT(ISBLANK(tblClean[[#This Row],[Booking Date]])), 1, 0)</f>
        <v>0</v>
      </c>
      <c r="N292" s="38">
        <f>IF(NOT(ISBLANK(tblClean[[#This Row],[Delivery Date]])), 1, 0)</f>
        <v>0</v>
      </c>
      <c r="O292" s="38">
        <f>IF(OR(LOWER(TRIM(tblClean[[#This Row],[Cancellation Status]]))="yes", LOWER(TRIM(tblClean[[#This Row],[Cancellation Status]]))="cancelled"), 1, 0)</f>
        <v>1</v>
      </c>
      <c r="P292" s="38">
        <f>IF(AND(tblClean[[#This Row],[Is_Delivered]]=1, tblClean[[#This Row],[Is_Cancelled]]=0), 1, 0)</f>
        <v>0</v>
      </c>
      <c r="Q292" s="38" t="str">
        <f>IF(AND(NOT(ISBLANK(tblClean[[#This Row],[Pre-Booking Date]])), NOT(ISBLANK(tblClean[[#This Row],[Lead Date]]))), tblClean[[#This Row],[Pre-Booking Date]] - tblClean[[#This Row],[Lead Date]], "")</f>
        <v/>
      </c>
      <c r="R292" s="38" t="str">
        <f>IF(AND(NOT(ISBLANK(tblClean[[#This Row],[Booking Date]])), NOT(ISBLANK(tblClean[[#This Row],[Pre-Booking Date]]))), tblClean[[#This Row],[Booking Date]] - tblClean[[#This Row],[Pre-Booking Date]], "")</f>
        <v/>
      </c>
      <c r="S292" s="38" t="str">
        <f>IF(AND(NOT(ISBLANK(tblClean[[#This Row],[Delivery Date]])), NOT(ISBLANK(tblClean[[#This Row],[Booking Date]]))), tblClean[[#This Row],[Delivery Date]] - tblClean[[#This Row],[Booking Date]], "")</f>
        <v/>
      </c>
      <c r="T292" s="39" t="str">
        <f>IF(AND(tblClean[[#This Row],[Is_SuccessfulDelivery]]=1, NOT(ISBLANK(tblClean[[#This Row],[Delivery Date]])), NOT(ISBLANK(tblClean[[#This Row],[Booking Date]]))),
   tblClean[[#This Row],[Delivery Date]] - tblClean[[#This Row],[Booking Date]],
   "")</f>
        <v/>
      </c>
      <c r="U2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92" s="82" t="str">
        <f>IF(tblClean[[#This Row],[Delivery Date]]="", "", tblClean[[#This Row],[Delivery Date]] - tblClean[[#This Row],[Lead Date]])</f>
        <v/>
      </c>
      <c r="W292" s="82" t="str">
        <f>_xlfn.XLOOKUP(tblClean[[#This Row],[Lead ID]], tblHP[Lead ID], tblHP[Potential_Bucket], "")</f>
        <v>Low</v>
      </c>
      <c r="X292" s="82" t="str">
        <f>IF(tblClean[[#This Row],[Customer Rating]]="", "", IF(tblClean[[#This Row],[Customer Rating]]&lt;=2,"0-2", IF(tblClean[[#This Row],[Customer Rating]]&lt;=5,"3-5", IF(tblClean[[#This Row],[Customer Rating]]&lt;=8,"6-8","9-10"))))</f>
        <v/>
      </c>
    </row>
    <row r="293" spans="1:24" x14ac:dyDescent="0.3">
      <c r="A293" s="33" t="s">
        <v>312</v>
      </c>
      <c r="B293" s="34" t="s">
        <v>19</v>
      </c>
      <c r="C293" s="34" t="s">
        <v>16</v>
      </c>
      <c r="D293" s="35">
        <v>45960</v>
      </c>
      <c r="E293" s="35">
        <v>45963</v>
      </c>
      <c r="F293" s="35">
        <v>45965</v>
      </c>
      <c r="G293" s="35">
        <v>45971</v>
      </c>
      <c r="H293" s="34" t="s">
        <v>17</v>
      </c>
      <c r="I293" s="34"/>
      <c r="J293" s="35">
        <v>45989</v>
      </c>
      <c r="K293" s="36">
        <v>4</v>
      </c>
      <c r="L293" s="44">
        <f>IF(NOT(ISBLANK(tblClean[[#This Row],[Pre-Booking Date]])), 1, 0)</f>
        <v>1</v>
      </c>
      <c r="M293" s="44">
        <f>IF(NOT(ISBLANK(tblClean[[#This Row],[Booking Date]])), 1, 0)</f>
        <v>1</v>
      </c>
      <c r="N293" s="38">
        <f>IF(NOT(ISBLANK(tblClean[[#This Row],[Delivery Date]])), 1, 0)</f>
        <v>1</v>
      </c>
      <c r="O293" s="38">
        <f>IF(OR(LOWER(TRIM(tblClean[[#This Row],[Cancellation Status]]))="yes", LOWER(TRIM(tblClean[[#This Row],[Cancellation Status]]))="cancelled"), 1, 0)</f>
        <v>0</v>
      </c>
      <c r="P293" s="38">
        <f>IF(AND(tblClean[[#This Row],[Is_Delivered]]=1, tblClean[[#This Row],[Is_Cancelled]]=0), 1, 0)</f>
        <v>1</v>
      </c>
      <c r="Q293" s="38">
        <f>IF(AND(NOT(ISBLANK(tblClean[[#This Row],[Pre-Booking Date]])), NOT(ISBLANK(tblClean[[#This Row],[Lead Date]]))), tblClean[[#This Row],[Pre-Booking Date]] - tblClean[[#This Row],[Lead Date]], "")</f>
        <v>3</v>
      </c>
      <c r="R293" s="38">
        <f>IF(AND(NOT(ISBLANK(tblClean[[#This Row],[Booking Date]])), NOT(ISBLANK(tblClean[[#This Row],[Pre-Booking Date]]))), tblClean[[#This Row],[Booking Date]] - tblClean[[#This Row],[Pre-Booking Date]], "")</f>
        <v>2</v>
      </c>
      <c r="S293" s="38">
        <f>IF(AND(NOT(ISBLANK(tblClean[[#This Row],[Delivery Date]])), NOT(ISBLANK(tblClean[[#This Row],[Booking Date]]))), tblClean[[#This Row],[Delivery Date]] - tblClean[[#This Row],[Booking Date]], "")</f>
        <v>6</v>
      </c>
      <c r="T293" s="39">
        <f>IF(AND(tblClean[[#This Row],[Is_SuccessfulDelivery]]=1, NOT(ISBLANK(tblClean[[#This Row],[Delivery Date]])), NOT(ISBLANK(tblClean[[#This Row],[Booking Date]]))),
   tblClean[[#This Row],[Delivery Date]] - tblClean[[#This Row],[Booking Date]],
   "")</f>
        <v>6</v>
      </c>
      <c r="U2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93" s="82">
        <f>IF(tblClean[[#This Row],[Delivery Date]]="", "", tblClean[[#This Row],[Delivery Date]] - tblClean[[#This Row],[Lead Date]])</f>
        <v>11</v>
      </c>
      <c r="W293" s="82" t="str">
        <f>_xlfn.XLOOKUP(tblClean[[#This Row],[Lead ID]], tblHP[Lead ID], tblHP[Potential_Bucket], "")</f>
        <v>Low</v>
      </c>
      <c r="X293" s="82" t="str">
        <f>IF(tblClean[[#This Row],[Customer Rating]]="", "", IF(tblClean[[#This Row],[Customer Rating]]&lt;=2,"0-2", IF(tblClean[[#This Row],[Customer Rating]]&lt;=5,"3-5", IF(tblClean[[#This Row],[Customer Rating]]&lt;=8,"6-8","9-10"))))</f>
        <v>3-5</v>
      </c>
    </row>
    <row r="294" spans="1:24" x14ac:dyDescent="0.3">
      <c r="A294" s="40" t="s">
        <v>313</v>
      </c>
      <c r="B294" s="41" t="s">
        <v>21</v>
      </c>
      <c r="C294" s="41" t="s">
        <v>16</v>
      </c>
      <c r="D294" s="42">
        <v>45940</v>
      </c>
      <c r="E294" s="42">
        <v>45943</v>
      </c>
      <c r="F294" s="42">
        <v>45945</v>
      </c>
      <c r="G294" s="42">
        <v>45947</v>
      </c>
      <c r="H294" s="41" t="s">
        <v>17</v>
      </c>
      <c r="I294" s="41"/>
      <c r="J294" s="42">
        <v>45975</v>
      </c>
      <c r="K294" s="43">
        <v>9</v>
      </c>
      <c r="L294" s="44">
        <f>IF(NOT(ISBLANK(tblClean[[#This Row],[Pre-Booking Date]])), 1, 0)</f>
        <v>1</v>
      </c>
      <c r="M294" s="44">
        <f>IF(NOT(ISBLANK(tblClean[[#This Row],[Booking Date]])), 1, 0)</f>
        <v>1</v>
      </c>
      <c r="N294" s="38">
        <f>IF(NOT(ISBLANK(tblClean[[#This Row],[Delivery Date]])), 1, 0)</f>
        <v>1</v>
      </c>
      <c r="O294" s="38">
        <f>IF(OR(LOWER(TRIM(tblClean[[#This Row],[Cancellation Status]]))="yes", LOWER(TRIM(tblClean[[#This Row],[Cancellation Status]]))="cancelled"), 1, 0)</f>
        <v>0</v>
      </c>
      <c r="P294" s="38">
        <f>IF(AND(tblClean[[#This Row],[Is_Delivered]]=1, tblClean[[#This Row],[Is_Cancelled]]=0), 1, 0)</f>
        <v>1</v>
      </c>
      <c r="Q294" s="38">
        <f>IF(AND(NOT(ISBLANK(tblClean[[#This Row],[Pre-Booking Date]])), NOT(ISBLANK(tblClean[[#This Row],[Lead Date]]))), tblClean[[#This Row],[Pre-Booking Date]] - tblClean[[#This Row],[Lead Date]], "")</f>
        <v>3</v>
      </c>
      <c r="R294" s="38">
        <f>IF(AND(NOT(ISBLANK(tblClean[[#This Row],[Booking Date]])), NOT(ISBLANK(tblClean[[#This Row],[Pre-Booking Date]]))), tblClean[[#This Row],[Booking Date]] - tblClean[[#This Row],[Pre-Booking Date]], "")</f>
        <v>2</v>
      </c>
      <c r="S294" s="38">
        <f>IF(AND(NOT(ISBLANK(tblClean[[#This Row],[Delivery Date]])), NOT(ISBLANK(tblClean[[#This Row],[Booking Date]]))), tblClean[[#This Row],[Delivery Date]] - tblClean[[#This Row],[Booking Date]], "")</f>
        <v>2</v>
      </c>
      <c r="T294" s="39">
        <f>IF(AND(tblClean[[#This Row],[Is_SuccessfulDelivery]]=1, NOT(ISBLANK(tblClean[[#This Row],[Delivery Date]])), NOT(ISBLANK(tblClean[[#This Row],[Booking Date]]))),
   tblClean[[#This Row],[Delivery Date]] - tblClean[[#This Row],[Booking Date]],
   "")</f>
        <v>2</v>
      </c>
      <c r="U2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294" s="82">
        <f>IF(tblClean[[#This Row],[Delivery Date]]="", "", tblClean[[#This Row],[Delivery Date]] - tblClean[[#This Row],[Lead Date]])</f>
        <v>7</v>
      </c>
      <c r="W294" s="82" t="str">
        <f>_xlfn.XLOOKUP(tblClean[[#This Row],[Lead ID]], tblHP[Lead ID], tblHP[Potential_Bucket], "")</f>
        <v>Low</v>
      </c>
      <c r="X294" s="82" t="str">
        <f>IF(tblClean[[#This Row],[Customer Rating]]="", "", IF(tblClean[[#This Row],[Customer Rating]]&lt;=2,"0-2", IF(tblClean[[#This Row],[Customer Rating]]&lt;=5,"3-5", IF(tblClean[[#This Row],[Customer Rating]]&lt;=8,"6-8","9-10"))))</f>
        <v>9-10</v>
      </c>
    </row>
    <row r="295" spans="1:24" x14ac:dyDescent="0.3">
      <c r="A295" s="33" t="s">
        <v>314</v>
      </c>
      <c r="B295" s="34" t="s">
        <v>15</v>
      </c>
      <c r="C295" s="34" t="s">
        <v>22</v>
      </c>
      <c r="D295" s="35">
        <v>45945</v>
      </c>
      <c r="E295" s="34"/>
      <c r="F295" s="34"/>
      <c r="G295" s="34"/>
      <c r="H295" s="34" t="s">
        <v>23</v>
      </c>
      <c r="I295" s="34" t="s">
        <v>26</v>
      </c>
      <c r="J295" s="34"/>
      <c r="K295" s="36"/>
      <c r="L295" s="44">
        <f>IF(NOT(ISBLANK(tblClean[[#This Row],[Pre-Booking Date]])), 1, 0)</f>
        <v>0</v>
      </c>
      <c r="M295" s="44">
        <f>IF(NOT(ISBLANK(tblClean[[#This Row],[Booking Date]])), 1, 0)</f>
        <v>0</v>
      </c>
      <c r="N295" s="38">
        <f>IF(NOT(ISBLANK(tblClean[[#This Row],[Delivery Date]])), 1, 0)</f>
        <v>0</v>
      </c>
      <c r="O295" s="38">
        <f>IF(OR(LOWER(TRIM(tblClean[[#This Row],[Cancellation Status]]))="yes", LOWER(TRIM(tblClean[[#This Row],[Cancellation Status]]))="cancelled"), 1, 0)</f>
        <v>1</v>
      </c>
      <c r="P295" s="38">
        <f>IF(AND(tblClean[[#This Row],[Is_Delivered]]=1, tblClean[[#This Row],[Is_Cancelled]]=0), 1, 0)</f>
        <v>0</v>
      </c>
      <c r="Q295" s="38" t="str">
        <f>IF(AND(NOT(ISBLANK(tblClean[[#This Row],[Pre-Booking Date]])), NOT(ISBLANK(tblClean[[#This Row],[Lead Date]]))), tblClean[[#This Row],[Pre-Booking Date]] - tblClean[[#This Row],[Lead Date]], "")</f>
        <v/>
      </c>
      <c r="R295" s="38" t="str">
        <f>IF(AND(NOT(ISBLANK(tblClean[[#This Row],[Booking Date]])), NOT(ISBLANK(tblClean[[#This Row],[Pre-Booking Date]]))), tblClean[[#This Row],[Booking Date]] - tblClean[[#This Row],[Pre-Booking Date]], "")</f>
        <v/>
      </c>
      <c r="S295" s="38" t="str">
        <f>IF(AND(NOT(ISBLANK(tblClean[[#This Row],[Delivery Date]])), NOT(ISBLANK(tblClean[[#This Row],[Booking Date]]))), tblClean[[#This Row],[Delivery Date]] - tblClean[[#This Row],[Booking Date]], "")</f>
        <v/>
      </c>
      <c r="T295" s="39" t="str">
        <f>IF(AND(tblClean[[#This Row],[Is_SuccessfulDelivery]]=1, NOT(ISBLANK(tblClean[[#This Row],[Delivery Date]])), NOT(ISBLANK(tblClean[[#This Row],[Booking Date]]))),
   tblClean[[#This Row],[Delivery Date]] - tblClean[[#This Row],[Booking Date]],
   "")</f>
        <v/>
      </c>
      <c r="U2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95" s="82" t="str">
        <f>IF(tblClean[[#This Row],[Delivery Date]]="", "", tblClean[[#This Row],[Delivery Date]] - tblClean[[#This Row],[Lead Date]])</f>
        <v/>
      </c>
      <c r="W295" s="82" t="str">
        <f>_xlfn.XLOOKUP(tblClean[[#This Row],[Lead ID]], tblHP[Lead ID], tblHP[Potential_Bucket], "")</f>
        <v>Low</v>
      </c>
      <c r="X295" s="82" t="str">
        <f>IF(tblClean[[#This Row],[Customer Rating]]="", "", IF(tblClean[[#This Row],[Customer Rating]]&lt;=2,"0-2", IF(tblClean[[#This Row],[Customer Rating]]&lt;=5,"3-5", IF(tblClean[[#This Row],[Customer Rating]]&lt;=8,"6-8","9-10"))))</f>
        <v/>
      </c>
    </row>
    <row r="296" spans="1:24" x14ac:dyDescent="0.3">
      <c r="A296" s="40" t="s">
        <v>315</v>
      </c>
      <c r="B296" s="41" t="s">
        <v>15</v>
      </c>
      <c r="C296" s="41" t="s">
        <v>30</v>
      </c>
      <c r="D296" s="42">
        <v>45934</v>
      </c>
      <c r="E296" s="42">
        <v>45935</v>
      </c>
      <c r="F296" s="42">
        <v>45940</v>
      </c>
      <c r="G296" s="42">
        <v>45947</v>
      </c>
      <c r="H296" s="41" t="s">
        <v>17</v>
      </c>
      <c r="I296" s="41"/>
      <c r="J296" s="42">
        <v>45958</v>
      </c>
      <c r="K296" s="43">
        <v>2</v>
      </c>
      <c r="L296" s="44">
        <f>IF(NOT(ISBLANK(tblClean[[#This Row],[Pre-Booking Date]])), 1, 0)</f>
        <v>1</v>
      </c>
      <c r="M296" s="44">
        <f>IF(NOT(ISBLANK(tblClean[[#This Row],[Booking Date]])), 1, 0)</f>
        <v>1</v>
      </c>
      <c r="N296" s="38">
        <f>IF(NOT(ISBLANK(tblClean[[#This Row],[Delivery Date]])), 1, 0)</f>
        <v>1</v>
      </c>
      <c r="O296" s="38">
        <f>IF(OR(LOWER(TRIM(tblClean[[#This Row],[Cancellation Status]]))="yes", LOWER(TRIM(tblClean[[#This Row],[Cancellation Status]]))="cancelled"), 1, 0)</f>
        <v>0</v>
      </c>
      <c r="P296" s="38">
        <f>IF(AND(tblClean[[#This Row],[Is_Delivered]]=1, tblClean[[#This Row],[Is_Cancelled]]=0), 1, 0)</f>
        <v>1</v>
      </c>
      <c r="Q296" s="38">
        <f>IF(AND(NOT(ISBLANK(tblClean[[#This Row],[Pre-Booking Date]])), NOT(ISBLANK(tblClean[[#This Row],[Lead Date]]))), tblClean[[#This Row],[Pre-Booking Date]] - tblClean[[#This Row],[Lead Date]], "")</f>
        <v>1</v>
      </c>
      <c r="R296" s="38">
        <f>IF(AND(NOT(ISBLANK(tblClean[[#This Row],[Booking Date]])), NOT(ISBLANK(tblClean[[#This Row],[Pre-Booking Date]]))), tblClean[[#This Row],[Booking Date]] - tblClean[[#This Row],[Pre-Booking Date]], "")</f>
        <v>5</v>
      </c>
      <c r="S296" s="38">
        <f>IF(AND(NOT(ISBLANK(tblClean[[#This Row],[Delivery Date]])), NOT(ISBLANK(tblClean[[#This Row],[Booking Date]]))), tblClean[[#This Row],[Delivery Date]] - tblClean[[#This Row],[Booking Date]], "")</f>
        <v>7</v>
      </c>
      <c r="T296" s="39">
        <f>IF(AND(tblClean[[#This Row],[Is_SuccessfulDelivery]]=1, NOT(ISBLANK(tblClean[[#This Row],[Delivery Date]])), NOT(ISBLANK(tblClean[[#This Row],[Booking Date]]))),
   tblClean[[#This Row],[Delivery Date]] - tblClean[[#This Row],[Booking Date]],
   "")</f>
        <v>7</v>
      </c>
      <c r="U2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96" s="82">
        <f>IF(tblClean[[#This Row],[Delivery Date]]="", "", tblClean[[#This Row],[Delivery Date]] - tblClean[[#This Row],[Lead Date]])</f>
        <v>13</v>
      </c>
      <c r="W296" s="82" t="str">
        <f>_xlfn.XLOOKUP(tblClean[[#This Row],[Lead ID]], tblHP[Lead ID], tblHP[Potential_Bucket], "")</f>
        <v>Low</v>
      </c>
      <c r="X296" s="82" t="str">
        <f>IF(tblClean[[#This Row],[Customer Rating]]="", "", IF(tblClean[[#This Row],[Customer Rating]]&lt;=2,"0-2", IF(tblClean[[#This Row],[Customer Rating]]&lt;=5,"3-5", IF(tblClean[[#This Row],[Customer Rating]]&lt;=8,"6-8","9-10"))))</f>
        <v>0-2</v>
      </c>
    </row>
    <row r="297" spans="1:24" x14ac:dyDescent="0.3">
      <c r="A297" s="33" t="s">
        <v>316</v>
      </c>
      <c r="B297" s="34" t="s">
        <v>19</v>
      </c>
      <c r="C297" s="34" t="s">
        <v>16</v>
      </c>
      <c r="D297" s="35">
        <v>45945</v>
      </c>
      <c r="E297" s="35">
        <v>45946</v>
      </c>
      <c r="F297" s="35">
        <v>45947</v>
      </c>
      <c r="G297" s="35">
        <v>45949</v>
      </c>
      <c r="H297" s="34" t="s">
        <v>23</v>
      </c>
      <c r="I297" s="34" t="s">
        <v>33</v>
      </c>
      <c r="J297" s="34"/>
      <c r="K297" s="36"/>
      <c r="L297" s="44">
        <f>IF(NOT(ISBLANK(tblClean[[#This Row],[Pre-Booking Date]])), 1, 0)</f>
        <v>1</v>
      </c>
      <c r="M297" s="44">
        <f>IF(NOT(ISBLANK(tblClean[[#This Row],[Booking Date]])), 1, 0)</f>
        <v>1</v>
      </c>
      <c r="N297" s="38">
        <f>IF(NOT(ISBLANK(tblClean[[#This Row],[Delivery Date]])), 1, 0)</f>
        <v>1</v>
      </c>
      <c r="O297" s="38">
        <f>IF(OR(LOWER(TRIM(tblClean[[#This Row],[Cancellation Status]]))="yes", LOWER(TRIM(tblClean[[#This Row],[Cancellation Status]]))="cancelled"), 1, 0)</f>
        <v>1</v>
      </c>
      <c r="P297" s="38">
        <f>IF(AND(tblClean[[#This Row],[Is_Delivered]]=1, tblClean[[#This Row],[Is_Cancelled]]=0), 1, 0)</f>
        <v>0</v>
      </c>
      <c r="Q297" s="38">
        <f>IF(AND(NOT(ISBLANK(tblClean[[#This Row],[Pre-Booking Date]])), NOT(ISBLANK(tblClean[[#This Row],[Lead Date]]))), tblClean[[#This Row],[Pre-Booking Date]] - tblClean[[#This Row],[Lead Date]], "")</f>
        <v>1</v>
      </c>
      <c r="R297" s="38">
        <f>IF(AND(NOT(ISBLANK(tblClean[[#This Row],[Booking Date]])), NOT(ISBLANK(tblClean[[#This Row],[Pre-Booking Date]]))), tblClean[[#This Row],[Booking Date]] - tblClean[[#This Row],[Pre-Booking Date]], "")</f>
        <v>1</v>
      </c>
      <c r="S297" s="38">
        <f>IF(AND(NOT(ISBLANK(tblClean[[#This Row],[Delivery Date]])), NOT(ISBLANK(tblClean[[#This Row],[Booking Date]]))), tblClean[[#This Row],[Delivery Date]] - tblClean[[#This Row],[Booking Date]], "")</f>
        <v>2</v>
      </c>
      <c r="T297" s="39" t="str">
        <f>IF(AND(tblClean[[#This Row],[Is_SuccessfulDelivery]]=1, NOT(ISBLANK(tblClean[[#This Row],[Delivery Date]])), NOT(ISBLANK(tblClean[[#This Row],[Booking Date]]))),
   tblClean[[#This Row],[Delivery Date]] - tblClean[[#This Row],[Booking Date]],
   "")</f>
        <v/>
      </c>
      <c r="U2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97" s="82">
        <f>IF(tblClean[[#This Row],[Delivery Date]]="", "", tblClean[[#This Row],[Delivery Date]] - tblClean[[#This Row],[Lead Date]])</f>
        <v>4</v>
      </c>
      <c r="W297" s="82" t="str">
        <f>_xlfn.XLOOKUP(tblClean[[#This Row],[Lead ID]], tblHP[Lead ID], tblHP[Potential_Bucket], "")</f>
        <v>Low</v>
      </c>
      <c r="X297" s="82" t="str">
        <f>IF(tblClean[[#This Row],[Customer Rating]]="", "", IF(tblClean[[#This Row],[Customer Rating]]&lt;=2,"0-2", IF(tblClean[[#This Row],[Customer Rating]]&lt;=5,"3-5", IF(tblClean[[#This Row],[Customer Rating]]&lt;=8,"6-8","9-10"))))</f>
        <v/>
      </c>
    </row>
    <row r="298" spans="1:24" x14ac:dyDescent="0.3">
      <c r="A298" s="40" t="s">
        <v>317</v>
      </c>
      <c r="B298" s="41" t="s">
        <v>21</v>
      </c>
      <c r="C298" s="41" t="s">
        <v>22</v>
      </c>
      <c r="D298" s="42">
        <v>45953</v>
      </c>
      <c r="E298" s="41"/>
      <c r="F298" s="41"/>
      <c r="G298" s="41"/>
      <c r="H298" s="41" t="s">
        <v>23</v>
      </c>
      <c r="I298" s="41" t="s">
        <v>24</v>
      </c>
      <c r="J298" s="41"/>
      <c r="K298" s="43"/>
      <c r="L298" s="44">
        <f>IF(NOT(ISBLANK(tblClean[[#This Row],[Pre-Booking Date]])), 1, 0)</f>
        <v>0</v>
      </c>
      <c r="M298" s="44">
        <f>IF(NOT(ISBLANK(tblClean[[#This Row],[Booking Date]])), 1, 0)</f>
        <v>0</v>
      </c>
      <c r="N298" s="38">
        <f>IF(NOT(ISBLANK(tblClean[[#This Row],[Delivery Date]])), 1, 0)</f>
        <v>0</v>
      </c>
      <c r="O298" s="38">
        <f>IF(OR(LOWER(TRIM(tblClean[[#This Row],[Cancellation Status]]))="yes", LOWER(TRIM(tblClean[[#This Row],[Cancellation Status]]))="cancelled"), 1, 0)</f>
        <v>1</v>
      </c>
      <c r="P298" s="38">
        <f>IF(AND(tblClean[[#This Row],[Is_Delivered]]=1, tblClean[[#This Row],[Is_Cancelled]]=0), 1, 0)</f>
        <v>0</v>
      </c>
      <c r="Q298" s="38" t="str">
        <f>IF(AND(NOT(ISBLANK(tblClean[[#This Row],[Pre-Booking Date]])), NOT(ISBLANK(tblClean[[#This Row],[Lead Date]]))), tblClean[[#This Row],[Pre-Booking Date]] - tblClean[[#This Row],[Lead Date]], "")</f>
        <v/>
      </c>
      <c r="R298" s="38" t="str">
        <f>IF(AND(NOT(ISBLANK(tblClean[[#This Row],[Booking Date]])), NOT(ISBLANK(tblClean[[#This Row],[Pre-Booking Date]]))), tblClean[[#This Row],[Booking Date]] - tblClean[[#This Row],[Pre-Booking Date]], "")</f>
        <v/>
      </c>
      <c r="S298" s="38" t="str">
        <f>IF(AND(NOT(ISBLANK(tblClean[[#This Row],[Delivery Date]])), NOT(ISBLANK(tblClean[[#This Row],[Booking Date]]))), tblClean[[#This Row],[Delivery Date]] - tblClean[[#This Row],[Booking Date]], "")</f>
        <v/>
      </c>
      <c r="T298" s="39" t="str">
        <f>IF(AND(tblClean[[#This Row],[Is_SuccessfulDelivery]]=1, NOT(ISBLANK(tblClean[[#This Row],[Delivery Date]])), NOT(ISBLANK(tblClean[[#This Row],[Booking Date]]))),
   tblClean[[#This Row],[Delivery Date]] - tblClean[[#This Row],[Booking Date]],
   "")</f>
        <v/>
      </c>
      <c r="U2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298" s="82" t="str">
        <f>IF(tblClean[[#This Row],[Delivery Date]]="", "", tblClean[[#This Row],[Delivery Date]] - tblClean[[#This Row],[Lead Date]])</f>
        <v/>
      </c>
      <c r="W298" s="82" t="str">
        <f>_xlfn.XLOOKUP(tblClean[[#This Row],[Lead ID]], tblHP[Lead ID], tblHP[Potential_Bucket], "")</f>
        <v>Low</v>
      </c>
      <c r="X298" s="82" t="str">
        <f>IF(tblClean[[#This Row],[Customer Rating]]="", "", IF(tblClean[[#This Row],[Customer Rating]]&lt;=2,"0-2", IF(tblClean[[#This Row],[Customer Rating]]&lt;=5,"3-5", IF(tblClean[[#This Row],[Customer Rating]]&lt;=8,"6-8","9-10"))))</f>
        <v/>
      </c>
    </row>
    <row r="299" spans="1:24" x14ac:dyDescent="0.3">
      <c r="A299" s="33" t="s">
        <v>318</v>
      </c>
      <c r="B299" s="34" t="s">
        <v>32</v>
      </c>
      <c r="C299" s="34" t="s">
        <v>30</v>
      </c>
      <c r="D299" s="35">
        <v>45940</v>
      </c>
      <c r="E299" s="35">
        <v>45945</v>
      </c>
      <c r="F299" s="35">
        <v>45950</v>
      </c>
      <c r="G299" s="35">
        <v>45957</v>
      </c>
      <c r="H299" s="34" t="s">
        <v>17</v>
      </c>
      <c r="I299" s="34"/>
      <c r="J299" s="35">
        <v>45971</v>
      </c>
      <c r="K299" s="36">
        <v>4</v>
      </c>
      <c r="L299" s="44">
        <f>IF(NOT(ISBLANK(tblClean[[#This Row],[Pre-Booking Date]])), 1, 0)</f>
        <v>1</v>
      </c>
      <c r="M299" s="44">
        <f>IF(NOT(ISBLANK(tblClean[[#This Row],[Booking Date]])), 1, 0)</f>
        <v>1</v>
      </c>
      <c r="N299" s="38">
        <f>IF(NOT(ISBLANK(tblClean[[#This Row],[Delivery Date]])), 1, 0)</f>
        <v>1</v>
      </c>
      <c r="O299" s="38">
        <f>IF(OR(LOWER(TRIM(tblClean[[#This Row],[Cancellation Status]]))="yes", LOWER(TRIM(tblClean[[#This Row],[Cancellation Status]]))="cancelled"), 1, 0)</f>
        <v>0</v>
      </c>
      <c r="P299" s="38">
        <f>IF(AND(tblClean[[#This Row],[Is_Delivered]]=1, tblClean[[#This Row],[Is_Cancelled]]=0), 1, 0)</f>
        <v>1</v>
      </c>
      <c r="Q299" s="38">
        <f>IF(AND(NOT(ISBLANK(tblClean[[#This Row],[Pre-Booking Date]])), NOT(ISBLANK(tblClean[[#This Row],[Lead Date]]))), tblClean[[#This Row],[Pre-Booking Date]] - tblClean[[#This Row],[Lead Date]], "")</f>
        <v>5</v>
      </c>
      <c r="R299" s="38">
        <f>IF(AND(NOT(ISBLANK(tblClean[[#This Row],[Booking Date]])), NOT(ISBLANK(tblClean[[#This Row],[Pre-Booking Date]]))), tblClean[[#This Row],[Booking Date]] - tblClean[[#This Row],[Pre-Booking Date]], "")</f>
        <v>5</v>
      </c>
      <c r="S299" s="38">
        <f>IF(AND(NOT(ISBLANK(tblClean[[#This Row],[Delivery Date]])), NOT(ISBLANK(tblClean[[#This Row],[Booking Date]]))), tblClean[[#This Row],[Delivery Date]] - tblClean[[#This Row],[Booking Date]], "")</f>
        <v>7</v>
      </c>
      <c r="T299" s="39">
        <f>IF(AND(tblClean[[#This Row],[Is_SuccessfulDelivery]]=1, NOT(ISBLANK(tblClean[[#This Row],[Delivery Date]])), NOT(ISBLANK(tblClean[[#This Row],[Booking Date]]))),
   tblClean[[#This Row],[Delivery Date]] - tblClean[[#This Row],[Booking Date]],
   "")</f>
        <v>7</v>
      </c>
      <c r="U2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299" s="82">
        <f>IF(tblClean[[#This Row],[Delivery Date]]="", "", tblClean[[#This Row],[Delivery Date]] - tblClean[[#This Row],[Lead Date]])</f>
        <v>17</v>
      </c>
      <c r="W299" s="82" t="str">
        <f>_xlfn.XLOOKUP(tblClean[[#This Row],[Lead ID]], tblHP[Lead ID], tblHP[Potential_Bucket], "")</f>
        <v>Low</v>
      </c>
      <c r="X299" s="82" t="str">
        <f>IF(tblClean[[#This Row],[Customer Rating]]="", "", IF(tblClean[[#This Row],[Customer Rating]]&lt;=2,"0-2", IF(tblClean[[#This Row],[Customer Rating]]&lt;=5,"3-5", IF(tblClean[[#This Row],[Customer Rating]]&lt;=8,"6-8","9-10"))))</f>
        <v>3-5</v>
      </c>
    </row>
    <row r="300" spans="1:24" x14ac:dyDescent="0.3">
      <c r="A300" s="40" t="s">
        <v>319</v>
      </c>
      <c r="B300" s="41" t="s">
        <v>21</v>
      </c>
      <c r="C300" s="41" t="s">
        <v>16</v>
      </c>
      <c r="D300" s="42">
        <v>45953</v>
      </c>
      <c r="E300" s="42">
        <v>45958</v>
      </c>
      <c r="F300" s="42">
        <v>45962</v>
      </c>
      <c r="G300" s="42">
        <v>45967</v>
      </c>
      <c r="H300" s="41" t="s">
        <v>17</v>
      </c>
      <c r="I300" s="41"/>
      <c r="J300" s="42">
        <v>45980</v>
      </c>
      <c r="K300" s="43">
        <v>1</v>
      </c>
      <c r="L300" s="44">
        <f>IF(NOT(ISBLANK(tblClean[[#This Row],[Pre-Booking Date]])), 1, 0)</f>
        <v>1</v>
      </c>
      <c r="M300" s="44">
        <f>IF(NOT(ISBLANK(tblClean[[#This Row],[Booking Date]])), 1, 0)</f>
        <v>1</v>
      </c>
      <c r="N300" s="38">
        <f>IF(NOT(ISBLANK(tblClean[[#This Row],[Delivery Date]])), 1, 0)</f>
        <v>1</v>
      </c>
      <c r="O300" s="38">
        <f>IF(OR(LOWER(TRIM(tblClean[[#This Row],[Cancellation Status]]))="yes", LOWER(TRIM(tblClean[[#This Row],[Cancellation Status]]))="cancelled"), 1, 0)</f>
        <v>0</v>
      </c>
      <c r="P300" s="38">
        <f>IF(AND(tblClean[[#This Row],[Is_Delivered]]=1, tblClean[[#This Row],[Is_Cancelled]]=0), 1, 0)</f>
        <v>1</v>
      </c>
      <c r="Q300" s="38">
        <f>IF(AND(NOT(ISBLANK(tblClean[[#This Row],[Pre-Booking Date]])), NOT(ISBLANK(tblClean[[#This Row],[Lead Date]]))), tblClean[[#This Row],[Pre-Booking Date]] - tblClean[[#This Row],[Lead Date]], "")</f>
        <v>5</v>
      </c>
      <c r="R300" s="38">
        <f>IF(AND(NOT(ISBLANK(tblClean[[#This Row],[Booking Date]])), NOT(ISBLANK(tblClean[[#This Row],[Pre-Booking Date]]))), tblClean[[#This Row],[Booking Date]] - tblClean[[#This Row],[Pre-Booking Date]], "")</f>
        <v>4</v>
      </c>
      <c r="S300" s="38">
        <f>IF(AND(NOT(ISBLANK(tblClean[[#This Row],[Delivery Date]])), NOT(ISBLANK(tblClean[[#This Row],[Booking Date]]))), tblClean[[#This Row],[Delivery Date]] - tblClean[[#This Row],[Booking Date]], "")</f>
        <v>5</v>
      </c>
      <c r="T300" s="39">
        <f>IF(AND(tblClean[[#This Row],[Is_SuccessfulDelivery]]=1, NOT(ISBLANK(tblClean[[#This Row],[Delivery Date]])), NOT(ISBLANK(tblClean[[#This Row],[Booking Date]]))),
   tblClean[[#This Row],[Delivery Date]] - tblClean[[#This Row],[Booking Date]],
   "")</f>
        <v>5</v>
      </c>
      <c r="U3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00" s="82">
        <f>IF(tblClean[[#This Row],[Delivery Date]]="", "", tblClean[[#This Row],[Delivery Date]] - tblClean[[#This Row],[Lead Date]])</f>
        <v>14</v>
      </c>
      <c r="W300" s="82" t="str">
        <f>_xlfn.XLOOKUP(tblClean[[#This Row],[Lead ID]], tblHP[Lead ID], tblHP[Potential_Bucket], "")</f>
        <v>Low</v>
      </c>
      <c r="X300" s="82" t="str">
        <f>IF(tblClean[[#This Row],[Customer Rating]]="", "", IF(tblClean[[#This Row],[Customer Rating]]&lt;=2,"0-2", IF(tblClean[[#This Row],[Customer Rating]]&lt;=5,"3-5", IF(tblClean[[#This Row],[Customer Rating]]&lt;=8,"6-8","9-10"))))</f>
        <v>0-2</v>
      </c>
    </row>
    <row r="301" spans="1:24" x14ac:dyDescent="0.3">
      <c r="A301" s="33" t="s">
        <v>320</v>
      </c>
      <c r="B301" s="34" t="s">
        <v>19</v>
      </c>
      <c r="C301" s="34" t="s">
        <v>22</v>
      </c>
      <c r="D301" s="35">
        <v>45943</v>
      </c>
      <c r="E301" s="34"/>
      <c r="F301" s="34"/>
      <c r="G301" s="34"/>
      <c r="H301" s="34" t="s">
        <v>23</v>
      </c>
      <c r="I301" s="34" t="s">
        <v>24</v>
      </c>
      <c r="J301" s="34"/>
      <c r="K301" s="36"/>
      <c r="L301" s="44">
        <f>IF(NOT(ISBLANK(tblClean[[#This Row],[Pre-Booking Date]])), 1, 0)</f>
        <v>0</v>
      </c>
      <c r="M301" s="44">
        <f>IF(NOT(ISBLANK(tblClean[[#This Row],[Booking Date]])), 1, 0)</f>
        <v>0</v>
      </c>
      <c r="N301" s="38">
        <f>IF(NOT(ISBLANK(tblClean[[#This Row],[Delivery Date]])), 1, 0)</f>
        <v>0</v>
      </c>
      <c r="O301" s="38">
        <f>IF(OR(LOWER(TRIM(tblClean[[#This Row],[Cancellation Status]]))="yes", LOWER(TRIM(tblClean[[#This Row],[Cancellation Status]]))="cancelled"), 1, 0)</f>
        <v>1</v>
      </c>
      <c r="P301" s="38">
        <f>IF(AND(tblClean[[#This Row],[Is_Delivered]]=1, tblClean[[#This Row],[Is_Cancelled]]=0), 1, 0)</f>
        <v>0</v>
      </c>
      <c r="Q301" s="38" t="str">
        <f>IF(AND(NOT(ISBLANK(tblClean[[#This Row],[Pre-Booking Date]])), NOT(ISBLANK(tblClean[[#This Row],[Lead Date]]))), tblClean[[#This Row],[Pre-Booking Date]] - tblClean[[#This Row],[Lead Date]], "")</f>
        <v/>
      </c>
      <c r="R301" s="38" t="str">
        <f>IF(AND(NOT(ISBLANK(tblClean[[#This Row],[Booking Date]])), NOT(ISBLANK(tblClean[[#This Row],[Pre-Booking Date]]))), tblClean[[#This Row],[Booking Date]] - tblClean[[#This Row],[Pre-Booking Date]], "")</f>
        <v/>
      </c>
      <c r="S301" s="38" t="str">
        <f>IF(AND(NOT(ISBLANK(tblClean[[#This Row],[Delivery Date]])), NOT(ISBLANK(tblClean[[#This Row],[Booking Date]]))), tblClean[[#This Row],[Delivery Date]] - tblClean[[#This Row],[Booking Date]], "")</f>
        <v/>
      </c>
      <c r="T301" s="39" t="str">
        <f>IF(AND(tblClean[[#This Row],[Is_SuccessfulDelivery]]=1, NOT(ISBLANK(tblClean[[#This Row],[Delivery Date]])), NOT(ISBLANK(tblClean[[#This Row],[Booking Date]]))),
   tblClean[[#This Row],[Delivery Date]] - tblClean[[#This Row],[Booking Date]],
   "")</f>
        <v/>
      </c>
      <c r="U3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01" s="82" t="str">
        <f>IF(tblClean[[#This Row],[Delivery Date]]="", "", tblClean[[#This Row],[Delivery Date]] - tblClean[[#This Row],[Lead Date]])</f>
        <v/>
      </c>
      <c r="W301" s="82" t="str">
        <f>_xlfn.XLOOKUP(tblClean[[#This Row],[Lead ID]], tblHP[Lead ID], tblHP[Potential_Bucket], "")</f>
        <v>Low</v>
      </c>
      <c r="X301" s="82" t="str">
        <f>IF(tblClean[[#This Row],[Customer Rating]]="", "", IF(tblClean[[#This Row],[Customer Rating]]&lt;=2,"0-2", IF(tblClean[[#This Row],[Customer Rating]]&lt;=5,"3-5", IF(tblClean[[#This Row],[Customer Rating]]&lt;=8,"6-8","9-10"))))</f>
        <v/>
      </c>
    </row>
    <row r="302" spans="1:24" x14ac:dyDescent="0.3">
      <c r="A302" s="40" t="s">
        <v>321</v>
      </c>
      <c r="B302" s="41" t="s">
        <v>19</v>
      </c>
      <c r="C302" s="41" t="s">
        <v>30</v>
      </c>
      <c r="D302" s="42">
        <v>45961</v>
      </c>
      <c r="E302" s="42">
        <v>45966</v>
      </c>
      <c r="F302" s="42">
        <v>45971</v>
      </c>
      <c r="G302" s="42">
        <v>45978</v>
      </c>
      <c r="H302" s="41" t="s">
        <v>17</v>
      </c>
      <c r="I302" s="41"/>
      <c r="J302" s="42">
        <v>45990</v>
      </c>
      <c r="K302" s="43">
        <v>6</v>
      </c>
      <c r="L302" s="44">
        <f>IF(NOT(ISBLANK(tblClean[[#This Row],[Pre-Booking Date]])), 1, 0)</f>
        <v>1</v>
      </c>
      <c r="M302" s="44">
        <f>IF(NOT(ISBLANK(tblClean[[#This Row],[Booking Date]])), 1, 0)</f>
        <v>1</v>
      </c>
      <c r="N302" s="38">
        <f>IF(NOT(ISBLANK(tblClean[[#This Row],[Delivery Date]])), 1, 0)</f>
        <v>1</v>
      </c>
      <c r="O302" s="38">
        <f>IF(OR(LOWER(TRIM(tblClean[[#This Row],[Cancellation Status]]))="yes", LOWER(TRIM(tblClean[[#This Row],[Cancellation Status]]))="cancelled"), 1, 0)</f>
        <v>0</v>
      </c>
      <c r="P302" s="38">
        <f>IF(AND(tblClean[[#This Row],[Is_Delivered]]=1, tblClean[[#This Row],[Is_Cancelled]]=0), 1, 0)</f>
        <v>1</v>
      </c>
      <c r="Q302" s="38">
        <f>IF(AND(NOT(ISBLANK(tblClean[[#This Row],[Pre-Booking Date]])), NOT(ISBLANK(tblClean[[#This Row],[Lead Date]]))), tblClean[[#This Row],[Pre-Booking Date]] - tblClean[[#This Row],[Lead Date]], "")</f>
        <v>5</v>
      </c>
      <c r="R302" s="38">
        <f>IF(AND(NOT(ISBLANK(tblClean[[#This Row],[Booking Date]])), NOT(ISBLANK(tblClean[[#This Row],[Pre-Booking Date]]))), tblClean[[#This Row],[Booking Date]] - tblClean[[#This Row],[Pre-Booking Date]], "")</f>
        <v>5</v>
      </c>
      <c r="S302" s="38">
        <f>IF(AND(NOT(ISBLANK(tblClean[[#This Row],[Delivery Date]])), NOT(ISBLANK(tblClean[[#This Row],[Booking Date]]))), tblClean[[#This Row],[Delivery Date]] - tblClean[[#This Row],[Booking Date]], "")</f>
        <v>7</v>
      </c>
      <c r="T302" s="39">
        <f>IF(AND(tblClean[[#This Row],[Is_SuccessfulDelivery]]=1, NOT(ISBLANK(tblClean[[#This Row],[Delivery Date]])), NOT(ISBLANK(tblClean[[#This Row],[Booking Date]]))),
   tblClean[[#This Row],[Delivery Date]] - tblClean[[#This Row],[Booking Date]],
   "")</f>
        <v>7</v>
      </c>
      <c r="U3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02" s="82">
        <f>IF(tblClean[[#This Row],[Delivery Date]]="", "", tblClean[[#This Row],[Delivery Date]] - tblClean[[#This Row],[Lead Date]])</f>
        <v>17</v>
      </c>
      <c r="W302" s="82" t="str">
        <f>_xlfn.XLOOKUP(tblClean[[#This Row],[Lead ID]], tblHP[Lead ID], tblHP[Potential_Bucket], "")</f>
        <v>Low</v>
      </c>
      <c r="X302" s="82" t="str">
        <f>IF(tblClean[[#This Row],[Customer Rating]]="", "", IF(tblClean[[#This Row],[Customer Rating]]&lt;=2,"0-2", IF(tblClean[[#This Row],[Customer Rating]]&lt;=5,"3-5", IF(tblClean[[#This Row],[Customer Rating]]&lt;=8,"6-8","9-10"))))</f>
        <v>6-8</v>
      </c>
    </row>
    <row r="303" spans="1:24" x14ac:dyDescent="0.3">
      <c r="A303" s="33" t="s">
        <v>322</v>
      </c>
      <c r="B303" s="34" t="s">
        <v>21</v>
      </c>
      <c r="C303" s="34" t="s">
        <v>22</v>
      </c>
      <c r="D303" s="35">
        <v>45939</v>
      </c>
      <c r="E303" s="34"/>
      <c r="F303" s="34"/>
      <c r="G303" s="34"/>
      <c r="H303" s="34" t="s">
        <v>23</v>
      </c>
      <c r="I303" s="34" t="s">
        <v>101</v>
      </c>
      <c r="J303" s="34"/>
      <c r="K303" s="36"/>
      <c r="L303" s="44">
        <f>IF(NOT(ISBLANK(tblClean[[#This Row],[Pre-Booking Date]])), 1, 0)</f>
        <v>0</v>
      </c>
      <c r="M303" s="44">
        <f>IF(NOT(ISBLANK(tblClean[[#This Row],[Booking Date]])), 1, 0)</f>
        <v>0</v>
      </c>
      <c r="N303" s="38">
        <f>IF(NOT(ISBLANK(tblClean[[#This Row],[Delivery Date]])), 1, 0)</f>
        <v>0</v>
      </c>
      <c r="O303" s="38">
        <f>IF(OR(LOWER(TRIM(tblClean[[#This Row],[Cancellation Status]]))="yes", LOWER(TRIM(tblClean[[#This Row],[Cancellation Status]]))="cancelled"), 1, 0)</f>
        <v>1</v>
      </c>
      <c r="P303" s="38">
        <f>IF(AND(tblClean[[#This Row],[Is_Delivered]]=1, tblClean[[#This Row],[Is_Cancelled]]=0), 1, 0)</f>
        <v>0</v>
      </c>
      <c r="Q303" s="38" t="str">
        <f>IF(AND(NOT(ISBLANK(tblClean[[#This Row],[Pre-Booking Date]])), NOT(ISBLANK(tblClean[[#This Row],[Lead Date]]))), tblClean[[#This Row],[Pre-Booking Date]] - tblClean[[#This Row],[Lead Date]], "")</f>
        <v/>
      </c>
      <c r="R303" s="38" t="str">
        <f>IF(AND(NOT(ISBLANK(tblClean[[#This Row],[Booking Date]])), NOT(ISBLANK(tblClean[[#This Row],[Pre-Booking Date]]))), tblClean[[#This Row],[Booking Date]] - tblClean[[#This Row],[Pre-Booking Date]], "")</f>
        <v/>
      </c>
      <c r="S303" s="38" t="str">
        <f>IF(AND(NOT(ISBLANK(tblClean[[#This Row],[Delivery Date]])), NOT(ISBLANK(tblClean[[#This Row],[Booking Date]]))), tblClean[[#This Row],[Delivery Date]] - tblClean[[#This Row],[Booking Date]], "")</f>
        <v/>
      </c>
      <c r="T303" s="39" t="str">
        <f>IF(AND(tblClean[[#This Row],[Is_SuccessfulDelivery]]=1, NOT(ISBLANK(tblClean[[#This Row],[Delivery Date]])), NOT(ISBLANK(tblClean[[#This Row],[Booking Date]]))),
   tblClean[[#This Row],[Delivery Date]] - tblClean[[#This Row],[Booking Date]],
   "")</f>
        <v/>
      </c>
      <c r="U3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03" s="82" t="str">
        <f>IF(tblClean[[#This Row],[Delivery Date]]="", "", tblClean[[#This Row],[Delivery Date]] - tblClean[[#This Row],[Lead Date]])</f>
        <v/>
      </c>
      <c r="W303" s="82" t="str">
        <f>_xlfn.XLOOKUP(tblClean[[#This Row],[Lead ID]], tblHP[Lead ID], tblHP[Potential_Bucket], "")</f>
        <v>Low</v>
      </c>
      <c r="X303" s="82" t="str">
        <f>IF(tblClean[[#This Row],[Customer Rating]]="", "", IF(tblClean[[#This Row],[Customer Rating]]&lt;=2,"0-2", IF(tblClean[[#This Row],[Customer Rating]]&lt;=5,"3-5", IF(tblClean[[#This Row],[Customer Rating]]&lt;=8,"6-8","9-10"))))</f>
        <v/>
      </c>
    </row>
    <row r="304" spans="1:24" x14ac:dyDescent="0.3">
      <c r="A304" s="40" t="s">
        <v>323</v>
      </c>
      <c r="B304" s="41" t="s">
        <v>32</v>
      </c>
      <c r="C304" s="41" t="s">
        <v>16</v>
      </c>
      <c r="D304" s="42">
        <v>45947</v>
      </c>
      <c r="E304" s="42">
        <v>45951</v>
      </c>
      <c r="F304" s="42">
        <v>45954</v>
      </c>
      <c r="G304" s="42">
        <v>45961</v>
      </c>
      <c r="H304" s="41" t="s">
        <v>23</v>
      </c>
      <c r="I304" s="41" t="s">
        <v>63</v>
      </c>
      <c r="J304" s="41"/>
      <c r="K304" s="43"/>
      <c r="L304" s="44">
        <f>IF(NOT(ISBLANK(tblClean[[#This Row],[Pre-Booking Date]])), 1, 0)</f>
        <v>1</v>
      </c>
      <c r="M304" s="44">
        <f>IF(NOT(ISBLANK(tblClean[[#This Row],[Booking Date]])), 1, 0)</f>
        <v>1</v>
      </c>
      <c r="N304" s="38">
        <f>IF(NOT(ISBLANK(tblClean[[#This Row],[Delivery Date]])), 1, 0)</f>
        <v>1</v>
      </c>
      <c r="O304" s="38">
        <f>IF(OR(LOWER(TRIM(tblClean[[#This Row],[Cancellation Status]]))="yes", LOWER(TRIM(tblClean[[#This Row],[Cancellation Status]]))="cancelled"), 1, 0)</f>
        <v>1</v>
      </c>
      <c r="P304" s="38">
        <f>IF(AND(tblClean[[#This Row],[Is_Delivered]]=1, tblClean[[#This Row],[Is_Cancelled]]=0), 1, 0)</f>
        <v>0</v>
      </c>
      <c r="Q304" s="38">
        <f>IF(AND(NOT(ISBLANK(tblClean[[#This Row],[Pre-Booking Date]])), NOT(ISBLANK(tblClean[[#This Row],[Lead Date]]))), tblClean[[#This Row],[Pre-Booking Date]] - tblClean[[#This Row],[Lead Date]], "")</f>
        <v>4</v>
      </c>
      <c r="R304" s="38">
        <f>IF(AND(NOT(ISBLANK(tblClean[[#This Row],[Booking Date]])), NOT(ISBLANK(tblClean[[#This Row],[Pre-Booking Date]]))), tblClean[[#This Row],[Booking Date]] - tblClean[[#This Row],[Pre-Booking Date]], "")</f>
        <v>3</v>
      </c>
      <c r="S304" s="38">
        <f>IF(AND(NOT(ISBLANK(tblClean[[#This Row],[Delivery Date]])), NOT(ISBLANK(tblClean[[#This Row],[Booking Date]]))), tblClean[[#This Row],[Delivery Date]] - tblClean[[#This Row],[Booking Date]], "")</f>
        <v>7</v>
      </c>
      <c r="T304" s="39" t="str">
        <f>IF(AND(tblClean[[#This Row],[Is_SuccessfulDelivery]]=1, NOT(ISBLANK(tblClean[[#This Row],[Delivery Date]])), NOT(ISBLANK(tblClean[[#This Row],[Booking Date]]))),
   tblClean[[#This Row],[Delivery Date]] - tblClean[[#This Row],[Booking Date]],
   "")</f>
        <v/>
      </c>
      <c r="U3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04" s="82">
        <f>IF(tblClean[[#This Row],[Delivery Date]]="", "", tblClean[[#This Row],[Delivery Date]] - tblClean[[#This Row],[Lead Date]])</f>
        <v>14</v>
      </c>
      <c r="W304" s="82" t="str">
        <f>_xlfn.XLOOKUP(tblClean[[#This Row],[Lead ID]], tblHP[Lead ID], tblHP[Potential_Bucket], "")</f>
        <v>Low</v>
      </c>
      <c r="X304" s="82" t="str">
        <f>IF(tblClean[[#This Row],[Customer Rating]]="", "", IF(tblClean[[#This Row],[Customer Rating]]&lt;=2,"0-2", IF(tblClean[[#This Row],[Customer Rating]]&lt;=5,"3-5", IF(tblClean[[#This Row],[Customer Rating]]&lt;=8,"6-8","9-10"))))</f>
        <v/>
      </c>
    </row>
    <row r="305" spans="1:24" x14ac:dyDescent="0.3">
      <c r="A305" s="33" t="s">
        <v>324</v>
      </c>
      <c r="B305" s="34" t="s">
        <v>32</v>
      </c>
      <c r="C305" s="34" t="s">
        <v>16</v>
      </c>
      <c r="D305" s="35">
        <v>45948</v>
      </c>
      <c r="E305" s="35">
        <v>45952</v>
      </c>
      <c r="F305" s="35">
        <v>45953</v>
      </c>
      <c r="G305" s="35">
        <v>45960</v>
      </c>
      <c r="H305" s="34" t="s">
        <v>17</v>
      </c>
      <c r="I305" s="34"/>
      <c r="J305" s="35">
        <v>45981</v>
      </c>
      <c r="K305" s="36">
        <v>6</v>
      </c>
      <c r="L305" s="44">
        <f>IF(NOT(ISBLANK(tblClean[[#This Row],[Pre-Booking Date]])), 1, 0)</f>
        <v>1</v>
      </c>
      <c r="M305" s="44">
        <f>IF(NOT(ISBLANK(tblClean[[#This Row],[Booking Date]])), 1, 0)</f>
        <v>1</v>
      </c>
      <c r="N305" s="38">
        <f>IF(NOT(ISBLANK(tblClean[[#This Row],[Delivery Date]])), 1, 0)</f>
        <v>1</v>
      </c>
      <c r="O305" s="38">
        <f>IF(OR(LOWER(TRIM(tblClean[[#This Row],[Cancellation Status]]))="yes", LOWER(TRIM(tblClean[[#This Row],[Cancellation Status]]))="cancelled"), 1, 0)</f>
        <v>0</v>
      </c>
      <c r="P305" s="38">
        <f>IF(AND(tblClean[[#This Row],[Is_Delivered]]=1, tblClean[[#This Row],[Is_Cancelled]]=0), 1, 0)</f>
        <v>1</v>
      </c>
      <c r="Q305" s="38">
        <f>IF(AND(NOT(ISBLANK(tblClean[[#This Row],[Pre-Booking Date]])), NOT(ISBLANK(tblClean[[#This Row],[Lead Date]]))), tblClean[[#This Row],[Pre-Booking Date]] - tblClean[[#This Row],[Lead Date]], "")</f>
        <v>4</v>
      </c>
      <c r="R305" s="38">
        <f>IF(AND(NOT(ISBLANK(tblClean[[#This Row],[Booking Date]])), NOT(ISBLANK(tblClean[[#This Row],[Pre-Booking Date]]))), tblClean[[#This Row],[Booking Date]] - tblClean[[#This Row],[Pre-Booking Date]], "")</f>
        <v>1</v>
      </c>
      <c r="S305" s="38">
        <f>IF(AND(NOT(ISBLANK(tblClean[[#This Row],[Delivery Date]])), NOT(ISBLANK(tblClean[[#This Row],[Booking Date]]))), tblClean[[#This Row],[Delivery Date]] - tblClean[[#This Row],[Booking Date]], "")</f>
        <v>7</v>
      </c>
      <c r="T305" s="39">
        <f>IF(AND(tblClean[[#This Row],[Is_SuccessfulDelivery]]=1, NOT(ISBLANK(tblClean[[#This Row],[Delivery Date]])), NOT(ISBLANK(tblClean[[#This Row],[Booking Date]]))),
   tblClean[[#This Row],[Delivery Date]] - tblClean[[#This Row],[Booking Date]],
   "")</f>
        <v>7</v>
      </c>
      <c r="U3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05" s="82">
        <f>IF(tblClean[[#This Row],[Delivery Date]]="", "", tblClean[[#This Row],[Delivery Date]] - tblClean[[#This Row],[Lead Date]])</f>
        <v>12</v>
      </c>
      <c r="W305" s="82" t="str">
        <f>_xlfn.XLOOKUP(tblClean[[#This Row],[Lead ID]], tblHP[Lead ID], tblHP[Potential_Bucket], "")</f>
        <v>Low</v>
      </c>
      <c r="X305" s="82" t="str">
        <f>IF(tblClean[[#This Row],[Customer Rating]]="", "", IF(tblClean[[#This Row],[Customer Rating]]&lt;=2,"0-2", IF(tblClean[[#This Row],[Customer Rating]]&lt;=5,"3-5", IF(tblClean[[#This Row],[Customer Rating]]&lt;=8,"6-8","9-10"))))</f>
        <v>6-8</v>
      </c>
    </row>
    <row r="306" spans="1:24" x14ac:dyDescent="0.3">
      <c r="A306" s="40" t="s">
        <v>325</v>
      </c>
      <c r="B306" s="41" t="s">
        <v>15</v>
      </c>
      <c r="C306" s="41" t="s">
        <v>16</v>
      </c>
      <c r="D306" s="42">
        <v>45946</v>
      </c>
      <c r="E306" s="42">
        <v>45951</v>
      </c>
      <c r="F306" s="42">
        <v>45956</v>
      </c>
      <c r="G306" s="42">
        <v>45960</v>
      </c>
      <c r="H306" s="41" t="s">
        <v>17</v>
      </c>
      <c r="I306" s="41"/>
      <c r="J306" s="42">
        <v>45987</v>
      </c>
      <c r="K306" s="43">
        <v>10</v>
      </c>
      <c r="L306" s="44">
        <f>IF(NOT(ISBLANK(tblClean[[#This Row],[Pre-Booking Date]])), 1, 0)</f>
        <v>1</v>
      </c>
      <c r="M306" s="44">
        <f>IF(NOT(ISBLANK(tblClean[[#This Row],[Booking Date]])), 1, 0)</f>
        <v>1</v>
      </c>
      <c r="N306" s="38">
        <f>IF(NOT(ISBLANK(tblClean[[#This Row],[Delivery Date]])), 1, 0)</f>
        <v>1</v>
      </c>
      <c r="O306" s="38">
        <f>IF(OR(LOWER(TRIM(tblClean[[#This Row],[Cancellation Status]]))="yes", LOWER(TRIM(tblClean[[#This Row],[Cancellation Status]]))="cancelled"), 1, 0)</f>
        <v>0</v>
      </c>
      <c r="P306" s="38">
        <f>IF(AND(tblClean[[#This Row],[Is_Delivered]]=1, tblClean[[#This Row],[Is_Cancelled]]=0), 1, 0)</f>
        <v>1</v>
      </c>
      <c r="Q306" s="38">
        <f>IF(AND(NOT(ISBLANK(tblClean[[#This Row],[Pre-Booking Date]])), NOT(ISBLANK(tblClean[[#This Row],[Lead Date]]))), tblClean[[#This Row],[Pre-Booking Date]] - tblClean[[#This Row],[Lead Date]], "")</f>
        <v>5</v>
      </c>
      <c r="R306" s="38">
        <f>IF(AND(NOT(ISBLANK(tblClean[[#This Row],[Booking Date]])), NOT(ISBLANK(tblClean[[#This Row],[Pre-Booking Date]]))), tblClean[[#This Row],[Booking Date]] - tblClean[[#This Row],[Pre-Booking Date]], "")</f>
        <v>5</v>
      </c>
      <c r="S306" s="38">
        <f>IF(AND(NOT(ISBLANK(tblClean[[#This Row],[Delivery Date]])), NOT(ISBLANK(tblClean[[#This Row],[Booking Date]]))), tblClean[[#This Row],[Delivery Date]] - tblClean[[#This Row],[Booking Date]], "")</f>
        <v>4</v>
      </c>
      <c r="T306" s="39">
        <f>IF(AND(tblClean[[#This Row],[Is_SuccessfulDelivery]]=1, NOT(ISBLANK(tblClean[[#This Row],[Delivery Date]])), NOT(ISBLANK(tblClean[[#This Row],[Booking Date]]))),
   tblClean[[#This Row],[Delivery Date]] - tblClean[[#This Row],[Booking Date]],
   "")</f>
        <v>4</v>
      </c>
      <c r="U3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06" s="82">
        <f>IF(tblClean[[#This Row],[Delivery Date]]="", "", tblClean[[#This Row],[Delivery Date]] - tblClean[[#This Row],[Lead Date]])</f>
        <v>14</v>
      </c>
      <c r="W306" s="82" t="str">
        <f>_xlfn.XLOOKUP(tblClean[[#This Row],[Lead ID]], tblHP[Lead ID], tblHP[Potential_Bucket], "")</f>
        <v>Medium</v>
      </c>
      <c r="X306" s="82" t="str">
        <f>IF(tblClean[[#This Row],[Customer Rating]]="", "", IF(tblClean[[#This Row],[Customer Rating]]&lt;=2,"0-2", IF(tblClean[[#This Row],[Customer Rating]]&lt;=5,"3-5", IF(tblClean[[#This Row],[Customer Rating]]&lt;=8,"6-8","9-10"))))</f>
        <v>9-10</v>
      </c>
    </row>
    <row r="307" spans="1:24" x14ac:dyDescent="0.3">
      <c r="A307" s="33" t="s">
        <v>326</v>
      </c>
      <c r="B307" s="34" t="s">
        <v>32</v>
      </c>
      <c r="C307" s="34" t="s">
        <v>30</v>
      </c>
      <c r="D307" s="35">
        <v>45945</v>
      </c>
      <c r="E307" s="35">
        <v>45950</v>
      </c>
      <c r="F307" s="35">
        <v>45951</v>
      </c>
      <c r="G307" s="35">
        <v>45953</v>
      </c>
      <c r="H307" s="34" t="s">
        <v>17</v>
      </c>
      <c r="I307" s="34"/>
      <c r="J307" s="35">
        <v>45976</v>
      </c>
      <c r="K307" s="36">
        <v>10</v>
      </c>
      <c r="L307" s="44">
        <f>IF(NOT(ISBLANK(tblClean[[#This Row],[Pre-Booking Date]])), 1, 0)</f>
        <v>1</v>
      </c>
      <c r="M307" s="44">
        <f>IF(NOT(ISBLANK(tblClean[[#This Row],[Booking Date]])), 1, 0)</f>
        <v>1</v>
      </c>
      <c r="N307" s="38">
        <f>IF(NOT(ISBLANK(tblClean[[#This Row],[Delivery Date]])), 1, 0)</f>
        <v>1</v>
      </c>
      <c r="O307" s="38">
        <f>IF(OR(LOWER(TRIM(tblClean[[#This Row],[Cancellation Status]]))="yes", LOWER(TRIM(tblClean[[#This Row],[Cancellation Status]]))="cancelled"), 1, 0)</f>
        <v>0</v>
      </c>
      <c r="P307" s="38">
        <f>IF(AND(tblClean[[#This Row],[Is_Delivered]]=1, tblClean[[#This Row],[Is_Cancelled]]=0), 1, 0)</f>
        <v>1</v>
      </c>
      <c r="Q307" s="38">
        <f>IF(AND(NOT(ISBLANK(tblClean[[#This Row],[Pre-Booking Date]])), NOT(ISBLANK(tblClean[[#This Row],[Lead Date]]))), tblClean[[#This Row],[Pre-Booking Date]] - tblClean[[#This Row],[Lead Date]], "")</f>
        <v>5</v>
      </c>
      <c r="R307" s="38">
        <f>IF(AND(NOT(ISBLANK(tblClean[[#This Row],[Booking Date]])), NOT(ISBLANK(tblClean[[#This Row],[Pre-Booking Date]]))), tblClean[[#This Row],[Booking Date]] - tblClean[[#This Row],[Pre-Booking Date]], "")</f>
        <v>1</v>
      </c>
      <c r="S307" s="38">
        <f>IF(AND(NOT(ISBLANK(tblClean[[#This Row],[Delivery Date]])), NOT(ISBLANK(tblClean[[#This Row],[Booking Date]]))), tblClean[[#This Row],[Delivery Date]] - tblClean[[#This Row],[Booking Date]], "")</f>
        <v>2</v>
      </c>
      <c r="T307" s="39">
        <f>IF(AND(tblClean[[#This Row],[Is_SuccessfulDelivery]]=1, NOT(ISBLANK(tblClean[[#This Row],[Delivery Date]])), NOT(ISBLANK(tblClean[[#This Row],[Booking Date]]))),
   tblClean[[#This Row],[Delivery Date]] - tblClean[[#This Row],[Booking Date]],
   "")</f>
        <v>2</v>
      </c>
      <c r="U3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07" s="82">
        <f>IF(tblClean[[#This Row],[Delivery Date]]="", "", tblClean[[#This Row],[Delivery Date]] - tblClean[[#This Row],[Lead Date]])</f>
        <v>8</v>
      </c>
      <c r="W307" s="82" t="str">
        <f>_xlfn.XLOOKUP(tblClean[[#This Row],[Lead ID]], tblHP[Lead ID], tblHP[Potential_Bucket], "")</f>
        <v>High</v>
      </c>
      <c r="X307" s="82" t="str">
        <f>IF(tblClean[[#This Row],[Customer Rating]]="", "", IF(tblClean[[#This Row],[Customer Rating]]&lt;=2,"0-2", IF(tblClean[[#This Row],[Customer Rating]]&lt;=5,"3-5", IF(tblClean[[#This Row],[Customer Rating]]&lt;=8,"6-8","9-10"))))</f>
        <v>9-10</v>
      </c>
    </row>
    <row r="308" spans="1:24" x14ac:dyDescent="0.3">
      <c r="A308" s="40" t="s">
        <v>327</v>
      </c>
      <c r="B308" s="41" t="s">
        <v>21</v>
      </c>
      <c r="C308" s="41" t="s">
        <v>22</v>
      </c>
      <c r="D308" s="42">
        <v>45933</v>
      </c>
      <c r="E308" s="41"/>
      <c r="F308" s="41"/>
      <c r="G308" s="41"/>
      <c r="H308" s="41" t="s">
        <v>23</v>
      </c>
      <c r="I308" s="41" t="s">
        <v>33</v>
      </c>
      <c r="J308" s="41"/>
      <c r="K308" s="43"/>
      <c r="L308" s="44">
        <f>IF(NOT(ISBLANK(tblClean[[#This Row],[Pre-Booking Date]])), 1, 0)</f>
        <v>0</v>
      </c>
      <c r="M308" s="44">
        <f>IF(NOT(ISBLANK(tblClean[[#This Row],[Booking Date]])), 1, 0)</f>
        <v>0</v>
      </c>
      <c r="N308" s="38">
        <f>IF(NOT(ISBLANK(tblClean[[#This Row],[Delivery Date]])), 1, 0)</f>
        <v>0</v>
      </c>
      <c r="O308" s="38">
        <f>IF(OR(LOWER(TRIM(tblClean[[#This Row],[Cancellation Status]]))="yes", LOWER(TRIM(tblClean[[#This Row],[Cancellation Status]]))="cancelled"), 1, 0)</f>
        <v>1</v>
      </c>
      <c r="P308" s="38">
        <f>IF(AND(tblClean[[#This Row],[Is_Delivered]]=1, tblClean[[#This Row],[Is_Cancelled]]=0), 1, 0)</f>
        <v>0</v>
      </c>
      <c r="Q308" s="38" t="str">
        <f>IF(AND(NOT(ISBLANK(tblClean[[#This Row],[Pre-Booking Date]])), NOT(ISBLANK(tblClean[[#This Row],[Lead Date]]))), tblClean[[#This Row],[Pre-Booking Date]] - tblClean[[#This Row],[Lead Date]], "")</f>
        <v/>
      </c>
      <c r="R308" s="38" t="str">
        <f>IF(AND(NOT(ISBLANK(tblClean[[#This Row],[Booking Date]])), NOT(ISBLANK(tblClean[[#This Row],[Pre-Booking Date]]))), tblClean[[#This Row],[Booking Date]] - tblClean[[#This Row],[Pre-Booking Date]], "")</f>
        <v/>
      </c>
      <c r="S308" s="38" t="str">
        <f>IF(AND(NOT(ISBLANK(tblClean[[#This Row],[Delivery Date]])), NOT(ISBLANK(tblClean[[#This Row],[Booking Date]]))), tblClean[[#This Row],[Delivery Date]] - tblClean[[#This Row],[Booking Date]], "")</f>
        <v/>
      </c>
      <c r="T308" s="39" t="str">
        <f>IF(AND(tblClean[[#This Row],[Is_SuccessfulDelivery]]=1, NOT(ISBLANK(tblClean[[#This Row],[Delivery Date]])), NOT(ISBLANK(tblClean[[#This Row],[Booking Date]]))),
   tblClean[[#This Row],[Delivery Date]] - tblClean[[#This Row],[Booking Date]],
   "")</f>
        <v/>
      </c>
      <c r="U3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08" s="82" t="str">
        <f>IF(tblClean[[#This Row],[Delivery Date]]="", "", tblClean[[#This Row],[Delivery Date]] - tblClean[[#This Row],[Lead Date]])</f>
        <v/>
      </c>
      <c r="W308" s="82" t="str">
        <f>_xlfn.XLOOKUP(tblClean[[#This Row],[Lead ID]], tblHP[Lead ID], tblHP[Potential_Bucket], "")</f>
        <v>Low</v>
      </c>
      <c r="X308" s="82" t="str">
        <f>IF(tblClean[[#This Row],[Customer Rating]]="", "", IF(tblClean[[#This Row],[Customer Rating]]&lt;=2,"0-2", IF(tblClean[[#This Row],[Customer Rating]]&lt;=5,"3-5", IF(tblClean[[#This Row],[Customer Rating]]&lt;=8,"6-8","9-10"))))</f>
        <v/>
      </c>
    </row>
    <row r="309" spans="1:24" x14ac:dyDescent="0.3">
      <c r="A309" s="33" t="s">
        <v>328</v>
      </c>
      <c r="B309" s="34" t="s">
        <v>19</v>
      </c>
      <c r="C309" s="34" t="s">
        <v>22</v>
      </c>
      <c r="D309" s="35">
        <v>45950</v>
      </c>
      <c r="E309" s="34"/>
      <c r="F309" s="34"/>
      <c r="G309" s="34"/>
      <c r="H309" s="34" t="s">
        <v>23</v>
      </c>
      <c r="I309" s="34" t="s">
        <v>101</v>
      </c>
      <c r="J309" s="34"/>
      <c r="K309" s="36"/>
      <c r="L309" s="44">
        <f>IF(NOT(ISBLANK(tblClean[[#This Row],[Pre-Booking Date]])), 1, 0)</f>
        <v>0</v>
      </c>
      <c r="M309" s="44">
        <f>IF(NOT(ISBLANK(tblClean[[#This Row],[Booking Date]])), 1, 0)</f>
        <v>0</v>
      </c>
      <c r="N309" s="38">
        <f>IF(NOT(ISBLANK(tblClean[[#This Row],[Delivery Date]])), 1, 0)</f>
        <v>0</v>
      </c>
      <c r="O309" s="38">
        <f>IF(OR(LOWER(TRIM(tblClean[[#This Row],[Cancellation Status]]))="yes", LOWER(TRIM(tblClean[[#This Row],[Cancellation Status]]))="cancelled"), 1, 0)</f>
        <v>1</v>
      </c>
      <c r="P309" s="38">
        <f>IF(AND(tblClean[[#This Row],[Is_Delivered]]=1, tblClean[[#This Row],[Is_Cancelled]]=0), 1, 0)</f>
        <v>0</v>
      </c>
      <c r="Q309" s="38" t="str">
        <f>IF(AND(NOT(ISBLANK(tblClean[[#This Row],[Pre-Booking Date]])), NOT(ISBLANK(tblClean[[#This Row],[Lead Date]]))), tblClean[[#This Row],[Pre-Booking Date]] - tblClean[[#This Row],[Lead Date]], "")</f>
        <v/>
      </c>
      <c r="R309" s="38" t="str">
        <f>IF(AND(NOT(ISBLANK(tblClean[[#This Row],[Booking Date]])), NOT(ISBLANK(tblClean[[#This Row],[Pre-Booking Date]]))), tblClean[[#This Row],[Booking Date]] - tblClean[[#This Row],[Pre-Booking Date]], "")</f>
        <v/>
      </c>
      <c r="S309" s="38" t="str">
        <f>IF(AND(NOT(ISBLANK(tblClean[[#This Row],[Delivery Date]])), NOT(ISBLANK(tblClean[[#This Row],[Booking Date]]))), tblClean[[#This Row],[Delivery Date]] - tblClean[[#This Row],[Booking Date]], "")</f>
        <v/>
      </c>
      <c r="T309" s="39" t="str">
        <f>IF(AND(tblClean[[#This Row],[Is_SuccessfulDelivery]]=1, NOT(ISBLANK(tblClean[[#This Row],[Delivery Date]])), NOT(ISBLANK(tblClean[[#This Row],[Booking Date]]))),
   tblClean[[#This Row],[Delivery Date]] - tblClean[[#This Row],[Booking Date]],
   "")</f>
        <v/>
      </c>
      <c r="U3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09" s="82" t="str">
        <f>IF(tblClean[[#This Row],[Delivery Date]]="", "", tblClean[[#This Row],[Delivery Date]] - tblClean[[#This Row],[Lead Date]])</f>
        <v/>
      </c>
      <c r="W309" s="82" t="str">
        <f>_xlfn.XLOOKUP(tblClean[[#This Row],[Lead ID]], tblHP[Lead ID], tblHP[Potential_Bucket], "")</f>
        <v>Low</v>
      </c>
      <c r="X309" s="82" t="str">
        <f>IF(tblClean[[#This Row],[Customer Rating]]="", "", IF(tblClean[[#This Row],[Customer Rating]]&lt;=2,"0-2", IF(tblClean[[#This Row],[Customer Rating]]&lt;=5,"3-5", IF(tblClean[[#This Row],[Customer Rating]]&lt;=8,"6-8","9-10"))))</f>
        <v/>
      </c>
    </row>
    <row r="310" spans="1:24" x14ac:dyDescent="0.3">
      <c r="A310" s="40" t="s">
        <v>329</v>
      </c>
      <c r="B310" s="41" t="s">
        <v>15</v>
      </c>
      <c r="C310" s="41" t="s">
        <v>16</v>
      </c>
      <c r="D310" s="42">
        <v>45932</v>
      </c>
      <c r="E310" s="42">
        <v>45933</v>
      </c>
      <c r="F310" s="42">
        <v>45934</v>
      </c>
      <c r="G310" s="42">
        <v>45940</v>
      </c>
      <c r="H310" s="41" t="s">
        <v>17</v>
      </c>
      <c r="I310" s="41"/>
      <c r="J310" s="42">
        <v>45968</v>
      </c>
      <c r="K310" s="43">
        <v>8</v>
      </c>
      <c r="L310" s="44">
        <f>IF(NOT(ISBLANK(tblClean[[#This Row],[Pre-Booking Date]])), 1, 0)</f>
        <v>1</v>
      </c>
      <c r="M310" s="44">
        <f>IF(NOT(ISBLANK(tblClean[[#This Row],[Booking Date]])), 1, 0)</f>
        <v>1</v>
      </c>
      <c r="N310" s="38">
        <f>IF(NOT(ISBLANK(tblClean[[#This Row],[Delivery Date]])), 1, 0)</f>
        <v>1</v>
      </c>
      <c r="O310" s="38">
        <f>IF(OR(LOWER(TRIM(tblClean[[#This Row],[Cancellation Status]]))="yes", LOWER(TRIM(tblClean[[#This Row],[Cancellation Status]]))="cancelled"), 1, 0)</f>
        <v>0</v>
      </c>
      <c r="P310" s="38">
        <f>IF(AND(tblClean[[#This Row],[Is_Delivered]]=1, tblClean[[#This Row],[Is_Cancelled]]=0), 1, 0)</f>
        <v>1</v>
      </c>
      <c r="Q310" s="38">
        <f>IF(AND(NOT(ISBLANK(tblClean[[#This Row],[Pre-Booking Date]])), NOT(ISBLANK(tblClean[[#This Row],[Lead Date]]))), tblClean[[#This Row],[Pre-Booking Date]] - tblClean[[#This Row],[Lead Date]], "")</f>
        <v>1</v>
      </c>
      <c r="R310" s="38">
        <f>IF(AND(NOT(ISBLANK(tblClean[[#This Row],[Booking Date]])), NOT(ISBLANK(tblClean[[#This Row],[Pre-Booking Date]]))), tblClean[[#This Row],[Booking Date]] - tblClean[[#This Row],[Pre-Booking Date]], "")</f>
        <v>1</v>
      </c>
      <c r="S310" s="38">
        <f>IF(AND(NOT(ISBLANK(tblClean[[#This Row],[Delivery Date]])), NOT(ISBLANK(tblClean[[#This Row],[Booking Date]]))), tblClean[[#This Row],[Delivery Date]] - tblClean[[#This Row],[Booking Date]], "")</f>
        <v>6</v>
      </c>
      <c r="T310" s="39">
        <f>IF(AND(tblClean[[#This Row],[Is_SuccessfulDelivery]]=1, NOT(ISBLANK(tblClean[[#This Row],[Delivery Date]])), NOT(ISBLANK(tblClean[[#This Row],[Booking Date]]))),
   tblClean[[#This Row],[Delivery Date]] - tblClean[[#This Row],[Booking Date]],
   "")</f>
        <v>6</v>
      </c>
      <c r="U3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10" s="82">
        <f>IF(tblClean[[#This Row],[Delivery Date]]="", "", tblClean[[#This Row],[Delivery Date]] - tblClean[[#This Row],[Lead Date]])</f>
        <v>8</v>
      </c>
      <c r="W310" s="82" t="str">
        <f>_xlfn.XLOOKUP(tblClean[[#This Row],[Lead ID]], tblHP[Lead ID], tblHP[Potential_Bucket], "")</f>
        <v>Low</v>
      </c>
      <c r="X310" s="82" t="str">
        <f>IF(tblClean[[#This Row],[Customer Rating]]="", "", IF(tblClean[[#This Row],[Customer Rating]]&lt;=2,"0-2", IF(tblClean[[#This Row],[Customer Rating]]&lt;=5,"3-5", IF(tblClean[[#This Row],[Customer Rating]]&lt;=8,"6-8","9-10"))))</f>
        <v>6-8</v>
      </c>
    </row>
    <row r="311" spans="1:24" x14ac:dyDescent="0.3">
      <c r="A311" s="33" t="s">
        <v>330</v>
      </c>
      <c r="B311" s="34" t="s">
        <v>15</v>
      </c>
      <c r="C311" s="34" t="s">
        <v>16</v>
      </c>
      <c r="D311" s="35">
        <v>45959</v>
      </c>
      <c r="E311" s="35">
        <v>45963</v>
      </c>
      <c r="F311" s="35">
        <v>45968</v>
      </c>
      <c r="G311" s="35">
        <v>45973</v>
      </c>
      <c r="H311" s="34" t="s">
        <v>17</v>
      </c>
      <c r="I311" s="34"/>
      <c r="J311" s="35">
        <v>45990</v>
      </c>
      <c r="K311" s="36">
        <v>5</v>
      </c>
      <c r="L311" s="44">
        <f>IF(NOT(ISBLANK(tblClean[[#This Row],[Pre-Booking Date]])), 1, 0)</f>
        <v>1</v>
      </c>
      <c r="M311" s="44">
        <f>IF(NOT(ISBLANK(tblClean[[#This Row],[Booking Date]])), 1, 0)</f>
        <v>1</v>
      </c>
      <c r="N311" s="38">
        <f>IF(NOT(ISBLANK(tblClean[[#This Row],[Delivery Date]])), 1, 0)</f>
        <v>1</v>
      </c>
      <c r="O311" s="38">
        <f>IF(OR(LOWER(TRIM(tblClean[[#This Row],[Cancellation Status]]))="yes", LOWER(TRIM(tblClean[[#This Row],[Cancellation Status]]))="cancelled"), 1, 0)</f>
        <v>0</v>
      </c>
      <c r="P311" s="38">
        <f>IF(AND(tblClean[[#This Row],[Is_Delivered]]=1, tblClean[[#This Row],[Is_Cancelled]]=0), 1, 0)</f>
        <v>1</v>
      </c>
      <c r="Q311" s="38">
        <f>IF(AND(NOT(ISBLANK(tblClean[[#This Row],[Pre-Booking Date]])), NOT(ISBLANK(tblClean[[#This Row],[Lead Date]]))), tblClean[[#This Row],[Pre-Booking Date]] - tblClean[[#This Row],[Lead Date]], "")</f>
        <v>4</v>
      </c>
      <c r="R311" s="38">
        <f>IF(AND(NOT(ISBLANK(tblClean[[#This Row],[Booking Date]])), NOT(ISBLANK(tblClean[[#This Row],[Pre-Booking Date]]))), tblClean[[#This Row],[Booking Date]] - tblClean[[#This Row],[Pre-Booking Date]], "")</f>
        <v>5</v>
      </c>
      <c r="S311" s="38">
        <f>IF(AND(NOT(ISBLANK(tblClean[[#This Row],[Delivery Date]])), NOT(ISBLANK(tblClean[[#This Row],[Booking Date]]))), tblClean[[#This Row],[Delivery Date]] - tblClean[[#This Row],[Booking Date]], "")</f>
        <v>5</v>
      </c>
      <c r="T311" s="39">
        <f>IF(AND(tblClean[[#This Row],[Is_SuccessfulDelivery]]=1, NOT(ISBLANK(tblClean[[#This Row],[Delivery Date]])), NOT(ISBLANK(tblClean[[#This Row],[Booking Date]]))),
   tblClean[[#This Row],[Delivery Date]] - tblClean[[#This Row],[Booking Date]],
   "")</f>
        <v>5</v>
      </c>
      <c r="U3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1" s="82">
        <f>IF(tblClean[[#This Row],[Delivery Date]]="", "", tblClean[[#This Row],[Delivery Date]] - tblClean[[#This Row],[Lead Date]])</f>
        <v>14</v>
      </c>
      <c r="W311" s="82" t="str">
        <f>_xlfn.XLOOKUP(tblClean[[#This Row],[Lead ID]], tblHP[Lead ID], tblHP[Potential_Bucket], "")</f>
        <v>Low</v>
      </c>
      <c r="X311" s="82" t="str">
        <f>IF(tblClean[[#This Row],[Customer Rating]]="", "", IF(tblClean[[#This Row],[Customer Rating]]&lt;=2,"0-2", IF(tblClean[[#This Row],[Customer Rating]]&lt;=5,"3-5", IF(tblClean[[#This Row],[Customer Rating]]&lt;=8,"6-8","9-10"))))</f>
        <v>3-5</v>
      </c>
    </row>
    <row r="312" spans="1:24" x14ac:dyDescent="0.3">
      <c r="A312" s="40" t="s">
        <v>331</v>
      </c>
      <c r="B312" s="41" t="s">
        <v>19</v>
      </c>
      <c r="C312" s="41" t="s">
        <v>16</v>
      </c>
      <c r="D312" s="42">
        <v>45944</v>
      </c>
      <c r="E312" s="42">
        <v>45949</v>
      </c>
      <c r="F312" s="42">
        <v>45954</v>
      </c>
      <c r="G312" s="42">
        <v>45957</v>
      </c>
      <c r="H312" s="41" t="s">
        <v>17</v>
      </c>
      <c r="I312" s="41"/>
      <c r="J312" s="42">
        <v>45984</v>
      </c>
      <c r="K312" s="43">
        <v>6</v>
      </c>
      <c r="L312" s="44">
        <f>IF(NOT(ISBLANK(tblClean[[#This Row],[Pre-Booking Date]])), 1, 0)</f>
        <v>1</v>
      </c>
      <c r="M312" s="44">
        <f>IF(NOT(ISBLANK(tblClean[[#This Row],[Booking Date]])), 1, 0)</f>
        <v>1</v>
      </c>
      <c r="N312" s="38">
        <f>IF(NOT(ISBLANK(tblClean[[#This Row],[Delivery Date]])), 1, 0)</f>
        <v>1</v>
      </c>
      <c r="O312" s="38">
        <f>IF(OR(LOWER(TRIM(tblClean[[#This Row],[Cancellation Status]]))="yes", LOWER(TRIM(tblClean[[#This Row],[Cancellation Status]]))="cancelled"), 1, 0)</f>
        <v>0</v>
      </c>
      <c r="P312" s="38">
        <f>IF(AND(tblClean[[#This Row],[Is_Delivered]]=1, tblClean[[#This Row],[Is_Cancelled]]=0), 1, 0)</f>
        <v>1</v>
      </c>
      <c r="Q312" s="38">
        <f>IF(AND(NOT(ISBLANK(tblClean[[#This Row],[Pre-Booking Date]])), NOT(ISBLANK(tblClean[[#This Row],[Lead Date]]))), tblClean[[#This Row],[Pre-Booking Date]] - tblClean[[#This Row],[Lead Date]], "")</f>
        <v>5</v>
      </c>
      <c r="R312" s="38">
        <f>IF(AND(NOT(ISBLANK(tblClean[[#This Row],[Booking Date]])), NOT(ISBLANK(tblClean[[#This Row],[Pre-Booking Date]]))), tblClean[[#This Row],[Booking Date]] - tblClean[[#This Row],[Pre-Booking Date]], "")</f>
        <v>5</v>
      </c>
      <c r="S312" s="38">
        <f>IF(AND(NOT(ISBLANK(tblClean[[#This Row],[Delivery Date]])), NOT(ISBLANK(tblClean[[#This Row],[Booking Date]]))), tblClean[[#This Row],[Delivery Date]] - tblClean[[#This Row],[Booking Date]], "")</f>
        <v>3</v>
      </c>
      <c r="T312" s="39">
        <f>IF(AND(tblClean[[#This Row],[Is_SuccessfulDelivery]]=1, NOT(ISBLANK(tblClean[[#This Row],[Delivery Date]])), NOT(ISBLANK(tblClean[[#This Row],[Booking Date]]))),
   tblClean[[#This Row],[Delivery Date]] - tblClean[[#This Row],[Booking Date]],
   "")</f>
        <v>3</v>
      </c>
      <c r="U3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2" s="82">
        <f>IF(tblClean[[#This Row],[Delivery Date]]="", "", tblClean[[#This Row],[Delivery Date]] - tblClean[[#This Row],[Lead Date]])</f>
        <v>13</v>
      </c>
      <c r="W312" s="82" t="str">
        <f>_xlfn.XLOOKUP(tblClean[[#This Row],[Lead ID]], tblHP[Lead ID], tblHP[Potential_Bucket], "")</f>
        <v>Low</v>
      </c>
      <c r="X312" s="82" t="str">
        <f>IF(tblClean[[#This Row],[Customer Rating]]="", "", IF(tblClean[[#This Row],[Customer Rating]]&lt;=2,"0-2", IF(tblClean[[#This Row],[Customer Rating]]&lt;=5,"3-5", IF(tblClean[[#This Row],[Customer Rating]]&lt;=8,"6-8","9-10"))))</f>
        <v>6-8</v>
      </c>
    </row>
    <row r="313" spans="1:24" x14ac:dyDescent="0.3">
      <c r="A313" s="33" t="s">
        <v>332</v>
      </c>
      <c r="B313" s="34" t="s">
        <v>32</v>
      </c>
      <c r="C313" s="34" t="s">
        <v>16</v>
      </c>
      <c r="D313" s="35">
        <v>45954</v>
      </c>
      <c r="E313" s="35">
        <v>45956</v>
      </c>
      <c r="F313" s="35">
        <v>45958</v>
      </c>
      <c r="G313" s="35">
        <v>45963</v>
      </c>
      <c r="H313" s="34" t="s">
        <v>17</v>
      </c>
      <c r="I313" s="34"/>
      <c r="J313" s="35">
        <v>45974</v>
      </c>
      <c r="K313" s="36">
        <v>1</v>
      </c>
      <c r="L313" s="44">
        <f>IF(NOT(ISBLANK(tblClean[[#This Row],[Pre-Booking Date]])), 1, 0)</f>
        <v>1</v>
      </c>
      <c r="M313" s="44">
        <f>IF(NOT(ISBLANK(tblClean[[#This Row],[Booking Date]])), 1, 0)</f>
        <v>1</v>
      </c>
      <c r="N313" s="38">
        <f>IF(NOT(ISBLANK(tblClean[[#This Row],[Delivery Date]])), 1, 0)</f>
        <v>1</v>
      </c>
      <c r="O313" s="38">
        <f>IF(OR(LOWER(TRIM(tblClean[[#This Row],[Cancellation Status]]))="yes", LOWER(TRIM(tblClean[[#This Row],[Cancellation Status]]))="cancelled"), 1, 0)</f>
        <v>0</v>
      </c>
      <c r="P313" s="38">
        <f>IF(AND(tblClean[[#This Row],[Is_Delivered]]=1, tblClean[[#This Row],[Is_Cancelled]]=0), 1, 0)</f>
        <v>1</v>
      </c>
      <c r="Q313" s="38">
        <f>IF(AND(NOT(ISBLANK(tblClean[[#This Row],[Pre-Booking Date]])), NOT(ISBLANK(tblClean[[#This Row],[Lead Date]]))), tblClean[[#This Row],[Pre-Booking Date]] - tblClean[[#This Row],[Lead Date]], "")</f>
        <v>2</v>
      </c>
      <c r="R313" s="38">
        <f>IF(AND(NOT(ISBLANK(tblClean[[#This Row],[Booking Date]])), NOT(ISBLANK(tblClean[[#This Row],[Pre-Booking Date]]))), tblClean[[#This Row],[Booking Date]] - tblClean[[#This Row],[Pre-Booking Date]], "")</f>
        <v>2</v>
      </c>
      <c r="S313" s="38">
        <f>IF(AND(NOT(ISBLANK(tblClean[[#This Row],[Delivery Date]])), NOT(ISBLANK(tblClean[[#This Row],[Booking Date]]))), tblClean[[#This Row],[Delivery Date]] - tblClean[[#This Row],[Booking Date]], "")</f>
        <v>5</v>
      </c>
      <c r="T313" s="39">
        <f>IF(AND(tblClean[[#This Row],[Is_SuccessfulDelivery]]=1, NOT(ISBLANK(tblClean[[#This Row],[Delivery Date]])), NOT(ISBLANK(tblClean[[#This Row],[Booking Date]]))),
   tblClean[[#This Row],[Delivery Date]] - tblClean[[#This Row],[Booking Date]],
   "")</f>
        <v>5</v>
      </c>
      <c r="U3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3" s="82">
        <f>IF(tblClean[[#This Row],[Delivery Date]]="", "", tblClean[[#This Row],[Delivery Date]] - tblClean[[#This Row],[Lead Date]])</f>
        <v>9</v>
      </c>
      <c r="W313" s="82" t="str">
        <f>_xlfn.XLOOKUP(tblClean[[#This Row],[Lead ID]], tblHP[Lead ID], tblHP[Potential_Bucket], "")</f>
        <v>Low</v>
      </c>
      <c r="X313" s="82" t="str">
        <f>IF(tblClean[[#This Row],[Customer Rating]]="", "", IF(tblClean[[#This Row],[Customer Rating]]&lt;=2,"0-2", IF(tblClean[[#This Row],[Customer Rating]]&lt;=5,"3-5", IF(tblClean[[#This Row],[Customer Rating]]&lt;=8,"6-8","9-10"))))</f>
        <v>0-2</v>
      </c>
    </row>
    <row r="314" spans="1:24" x14ac:dyDescent="0.3">
      <c r="A314" s="40" t="s">
        <v>333</v>
      </c>
      <c r="B314" s="41" t="s">
        <v>19</v>
      </c>
      <c r="C314" s="41" t="s">
        <v>16</v>
      </c>
      <c r="D314" s="42">
        <v>45941</v>
      </c>
      <c r="E314" s="42">
        <v>45944</v>
      </c>
      <c r="F314" s="42">
        <v>45949</v>
      </c>
      <c r="G314" s="42">
        <v>45952</v>
      </c>
      <c r="H314" s="41" t="s">
        <v>17</v>
      </c>
      <c r="I314" s="41"/>
      <c r="J314" s="42">
        <v>45974</v>
      </c>
      <c r="K314" s="43">
        <v>1</v>
      </c>
      <c r="L314" s="44">
        <f>IF(NOT(ISBLANK(tblClean[[#This Row],[Pre-Booking Date]])), 1, 0)</f>
        <v>1</v>
      </c>
      <c r="M314" s="44">
        <f>IF(NOT(ISBLANK(tblClean[[#This Row],[Booking Date]])), 1, 0)</f>
        <v>1</v>
      </c>
      <c r="N314" s="38">
        <f>IF(NOT(ISBLANK(tblClean[[#This Row],[Delivery Date]])), 1, 0)</f>
        <v>1</v>
      </c>
      <c r="O314" s="38">
        <f>IF(OR(LOWER(TRIM(tblClean[[#This Row],[Cancellation Status]]))="yes", LOWER(TRIM(tblClean[[#This Row],[Cancellation Status]]))="cancelled"), 1, 0)</f>
        <v>0</v>
      </c>
      <c r="P314" s="38">
        <f>IF(AND(tblClean[[#This Row],[Is_Delivered]]=1, tblClean[[#This Row],[Is_Cancelled]]=0), 1, 0)</f>
        <v>1</v>
      </c>
      <c r="Q314" s="38">
        <f>IF(AND(NOT(ISBLANK(tblClean[[#This Row],[Pre-Booking Date]])), NOT(ISBLANK(tblClean[[#This Row],[Lead Date]]))), tblClean[[#This Row],[Pre-Booking Date]] - tblClean[[#This Row],[Lead Date]], "")</f>
        <v>3</v>
      </c>
      <c r="R314" s="38">
        <f>IF(AND(NOT(ISBLANK(tblClean[[#This Row],[Booking Date]])), NOT(ISBLANK(tblClean[[#This Row],[Pre-Booking Date]]))), tblClean[[#This Row],[Booking Date]] - tblClean[[#This Row],[Pre-Booking Date]], "")</f>
        <v>5</v>
      </c>
      <c r="S314" s="38">
        <f>IF(AND(NOT(ISBLANK(tblClean[[#This Row],[Delivery Date]])), NOT(ISBLANK(tblClean[[#This Row],[Booking Date]]))), tblClean[[#This Row],[Delivery Date]] - tblClean[[#This Row],[Booking Date]], "")</f>
        <v>3</v>
      </c>
      <c r="T314" s="39">
        <f>IF(AND(tblClean[[#This Row],[Is_SuccessfulDelivery]]=1, NOT(ISBLANK(tblClean[[#This Row],[Delivery Date]])), NOT(ISBLANK(tblClean[[#This Row],[Booking Date]]))),
   tblClean[[#This Row],[Delivery Date]] - tblClean[[#This Row],[Booking Date]],
   "")</f>
        <v>3</v>
      </c>
      <c r="U3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4" s="82">
        <f>IF(tblClean[[#This Row],[Delivery Date]]="", "", tblClean[[#This Row],[Delivery Date]] - tblClean[[#This Row],[Lead Date]])</f>
        <v>11</v>
      </c>
      <c r="W314" s="82" t="str">
        <f>_xlfn.XLOOKUP(tblClean[[#This Row],[Lead ID]], tblHP[Lead ID], tblHP[Potential_Bucket], "")</f>
        <v>Low</v>
      </c>
      <c r="X314" s="82" t="str">
        <f>IF(tblClean[[#This Row],[Customer Rating]]="", "", IF(tblClean[[#This Row],[Customer Rating]]&lt;=2,"0-2", IF(tblClean[[#This Row],[Customer Rating]]&lt;=5,"3-5", IF(tblClean[[#This Row],[Customer Rating]]&lt;=8,"6-8","9-10"))))</f>
        <v>0-2</v>
      </c>
    </row>
    <row r="315" spans="1:24" x14ac:dyDescent="0.3">
      <c r="A315" s="33" t="s">
        <v>334</v>
      </c>
      <c r="B315" s="34" t="s">
        <v>32</v>
      </c>
      <c r="C315" s="34" t="s">
        <v>16</v>
      </c>
      <c r="D315" s="35">
        <v>45950</v>
      </c>
      <c r="E315" s="35">
        <v>45955</v>
      </c>
      <c r="F315" s="35">
        <v>45960</v>
      </c>
      <c r="G315" s="35">
        <v>45965</v>
      </c>
      <c r="H315" s="34" t="s">
        <v>17</v>
      </c>
      <c r="I315" s="34"/>
      <c r="J315" s="35">
        <v>45991</v>
      </c>
      <c r="K315" s="36">
        <v>8</v>
      </c>
      <c r="L315" s="44">
        <f>IF(NOT(ISBLANK(tblClean[[#This Row],[Pre-Booking Date]])), 1, 0)</f>
        <v>1</v>
      </c>
      <c r="M315" s="44">
        <f>IF(NOT(ISBLANK(tblClean[[#This Row],[Booking Date]])), 1, 0)</f>
        <v>1</v>
      </c>
      <c r="N315" s="38">
        <f>IF(NOT(ISBLANK(tblClean[[#This Row],[Delivery Date]])), 1, 0)</f>
        <v>1</v>
      </c>
      <c r="O315" s="38">
        <f>IF(OR(LOWER(TRIM(tblClean[[#This Row],[Cancellation Status]]))="yes", LOWER(TRIM(tblClean[[#This Row],[Cancellation Status]]))="cancelled"), 1, 0)</f>
        <v>0</v>
      </c>
      <c r="P315" s="38">
        <f>IF(AND(tblClean[[#This Row],[Is_Delivered]]=1, tblClean[[#This Row],[Is_Cancelled]]=0), 1, 0)</f>
        <v>1</v>
      </c>
      <c r="Q315" s="38">
        <f>IF(AND(NOT(ISBLANK(tblClean[[#This Row],[Pre-Booking Date]])), NOT(ISBLANK(tblClean[[#This Row],[Lead Date]]))), tblClean[[#This Row],[Pre-Booking Date]] - tblClean[[#This Row],[Lead Date]], "")</f>
        <v>5</v>
      </c>
      <c r="R315" s="38">
        <f>IF(AND(NOT(ISBLANK(tblClean[[#This Row],[Booking Date]])), NOT(ISBLANK(tblClean[[#This Row],[Pre-Booking Date]]))), tblClean[[#This Row],[Booking Date]] - tblClean[[#This Row],[Pre-Booking Date]], "")</f>
        <v>5</v>
      </c>
      <c r="S315" s="38">
        <f>IF(AND(NOT(ISBLANK(tblClean[[#This Row],[Delivery Date]])), NOT(ISBLANK(tblClean[[#This Row],[Booking Date]]))), tblClean[[#This Row],[Delivery Date]] - tblClean[[#This Row],[Booking Date]], "")</f>
        <v>5</v>
      </c>
      <c r="T315" s="39">
        <f>IF(AND(tblClean[[#This Row],[Is_SuccessfulDelivery]]=1, NOT(ISBLANK(tblClean[[#This Row],[Delivery Date]])), NOT(ISBLANK(tblClean[[#This Row],[Booking Date]]))),
   tblClean[[#This Row],[Delivery Date]] - tblClean[[#This Row],[Booking Date]],
   "")</f>
        <v>5</v>
      </c>
      <c r="U3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15" s="82">
        <f>IF(tblClean[[#This Row],[Delivery Date]]="", "", tblClean[[#This Row],[Delivery Date]] - tblClean[[#This Row],[Lead Date]])</f>
        <v>15</v>
      </c>
      <c r="W315" s="82" t="str">
        <f>_xlfn.XLOOKUP(tblClean[[#This Row],[Lead ID]], tblHP[Lead ID], tblHP[Potential_Bucket], "")</f>
        <v>Low</v>
      </c>
      <c r="X315" s="82" t="str">
        <f>IF(tblClean[[#This Row],[Customer Rating]]="", "", IF(tblClean[[#This Row],[Customer Rating]]&lt;=2,"0-2", IF(tblClean[[#This Row],[Customer Rating]]&lt;=5,"3-5", IF(tblClean[[#This Row],[Customer Rating]]&lt;=8,"6-8","9-10"))))</f>
        <v>6-8</v>
      </c>
    </row>
    <row r="316" spans="1:24" x14ac:dyDescent="0.3">
      <c r="A316" s="40" t="s">
        <v>335</v>
      </c>
      <c r="B316" s="41" t="s">
        <v>19</v>
      </c>
      <c r="C316" s="41" t="s">
        <v>16</v>
      </c>
      <c r="D316" s="42">
        <v>45939</v>
      </c>
      <c r="E316" s="42">
        <v>45943</v>
      </c>
      <c r="F316" s="42">
        <v>45945</v>
      </c>
      <c r="G316" s="42">
        <v>45949</v>
      </c>
      <c r="H316" s="41" t="s">
        <v>17</v>
      </c>
      <c r="I316" s="41"/>
      <c r="J316" s="42">
        <v>45972</v>
      </c>
      <c r="K316" s="43">
        <v>9</v>
      </c>
      <c r="L316" s="44">
        <f>IF(NOT(ISBLANK(tblClean[[#This Row],[Pre-Booking Date]])), 1, 0)</f>
        <v>1</v>
      </c>
      <c r="M316" s="44">
        <f>IF(NOT(ISBLANK(tblClean[[#This Row],[Booking Date]])), 1, 0)</f>
        <v>1</v>
      </c>
      <c r="N316" s="38">
        <f>IF(NOT(ISBLANK(tblClean[[#This Row],[Delivery Date]])), 1, 0)</f>
        <v>1</v>
      </c>
      <c r="O316" s="38">
        <f>IF(OR(LOWER(TRIM(tblClean[[#This Row],[Cancellation Status]]))="yes", LOWER(TRIM(tblClean[[#This Row],[Cancellation Status]]))="cancelled"), 1, 0)</f>
        <v>0</v>
      </c>
      <c r="P316" s="38">
        <f>IF(AND(tblClean[[#This Row],[Is_Delivered]]=1, tblClean[[#This Row],[Is_Cancelled]]=0), 1, 0)</f>
        <v>1</v>
      </c>
      <c r="Q316" s="38">
        <f>IF(AND(NOT(ISBLANK(tblClean[[#This Row],[Pre-Booking Date]])), NOT(ISBLANK(tblClean[[#This Row],[Lead Date]]))), tblClean[[#This Row],[Pre-Booking Date]] - tblClean[[#This Row],[Lead Date]], "")</f>
        <v>4</v>
      </c>
      <c r="R316" s="38">
        <f>IF(AND(NOT(ISBLANK(tblClean[[#This Row],[Booking Date]])), NOT(ISBLANK(tblClean[[#This Row],[Pre-Booking Date]]))), tblClean[[#This Row],[Booking Date]] - tblClean[[#This Row],[Pre-Booking Date]], "")</f>
        <v>2</v>
      </c>
      <c r="S316" s="38">
        <f>IF(AND(NOT(ISBLANK(tblClean[[#This Row],[Delivery Date]])), NOT(ISBLANK(tblClean[[#This Row],[Booking Date]]))), tblClean[[#This Row],[Delivery Date]] - tblClean[[#This Row],[Booking Date]], "")</f>
        <v>4</v>
      </c>
      <c r="T316" s="39">
        <f>IF(AND(tblClean[[#This Row],[Is_SuccessfulDelivery]]=1, NOT(ISBLANK(tblClean[[#This Row],[Delivery Date]])), NOT(ISBLANK(tblClean[[#This Row],[Booking Date]]))),
   tblClean[[#This Row],[Delivery Date]] - tblClean[[#This Row],[Booking Date]],
   "")</f>
        <v>4</v>
      </c>
      <c r="U3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16" s="82">
        <f>IF(tblClean[[#This Row],[Delivery Date]]="", "", tblClean[[#This Row],[Delivery Date]] - tblClean[[#This Row],[Lead Date]])</f>
        <v>10</v>
      </c>
      <c r="W316" s="82" t="str">
        <f>_xlfn.XLOOKUP(tblClean[[#This Row],[Lead ID]], tblHP[Lead ID], tblHP[Potential_Bucket], "")</f>
        <v>Low</v>
      </c>
      <c r="X316" s="82" t="str">
        <f>IF(tblClean[[#This Row],[Customer Rating]]="", "", IF(tblClean[[#This Row],[Customer Rating]]&lt;=2,"0-2", IF(tblClean[[#This Row],[Customer Rating]]&lt;=5,"3-5", IF(tblClean[[#This Row],[Customer Rating]]&lt;=8,"6-8","9-10"))))</f>
        <v>9-10</v>
      </c>
    </row>
    <row r="317" spans="1:24" x14ac:dyDescent="0.3">
      <c r="A317" s="33" t="s">
        <v>336</v>
      </c>
      <c r="B317" s="34" t="s">
        <v>21</v>
      </c>
      <c r="C317" s="34" t="s">
        <v>16</v>
      </c>
      <c r="D317" s="35">
        <v>45931</v>
      </c>
      <c r="E317" s="35">
        <v>45936</v>
      </c>
      <c r="F317" s="35">
        <v>45938</v>
      </c>
      <c r="G317" s="35">
        <v>45942</v>
      </c>
      <c r="H317" s="34" t="s">
        <v>17</v>
      </c>
      <c r="I317" s="34"/>
      <c r="J317" s="35">
        <v>45969</v>
      </c>
      <c r="K317" s="36">
        <v>6</v>
      </c>
      <c r="L317" s="44">
        <f>IF(NOT(ISBLANK(tblClean[[#This Row],[Pre-Booking Date]])), 1, 0)</f>
        <v>1</v>
      </c>
      <c r="M317" s="44">
        <f>IF(NOT(ISBLANK(tblClean[[#This Row],[Booking Date]])), 1, 0)</f>
        <v>1</v>
      </c>
      <c r="N317" s="38">
        <f>IF(NOT(ISBLANK(tblClean[[#This Row],[Delivery Date]])), 1, 0)</f>
        <v>1</v>
      </c>
      <c r="O317" s="38">
        <f>IF(OR(LOWER(TRIM(tblClean[[#This Row],[Cancellation Status]]))="yes", LOWER(TRIM(tblClean[[#This Row],[Cancellation Status]]))="cancelled"), 1, 0)</f>
        <v>0</v>
      </c>
      <c r="P317" s="38">
        <f>IF(AND(tblClean[[#This Row],[Is_Delivered]]=1, tblClean[[#This Row],[Is_Cancelled]]=0), 1, 0)</f>
        <v>1</v>
      </c>
      <c r="Q317" s="38">
        <f>IF(AND(NOT(ISBLANK(tblClean[[#This Row],[Pre-Booking Date]])), NOT(ISBLANK(tblClean[[#This Row],[Lead Date]]))), tblClean[[#This Row],[Pre-Booking Date]] - tblClean[[#This Row],[Lead Date]], "")</f>
        <v>5</v>
      </c>
      <c r="R317" s="38">
        <f>IF(AND(NOT(ISBLANK(tblClean[[#This Row],[Booking Date]])), NOT(ISBLANK(tblClean[[#This Row],[Pre-Booking Date]]))), tblClean[[#This Row],[Booking Date]] - tblClean[[#This Row],[Pre-Booking Date]], "")</f>
        <v>2</v>
      </c>
      <c r="S317" s="38">
        <f>IF(AND(NOT(ISBLANK(tblClean[[#This Row],[Delivery Date]])), NOT(ISBLANK(tblClean[[#This Row],[Booking Date]]))), tblClean[[#This Row],[Delivery Date]] - tblClean[[#This Row],[Booking Date]], "")</f>
        <v>4</v>
      </c>
      <c r="T317" s="39">
        <f>IF(AND(tblClean[[#This Row],[Is_SuccessfulDelivery]]=1, NOT(ISBLANK(tblClean[[#This Row],[Delivery Date]])), NOT(ISBLANK(tblClean[[#This Row],[Booking Date]]))),
   tblClean[[#This Row],[Delivery Date]] - tblClean[[#This Row],[Booking Date]],
   "")</f>
        <v>4</v>
      </c>
      <c r="U3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7" s="82">
        <f>IF(tblClean[[#This Row],[Delivery Date]]="", "", tblClean[[#This Row],[Delivery Date]] - tblClean[[#This Row],[Lead Date]])</f>
        <v>11</v>
      </c>
      <c r="W317" s="82" t="str">
        <f>_xlfn.XLOOKUP(tblClean[[#This Row],[Lead ID]], tblHP[Lead ID], tblHP[Potential_Bucket], "")</f>
        <v>Low</v>
      </c>
      <c r="X317" s="82" t="str">
        <f>IF(tblClean[[#This Row],[Customer Rating]]="", "", IF(tblClean[[#This Row],[Customer Rating]]&lt;=2,"0-2", IF(tblClean[[#This Row],[Customer Rating]]&lt;=5,"3-5", IF(tblClean[[#This Row],[Customer Rating]]&lt;=8,"6-8","9-10"))))</f>
        <v>6-8</v>
      </c>
    </row>
    <row r="318" spans="1:24" x14ac:dyDescent="0.3">
      <c r="A318" s="40" t="s">
        <v>337</v>
      </c>
      <c r="B318" s="41" t="s">
        <v>32</v>
      </c>
      <c r="C318" s="41" t="s">
        <v>16</v>
      </c>
      <c r="D318" s="42">
        <v>45933</v>
      </c>
      <c r="E318" s="42">
        <v>45935</v>
      </c>
      <c r="F318" s="42">
        <v>45938</v>
      </c>
      <c r="G318" s="42">
        <v>45942</v>
      </c>
      <c r="H318" s="41" t="s">
        <v>17</v>
      </c>
      <c r="I318" s="41"/>
      <c r="J318" s="42">
        <v>45967</v>
      </c>
      <c r="K318" s="43">
        <v>5</v>
      </c>
      <c r="L318" s="44">
        <f>IF(NOT(ISBLANK(tblClean[[#This Row],[Pre-Booking Date]])), 1, 0)</f>
        <v>1</v>
      </c>
      <c r="M318" s="44">
        <f>IF(NOT(ISBLANK(tblClean[[#This Row],[Booking Date]])), 1, 0)</f>
        <v>1</v>
      </c>
      <c r="N318" s="38">
        <f>IF(NOT(ISBLANK(tblClean[[#This Row],[Delivery Date]])), 1, 0)</f>
        <v>1</v>
      </c>
      <c r="O318" s="38">
        <f>IF(OR(LOWER(TRIM(tblClean[[#This Row],[Cancellation Status]]))="yes", LOWER(TRIM(tblClean[[#This Row],[Cancellation Status]]))="cancelled"), 1, 0)</f>
        <v>0</v>
      </c>
      <c r="P318" s="38">
        <f>IF(AND(tblClean[[#This Row],[Is_Delivered]]=1, tblClean[[#This Row],[Is_Cancelled]]=0), 1, 0)</f>
        <v>1</v>
      </c>
      <c r="Q318" s="38">
        <f>IF(AND(NOT(ISBLANK(tblClean[[#This Row],[Pre-Booking Date]])), NOT(ISBLANK(tblClean[[#This Row],[Lead Date]]))), tblClean[[#This Row],[Pre-Booking Date]] - tblClean[[#This Row],[Lead Date]], "")</f>
        <v>2</v>
      </c>
      <c r="R318" s="38">
        <f>IF(AND(NOT(ISBLANK(tblClean[[#This Row],[Booking Date]])), NOT(ISBLANK(tblClean[[#This Row],[Pre-Booking Date]]))), tblClean[[#This Row],[Booking Date]] - tblClean[[#This Row],[Pre-Booking Date]], "")</f>
        <v>3</v>
      </c>
      <c r="S318" s="38">
        <f>IF(AND(NOT(ISBLANK(tblClean[[#This Row],[Delivery Date]])), NOT(ISBLANK(tblClean[[#This Row],[Booking Date]]))), tblClean[[#This Row],[Delivery Date]] - tblClean[[#This Row],[Booking Date]], "")</f>
        <v>4</v>
      </c>
      <c r="T318" s="39">
        <f>IF(AND(tblClean[[#This Row],[Is_SuccessfulDelivery]]=1, NOT(ISBLANK(tblClean[[#This Row],[Delivery Date]])), NOT(ISBLANK(tblClean[[#This Row],[Booking Date]]))),
   tblClean[[#This Row],[Delivery Date]] - tblClean[[#This Row],[Booking Date]],
   "")</f>
        <v>4</v>
      </c>
      <c r="U3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8" s="82">
        <f>IF(tblClean[[#This Row],[Delivery Date]]="", "", tblClean[[#This Row],[Delivery Date]] - tblClean[[#This Row],[Lead Date]])</f>
        <v>9</v>
      </c>
      <c r="W318" s="82" t="str">
        <f>_xlfn.XLOOKUP(tblClean[[#This Row],[Lead ID]], tblHP[Lead ID], tblHP[Potential_Bucket], "")</f>
        <v>Low</v>
      </c>
      <c r="X318" s="82" t="str">
        <f>IF(tblClean[[#This Row],[Customer Rating]]="", "", IF(tblClean[[#This Row],[Customer Rating]]&lt;=2,"0-2", IF(tblClean[[#This Row],[Customer Rating]]&lt;=5,"3-5", IF(tblClean[[#This Row],[Customer Rating]]&lt;=8,"6-8","9-10"))))</f>
        <v>3-5</v>
      </c>
    </row>
    <row r="319" spans="1:24" x14ac:dyDescent="0.3">
      <c r="A319" s="33" t="s">
        <v>338</v>
      </c>
      <c r="B319" s="34" t="s">
        <v>21</v>
      </c>
      <c r="C319" s="34" t="s">
        <v>30</v>
      </c>
      <c r="D319" s="35">
        <v>45938</v>
      </c>
      <c r="E319" s="35">
        <v>45939</v>
      </c>
      <c r="F319" s="35">
        <v>45944</v>
      </c>
      <c r="G319" s="35">
        <v>45948</v>
      </c>
      <c r="H319" s="34" t="s">
        <v>17</v>
      </c>
      <c r="I319" s="34"/>
      <c r="J319" s="35">
        <v>45976</v>
      </c>
      <c r="K319" s="36">
        <v>3</v>
      </c>
      <c r="L319" s="44">
        <f>IF(NOT(ISBLANK(tblClean[[#This Row],[Pre-Booking Date]])), 1, 0)</f>
        <v>1</v>
      </c>
      <c r="M319" s="44">
        <f>IF(NOT(ISBLANK(tblClean[[#This Row],[Booking Date]])), 1, 0)</f>
        <v>1</v>
      </c>
      <c r="N319" s="38">
        <f>IF(NOT(ISBLANK(tblClean[[#This Row],[Delivery Date]])), 1, 0)</f>
        <v>1</v>
      </c>
      <c r="O319" s="38">
        <f>IF(OR(LOWER(TRIM(tblClean[[#This Row],[Cancellation Status]]))="yes", LOWER(TRIM(tblClean[[#This Row],[Cancellation Status]]))="cancelled"), 1, 0)</f>
        <v>0</v>
      </c>
      <c r="P319" s="38">
        <f>IF(AND(tblClean[[#This Row],[Is_Delivered]]=1, tblClean[[#This Row],[Is_Cancelled]]=0), 1, 0)</f>
        <v>1</v>
      </c>
      <c r="Q319" s="38">
        <f>IF(AND(NOT(ISBLANK(tblClean[[#This Row],[Pre-Booking Date]])), NOT(ISBLANK(tblClean[[#This Row],[Lead Date]]))), tblClean[[#This Row],[Pre-Booking Date]] - tblClean[[#This Row],[Lead Date]], "")</f>
        <v>1</v>
      </c>
      <c r="R319" s="38">
        <f>IF(AND(NOT(ISBLANK(tblClean[[#This Row],[Booking Date]])), NOT(ISBLANK(tblClean[[#This Row],[Pre-Booking Date]]))), tblClean[[#This Row],[Booking Date]] - tblClean[[#This Row],[Pre-Booking Date]], "")</f>
        <v>5</v>
      </c>
      <c r="S319" s="38">
        <f>IF(AND(NOT(ISBLANK(tblClean[[#This Row],[Delivery Date]])), NOT(ISBLANK(tblClean[[#This Row],[Booking Date]]))), tblClean[[#This Row],[Delivery Date]] - tblClean[[#This Row],[Booking Date]], "")</f>
        <v>4</v>
      </c>
      <c r="T319" s="39">
        <f>IF(AND(tblClean[[#This Row],[Is_SuccessfulDelivery]]=1, NOT(ISBLANK(tblClean[[#This Row],[Delivery Date]])), NOT(ISBLANK(tblClean[[#This Row],[Booking Date]]))),
   tblClean[[#This Row],[Delivery Date]] - tblClean[[#This Row],[Booking Date]],
   "")</f>
        <v>4</v>
      </c>
      <c r="U3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19" s="82">
        <f>IF(tblClean[[#This Row],[Delivery Date]]="", "", tblClean[[#This Row],[Delivery Date]] - tblClean[[#This Row],[Lead Date]])</f>
        <v>10</v>
      </c>
      <c r="W319" s="82" t="str">
        <f>_xlfn.XLOOKUP(tblClean[[#This Row],[Lead ID]], tblHP[Lead ID], tblHP[Potential_Bucket], "")</f>
        <v>Medium</v>
      </c>
      <c r="X319" s="82" t="str">
        <f>IF(tblClean[[#This Row],[Customer Rating]]="", "", IF(tblClean[[#This Row],[Customer Rating]]&lt;=2,"0-2", IF(tblClean[[#This Row],[Customer Rating]]&lt;=5,"3-5", IF(tblClean[[#This Row],[Customer Rating]]&lt;=8,"6-8","9-10"))))</f>
        <v>3-5</v>
      </c>
    </row>
    <row r="320" spans="1:24" x14ac:dyDescent="0.3">
      <c r="A320" s="40" t="s">
        <v>339</v>
      </c>
      <c r="B320" s="41" t="s">
        <v>15</v>
      </c>
      <c r="C320" s="41" t="s">
        <v>30</v>
      </c>
      <c r="D320" s="42">
        <v>45961</v>
      </c>
      <c r="E320" s="42">
        <v>45965</v>
      </c>
      <c r="F320" s="42">
        <v>45969</v>
      </c>
      <c r="G320" s="42">
        <v>45975</v>
      </c>
      <c r="H320" s="41" t="s">
        <v>17</v>
      </c>
      <c r="I320" s="41"/>
      <c r="J320" s="42">
        <v>45992</v>
      </c>
      <c r="K320" s="43">
        <v>6</v>
      </c>
      <c r="L320" s="44">
        <f>IF(NOT(ISBLANK(tblClean[[#This Row],[Pre-Booking Date]])), 1, 0)</f>
        <v>1</v>
      </c>
      <c r="M320" s="44">
        <f>IF(NOT(ISBLANK(tblClean[[#This Row],[Booking Date]])), 1, 0)</f>
        <v>1</v>
      </c>
      <c r="N320" s="38">
        <f>IF(NOT(ISBLANK(tblClean[[#This Row],[Delivery Date]])), 1, 0)</f>
        <v>1</v>
      </c>
      <c r="O320" s="38">
        <f>IF(OR(LOWER(TRIM(tblClean[[#This Row],[Cancellation Status]]))="yes", LOWER(TRIM(tblClean[[#This Row],[Cancellation Status]]))="cancelled"), 1, 0)</f>
        <v>0</v>
      </c>
      <c r="P320" s="38">
        <f>IF(AND(tblClean[[#This Row],[Is_Delivered]]=1, tblClean[[#This Row],[Is_Cancelled]]=0), 1, 0)</f>
        <v>1</v>
      </c>
      <c r="Q320" s="38">
        <f>IF(AND(NOT(ISBLANK(tblClean[[#This Row],[Pre-Booking Date]])), NOT(ISBLANK(tblClean[[#This Row],[Lead Date]]))), tblClean[[#This Row],[Pre-Booking Date]] - tblClean[[#This Row],[Lead Date]], "")</f>
        <v>4</v>
      </c>
      <c r="R320" s="38">
        <f>IF(AND(NOT(ISBLANK(tblClean[[#This Row],[Booking Date]])), NOT(ISBLANK(tblClean[[#This Row],[Pre-Booking Date]]))), tblClean[[#This Row],[Booking Date]] - tblClean[[#This Row],[Pre-Booking Date]], "")</f>
        <v>4</v>
      </c>
      <c r="S320" s="38">
        <f>IF(AND(NOT(ISBLANK(tblClean[[#This Row],[Delivery Date]])), NOT(ISBLANK(tblClean[[#This Row],[Booking Date]]))), tblClean[[#This Row],[Delivery Date]] - tblClean[[#This Row],[Booking Date]], "")</f>
        <v>6</v>
      </c>
      <c r="T320" s="39">
        <f>IF(AND(tblClean[[#This Row],[Is_SuccessfulDelivery]]=1, NOT(ISBLANK(tblClean[[#This Row],[Delivery Date]])), NOT(ISBLANK(tblClean[[#This Row],[Booking Date]]))),
   tblClean[[#This Row],[Delivery Date]] - tblClean[[#This Row],[Booking Date]],
   "")</f>
        <v>6</v>
      </c>
      <c r="U3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0" s="82">
        <f>IF(tblClean[[#This Row],[Delivery Date]]="", "", tblClean[[#This Row],[Delivery Date]] - tblClean[[#This Row],[Lead Date]])</f>
        <v>14</v>
      </c>
      <c r="W320" s="82" t="str">
        <f>_xlfn.XLOOKUP(tblClean[[#This Row],[Lead ID]], tblHP[Lead ID], tblHP[Potential_Bucket], "")</f>
        <v>High</v>
      </c>
      <c r="X320" s="82" t="str">
        <f>IF(tblClean[[#This Row],[Customer Rating]]="", "", IF(tblClean[[#This Row],[Customer Rating]]&lt;=2,"0-2", IF(tblClean[[#This Row],[Customer Rating]]&lt;=5,"3-5", IF(tblClean[[#This Row],[Customer Rating]]&lt;=8,"6-8","9-10"))))</f>
        <v>6-8</v>
      </c>
    </row>
    <row r="321" spans="1:24" x14ac:dyDescent="0.3">
      <c r="A321" s="33" t="s">
        <v>340</v>
      </c>
      <c r="B321" s="34" t="s">
        <v>19</v>
      </c>
      <c r="C321" s="34" t="s">
        <v>16</v>
      </c>
      <c r="D321" s="35">
        <v>45952</v>
      </c>
      <c r="E321" s="35">
        <v>45953</v>
      </c>
      <c r="F321" s="35">
        <v>45954</v>
      </c>
      <c r="G321" s="35">
        <v>45960</v>
      </c>
      <c r="H321" s="34" t="s">
        <v>17</v>
      </c>
      <c r="I321" s="34"/>
      <c r="J321" s="35">
        <v>45985</v>
      </c>
      <c r="K321" s="36">
        <v>6</v>
      </c>
      <c r="L321" s="44">
        <f>IF(NOT(ISBLANK(tblClean[[#This Row],[Pre-Booking Date]])), 1, 0)</f>
        <v>1</v>
      </c>
      <c r="M321" s="44">
        <f>IF(NOT(ISBLANK(tblClean[[#This Row],[Booking Date]])), 1, 0)</f>
        <v>1</v>
      </c>
      <c r="N321" s="38">
        <f>IF(NOT(ISBLANK(tblClean[[#This Row],[Delivery Date]])), 1, 0)</f>
        <v>1</v>
      </c>
      <c r="O321" s="38">
        <f>IF(OR(LOWER(TRIM(tblClean[[#This Row],[Cancellation Status]]))="yes", LOWER(TRIM(tblClean[[#This Row],[Cancellation Status]]))="cancelled"), 1, 0)</f>
        <v>0</v>
      </c>
      <c r="P321" s="38">
        <f>IF(AND(tblClean[[#This Row],[Is_Delivered]]=1, tblClean[[#This Row],[Is_Cancelled]]=0), 1, 0)</f>
        <v>1</v>
      </c>
      <c r="Q321" s="38">
        <f>IF(AND(NOT(ISBLANK(tblClean[[#This Row],[Pre-Booking Date]])), NOT(ISBLANK(tblClean[[#This Row],[Lead Date]]))), tblClean[[#This Row],[Pre-Booking Date]] - tblClean[[#This Row],[Lead Date]], "")</f>
        <v>1</v>
      </c>
      <c r="R321" s="38">
        <f>IF(AND(NOT(ISBLANK(tblClean[[#This Row],[Booking Date]])), NOT(ISBLANK(tblClean[[#This Row],[Pre-Booking Date]]))), tblClean[[#This Row],[Booking Date]] - tblClean[[#This Row],[Pre-Booking Date]], "")</f>
        <v>1</v>
      </c>
      <c r="S321" s="38">
        <f>IF(AND(NOT(ISBLANK(tblClean[[#This Row],[Delivery Date]])), NOT(ISBLANK(tblClean[[#This Row],[Booking Date]]))), tblClean[[#This Row],[Delivery Date]] - tblClean[[#This Row],[Booking Date]], "")</f>
        <v>6</v>
      </c>
      <c r="T321" s="39">
        <f>IF(AND(tblClean[[#This Row],[Is_SuccessfulDelivery]]=1, NOT(ISBLANK(tblClean[[#This Row],[Delivery Date]])), NOT(ISBLANK(tblClean[[#This Row],[Booking Date]]))),
   tblClean[[#This Row],[Delivery Date]] - tblClean[[#This Row],[Booking Date]],
   "")</f>
        <v>6</v>
      </c>
      <c r="U3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1" s="82">
        <f>IF(tblClean[[#This Row],[Delivery Date]]="", "", tblClean[[#This Row],[Delivery Date]] - tblClean[[#This Row],[Lead Date]])</f>
        <v>8</v>
      </c>
      <c r="W321" s="82" t="str">
        <f>_xlfn.XLOOKUP(tblClean[[#This Row],[Lead ID]], tblHP[Lead ID], tblHP[Potential_Bucket], "")</f>
        <v>Low</v>
      </c>
      <c r="X321" s="82" t="str">
        <f>IF(tblClean[[#This Row],[Customer Rating]]="", "", IF(tblClean[[#This Row],[Customer Rating]]&lt;=2,"0-2", IF(tblClean[[#This Row],[Customer Rating]]&lt;=5,"3-5", IF(tblClean[[#This Row],[Customer Rating]]&lt;=8,"6-8","9-10"))))</f>
        <v>6-8</v>
      </c>
    </row>
    <row r="322" spans="1:24" x14ac:dyDescent="0.3">
      <c r="A322" s="40" t="s">
        <v>341</v>
      </c>
      <c r="B322" s="41" t="s">
        <v>15</v>
      </c>
      <c r="C322" s="41" t="s">
        <v>16</v>
      </c>
      <c r="D322" s="42">
        <v>45957</v>
      </c>
      <c r="E322" s="42">
        <v>45960</v>
      </c>
      <c r="F322" s="42">
        <v>45962</v>
      </c>
      <c r="G322" s="42">
        <v>45965</v>
      </c>
      <c r="H322" s="41" t="s">
        <v>17</v>
      </c>
      <c r="I322" s="41"/>
      <c r="J322" s="42">
        <v>45984</v>
      </c>
      <c r="K322" s="43">
        <v>6</v>
      </c>
      <c r="L322" s="44">
        <f>IF(NOT(ISBLANK(tblClean[[#This Row],[Pre-Booking Date]])), 1, 0)</f>
        <v>1</v>
      </c>
      <c r="M322" s="44">
        <f>IF(NOT(ISBLANK(tblClean[[#This Row],[Booking Date]])), 1, 0)</f>
        <v>1</v>
      </c>
      <c r="N322" s="38">
        <f>IF(NOT(ISBLANK(tblClean[[#This Row],[Delivery Date]])), 1, 0)</f>
        <v>1</v>
      </c>
      <c r="O322" s="38">
        <f>IF(OR(LOWER(TRIM(tblClean[[#This Row],[Cancellation Status]]))="yes", LOWER(TRIM(tblClean[[#This Row],[Cancellation Status]]))="cancelled"), 1, 0)</f>
        <v>0</v>
      </c>
      <c r="P322" s="38">
        <f>IF(AND(tblClean[[#This Row],[Is_Delivered]]=1, tblClean[[#This Row],[Is_Cancelled]]=0), 1, 0)</f>
        <v>1</v>
      </c>
      <c r="Q322" s="38">
        <f>IF(AND(NOT(ISBLANK(tblClean[[#This Row],[Pre-Booking Date]])), NOT(ISBLANK(tblClean[[#This Row],[Lead Date]]))), tblClean[[#This Row],[Pre-Booking Date]] - tblClean[[#This Row],[Lead Date]], "")</f>
        <v>3</v>
      </c>
      <c r="R322" s="38">
        <f>IF(AND(NOT(ISBLANK(tblClean[[#This Row],[Booking Date]])), NOT(ISBLANK(tblClean[[#This Row],[Pre-Booking Date]]))), tblClean[[#This Row],[Booking Date]] - tblClean[[#This Row],[Pre-Booking Date]], "")</f>
        <v>2</v>
      </c>
      <c r="S322" s="38">
        <f>IF(AND(NOT(ISBLANK(tblClean[[#This Row],[Delivery Date]])), NOT(ISBLANK(tblClean[[#This Row],[Booking Date]]))), tblClean[[#This Row],[Delivery Date]] - tblClean[[#This Row],[Booking Date]], "")</f>
        <v>3</v>
      </c>
      <c r="T322" s="39">
        <f>IF(AND(tblClean[[#This Row],[Is_SuccessfulDelivery]]=1, NOT(ISBLANK(tblClean[[#This Row],[Delivery Date]])), NOT(ISBLANK(tblClean[[#This Row],[Booking Date]]))),
   tblClean[[#This Row],[Delivery Date]] - tblClean[[#This Row],[Booking Date]],
   "")</f>
        <v>3</v>
      </c>
      <c r="U3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2" s="82">
        <f>IF(tblClean[[#This Row],[Delivery Date]]="", "", tblClean[[#This Row],[Delivery Date]] - tblClean[[#This Row],[Lead Date]])</f>
        <v>8</v>
      </c>
      <c r="W322" s="82" t="str">
        <f>_xlfn.XLOOKUP(tblClean[[#This Row],[Lead ID]], tblHP[Lead ID], tblHP[Potential_Bucket], "")</f>
        <v>Low</v>
      </c>
      <c r="X322" s="82" t="str">
        <f>IF(tblClean[[#This Row],[Customer Rating]]="", "", IF(tblClean[[#This Row],[Customer Rating]]&lt;=2,"0-2", IF(tblClean[[#This Row],[Customer Rating]]&lt;=5,"3-5", IF(tblClean[[#This Row],[Customer Rating]]&lt;=8,"6-8","9-10"))))</f>
        <v>6-8</v>
      </c>
    </row>
    <row r="323" spans="1:24" x14ac:dyDescent="0.3">
      <c r="A323" s="33" t="s">
        <v>342</v>
      </c>
      <c r="B323" s="34" t="s">
        <v>15</v>
      </c>
      <c r="C323" s="34" t="s">
        <v>16</v>
      </c>
      <c r="D323" s="35">
        <v>45958</v>
      </c>
      <c r="E323" s="35">
        <v>45959</v>
      </c>
      <c r="F323" s="35">
        <v>45964</v>
      </c>
      <c r="G323" s="35">
        <v>45970</v>
      </c>
      <c r="H323" s="34" t="s">
        <v>17</v>
      </c>
      <c r="I323" s="34"/>
      <c r="J323" s="35">
        <v>45982</v>
      </c>
      <c r="K323" s="36">
        <v>4</v>
      </c>
      <c r="L323" s="44">
        <f>IF(NOT(ISBLANK(tblClean[[#This Row],[Pre-Booking Date]])), 1, 0)</f>
        <v>1</v>
      </c>
      <c r="M323" s="44">
        <f>IF(NOT(ISBLANK(tblClean[[#This Row],[Booking Date]])), 1, 0)</f>
        <v>1</v>
      </c>
      <c r="N323" s="38">
        <f>IF(NOT(ISBLANK(tblClean[[#This Row],[Delivery Date]])), 1, 0)</f>
        <v>1</v>
      </c>
      <c r="O323" s="38">
        <f>IF(OR(LOWER(TRIM(tblClean[[#This Row],[Cancellation Status]]))="yes", LOWER(TRIM(tblClean[[#This Row],[Cancellation Status]]))="cancelled"), 1, 0)</f>
        <v>0</v>
      </c>
      <c r="P323" s="38">
        <f>IF(AND(tblClean[[#This Row],[Is_Delivered]]=1, tblClean[[#This Row],[Is_Cancelled]]=0), 1, 0)</f>
        <v>1</v>
      </c>
      <c r="Q323" s="38">
        <f>IF(AND(NOT(ISBLANK(tblClean[[#This Row],[Pre-Booking Date]])), NOT(ISBLANK(tblClean[[#This Row],[Lead Date]]))), tblClean[[#This Row],[Pre-Booking Date]] - tblClean[[#This Row],[Lead Date]], "")</f>
        <v>1</v>
      </c>
      <c r="R323" s="38">
        <f>IF(AND(NOT(ISBLANK(tblClean[[#This Row],[Booking Date]])), NOT(ISBLANK(tblClean[[#This Row],[Pre-Booking Date]]))), tblClean[[#This Row],[Booking Date]] - tblClean[[#This Row],[Pre-Booking Date]], "")</f>
        <v>5</v>
      </c>
      <c r="S323" s="38">
        <f>IF(AND(NOT(ISBLANK(tblClean[[#This Row],[Delivery Date]])), NOT(ISBLANK(tblClean[[#This Row],[Booking Date]]))), tblClean[[#This Row],[Delivery Date]] - tblClean[[#This Row],[Booking Date]], "")</f>
        <v>6</v>
      </c>
      <c r="T323" s="39">
        <f>IF(AND(tblClean[[#This Row],[Is_SuccessfulDelivery]]=1, NOT(ISBLANK(tblClean[[#This Row],[Delivery Date]])), NOT(ISBLANK(tblClean[[#This Row],[Booking Date]]))),
   tblClean[[#This Row],[Delivery Date]] - tblClean[[#This Row],[Booking Date]],
   "")</f>
        <v>6</v>
      </c>
      <c r="U3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3" s="82">
        <f>IF(tblClean[[#This Row],[Delivery Date]]="", "", tblClean[[#This Row],[Delivery Date]] - tblClean[[#This Row],[Lead Date]])</f>
        <v>12</v>
      </c>
      <c r="W323" s="82" t="str">
        <f>_xlfn.XLOOKUP(tblClean[[#This Row],[Lead ID]], tblHP[Lead ID], tblHP[Potential_Bucket], "")</f>
        <v>Low</v>
      </c>
      <c r="X323" s="82" t="str">
        <f>IF(tblClean[[#This Row],[Customer Rating]]="", "", IF(tblClean[[#This Row],[Customer Rating]]&lt;=2,"0-2", IF(tblClean[[#This Row],[Customer Rating]]&lt;=5,"3-5", IF(tblClean[[#This Row],[Customer Rating]]&lt;=8,"6-8","9-10"))))</f>
        <v>3-5</v>
      </c>
    </row>
    <row r="324" spans="1:24" x14ac:dyDescent="0.3">
      <c r="A324" s="40" t="s">
        <v>343</v>
      </c>
      <c r="B324" s="41" t="s">
        <v>15</v>
      </c>
      <c r="C324" s="41" t="s">
        <v>16</v>
      </c>
      <c r="D324" s="42">
        <v>45949</v>
      </c>
      <c r="E324" s="42">
        <v>45954</v>
      </c>
      <c r="F324" s="42">
        <v>45958</v>
      </c>
      <c r="G324" s="42">
        <v>45963</v>
      </c>
      <c r="H324" s="41" t="s">
        <v>17</v>
      </c>
      <c r="I324" s="41"/>
      <c r="J324" s="42">
        <v>45985</v>
      </c>
      <c r="K324" s="43">
        <v>5</v>
      </c>
      <c r="L324" s="44">
        <f>IF(NOT(ISBLANK(tblClean[[#This Row],[Pre-Booking Date]])), 1, 0)</f>
        <v>1</v>
      </c>
      <c r="M324" s="44">
        <f>IF(NOT(ISBLANK(tblClean[[#This Row],[Booking Date]])), 1, 0)</f>
        <v>1</v>
      </c>
      <c r="N324" s="38">
        <f>IF(NOT(ISBLANK(tblClean[[#This Row],[Delivery Date]])), 1, 0)</f>
        <v>1</v>
      </c>
      <c r="O324" s="38">
        <f>IF(OR(LOWER(TRIM(tblClean[[#This Row],[Cancellation Status]]))="yes", LOWER(TRIM(tblClean[[#This Row],[Cancellation Status]]))="cancelled"), 1, 0)</f>
        <v>0</v>
      </c>
      <c r="P324" s="38">
        <f>IF(AND(tblClean[[#This Row],[Is_Delivered]]=1, tblClean[[#This Row],[Is_Cancelled]]=0), 1, 0)</f>
        <v>1</v>
      </c>
      <c r="Q324" s="38">
        <f>IF(AND(NOT(ISBLANK(tblClean[[#This Row],[Pre-Booking Date]])), NOT(ISBLANK(tblClean[[#This Row],[Lead Date]]))), tblClean[[#This Row],[Pre-Booking Date]] - tblClean[[#This Row],[Lead Date]], "")</f>
        <v>5</v>
      </c>
      <c r="R324" s="38">
        <f>IF(AND(NOT(ISBLANK(tblClean[[#This Row],[Booking Date]])), NOT(ISBLANK(tblClean[[#This Row],[Pre-Booking Date]]))), tblClean[[#This Row],[Booking Date]] - tblClean[[#This Row],[Pre-Booking Date]], "")</f>
        <v>4</v>
      </c>
      <c r="S324" s="38">
        <f>IF(AND(NOT(ISBLANK(tblClean[[#This Row],[Delivery Date]])), NOT(ISBLANK(tblClean[[#This Row],[Booking Date]]))), tblClean[[#This Row],[Delivery Date]] - tblClean[[#This Row],[Booking Date]], "")</f>
        <v>5</v>
      </c>
      <c r="T324" s="39">
        <f>IF(AND(tblClean[[#This Row],[Is_SuccessfulDelivery]]=1, NOT(ISBLANK(tblClean[[#This Row],[Delivery Date]])), NOT(ISBLANK(tblClean[[#This Row],[Booking Date]]))),
   tblClean[[#This Row],[Delivery Date]] - tblClean[[#This Row],[Booking Date]],
   "")</f>
        <v>5</v>
      </c>
      <c r="U3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4" s="82">
        <f>IF(tblClean[[#This Row],[Delivery Date]]="", "", tblClean[[#This Row],[Delivery Date]] - tblClean[[#This Row],[Lead Date]])</f>
        <v>14</v>
      </c>
      <c r="W324" s="82" t="str">
        <f>_xlfn.XLOOKUP(tblClean[[#This Row],[Lead ID]], tblHP[Lead ID], tblHP[Potential_Bucket], "")</f>
        <v>Low</v>
      </c>
      <c r="X324" s="82" t="str">
        <f>IF(tblClean[[#This Row],[Customer Rating]]="", "", IF(tblClean[[#This Row],[Customer Rating]]&lt;=2,"0-2", IF(tblClean[[#This Row],[Customer Rating]]&lt;=5,"3-5", IF(tblClean[[#This Row],[Customer Rating]]&lt;=8,"6-8","9-10"))))</f>
        <v>3-5</v>
      </c>
    </row>
    <row r="325" spans="1:24" x14ac:dyDescent="0.3">
      <c r="A325" s="33" t="s">
        <v>344</v>
      </c>
      <c r="B325" s="34" t="s">
        <v>15</v>
      </c>
      <c r="C325" s="34" t="s">
        <v>16</v>
      </c>
      <c r="D325" s="35">
        <v>45949</v>
      </c>
      <c r="E325" s="35">
        <v>45951</v>
      </c>
      <c r="F325" s="35">
        <v>45952</v>
      </c>
      <c r="G325" s="35">
        <v>45956</v>
      </c>
      <c r="H325" s="34" t="s">
        <v>17</v>
      </c>
      <c r="I325" s="34"/>
      <c r="J325" s="35">
        <v>45967</v>
      </c>
      <c r="K325" s="36">
        <v>9</v>
      </c>
      <c r="L325" s="44">
        <f>IF(NOT(ISBLANK(tblClean[[#This Row],[Pre-Booking Date]])), 1, 0)</f>
        <v>1</v>
      </c>
      <c r="M325" s="44">
        <f>IF(NOT(ISBLANK(tblClean[[#This Row],[Booking Date]])), 1, 0)</f>
        <v>1</v>
      </c>
      <c r="N325" s="38">
        <f>IF(NOT(ISBLANK(tblClean[[#This Row],[Delivery Date]])), 1, 0)</f>
        <v>1</v>
      </c>
      <c r="O325" s="38">
        <f>IF(OR(LOWER(TRIM(tblClean[[#This Row],[Cancellation Status]]))="yes", LOWER(TRIM(tblClean[[#This Row],[Cancellation Status]]))="cancelled"), 1, 0)</f>
        <v>0</v>
      </c>
      <c r="P325" s="38">
        <f>IF(AND(tblClean[[#This Row],[Is_Delivered]]=1, tblClean[[#This Row],[Is_Cancelled]]=0), 1, 0)</f>
        <v>1</v>
      </c>
      <c r="Q325" s="38">
        <f>IF(AND(NOT(ISBLANK(tblClean[[#This Row],[Pre-Booking Date]])), NOT(ISBLANK(tblClean[[#This Row],[Lead Date]]))), tblClean[[#This Row],[Pre-Booking Date]] - tblClean[[#This Row],[Lead Date]], "")</f>
        <v>2</v>
      </c>
      <c r="R325" s="38">
        <f>IF(AND(NOT(ISBLANK(tblClean[[#This Row],[Booking Date]])), NOT(ISBLANK(tblClean[[#This Row],[Pre-Booking Date]]))), tblClean[[#This Row],[Booking Date]] - tblClean[[#This Row],[Pre-Booking Date]], "")</f>
        <v>1</v>
      </c>
      <c r="S325" s="38">
        <f>IF(AND(NOT(ISBLANK(tblClean[[#This Row],[Delivery Date]])), NOT(ISBLANK(tblClean[[#This Row],[Booking Date]]))), tblClean[[#This Row],[Delivery Date]] - tblClean[[#This Row],[Booking Date]], "")</f>
        <v>4</v>
      </c>
      <c r="T325" s="39">
        <f>IF(AND(tblClean[[#This Row],[Is_SuccessfulDelivery]]=1, NOT(ISBLANK(tblClean[[#This Row],[Delivery Date]])), NOT(ISBLANK(tblClean[[#This Row],[Booking Date]]))),
   tblClean[[#This Row],[Delivery Date]] - tblClean[[#This Row],[Booking Date]],
   "")</f>
        <v>4</v>
      </c>
      <c r="U3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25" s="82">
        <f>IF(tblClean[[#This Row],[Delivery Date]]="", "", tblClean[[#This Row],[Delivery Date]] - tblClean[[#This Row],[Lead Date]])</f>
        <v>7</v>
      </c>
      <c r="W325" s="82" t="str">
        <f>_xlfn.XLOOKUP(tblClean[[#This Row],[Lead ID]], tblHP[Lead ID], tblHP[Potential_Bucket], "")</f>
        <v>Medium</v>
      </c>
      <c r="X325" s="82" t="str">
        <f>IF(tblClean[[#This Row],[Customer Rating]]="", "", IF(tblClean[[#This Row],[Customer Rating]]&lt;=2,"0-2", IF(tblClean[[#This Row],[Customer Rating]]&lt;=5,"3-5", IF(tblClean[[#This Row],[Customer Rating]]&lt;=8,"6-8","9-10"))))</f>
        <v>9-10</v>
      </c>
    </row>
    <row r="326" spans="1:24" x14ac:dyDescent="0.3">
      <c r="A326" s="40" t="s">
        <v>345</v>
      </c>
      <c r="B326" s="41" t="s">
        <v>19</v>
      </c>
      <c r="C326" s="41" t="s">
        <v>16</v>
      </c>
      <c r="D326" s="42">
        <v>45961</v>
      </c>
      <c r="E326" s="42">
        <v>45962</v>
      </c>
      <c r="F326" s="42">
        <v>45967</v>
      </c>
      <c r="G326" s="42">
        <v>45974</v>
      </c>
      <c r="H326" s="41" t="s">
        <v>23</v>
      </c>
      <c r="I326" s="41" t="s">
        <v>63</v>
      </c>
      <c r="J326" s="41"/>
      <c r="K326" s="43"/>
      <c r="L326" s="44">
        <f>IF(NOT(ISBLANK(tblClean[[#This Row],[Pre-Booking Date]])), 1, 0)</f>
        <v>1</v>
      </c>
      <c r="M326" s="44">
        <f>IF(NOT(ISBLANK(tblClean[[#This Row],[Booking Date]])), 1, 0)</f>
        <v>1</v>
      </c>
      <c r="N326" s="38">
        <f>IF(NOT(ISBLANK(tblClean[[#This Row],[Delivery Date]])), 1, 0)</f>
        <v>1</v>
      </c>
      <c r="O326" s="38">
        <f>IF(OR(LOWER(TRIM(tblClean[[#This Row],[Cancellation Status]]))="yes", LOWER(TRIM(tblClean[[#This Row],[Cancellation Status]]))="cancelled"), 1, 0)</f>
        <v>1</v>
      </c>
      <c r="P326" s="38">
        <f>IF(AND(tblClean[[#This Row],[Is_Delivered]]=1, tblClean[[#This Row],[Is_Cancelled]]=0), 1, 0)</f>
        <v>0</v>
      </c>
      <c r="Q326" s="38">
        <f>IF(AND(NOT(ISBLANK(tblClean[[#This Row],[Pre-Booking Date]])), NOT(ISBLANK(tblClean[[#This Row],[Lead Date]]))), tblClean[[#This Row],[Pre-Booking Date]] - tblClean[[#This Row],[Lead Date]], "")</f>
        <v>1</v>
      </c>
      <c r="R326" s="38">
        <f>IF(AND(NOT(ISBLANK(tblClean[[#This Row],[Booking Date]])), NOT(ISBLANK(tblClean[[#This Row],[Pre-Booking Date]]))), tblClean[[#This Row],[Booking Date]] - tblClean[[#This Row],[Pre-Booking Date]], "")</f>
        <v>5</v>
      </c>
      <c r="S326" s="38">
        <f>IF(AND(NOT(ISBLANK(tblClean[[#This Row],[Delivery Date]])), NOT(ISBLANK(tblClean[[#This Row],[Booking Date]]))), tblClean[[#This Row],[Delivery Date]] - tblClean[[#This Row],[Booking Date]], "")</f>
        <v>7</v>
      </c>
      <c r="T326" s="39" t="str">
        <f>IF(AND(tblClean[[#This Row],[Is_SuccessfulDelivery]]=1, NOT(ISBLANK(tblClean[[#This Row],[Delivery Date]])), NOT(ISBLANK(tblClean[[#This Row],[Booking Date]]))),
   tblClean[[#This Row],[Delivery Date]] - tblClean[[#This Row],[Booking Date]],
   "")</f>
        <v/>
      </c>
      <c r="U3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26" s="82">
        <f>IF(tblClean[[#This Row],[Delivery Date]]="", "", tblClean[[#This Row],[Delivery Date]] - tblClean[[#This Row],[Lead Date]])</f>
        <v>13</v>
      </c>
      <c r="W326" s="82" t="str">
        <f>_xlfn.XLOOKUP(tblClean[[#This Row],[Lead ID]], tblHP[Lead ID], tblHP[Potential_Bucket], "")</f>
        <v>Low</v>
      </c>
      <c r="X326" s="82" t="str">
        <f>IF(tblClean[[#This Row],[Customer Rating]]="", "", IF(tblClean[[#This Row],[Customer Rating]]&lt;=2,"0-2", IF(tblClean[[#This Row],[Customer Rating]]&lt;=5,"3-5", IF(tblClean[[#This Row],[Customer Rating]]&lt;=8,"6-8","9-10"))))</f>
        <v/>
      </c>
    </row>
    <row r="327" spans="1:24" x14ac:dyDescent="0.3">
      <c r="A327" s="33" t="s">
        <v>346</v>
      </c>
      <c r="B327" s="34" t="s">
        <v>15</v>
      </c>
      <c r="C327" s="34" t="s">
        <v>16</v>
      </c>
      <c r="D327" s="35">
        <v>45931</v>
      </c>
      <c r="E327" s="35">
        <v>45933</v>
      </c>
      <c r="F327" s="35">
        <v>45937</v>
      </c>
      <c r="G327" s="35">
        <v>45939</v>
      </c>
      <c r="H327" s="34" t="s">
        <v>17</v>
      </c>
      <c r="I327" s="34"/>
      <c r="J327" s="35">
        <v>45965</v>
      </c>
      <c r="K327" s="36">
        <v>6</v>
      </c>
      <c r="L327" s="44">
        <f>IF(NOT(ISBLANK(tblClean[[#This Row],[Pre-Booking Date]])), 1, 0)</f>
        <v>1</v>
      </c>
      <c r="M327" s="44">
        <f>IF(NOT(ISBLANK(tblClean[[#This Row],[Booking Date]])), 1, 0)</f>
        <v>1</v>
      </c>
      <c r="N327" s="38">
        <f>IF(NOT(ISBLANK(tblClean[[#This Row],[Delivery Date]])), 1, 0)</f>
        <v>1</v>
      </c>
      <c r="O327" s="38">
        <f>IF(OR(LOWER(TRIM(tblClean[[#This Row],[Cancellation Status]]))="yes", LOWER(TRIM(tblClean[[#This Row],[Cancellation Status]]))="cancelled"), 1, 0)</f>
        <v>0</v>
      </c>
      <c r="P327" s="38">
        <f>IF(AND(tblClean[[#This Row],[Is_Delivered]]=1, tblClean[[#This Row],[Is_Cancelled]]=0), 1, 0)</f>
        <v>1</v>
      </c>
      <c r="Q327" s="38">
        <f>IF(AND(NOT(ISBLANK(tblClean[[#This Row],[Pre-Booking Date]])), NOT(ISBLANK(tblClean[[#This Row],[Lead Date]]))), tblClean[[#This Row],[Pre-Booking Date]] - tblClean[[#This Row],[Lead Date]], "")</f>
        <v>2</v>
      </c>
      <c r="R327" s="38">
        <f>IF(AND(NOT(ISBLANK(tblClean[[#This Row],[Booking Date]])), NOT(ISBLANK(tblClean[[#This Row],[Pre-Booking Date]]))), tblClean[[#This Row],[Booking Date]] - tblClean[[#This Row],[Pre-Booking Date]], "")</f>
        <v>4</v>
      </c>
      <c r="S327" s="38">
        <f>IF(AND(NOT(ISBLANK(tblClean[[#This Row],[Delivery Date]])), NOT(ISBLANK(tblClean[[#This Row],[Booking Date]]))), tblClean[[#This Row],[Delivery Date]] - tblClean[[#This Row],[Booking Date]], "")</f>
        <v>2</v>
      </c>
      <c r="T327" s="39">
        <f>IF(AND(tblClean[[#This Row],[Is_SuccessfulDelivery]]=1, NOT(ISBLANK(tblClean[[#This Row],[Delivery Date]])), NOT(ISBLANK(tblClean[[#This Row],[Booking Date]]))),
   tblClean[[#This Row],[Delivery Date]] - tblClean[[#This Row],[Booking Date]],
   "")</f>
        <v>2</v>
      </c>
      <c r="U3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7" s="82">
        <f>IF(tblClean[[#This Row],[Delivery Date]]="", "", tblClean[[#This Row],[Delivery Date]] - tblClean[[#This Row],[Lead Date]])</f>
        <v>8</v>
      </c>
      <c r="W327" s="82" t="str">
        <f>_xlfn.XLOOKUP(tblClean[[#This Row],[Lead ID]], tblHP[Lead ID], tblHP[Potential_Bucket], "")</f>
        <v>Low</v>
      </c>
      <c r="X327" s="82" t="str">
        <f>IF(tblClean[[#This Row],[Customer Rating]]="", "", IF(tblClean[[#This Row],[Customer Rating]]&lt;=2,"0-2", IF(tblClean[[#This Row],[Customer Rating]]&lt;=5,"3-5", IF(tblClean[[#This Row],[Customer Rating]]&lt;=8,"6-8","9-10"))))</f>
        <v>6-8</v>
      </c>
    </row>
    <row r="328" spans="1:24" x14ac:dyDescent="0.3">
      <c r="A328" s="40" t="s">
        <v>347</v>
      </c>
      <c r="B328" s="41" t="s">
        <v>19</v>
      </c>
      <c r="C328" s="41" t="s">
        <v>16</v>
      </c>
      <c r="D328" s="42">
        <v>45955</v>
      </c>
      <c r="E328" s="42">
        <v>45959</v>
      </c>
      <c r="F328" s="42">
        <v>45960</v>
      </c>
      <c r="G328" s="42">
        <v>45962</v>
      </c>
      <c r="H328" s="41" t="s">
        <v>23</v>
      </c>
      <c r="I328" s="41" t="s">
        <v>33</v>
      </c>
      <c r="J328" s="41"/>
      <c r="K328" s="43"/>
      <c r="L328" s="44">
        <f>IF(NOT(ISBLANK(tblClean[[#This Row],[Pre-Booking Date]])), 1, 0)</f>
        <v>1</v>
      </c>
      <c r="M328" s="44">
        <f>IF(NOT(ISBLANK(tblClean[[#This Row],[Booking Date]])), 1, 0)</f>
        <v>1</v>
      </c>
      <c r="N328" s="38">
        <f>IF(NOT(ISBLANK(tblClean[[#This Row],[Delivery Date]])), 1, 0)</f>
        <v>1</v>
      </c>
      <c r="O328" s="38">
        <f>IF(OR(LOWER(TRIM(tblClean[[#This Row],[Cancellation Status]]))="yes", LOWER(TRIM(tblClean[[#This Row],[Cancellation Status]]))="cancelled"), 1, 0)</f>
        <v>1</v>
      </c>
      <c r="P328" s="38">
        <f>IF(AND(tblClean[[#This Row],[Is_Delivered]]=1, tblClean[[#This Row],[Is_Cancelled]]=0), 1, 0)</f>
        <v>0</v>
      </c>
      <c r="Q328" s="38">
        <f>IF(AND(NOT(ISBLANK(tblClean[[#This Row],[Pre-Booking Date]])), NOT(ISBLANK(tblClean[[#This Row],[Lead Date]]))), tblClean[[#This Row],[Pre-Booking Date]] - tblClean[[#This Row],[Lead Date]], "")</f>
        <v>4</v>
      </c>
      <c r="R328" s="38">
        <f>IF(AND(NOT(ISBLANK(tblClean[[#This Row],[Booking Date]])), NOT(ISBLANK(tblClean[[#This Row],[Pre-Booking Date]]))), tblClean[[#This Row],[Booking Date]] - tblClean[[#This Row],[Pre-Booking Date]], "")</f>
        <v>1</v>
      </c>
      <c r="S328" s="38">
        <f>IF(AND(NOT(ISBLANK(tblClean[[#This Row],[Delivery Date]])), NOT(ISBLANK(tblClean[[#This Row],[Booking Date]]))), tblClean[[#This Row],[Delivery Date]] - tblClean[[#This Row],[Booking Date]], "")</f>
        <v>2</v>
      </c>
      <c r="T328" s="39" t="str">
        <f>IF(AND(tblClean[[#This Row],[Is_SuccessfulDelivery]]=1, NOT(ISBLANK(tblClean[[#This Row],[Delivery Date]])), NOT(ISBLANK(tblClean[[#This Row],[Booking Date]]))),
   tblClean[[#This Row],[Delivery Date]] - tblClean[[#This Row],[Booking Date]],
   "")</f>
        <v/>
      </c>
      <c r="U3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28" s="82">
        <f>IF(tblClean[[#This Row],[Delivery Date]]="", "", tblClean[[#This Row],[Delivery Date]] - tblClean[[#This Row],[Lead Date]])</f>
        <v>7</v>
      </c>
      <c r="W328" s="82" t="str">
        <f>_xlfn.XLOOKUP(tblClean[[#This Row],[Lead ID]], tblHP[Lead ID], tblHP[Potential_Bucket], "")</f>
        <v>Low</v>
      </c>
      <c r="X328" s="82" t="str">
        <f>IF(tblClean[[#This Row],[Customer Rating]]="", "", IF(tblClean[[#This Row],[Customer Rating]]&lt;=2,"0-2", IF(tblClean[[#This Row],[Customer Rating]]&lt;=5,"3-5", IF(tblClean[[#This Row],[Customer Rating]]&lt;=8,"6-8","9-10"))))</f>
        <v/>
      </c>
    </row>
    <row r="329" spans="1:24" x14ac:dyDescent="0.3">
      <c r="A329" s="33" t="s">
        <v>348</v>
      </c>
      <c r="B329" s="34" t="s">
        <v>19</v>
      </c>
      <c r="C329" s="34" t="s">
        <v>16</v>
      </c>
      <c r="D329" s="35">
        <v>45952</v>
      </c>
      <c r="E329" s="35">
        <v>45956</v>
      </c>
      <c r="F329" s="35">
        <v>45960</v>
      </c>
      <c r="G329" s="35">
        <v>45962</v>
      </c>
      <c r="H329" s="34" t="s">
        <v>17</v>
      </c>
      <c r="I329" s="34"/>
      <c r="J329" s="35">
        <v>45990</v>
      </c>
      <c r="K329" s="36">
        <v>4</v>
      </c>
      <c r="L329" s="44">
        <f>IF(NOT(ISBLANK(tblClean[[#This Row],[Pre-Booking Date]])), 1, 0)</f>
        <v>1</v>
      </c>
      <c r="M329" s="44">
        <f>IF(NOT(ISBLANK(tblClean[[#This Row],[Booking Date]])), 1, 0)</f>
        <v>1</v>
      </c>
      <c r="N329" s="38">
        <f>IF(NOT(ISBLANK(tblClean[[#This Row],[Delivery Date]])), 1, 0)</f>
        <v>1</v>
      </c>
      <c r="O329" s="38">
        <f>IF(OR(LOWER(TRIM(tblClean[[#This Row],[Cancellation Status]]))="yes", LOWER(TRIM(tblClean[[#This Row],[Cancellation Status]]))="cancelled"), 1, 0)</f>
        <v>0</v>
      </c>
      <c r="P329" s="38">
        <f>IF(AND(tblClean[[#This Row],[Is_Delivered]]=1, tblClean[[#This Row],[Is_Cancelled]]=0), 1, 0)</f>
        <v>1</v>
      </c>
      <c r="Q329" s="38">
        <f>IF(AND(NOT(ISBLANK(tblClean[[#This Row],[Pre-Booking Date]])), NOT(ISBLANK(tblClean[[#This Row],[Lead Date]]))), tblClean[[#This Row],[Pre-Booking Date]] - tblClean[[#This Row],[Lead Date]], "")</f>
        <v>4</v>
      </c>
      <c r="R329" s="38">
        <f>IF(AND(NOT(ISBLANK(tblClean[[#This Row],[Booking Date]])), NOT(ISBLANK(tblClean[[#This Row],[Pre-Booking Date]]))), tblClean[[#This Row],[Booking Date]] - tblClean[[#This Row],[Pre-Booking Date]], "")</f>
        <v>4</v>
      </c>
      <c r="S329" s="38">
        <f>IF(AND(NOT(ISBLANK(tblClean[[#This Row],[Delivery Date]])), NOT(ISBLANK(tblClean[[#This Row],[Booking Date]]))), tblClean[[#This Row],[Delivery Date]] - tblClean[[#This Row],[Booking Date]], "")</f>
        <v>2</v>
      </c>
      <c r="T329" s="39">
        <f>IF(AND(tblClean[[#This Row],[Is_SuccessfulDelivery]]=1, NOT(ISBLANK(tblClean[[#This Row],[Delivery Date]])), NOT(ISBLANK(tblClean[[#This Row],[Booking Date]]))),
   tblClean[[#This Row],[Delivery Date]] - tblClean[[#This Row],[Booking Date]],
   "")</f>
        <v>2</v>
      </c>
      <c r="U3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29" s="82">
        <f>IF(tblClean[[#This Row],[Delivery Date]]="", "", tblClean[[#This Row],[Delivery Date]] - tblClean[[#This Row],[Lead Date]])</f>
        <v>10</v>
      </c>
      <c r="W329" s="82" t="str">
        <f>_xlfn.XLOOKUP(tblClean[[#This Row],[Lead ID]], tblHP[Lead ID], tblHP[Potential_Bucket], "")</f>
        <v>Low</v>
      </c>
      <c r="X329" s="82" t="str">
        <f>IF(tblClean[[#This Row],[Customer Rating]]="", "", IF(tblClean[[#This Row],[Customer Rating]]&lt;=2,"0-2", IF(tblClean[[#This Row],[Customer Rating]]&lt;=5,"3-5", IF(tblClean[[#This Row],[Customer Rating]]&lt;=8,"6-8","9-10"))))</f>
        <v>3-5</v>
      </c>
    </row>
    <row r="330" spans="1:24" x14ac:dyDescent="0.3">
      <c r="A330" s="40" t="s">
        <v>349</v>
      </c>
      <c r="B330" s="41" t="s">
        <v>21</v>
      </c>
      <c r="C330" s="41" t="s">
        <v>22</v>
      </c>
      <c r="D330" s="42">
        <v>45957</v>
      </c>
      <c r="E330" s="41"/>
      <c r="F330" s="41"/>
      <c r="G330" s="41"/>
      <c r="H330" s="41" t="s">
        <v>23</v>
      </c>
      <c r="I330" s="41" t="s">
        <v>26</v>
      </c>
      <c r="J330" s="41"/>
      <c r="K330" s="43"/>
      <c r="L330" s="44">
        <f>IF(NOT(ISBLANK(tblClean[[#This Row],[Pre-Booking Date]])), 1, 0)</f>
        <v>0</v>
      </c>
      <c r="M330" s="44">
        <f>IF(NOT(ISBLANK(tblClean[[#This Row],[Booking Date]])), 1, 0)</f>
        <v>0</v>
      </c>
      <c r="N330" s="38">
        <f>IF(NOT(ISBLANK(tblClean[[#This Row],[Delivery Date]])), 1, 0)</f>
        <v>0</v>
      </c>
      <c r="O330" s="38">
        <f>IF(OR(LOWER(TRIM(tblClean[[#This Row],[Cancellation Status]]))="yes", LOWER(TRIM(tblClean[[#This Row],[Cancellation Status]]))="cancelled"), 1, 0)</f>
        <v>1</v>
      </c>
      <c r="P330" s="38">
        <f>IF(AND(tblClean[[#This Row],[Is_Delivered]]=1, tblClean[[#This Row],[Is_Cancelled]]=0), 1, 0)</f>
        <v>0</v>
      </c>
      <c r="Q330" s="38" t="str">
        <f>IF(AND(NOT(ISBLANK(tblClean[[#This Row],[Pre-Booking Date]])), NOT(ISBLANK(tblClean[[#This Row],[Lead Date]]))), tblClean[[#This Row],[Pre-Booking Date]] - tblClean[[#This Row],[Lead Date]], "")</f>
        <v/>
      </c>
      <c r="R330" s="38" t="str">
        <f>IF(AND(NOT(ISBLANK(tblClean[[#This Row],[Booking Date]])), NOT(ISBLANK(tblClean[[#This Row],[Pre-Booking Date]]))), tblClean[[#This Row],[Booking Date]] - tblClean[[#This Row],[Pre-Booking Date]], "")</f>
        <v/>
      </c>
      <c r="S330" s="38" t="str">
        <f>IF(AND(NOT(ISBLANK(tblClean[[#This Row],[Delivery Date]])), NOT(ISBLANK(tblClean[[#This Row],[Booking Date]]))), tblClean[[#This Row],[Delivery Date]] - tblClean[[#This Row],[Booking Date]], "")</f>
        <v/>
      </c>
      <c r="T330" s="39" t="str">
        <f>IF(AND(tblClean[[#This Row],[Is_SuccessfulDelivery]]=1, NOT(ISBLANK(tblClean[[#This Row],[Delivery Date]])), NOT(ISBLANK(tblClean[[#This Row],[Booking Date]]))),
   tblClean[[#This Row],[Delivery Date]] - tblClean[[#This Row],[Booking Date]],
   "")</f>
        <v/>
      </c>
      <c r="U3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30" s="82" t="str">
        <f>IF(tblClean[[#This Row],[Delivery Date]]="", "", tblClean[[#This Row],[Delivery Date]] - tblClean[[#This Row],[Lead Date]])</f>
        <v/>
      </c>
      <c r="W330" s="82" t="str">
        <f>_xlfn.XLOOKUP(tblClean[[#This Row],[Lead ID]], tblHP[Lead ID], tblHP[Potential_Bucket], "")</f>
        <v>Low</v>
      </c>
      <c r="X330" s="82" t="str">
        <f>IF(tblClean[[#This Row],[Customer Rating]]="", "", IF(tblClean[[#This Row],[Customer Rating]]&lt;=2,"0-2", IF(tblClean[[#This Row],[Customer Rating]]&lt;=5,"3-5", IF(tblClean[[#This Row],[Customer Rating]]&lt;=8,"6-8","9-10"))))</f>
        <v/>
      </c>
    </row>
    <row r="331" spans="1:24" x14ac:dyDescent="0.3">
      <c r="A331" s="33" t="s">
        <v>350</v>
      </c>
      <c r="B331" s="34" t="s">
        <v>32</v>
      </c>
      <c r="C331" s="34" t="s">
        <v>16</v>
      </c>
      <c r="D331" s="35">
        <v>45939</v>
      </c>
      <c r="E331" s="35">
        <v>45944</v>
      </c>
      <c r="F331" s="35">
        <v>45946</v>
      </c>
      <c r="G331" s="35">
        <v>45953</v>
      </c>
      <c r="H331" s="34" t="s">
        <v>23</v>
      </c>
      <c r="I331" s="34" t="s">
        <v>63</v>
      </c>
      <c r="J331" s="34"/>
      <c r="K331" s="36"/>
      <c r="L331" s="44">
        <f>IF(NOT(ISBLANK(tblClean[[#This Row],[Pre-Booking Date]])), 1, 0)</f>
        <v>1</v>
      </c>
      <c r="M331" s="44">
        <f>IF(NOT(ISBLANK(tblClean[[#This Row],[Booking Date]])), 1, 0)</f>
        <v>1</v>
      </c>
      <c r="N331" s="38">
        <f>IF(NOT(ISBLANK(tblClean[[#This Row],[Delivery Date]])), 1, 0)</f>
        <v>1</v>
      </c>
      <c r="O331" s="38">
        <f>IF(OR(LOWER(TRIM(tblClean[[#This Row],[Cancellation Status]]))="yes", LOWER(TRIM(tblClean[[#This Row],[Cancellation Status]]))="cancelled"), 1, 0)</f>
        <v>1</v>
      </c>
      <c r="P331" s="38">
        <f>IF(AND(tblClean[[#This Row],[Is_Delivered]]=1, tblClean[[#This Row],[Is_Cancelled]]=0), 1, 0)</f>
        <v>0</v>
      </c>
      <c r="Q331" s="38">
        <f>IF(AND(NOT(ISBLANK(tblClean[[#This Row],[Pre-Booking Date]])), NOT(ISBLANK(tblClean[[#This Row],[Lead Date]]))), tblClean[[#This Row],[Pre-Booking Date]] - tblClean[[#This Row],[Lead Date]], "")</f>
        <v>5</v>
      </c>
      <c r="R331" s="38">
        <f>IF(AND(NOT(ISBLANK(tblClean[[#This Row],[Booking Date]])), NOT(ISBLANK(tblClean[[#This Row],[Pre-Booking Date]]))), tblClean[[#This Row],[Booking Date]] - tblClean[[#This Row],[Pre-Booking Date]], "")</f>
        <v>2</v>
      </c>
      <c r="S331" s="38">
        <f>IF(AND(NOT(ISBLANK(tblClean[[#This Row],[Delivery Date]])), NOT(ISBLANK(tblClean[[#This Row],[Booking Date]]))), tblClean[[#This Row],[Delivery Date]] - tblClean[[#This Row],[Booking Date]], "")</f>
        <v>7</v>
      </c>
      <c r="T331" s="39" t="str">
        <f>IF(AND(tblClean[[#This Row],[Is_SuccessfulDelivery]]=1, NOT(ISBLANK(tblClean[[#This Row],[Delivery Date]])), NOT(ISBLANK(tblClean[[#This Row],[Booking Date]]))),
   tblClean[[#This Row],[Delivery Date]] - tblClean[[#This Row],[Booking Date]],
   "")</f>
        <v/>
      </c>
      <c r="U3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31" s="82">
        <f>IF(tblClean[[#This Row],[Delivery Date]]="", "", tblClean[[#This Row],[Delivery Date]] - tblClean[[#This Row],[Lead Date]])</f>
        <v>14</v>
      </c>
      <c r="W331" s="82" t="str">
        <f>_xlfn.XLOOKUP(tblClean[[#This Row],[Lead ID]], tblHP[Lead ID], tblHP[Potential_Bucket], "")</f>
        <v>Low</v>
      </c>
      <c r="X331" s="82" t="str">
        <f>IF(tblClean[[#This Row],[Customer Rating]]="", "", IF(tblClean[[#This Row],[Customer Rating]]&lt;=2,"0-2", IF(tblClean[[#This Row],[Customer Rating]]&lt;=5,"3-5", IF(tblClean[[#This Row],[Customer Rating]]&lt;=8,"6-8","9-10"))))</f>
        <v/>
      </c>
    </row>
    <row r="332" spans="1:24" x14ac:dyDescent="0.3">
      <c r="A332" s="40" t="s">
        <v>351</v>
      </c>
      <c r="B332" s="41" t="s">
        <v>32</v>
      </c>
      <c r="C332" s="41" t="s">
        <v>30</v>
      </c>
      <c r="D332" s="42">
        <v>45949</v>
      </c>
      <c r="E332" s="42">
        <v>45954</v>
      </c>
      <c r="F332" s="42">
        <v>45959</v>
      </c>
      <c r="G332" s="42">
        <v>45964</v>
      </c>
      <c r="H332" s="41" t="s">
        <v>17</v>
      </c>
      <c r="I332" s="41"/>
      <c r="J332" s="42">
        <v>45990</v>
      </c>
      <c r="K332" s="43">
        <v>2</v>
      </c>
      <c r="L332" s="44">
        <f>IF(NOT(ISBLANK(tblClean[[#This Row],[Pre-Booking Date]])), 1, 0)</f>
        <v>1</v>
      </c>
      <c r="M332" s="44">
        <f>IF(NOT(ISBLANK(tblClean[[#This Row],[Booking Date]])), 1, 0)</f>
        <v>1</v>
      </c>
      <c r="N332" s="38">
        <f>IF(NOT(ISBLANK(tblClean[[#This Row],[Delivery Date]])), 1, 0)</f>
        <v>1</v>
      </c>
      <c r="O332" s="38">
        <f>IF(OR(LOWER(TRIM(tblClean[[#This Row],[Cancellation Status]]))="yes", LOWER(TRIM(tblClean[[#This Row],[Cancellation Status]]))="cancelled"), 1, 0)</f>
        <v>0</v>
      </c>
      <c r="P332" s="38">
        <f>IF(AND(tblClean[[#This Row],[Is_Delivered]]=1, tblClean[[#This Row],[Is_Cancelled]]=0), 1, 0)</f>
        <v>1</v>
      </c>
      <c r="Q332" s="38">
        <f>IF(AND(NOT(ISBLANK(tblClean[[#This Row],[Pre-Booking Date]])), NOT(ISBLANK(tblClean[[#This Row],[Lead Date]]))), tblClean[[#This Row],[Pre-Booking Date]] - tblClean[[#This Row],[Lead Date]], "")</f>
        <v>5</v>
      </c>
      <c r="R332" s="38">
        <f>IF(AND(NOT(ISBLANK(tblClean[[#This Row],[Booking Date]])), NOT(ISBLANK(tblClean[[#This Row],[Pre-Booking Date]]))), tblClean[[#This Row],[Booking Date]] - tblClean[[#This Row],[Pre-Booking Date]], "")</f>
        <v>5</v>
      </c>
      <c r="S332" s="38">
        <f>IF(AND(NOT(ISBLANK(tblClean[[#This Row],[Delivery Date]])), NOT(ISBLANK(tblClean[[#This Row],[Booking Date]]))), tblClean[[#This Row],[Delivery Date]] - tblClean[[#This Row],[Booking Date]], "")</f>
        <v>5</v>
      </c>
      <c r="T332" s="39">
        <f>IF(AND(tblClean[[#This Row],[Is_SuccessfulDelivery]]=1, NOT(ISBLANK(tblClean[[#This Row],[Delivery Date]])), NOT(ISBLANK(tblClean[[#This Row],[Booking Date]]))),
   tblClean[[#This Row],[Delivery Date]] - tblClean[[#This Row],[Booking Date]],
   "")</f>
        <v>5</v>
      </c>
      <c r="U3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32" s="82">
        <f>IF(tblClean[[#This Row],[Delivery Date]]="", "", tblClean[[#This Row],[Delivery Date]] - tblClean[[#This Row],[Lead Date]])</f>
        <v>15</v>
      </c>
      <c r="W332" s="82" t="str">
        <f>_xlfn.XLOOKUP(tblClean[[#This Row],[Lead ID]], tblHP[Lead ID], tblHP[Potential_Bucket], "")</f>
        <v>Low</v>
      </c>
      <c r="X332" s="82" t="str">
        <f>IF(tblClean[[#This Row],[Customer Rating]]="", "", IF(tblClean[[#This Row],[Customer Rating]]&lt;=2,"0-2", IF(tblClean[[#This Row],[Customer Rating]]&lt;=5,"3-5", IF(tblClean[[#This Row],[Customer Rating]]&lt;=8,"6-8","9-10"))))</f>
        <v>0-2</v>
      </c>
    </row>
    <row r="333" spans="1:24" x14ac:dyDescent="0.3">
      <c r="A333" s="33" t="s">
        <v>352</v>
      </c>
      <c r="B333" s="34" t="s">
        <v>19</v>
      </c>
      <c r="C333" s="34" t="s">
        <v>30</v>
      </c>
      <c r="D333" s="35">
        <v>45932</v>
      </c>
      <c r="E333" s="35">
        <v>45937</v>
      </c>
      <c r="F333" s="35">
        <v>45941</v>
      </c>
      <c r="G333" s="35">
        <v>45943</v>
      </c>
      <c r="H333" s="34" t="s">
        <v>23</v>
      </c>
      <c r="I333" s="34" t="s">
        <v>24</v>
      </c>
      <c r="J333" s="34"/>
      <c r="K333" s="36"/>
      <c r="L333" s="44">
        <f>IF(NOT(ISBLANK(tblClean[[#This Row],[Pre-Booking Date]])), 1, 0)</f>
        <v>1</v>
      </c>
      <c r="M333" s="44">
        <f>IF(NOT(ISBLANK(tblClean[[#This Row],[Booking Date]])), 1, 0)</f>
        <v>1</v>
      </c>
      <c r="N333" s="38">
        <f>IF(NOT(ISBLANK(tblClean[[#This Row],[Delivery Date]])), 1, 0)</f>
        <v>1</v>
      </c>
      <c r="O333" s="38">
        <f>IF(OR(LOWER(TRIM(tblClean[[#This Row],[Cancellation Status]]))="yes", LOWER(TRIM(tblClean[[#This Row],[Cancellation Status]]))="cancelled"), 1, 0)</f>
        <v>1</v>
      </c>
      <c r="P333" s="38">
        <f>IF(AND(tblClean[[#This Row],[Is_Delivered]]=1, tblClean[[#This Row],[Is_Cancelled]]=0), 1, 0)</f>
        <v>0</v>
      </c>
      <c r="Q333" s="38">
        <f>IF(AND(NOT(ISBLANK(tblClean[[#This Row],[Pre-Booking Date]])), NOT(ISBLANK(tblClean[[#This Row],[Lead Date]]))), tblClean[[#This Row],[Pre-Booking Date]] - tblClean[[#This Row],[Lead Date]], "")</f>
        <v>5</v>
      </c>
      <c r="R333" s="38">
        <f>IF(AND(NOT(ISBLANK(tblClean[[#This Row],[Booking Date]])), NOT(ISBLANK(tblClean[[#This Row],[Pre-Booking Date]]))), tblClean[[#This Row],[Booking Date]] - tblClean[[#This Row],[Pre-Booking Date]], "")</f>
        <v>4</v>
      </c>
      <c r="S333" s="38">
        <f>IF(AND(NOT(ISBLANK(tblClean[[#This Row],[Delivery Date]])), NOT(ISBLANK(tblClean[[#This Row],[Booking Date]]))), tblClean[[#This Row],[Delivery Date]] - tblClean[[#This Row],[Booking Date]], "")</f>
        <v>2</v>
      </c>
      <c r="T333" s="39" t="str">
        <f>IF(AND(tblClean[[#This Row],[Is_SuccessfulDelivery]]=1, NOT(ISBLANK(tblClean[[#This Row],[Delivery Date]])), NOT(ISBLANK(tblClean[[#This Row],[Booking Date]]))),
   tblClean[[#This Row],[Delivery Date]] - tblClean[[#This Row],[Booking Date]],
   "")</f>
        <v/>
      </c>
      <c r="U3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33" s="82">
        <f>IF(tblClean[[#This Row],[Delivery Date]]="", "", tblClean[[#This Row],[Delivery Date]] - tblClean[[#This Row],[Lead Date]])</f>
        <v>11</v>
      </c>
      <c r="W333" s="82" t="str">
        <f>_xlfn.XLOOKUP(tblClean[[#This Row],[Lead ID]], tblHP[Lead ID], tblHP[Potential_Bucket], "")</f>
        <v>Low</v>
      </c>
      <c r="X333" s="82" t="str">
        <f>IF(tblClean[[#This Row],[Customer Rating]]="", "", IF(tblClean[[#This Row],[Customer Rating]]&lt;=2,"0-2", IF(tblClean[[#This Row],[Customer Rating]]&lt;=5,"3-5", IF(tblClean[[#This Row],[Customer Rating]]&lt;=8,"6-8","9-10"))))</f>
        <v/>
      </c>
    </row>
    <row r="334" spans="1:24" x14ac:dyDescent="0.3">
      <c r="A334" s="40" t="s">
        <v>353</v>
      </c>
      <c r="B334" s="41" t="s">
        <v>21</v>
      </c>
      <c r="C334" s="41" t="s">
        <v>30</v>
      </c>
      <c r="D334" s="42">
        <v>45955</v>
      </c>
      <c r="E334" s="42">
        <v>45957</v>
      </c>
      <c r="F334" s="42">
        <v>45961</v>
      </c>
      <c r="G334" s="42">
        <v>45963</v>
      </c>
      <c r="H334" s="41" t="s">
        <v>17</v>
      </c>
      <c r="I334" s="41"/>
      <c r="J334" s="42">
        <v>45991</v>
      </c>
      <c r="K334" s="43">
        <v>10</v>
      </c>
      <c r="L334" s="44">
        <f>IF(NOT(ISBLANK(tblClean[[#This Row],[Pre-Booking Date]])), 1, 0)</f>
        <v>1</v>
      </c>
      <c r="M334" s="44">
        <f>IF(NOT(ISBLANK(tblClean[[#This Row],[Booking Date]])), 1, 0)</f>
        <v>1</v>
      </c>
      <c r="N334" s="38">
        <f>IF(NOT(ISBLANK(tblClean[[#This Row],[Delivery Date]])), 1, 0)</f>
        <v>1</v>
      </c>
      <c r="O334" s="38">
        <f>IF(OR(LOWER(TRIM(tblClean[[#This Row],[Cancellation Status]]))="yes", LOWER(TRIM(tblClean[[#This Row],[Cancellation Status]]))="cancelled"), 1, 0)</f>
        <v>0</v>
      </c>
      <c r="P334" s="38">
        <f>IF(AND(tblClean[[#This Row],[Is_Delivered]]=1, tblClean[[#This Row],[Is_Cancelled]]=0), 1, 0)</f>
        <v>1</v>
      </c>
      <c r="Q334" s="38">
        <f>IF(AND(NOT(ISBLANK(tblClean[[#This Row],[Pre-Booking Date]])), NOT(ISBLANK(tblClean[[#This Row],[Lead Date]]))), tblClean[[#This Row],[Pre-Booking Date]] - tblClean[[#This Row],[Lead Date]], "")</f>
        <v>2</v>
      </c>
      <c r="R334" s="38">
        <f>IF(AND(NOT(ISBLANK(tblClean[[#This Row],[Booking Date]])), NOT(ISBLANK(tblClean[[#This Row],[Pre-Booking Date]]))), tblClean[[#This Row],[Booking Date]] - tblClean[[#This Row],[Pre-Booking Date]], "")</f>
        <v>4</v>
      </c>
      <c r="S334" s="38">
        <f>IF(AND(NOT(ISBLANK(tblClean[[#This Row],[Delivery Date]])), NOT(ISBLANK(tblClean[[#This Row],[Booking Date]]))), tblClean[[#This Row],[Delivery Date]] - tblClean[[#This Row],[Booking Date]], "")</f>
        <v>2</v>
      </c>
      <c r="T334" s="39">
        <f>IF(AND(tblClean[[#This Row],[Is_SuccessfulDelivery]]=1, NOT(ISBLANK(tblClean[[#This Row],[Delivery Date]])), NOT(ISBLANK(tblClean[[#This Row],[Booking Date]]))),
   tblClean[[#This Row],[Delivery Date]] - tblClean[[#This Row],[Booking Date]],
   "")</f>
        <v>2</v>
      </c>
      <c r="U3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34" s="82">
        <f>IF(tblClean[[#This Row],[Delivery Date]]="", "", tblClean[[#This Row],[Delivery Date]] - tblClean[[#This Row],[Lead Date]])</f>
        <v>8</v>
      </c>
      <c r="W334" s="82" t="str">
        <f>_xlfn.XLOOKUP(tblClean[[#This Row],[Lead ID]], tblHP[Lead ID], tblHP[Potential_Bucket], "")</f>
        <v>High</v>
      </c>
      <c r="X334" s="82" t="str">
        <f>IF(tblClean[[#This Row],[Customer Rating]]="", "", IF(tblClean[[#This Row],[Customer Rating]]&lt;=2,"0-2", IF(tblClean[[#This Row],[Customer Rating]]&lt;=5,"3-5", IF(tblClean[[#This Row],[Customer Rating]]&lt;=8,"6-8","9-10"))))</f>
        <v>9-10</v>
      </c>
    </row>
    <row r="335" spans="1:24" x14ac:dyDescent="0.3">
      <c r="A335" s="33" t="s">
        <v>354</v>
      </c>
      <c r="B335" s="34" t="s">
        <v>19</v>
      </c>
      <c r="C335" s="34" t="s">
        <v>16</v>
      </c>
      <c r="D335" s="35">
        <v>45955</v>
      </c>
      <c r="E335" s="35">
        <v>45958</v>
      </c>
      <c r="F335" s="35">
        <v>45963</v>
      </c>
      <c r="G335" s="35">
        <v>45966</v>
      </c>
      <c r="H335" s="34" t="s">
        <v>17</v>
      </c>
      <c r="I335" s="34"/>
      <c r="J335" s="35">
        <v>45995</v>
      </c>
      <c r="K335" s="36">
        <v>6</v>
      </c>
      <c r="L335" s="44">
        <f>IF(NOT(ISBLANK(tblClean[[#This Row],[Pre-Booking Date]])), 1, 0)</f>
        <v>1</v>
      </c>
      <c r="M335" s="44">
        <f>IF(NOT(ISBLANK(tblClean[[#This Row],[Booking Date]])), 1, 0)</f>
        <v>1</v>
      </c>
      <c r="N335" s="38">
        <f>IF(NOT(ISBLANK(tblClean[[#This Row],[Delivery Date]])), 1, 0)</f>
        <v>1</v>
      </c>
      <c r="O335" s="38">
        <f>IF(OR(LOWER(TRIM(tblClean[[#This Row],[Cancellation Status]]))="yes", LOWER(TRIM(tblClean[[#This Row],[Cancellation Status]]))="cancelled"), 1, 0)</f>
        <v>0</v>
      </c>
      <c r="P335" s="38">
        <f>IF(AND(tblClean[[#This Row],[Is_Delivered]]=1, tblClean[[#This Row],[Is_Cancelled]]=0), 1, 0)</f>
        <v>1</v>
      </c>
      <c r="Q335" s="38">
        <f>IF(AND(NOT(ISBLANK(tblClean[[#This Row],[Pre-Booking Date]])), NOT(ISBLANK(tblClean[[#This Row],[Lead Date]]))), tblClean[[#This Row],[Pre-Booking Date]] - tblClean[[#This Row],[Lead Date]], "")</f>
        <v>3</v>
      </c>
      <c r="R335" s="38">
        <f>IF(AND(NOT(ISBLANK(tblClean[[#This Row],[Booking Date]])), NOT(ISBLANK(tblClean[[#This Row],[Pre-Booking Date]]))), tblClean[[#This Row],[Booking Date]] - tblClean[[#This Row],[Pre-Booking Date]], "")</f>
        <v>5</v>
      </c>
      <c r="S335" s="38">
        <f>IF(AND(NOT(ISBLANK(tblClean[[#This Row],[Delivery Date]])), NOT(ISBLANK(tblClean[[#This Row],[Booking Date]]))), tblClean[[#This Row],[Delivery Date]] - tblClean[[#This Row],[Booking Date]], "")</f>
        <v>3</v>
      </c>
      <c r="T335" s="39">
        <f>IF(AND(tblClean[[#This Row],[Is_SuccessfulDelivery]]=1, NOT(ISBLANK(tblClean[[#This Row],[Delivery Date]])), NOT(ISBLANK(tblClean[[#This Row],[Booking Date]]))),
   tblClean[[#This Row],[Delivery Date]] - tblClean[[#This Row],[Booking Date]],
   "")</f>
        <v>3</v>
      </c>
      <c r="U3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35" s="82">
        <f>IF(tblClean[[#This Row],[Delivery Date]]="", "", tblClean[[#This Row],[Delivery Date]] - tblClean[[#This Row],[Lead Date]])</f>
        <v>11</v>
      </c>
      <c r="W335" s="82" t="str">
        <f>_xlfn.XLOOKUP(tblClean[[#This Row],[Lead ID]], tblHP[Lead ID], tblHP[Potential_Bucket], "")</f>
        <v>Low</v>
      </c>
      <c r="X335" s="82" t="str">
        <f>IF(tblClean[[#This Row],[Customer Rating]]="", "", IF(tblClean[[#This Row],[Customer Rating]]&lt;=2,"0-2", IF(tblClean[[#This Row],[Customer Rating]]&lt;=5,"3-5", IF(tblClean[[#This Row],[Customer Rating]]&lt;=8,"6-8","9-10"))))</f>
        <v>6-8</v>
      </c>
    </row>
    <row r="336" spans="1:24" x14ac:dyDescent="0.3">
      <c r="A336" s="40" t="s">
        <v>355</v>
      </c>
      <c r="B336" s="41" t="s">
        <v>19</v>
      </c>
      <c r="C336" s="41" t="s">
        <v>16</v>
      </c>
      <c r="D336" s="42">
        <v>45936</v>
      </c>
      <c r="E336" s="42">
        <v>45939</v>
      </c>
      <c r="F336" s="42">
        <v>45940</v>
      </c>
      <c r="G336" s="42">
        <v>45945</v>
      </c>
      <c r="H336" s="41" t="s">
        <v>17</v>
      </c>
      <c r="I336" s="41"/>
      <c r="J336" s="42">
        <v>45959</v>
      </c>
      <c r="K336" s="43">
        <v>7</v>
      </c>
      <c r="L336" s="44">
        <f>IF(NOT(ISBLANK(tblClean[[#This Row],[Pre-Booking Date]])), 1, 0)</f>
        <v>1</v>
      </c>
      <c r="M336" s="44">
        <f>IF(NOT(ISBLANK(tblClean[[#This Row],[Booking Date]])), 1, 0)</f>
        <v>1</v>
      </c>
      <c r="N336" s="38">
        <f>IF(NOT(ISBLANK(tblClean[[#This Row],[Delivery Date]])), 1, 0)</f>
        <v>1</v>
      </c>
      <c r="O336" s="38">
        <f>IF(OR(LOWER(TRIM(tblClean[[#This Row],[Cancellation Status]]))="yes", LOWER(TRIM(tblClean[[#This Row],[Cancellation Status]]))="cancelled"), 1, 0)</f>
        <v>0</v>
      </c>
      <c r="P336" s="38">
        <f>IF(AND(tblClean[[#This Row],[Is_Delivered]]=1, tblClean[[#This Row],[Is_Cancelled]]=0), 1, 0)</f>
        <v>1</v>
      </c>
      <c r="Q336" s="38">
        <f>IF(AND(NOT(ISBLANK(tblClean[[#This Row],[Pre-Booking Date]])), NOT(ISBLANK(tblClean[[#This Row],[Lead Date]]))), tblClean[[#This Row],[Pre-Booking Date]] - tblClean[[#This Row],[Lead Date]], "")</f>
        <v>3</v>
      </c>
      <c r="R336" s="38">
        <f>IF(AND(NOT(ISBLANK(tblClean[[#This Row],[Booking Date]])), NOT(ISBLANK(tblClean[[#This Row],[Pre-Booking Date]]))), tblClean[[#This Row],[Booking Date]] - tblClean[[#This Row],[Pre-Booking Date]], "")</f>
        <v>1</v>
      </c>
      <c r="S336" s="38">
        <f>IF(AND(NOT(ISBLANK(tblClean[[#This Row],[Delivery Date]])), NOT(ISBLANK(tblClean[[#This Row],[Booking Date]]))), tblClean[[#This Row],[Delivery Date]] - tblClean[[#This Row],[Booking Date]], "")</f>
        <v>5</v>
      </c>
      <c r="T336" s="39">
        <f>IF(AND(tblClean[[#This Row],[Is_SuccessfulDelivery]]=1, NOT(ISBLANK(tblClean[[#This Row],[Delivery Date]])), NOT(ISBLANK(tblClean[[#This Row],[Booking Date]]))),
   tblClean[[#This Row],[Delivery Date]] - tblClean[[#This Row],[Booking Date]],
   "")</f>
        <v>5</v>
      </c>
      <c r="U3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36" s="82">
        <f>IF(tblClean[[#This Row],[Delivery Date]]="", "", tblClean[[#This Row],[Delivery Date]] - tblClean[[#This Row],[Lead Date]])</f>
        <v>9</v>
      </c>
      <c r="W336" s="82" t="str">
        <f>_xlfn.XLOOKUP(tblClean[[#This Row],[Lead ID]], tblHP[Lead ID], tblHP[Potential_Bucket], "")</f>
        <v>Low</v>
      </c>
      <c r="X336" s="82" t="str">
        <f>IF(tblClean[[#This Row],[Customer Rating]]="", "", IF(tblClean[[#This Row],[Customer Rating]]&lt;=2,"0-2", IF(tblClean[[#This Row],[Customer Rating]]&lt;=5,"3-5", IF(tblClean[[#This Row],[Customer Rating]]&lt;=8,"6-8","9-10"))))</f>
        <v>6-8</v>
      </c>
    </row>
    <row r="337" spans="1:24" x14ac:dyDescent="0.3">
      <c r="A337" s="33" t="s">
        <v>356</v>
      </c>
      <c r="B337" s="34" t="s">
        <v>19</v>
      </c>
      <c r="C337" s="34" t="s">
        <v>16</v>
      </c>
      <c r="D337" s="35">
        <v>45946</v>
      </c>
      <c r="E337" s="35">
        <v>45949</v>
      </c>
      <c r="F337" s="35">
        <v>45954</v>
      </c>
      <c r="G337" s="35">
        <v>45959</v>
      </c>
      <c r="H337" s="34" t="s">
        <v>17</v>
      </c>
      <c r="I337" s="34"/>
      <c r="J337" s="35">
        <v>45972</v>
      </c>
      <c r="K337" s="36">
        <v>3</v>
      </c>
      <c r="L337" s="44">
        <f>IF(NOT(ISBLANK(tblClean[[#This Row],[Pre-Booking Date]])), 1, 0)</f>
        <v>1</v>
      </c>
      <c r="M337" s="44">
        <f>IF(NOT(ISBLANK(tblClean[[#This Row],[Booking Date]])), 1, 0)</f>
        <v>1</v>
      </c>
      <c r="N337" s="38">
        <f>IF(NOT(ISBLANK(tblClean[[#This Row],[Delivery Date]])), 1, 0)</f>
        <v>1</v>
      </c>
      <c r="O337" s="38">
        <f>IF(OR(LOWER(TRIM(tblClean[[#This Row],[Cancellation Status]]))="yes", LOWER(TRIM(tblClean[[#This Row],[Cancellation Status]]))="cancelled"), 1, 0)</f>
        <v>0</v>
      </c>
      <c r="P337" s="38">
        <f>IF(AND(tblClean[[#This Row],[Is_Delivered]]=1, tblClean[[#This Row],[Is_Cancelled]]=0), 1, 0)</f>
        <v>1</v>
      </c>
      <c r="Q337" s="38">
        <f>IF(AND(NOT(ISBLANK(tblClean[[#This Row],[Pre-Booking Date]])), NOT(ISBLANK(tblClean[[#This Row],[Lead Date]]))), tblClean[[#This Row],[Pre-Booking Date]] - tblClean[[#This Row],[Lead Date]], "")</f>
        <v>3</v>
      </c>
      <c r="R337" s="38">
        <f>IF(AND(NOT(ISBLANK(tblClean[[#This Row],[Booking Date]])), NOT(ISBLANK(tblClean[[#This Row],[Pre-Booking Date]]))), tblClean[[#This Row],[Booking Date]] - tblClean[[#This Row],[Pre-Booking Date]], "")</f>
        <v>5</v>
      </c>
      <c r="S337" s="38">
        <f>IF(AND(NOT(ISBLANK(tblClean[[#This Row],[Delivery Date]])), NOT(ISBLANK(tblClean[[#This Row],[Booking Date]]))), tblClean[[#This Row],[Delivery Date]] - tblClean[[#This Row],[Booking Date]], "")</f>
        <v>5</v>
      </c>
      <c r="T337" s="39">
        <f>IF(AND(tblClean[[#This Row],[Is_SuccessfulDelivery]]=1, NOT(ISBLANK(tblClean[[#This Row],[Delivery Date]])), NOT(ISBLANK(tblClean[[#This Row],[Booking Date]]))),
   tblClean[[#This Row],[Delivery Date]] - tblClean[[#This Row],[Booking Date]],
   "")</f>
        <v>5</v>
      </c>
      <c r="U3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37" s="82">
        <f>IF(tblClean[[#This Row],[Delivery Date]]="", "", tblClean[[#This Row],[Delivery Date]] - tblClean[[#This Row],[Lead Date]])</f>
        <v>13</v>
      </c>
      <c r="W337" s="82" t="str">
        <f>_xlfn.XLOOKUP(tblClean[[#This Row],[Lead ID]], tblHP[Lead ID], tblHP[Potential_Bucket], "")</f>
        <v>Low</v>
      </c>
      <c r="X337" s="82" t="str">
        <f>IF(tblClean[[#This Row],[Customer Rating]]="", "", IF(tblClean[[#This Row],[Customer Rating]]&lt;=2,"0-2", IF(tblClean[[#This Row],[Customer Rating]]&lt;=5,"3-5", IF(tblClean[[#This Row],[Customer Rating]]&lt;=8,"6-8","9-10"))))</f>
        <v>3-5</v>
      </c>
    </row>
    <row r="338" spans="1:24" x14ac:dyDescent="0.3">
      <c r="A338" s="40" t="s">
        <v>357</v>
      </c>
      <c r="B338" s="41" t="s">
        <v>21</v>
      </c>
      <c r="C338" s="41" t="s">
        <v>16</v>
      </c>
      <c r="D338" s="42">
        <v>45947</v>
      </c>
      <c r="E338" s="42">
        <v>45951</v>
      </c>
      <c r="F338" s="42">
        <v>45955</v>
      </c>
      <c r="G338" s="42">
        <v>45957</v>
      </c>
      <c r="H338" s="41" t="s">
        <v>17</v>
      </c>
      <c r="I338" s="41"/>
      <c r="J338" s="42">
        <v>45981</v>
      </c>
      <c r="K338" s="43">
        <v>2</v>
      </c>
      <c r="L338" s="44">
        <f>IF(NOT(ISBLANK(tblClean[[#This Row],[Pre-Booking Date]])), 1, 0)</f>
        <v>1</v>
      </c>
      <c r="M338" s="44">
        <f>IF(NOT(ISBLANK(tblClean[[#This Row],[Booking Date]])), 1, 0)</f>
        <v>1</v>
      </c>
      <c r="N338" s="38">
        <f>IF(NOT(ISBLANK(tblClean[[#This Row],[Delivery Date]])), 1, 0)</f>
        <v>1</v>
      </c>
      <c r="O338" s="38">
        <f>IF(OR(LOWER(TRIM(tblClean[[#This Row],[Cancellation Status]]))="yes", LOWER(TRIM(tblClean[[#This Row],[Cancellation Status]]))="cancelled"), 1, 0)</f>
        <v>0</v>
      </c>
      <c r="P338" s="38">
        <f>IF(AND(tblClean[[#This Row],[Is_Delivered]]=1, tblClean[[#This Row],[Is_Cancelled]]=0), 1, 0)</f>
        <v>1</v>
      </c>
      <c r="Q338" s="38">
        <f>IF(AND(NOT(ISBLANK(tblClean[[#This Row],[Pre-Booking Date]])), NOT(ISBLANK(tblClean[[#This Row],[Lead Date]]))), tblClean[[#This Row],[Pre-Booking Date]] - tblClean[[#This Row],[Lead Date]], "")</f>
        <v>4</v>
      </c>
      <c r="R338" s="38">
        <f>IF(AND(NOT(ISBLANK(tblClean[[#This Row],[Booking Date]])), NOT(ISBLANK(tblClean[[#This Row],[Pre-Booking Date]]))), tblClean[[#This Row],[Booking Date]] - tblClean[[#This Row],[Pre-Booking Date]], "")</f>
        <v>4</v>
      </c>
      <c r="S338" s="38">
        <f>IF(AND(NOT(ISBLANK(tblClean[[#This Row],[Delivery Date]])), NOT(ISBLANK(tblClean[[#This Row],[Booking Date]]))), tblClean[[#This Row],[Delivery Date]] - tblClean[[#This Row],[Booking Date]], "")</f>
        <v>2</v>
      </c>
      <c r="T338" s="39">
        <f>IF(AND(tblClean[[#This Row],[Is_SuccessfulDelivery]]=1, NOT(ISBLANK(tblClean[[#This Row],[Delivery Date]])), NOT(ISBLANK(tblClean[[#This Row],[Booking Date]]))),
   tblClean[[#This Row],[Delivery Date]] - tblClean[[#This Row],[Booking Date]],
   "")</f>
        <v>2</v>
      </c>
      <c r="U3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38" s="82">
        <f>IF(tblClean[[#This Row],[Delivery Date]]="", "", tblClean[[#This Row],[Delivery Date]] - tblClean[[#This Row],[Lead Date]])</f>
        <v>10</v>
      </c>
      <c r="W338" s="82" t="str">
        <f>_xlfn.XLOOKUP(tblClean[[#This Row],[Lead ID]], tblHP[Lead ID], tblHP[Potential_Bucket], "")</f>
        <v>Low</v>
      </c>
      <c r="X338" s="82" t="str">
        <f>IF(tblClean[[#This Row],[Customer Rating]]="", "", IF(tblClean[[#This Row],[Customer Rating]]&lt;=2,"0-2", IF(tblClean[[#This Row],[Customer Rating]]&lt;=5,"3-5", IF(tblClean[[#This Row],[Customer Rating]]&lt;=8,"6-8","9-10"))))</f>
        <v>0-2</v>
      </c>
    </row>
    <row r="339" spans="1:24" x14ac:dyDescent="0.3">
      <c r="A339" s="33" t="s">
        <v>358</v>
      </c>
      <c r="B339" s="34" t="s">
        <v>32</v>
      </c>
      <c r="C339" s="34" t="s">
        <v>30</v>
      </c>
      <c r="D339" s="35">
        <v>45951</v>
      </c>
      <c r="E339" s="35">
        <v>45955</v>
      </c>
      <c r="F339" s="35">
        <v>45958</v>
      </c>
      <c r="G339" s="35">
        <v>45963</v>
      </c>
      <c r="H339" s="34" t="s">
        <v>17</v>
      </c>
      <c r="I339" s="34"/>
      <c r="J339" s="35">
        <v>45978</v>
      </c>
      <c r="K339" s="36">
        <v>1</v>
      </c>
      <c r="L339" s="44">
        <f>IF(NOT(ISBLANK(tblClean[[#This Row],[Pre-Booking Date]])), 1, 0)</f>
        <v>1</v>
      </c>
      <c r="M339" s="44">
        <f>IF(NOT(ISBLANK(tblClean[[#This Row],[Booking Date]])), 1, 0)</f>
        <v>1</v>
      </c>
      <c r="N339" s="38">
        <f>IF(NOT(ISBLANK(tblClean[[#This Row],[Delivery Date]])), 1, 0)</f>
        <v>1</v>
      </c>
      <c r="O339" s="38">
        <f>IF(OR(LOWER(TRIM(tblClean[[#This Row],[Cancellation Status]]))="yes", LOWER(TRIM(tblClean[[#This Row],[Cancellation Status]]))="cancelled"), 1, 0)</f>
        <v>0</v>
      </c>
      <c r="P339" s="38">
        <f>IF(AND(tblClean[[#This Row],[Is_Delivered]]=1, tblClean[[#This Row],[Is_Cancelled]]=0), 1, 0)</f>
        <v>1</v>
      </c>
      <c r="Q339" s="38">
        <f>IF(AND(NOT(ISBLANK(tblClean[[#This Row],[Pre-Booking Date]])), NOT(ISBLANK(tblClean[[#This Row],[Lead Date]]))), tblClean[[#This Row],[Pre-Booking Date]] - tblClean[[#This Row],[Lead Date]], "")</f>
        <v>4</v>
      </c>
      <c r="R339" s="38">
        <f>IF(AND(NOT(ISBLANK(tblClean[[#This Row],[Booking Date]])), NOT(ISBLANK(tblClean[[#This Row],[Pre-Booking Date]]))), tblClean[[#This Row],[Booking Date]] - tblClean[[#This Row],[Pre-Booking Date]], "")</f>
        <v>3</v>
      </c>
      <c r="S339" s="38">
        <f>IF(AND(NOT(ISBLANK(tblClean[[#This Row],[Delivery Date]])), NOT(ISBLANK(tblClean[[#This Row],[Booking Date]]))), tblClean[[#This Row],[Delivery Date]] - tblClean[[#This Row],[Booking Date]], "")</f>
        <v>5</v>
      </c>
      <c r="T339" s="39">
        <f>IF(AND(tblClean[[#This Row],[Is_SuccessfulDelivery]]=1, NOT(ISBLANK(tblClean[[#This Row],[Delivery Date]])), NOT(ISBLANK(tblClean[[#This Row],[Booking Date]]))),
   tblClean[[#This Row],[Delivery Date]] - tblClean[[#This Row],[Booking Date]],
   "")</f>
        <v>5</v>
      </c>
      <c r="U3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39" s="82">
        <f>IF(tblClean[[#This Row],[Delivery Date]]="", "", tblClean[[#This Row],[Delivery Date]] - tblClean[[#This Row],[Lead Date]])</f>
        <v>12</v>
      </c>
      <c r="W339" s="82" t="str">
        <f>_xlfn.XLOOKUP(tblClean[[#This Row],[Lead ID]], tblHP[Lead ID], tblHP[Potential_Bucket], "")</f>
        <v>Low</v>
      </c>
      <c r="X339" s="82" t="str">
        <f>IF(tblClean[[#This Row],[Customer Rating]]="", "", IF(tblClean[[#This Row],[Customer Rating]]&lt;=2,"0-2", IF(tblClean[[#This Row],[Customer Rating]]&lt;=5,"3-5", IF(tblClean[[#This Row],[Customer Rating]]&lt;=8,"6-8","9-10"))))</f>
        <v>0-2</v>
      </c>
    </row>
    <row r="340" spans="1:24" x14ac:dyDescent="0.3">
      <c r="A340" s="40" t="s">
        <v>359</v>
      </c>
      <c r="B340" s="41" t="s">
        <v>21</v>
      </c>
      <c r="C340" s="41" t="s">
        <v>16</v>
      </c>
      <c r="D340" s="42">
        <v>45945</v>
      </c>
      <c r="E340" s="42">
        <v>45948</v>
      </c>
      <c r="F340" s="42">
        <v>45949</v>
      </c>
      <c r="G340" s="42">
        <v>45952</v>
      </c>
      <c r="H340" s="41" t="s">
        <v>17</v>
      </c>
      <c r="I340" s="41"/>
      <c r="J340" s="42">
        <v>45967</v>
      </c>
      <c r="K340" s="43">
        <v>0</v>
      </c>
      <c r="L340" s="44">
        <f>IF(NOT(ISBLANK(tblClean[[#This Row],[Pre-Booking Date]])), 1, 0)</f>
        <v>1</v>
      </c>
      <c r="M340" s="44">
        <f>IF(NOT(ISBLANK(tblClean[[#This Row],[Booking Date]])), 1, 0)</f>
        <v>1</v>
      </c>
      <c r="N340" s="38">
        <f>IF(NOT(ISBLANK(tblClean[[#This Row],[Delivery Date]])), 1, 0)</f>
        <v>1</v>
      </c>
      <c r="O340" s="38">
        <f>IF(OR(LOWER(TRIM(tblClean[[#This Row],[Cancellation Status]]))="yes", LOWER(TRIM(tblClean[[#This Row],[Cancellation Status]]))="cancelled"), 1, 0)</f>
        <v>0</v>
      </c>
      <c r="P340" s="38">
        <f>IF(AND(tblClean[[#This Row],[Is_Delivered]]=1, tblClean[[#This Row],[Is_Cancelled]]=0), 1, 0)</f>
        <v>1</v>
      </c>
      <c r="Q340" s="38">
        <f>IF(AND(NOT(ISBLANK(tblClean[[#This Row],[Pre-Booking Date]])), NOT(ISBLANK(tblClean[[#This Row],[Lead Date]]))), tblClean[[#This Row],[Pre-Booking Date]] - tblClean[[#This Row],[Lead Date]], "")</f>
        <v>3</v>
      </c>
      <c r="R340" s="38">
        <f>IF(AND(NOT(ISBLANK(tblClean[[#This Row],[Booking Date]])), NOT(ISBLANK(tblClean[[#This Row],[Pre-Booking Date]]))), tblClean[[#This Row],[Booking Date]] - tblClean[[#This Row],[Pre-Booking Date]], "")</f>
        <v>1</v>
      </c>
      <c r="S340" s="38">
        <f>IF(AND(NOT(ISBLANK(tblClean[[#This Row],[Delivery Date]])), NOT(ISBLANK(tblClean[[#This Row],[Booking Date]]))), tblClean[[#This Row],[Delivery Date]] - tblClean[[#This Row],[Booking Date]], "")</f>
        <v>3</v>
      </c>
      <c r="T340" s="39">
        <f>IF(AND(tblClean[[#This Row],[Is_SuccessfulDelivery]]=1, NOT(ISBLANK(tblClean[[#This Row],[Delivery Date]])), NOT(ISBLANK(tblClean[[#This Row],[Booking Date]]))),
   tblClean[[#This Row],[Delivery Date]] - tblClean[[#This Row],[Booking Date]],
   "")</f>
        <v>3</v>
      </c>
      <c r="U3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40" s="82">
        <f>IF(tblClean[[#This Row],[Delivery Date]]="", "", tblClean[[#This Row],[Delivery Date]] - tblClean[[#This Row],[Lead Date]])</f>
        <v>7</v>
      </c>
      <c r="W340" s="82" t="str">
        <f>_xlfn.XLOOKUP(tblClean[[#This Row],[Lead ID]], tblHP[Lead ID], tblHP[Potential_Bucket], "")</f>
        <v>Low</v>
      </c>
      <c r="X340" s="82" t="str">
        <f>IF(tblClean[[#This Row],[Customer Rating]]="", "", IF(tblClean[[#This Row],[Customer Rating]]&lt;=2,"0-2", IF(tblClean[[#This Row],[Customer Rating]]&lt;=5,"3-5", IF(tblClean[[#This Row],[Customer Rating]]&lt;=8,"6-8","9-10"))))</f>
        <v>0-2</v>
      </c>
    </row>
    <row r="341" spans="1:24" x14ac:dyDescent="0.3">
      <c r="A341" s="33" t="s">
        <v>360</v>
      </c>
      <c r="B341" s="34" t="s">
        <v>15</v>
      </c>
      <c r="C341" s="34" t="s">
        <v>30</v>
      </c>
      <c r="D341" s="35">
        <v>45960</v>
      </c>
      <c r="E341" s="35">
        <v>45965</v>
      </c>
      <c r="F341" s="35">
        <v>45969</v>
      </c>
      <c r="G341" s="35">
        <v>45976</v>
      </c>
      <c r="H341" s="34" t="s">
        <v>17</v>
      </c>
      <c r="I341" s="34"/>
      <c r="J341" s="35">
        <v>45992</v>
      </c>
      <c r="K341" s="36">
        <v>2</v>
      </c>
      <c r="L341" s="44">
        <f>IF(NOT(ISBLANK(tblClean[[#This Row],[Pre-Booking Date]])), 1, 0)</f>
        <v>1</v>
      </c>
      <c r="M341" s="44">
        <f>IF(NOT(ISBLANK(tblClean[[#This Row],[Booking Date]])), 1, 0)</f>
        <v>1</v>
      </c>
      <c r="N341" s="38">
        <f>IF(NOT(ISBLANK(tblClean[[#This Row],[Delivery Date]])), 1, 0)</f>
        <v>1</v>
      </c>
      <c r="O341" s="38">
        <f>IF(OR(LOWER(TRIM(tblClean[[#This Row],[Cancellation Status]]))="yes", LOWER(TRIM(tblClean[[#This Row],[Cancellation Status]]))="cancelled"), 1, 0)</f>
        <v>0</v>
      </c>
      <c r="P341" s="38">
        <f>IF(AND(tblClean[[#This Row],[Is_Delivered]]=1, tblClean[[#This Row],[Is_Cancelled]]=0), 1, 0)</f>
        <v>1</v>
      </c>
      <c r="Q341" s="38">
        <f>IF(AND(NOT(ISBLANK(tblClean[[#This Row],[Pre-Booking Date]])), NOT(ISBLANK(tblClean[[#This Row],[Lead Date]]))), tblClean[[#This Row],[Pre-Booking Date]] - tblClean[[#This Row],[Lead Date]], "")</f>
        <v>5</v>
      </c>
      <c r="R341" s="38">
        <f>IF(AND(NOT(ISBLANK(tblClean[[#This Row],[Booking Date]])), NOT(ISBLANK(tblClean[[#This Row],[Pre-Booking Date]]))), tblClean[[#This Row],[Booking Date]] - tblClean[[#This Row],[Pre-Booking Date]], "")</f>
        <v>4</v>
      </c>
      <c r="S341" s="38">
        <f>IF(AND(NOT(ISBLANK(tblClean[[#This Row],[Delivery Date]])), NOT(ISBLANK(tblClean[[#This Row],[Booking Date]]))), tblClean[[#This Row],[Delivery Date]] - tblClean[[#This Row],[Booking Date]], "")</f>
        <v>7</v>
      </c>
      <c r="T341" s="39">
        <f>IF(AND(tblClean[[#This Row],[Is_SuccessfulDelivery]]=1, NOT(ISBLANK(tblClean[[#This Row],[Delivery Date]])), NOT(ISBLANK(tblClean[[#This Row],[Booking Date]]))),
   tblClean[[#This Row],[Delivery Date]] - tblClean[[#This Row],[Booking Date]],
   "")</f>
        <v>7</v>
      </c>
      <c r="U3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41" s="82">
        <f>IF(tblClean[[#This Row],[Delivery Date]]="", "", tblClean[[#This Row],[Delivery Date]] - tblClean[[#This Row],[Lead Date]])</f>
        <v>16</v>
      </c>
      <c r="W341" s="82" t="str">
        <f>_xlfn.XLOOKUP(tblClean[[#This Row],[Lead ID]], tblHP[Lead ID], tblHP[Potential_Bucket], "")</f>
        <v>Low</v>
      </c>
      <c r="X341" s="82" t="str">
        <f>IF(tblClean[[#This Row],[Customer Rating]]="", "", IF(tblClean[[#This Row],[Customer Rating]]&lt;=2,"0-2", IF(tblClean[[#This Row],[Customer Rating]]&lt;=5,"3-5", IF(tblClean[[#This Row],[Customer Rating]]&lt;=8,"6-8","9-10"))))</f>
        <v>0-2</v>
      </c>
    </row>
    <row r="342" spans="1:24" x14ac:dyDescent="0.3">
      <c r="A342" s="40" t="s">
        <v>361</v>
      </c>
      <c r="B342" s="41" t="s">
        <v>21</v>
      </c>
      <c r="C342" s="41" t="s">
        <v>16</v>
      </c>
      <c r="D342" s="42">
        <v>45939</v>
      </c>
      <c r="E342" s="42">
        <v>45940</v>
      </c>
      <c r="F342" s="42">
        <v>45943</v>
      </c>
      <c r="G342" s="42">
        <v>45946</v>
      </c>
      <c r="H342" s="41" t="s">
        <v>17</v>
      </c>
      <c r="I342" s="41"/>
      <c r="J342" s="42">
        <v>45962</v>
      </c>
      <c r="K342" s="43">
        <v>2</v>
      </c>
      <c r="L342" s="44">
        <f>IF(NOT(ISBLANK(tblClean[[#This Row],[Pre-Booking Date]])), 1, 0)</f>
        <v>1</v>
      </c>
      <c r="M342" s="44">
        <f>IF(NOT(ISBLANK(tblClean[[#This Row],[Booking Date]])), 1, 0)</f>
        <v>1</v>
      </c>
      <c r="N342" s="38">
        <f>IF(NOT(ISBLANK(tblClean[[#This Row],[Delivery Date]])), 1, 0)</f>
        <v>1</v>
      </c>
      <c r="O342" s="38">
        <f>IF(OR(LOWER(TRIM(tblClean[[#This Row],[Cancellation Status]]))="yes", LOWER(TRIM(tblClean[[#This Row],[Cancellation Status]]))="cancelled"), 1, 0)</f>
        <v>0</v>
      </c>
      <c r="P342" s="38">
        <f>IF(AND(tblClean[[#This Row],[Is_Delivered]]=1, tblClean[[#This Row],[Is_Cancelled]]=0), 1, 0)</f>
        <v>1</v>
      </c>
      <c r="Q342" s="38">
        <f>IF(AND(NOT(ISBLANK(tblClean[[#This Row],[Pre-Booking Date]])), NOT(ISBLANK(tblClean[[#This Row],[Lead Date]]))), tblClean[[#This Row],[Pre-Booking Date]] - tblClean[[#This Row],[Lead Date]], "")</f>
        <v>1</v>
      </c>
      <c r="R342" s="38">
        <f>IF(AND(NOT(ISBLANK(tblClean[[#This Row],[Booking Date]])), NOT(ISBLANK(tblClean[[#This Row],[Pre-Booking Date]]))), tblClean[[#This Row],[Booking Date]] - tblClean[[#This Row],[Pre-Booking Date]], "")</f>
        <v>3</v>
      </c>
      <c r="S342" s="38">
        <f>IF(AND(NOT(ISBLANK(tblClean[[#This Row],[Delivery Date]])), NOT(ISBLANK(tblClean[[#This Row],[Booking Date]]))), tblClean[[#This Row],[Delivery Date]] - tblClean[[#This Row],[Booking Date]], "")</f>
        <v>3</v>
      </c>
      <c r="T342" s="39">
        <f>IF(AND(tblClean[[#This Row],[Is_SuccessfulDelivery]]=1, NOT(ISBLANK(tblClean[[#This Row],[Delivery Date]])), NOT(ISBLANK(tblClean[[#This Row],[Booking Date]]))),
   tblClean[[#This Row],[Delivery Date]] - tblClean[[#This Row],[Booking Date]],
   "")</f>
        <v>3</v>
      </c>
      <c r="U3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42" s="82">
        <f>IF(tblClean[[#This Row],[Delivery Date]]="", "", tblClean[[#This Row],[Delivery Date]] - tblClean[[#This Row],[Lead Date]])</f>
        <v>7</v>
      </c>
      <c r="W342" s="82" t="str">
        <f>_xlfn.XLOOKUP(tblClean[[#This Row],[Lead ID]], tblHP[Lead ID], tblHP[Potential_Bucket], "")</f>
        <v>Low</v>
      </c>
      <c r="X342" s="82" t="str">
        <f>IF(tblClean[[#This Row],[Customer Rating]]="", "", IF(tblClean[[#This Row],[Customer Rating]]&lt;=2,"0-2", IF(tblClean[[#This Row],[Customer Rating]]&lt;=5,"3-5", IF(tblClean[[#This Row],[Customer Rating]]&lt;=8,"6-8","9-10"))))</f>
        <v>0-2</v>
      </c>
    </row>
    <row r="343" spans="1:24" x14ac:dyDescent="0.3">
      <c r="A343" s="33" t="s">
        <v>362</v>
      </c>
      <c r="B343" s="34" t="s">
        <v>21</v>
      </c>
      <c r="C343" s="34" t="s">
        <v>30</v>
      </c>
      <c r="D343" s="35">
        <v>45936</v>
      </c>
      <c r="E343" s="35">
        <v>45939</v>
      </c>
      <c r="F343" s="35">
        <v>45940</v>
      </c>
      <c r="G343" s="35">
        <v>45947</v>
      </c>
      <c r="H343" s="34" t="s">
        <v>17</v>
      </c>
      <c r="I343" s="34"/>
      <c r="J343" s="35">
        <v>45961</v>
      </c>
      <c r="K343" s="36">
        <v>1</v>
      </c>
      <c r="L343" s="44">
        <f>IF(NOT(ISBLANK(tblClean[[#This Row],[Pre-Booking Date]])), 1, 0)</f>
        <v>1</v>
      </c>
      <c r="M343" s="44">
        <f>IF(NOT(ISBLANK(tblClean[[#This Row],[Booking Date]])), 1, 0)</f>
        <v>1</v>
      </c>
      <c r="N343" s="38">
        <f>IF(NOT(ISBLANK(tblClean[[#This Row],[Delivery Date]])), 1, 0)</f>
        <v>1</v>
      </c>
      <c r="O343" s="38">
        <f>IF(OR(LOWER(TRIM(tblClean[[#This Row],[Cancellation Status]]))="yes", LOWER(TRIM(tblClean[[#This Row],[Cancellation Status]]))="cancelled"), 1, 0)</f>
        <v>0</v>
      </c>
      <c r="P343" s="38">
        <f>IF(AND(tblClean[[#This Row],[Is_Delivered]]=1, tblClean[[#This Row],[Is_Cancelled]]=0), 1, 0)</f>
        <v>1</v>
      </c>
      <c r="Q343" s="38">
        <f>IF(AND(NOT(ISBLANK(tblClean[[#This Row],[Pre-Booking Date]])), NOT(ISBLANK(tblClean[[#This Row],[Lead Date]]))), tblClean[[#This Row],[Pre-Booking Date]] - tblClean[[#This Row],[Lead Date]], "")</f>
        <v>3</v>
      </c>
      <c r="R343" s="38">
        <f>IF(AND(NOT(ISBLANK(tblClean[[#This Row],[Booking Date]])), NOT(ISBLANK(tblClean[[#This Row],[Pre-Booking Date]]))), tblClean[[#This Row],[Booking Date]] - tblClean[[#This Row],[Pre-Booking Date]], "")</f>
        <v>1</v>
      </c>
      <c r="S343" s="38">
        <f>IF(AND(NOT(ISBLANK(tblClean[[#This Row],[Delivery Date]])), NOT(ISBLANK(tblClean[[#This Row],[Booking Date]]))), tblClean[[#This Row],[Delivery Date]] - tblClean[[#This Row],[Booking Date]], "")</f>
        <v>7</v>
      </c>
      <c r="T343" s="39">
        <f>IF(AND(tblClean[[#This Row],[Is_SuccessfulDelivery]]=1, NOT(ISBLANK(tblClean[[#This Row],[Delivery Date]])), NOT(ISBLANK(tblClean[[#This Row],[Booking Date]]))),
   tblClean[[#This Row],[Delivery Date]] - tblClean[[#This Row],[Booking Date]],
   "")</f>
        <v>7</v>
      </c>
      <c r="U3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43" s="82">
        <f>IF(tblClean[[#This Row],[Delivery Date]]="", "", tblClean[[#This Row],[Delivery Date]] - tblClean[[#This Row],[Lead Date]])</f>
        <v>11</v>
      </c>
      <c r="W343" s="82" t="str">
        <f>_xlfn.XLOOKUP(tblClean[[#This Row],[Lead ID]], tblHP[Lead ID], tblHP[Potential_Bucket], "")</f>
        <v>Low</v>
      </c>
      <c r="X343" s="82" t="str">
        <f>IF(tblClean[[#This Row],[Customer Rating]]="", "", IF(tblClean[[#This Row],[Customer Rating]]&lt;=2,"0-2", IF(tblClean[[#This Row],[Customer Rating]]&lt;=5,"3-5", IF(tblClean[[#This Row],[Customer Rating]]&lt;=8,"6-8","9-10"))))</f>
        <v>0-2</v>
      </c>
    </row>
    <row r="344" spans="1:24" x14ac:dyDescent="0.3">
      <c r="A344" s="40" t="s">
        <v>363</v>
      </c>
      <c r="B344" s="41" t="s">
        <v>21</v>
      </c>
      <c r="C344" s="41" t="s">
        <v>22</v>
      </c>
      <c r="D344" s="42">
        <v>45949</v>
      </c>
      <c r="E344" s="41"/>
      <c r="F344" s="41"/>
      <c r="G344" s="41"/>
      <c r="H344" s="41" t="s">
        <v>23</v>
      </c>
      <c r="I344" s="41" t="s">
        <v>101</v>
      </c>
      <c r="J344" s="41"/>
      <c r="K344" s="43"/>
      <c r="L344" s="44">
        <f>IF(NOT(ISBLANK(tblClean[[#This Row],[Pre-Booking Date]])), 1, 0)</f>
        <v>0</v>
      </c>
      <c r="M344" s="44">
        <f>IF(NOT(ISBLANK(tblClean[[#This Row],[Booking Date]])), 1, 0)</f>
        <v>0</v>
      </c>
      <c r="N344" s="38">
        <f>IF(NOT(ISBLANK(tblClean[[#This Row],[Delivery Date]])), 1, 0)</f>
        <v>0</v>
      </c>
      <c r="O344" s="38">
        <f>IF(OR(LOWER(TRIM(tblClean[[#This Row],[Cancellation Status]]))="yes", LOWER(TRIM(tblClean[[#This Row],[Cancellation Status]]))="cancelled"), 1, 0)</f>
        <v>1</v>
      </c>
      <c r="P344" s="38">
        <f>IF(AND(tblClean[[#This Row],[Is_Delivered]]=1, tblClean[[#This Row],[Is_Cancelled]]=0), 1, 0)</f>
        <v>0</v>
      </c>
      <c r="Q344" s="38" t="str">
        <f>IF(AND(NOT(ISBLANK(tblClean[[#This Row],[Pre-Booking Date]])), NOT(ISBLANK(tblClean[[#This Row],[Lead Date]]))), tblClean[[#This Row],[Pre-Booking Date]] - tblClean[[#This Row],[Lead Date]], "")</f>
        <v/>
      </c>
      <c r="R344" s="38" t="str">
        <f>IF(AND(NOT(ISBLANK(tblClean[[#This Row],[Booking Date]])), NOT(ISBLANK(tblClean[[#This Row],[Pre-Booking Date]]))), tblClean[[#This Row],[Booking Date]] - tblClean[[#This Row],[Pre-Booking Date]], "")</f>
        <v/>
      </c>
      <c r="S344" s="38" t="str">
        <f>IF(AND(NOT(ISBLANK(tblClean[[#This Row],[Delivery Date]])), NOT(ISBLANK(tblClean[[#This Row],[Booking Date]]))), tblClean[[#This Row],[Delivery Date]] - tblClean[[#This Row],[Booking Date]], "")</f>
        <v/>
      </c>
      <c r="T344" s="39" t="str">
        <f>IF(AND(tblClean[[#This Row],[Is_SuccessfulDelivery]]=1, NOT(ISBLANK(tblClean[[#This Row],[Delivery Date]])), NOT(ISBLANK(tblClean[[#This Row],[Booking Date]]))),
   tblClean[[#This Row],[Delivery Date]] - tblClean[[#This Row],[Booking Date]],
   "")</f>
        <v/>
      </c>
      <c r="U3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44" s="82" t="str">
        <f>IF(tblClean[[#This Row],[Delivery Date]]="", "", tblClean[[#This Row],[Delivery Date]] - tblClean[[#This Row],[Lead Date]])</f>
        <v/>
      </c>
      <c r="W344" s="82" t="str">
        <f>_xlfn.XLOOKUP(tblClean[[#This Row],[Lead ID]], tblHP[Lead ID], tblHP[Potential_Bucket], "")</f>
        <v>Low</v>
      </c>
      <c r="X344" s="82" t="str">
        <f>IF(tblClean[[#This Row],[Customer Rating]]="", "", IF(tblClean[[#This Row],[Customer Rating]]&lt;=2,"0-2", IF(tblClean[[#This Row],[Customer Rating]]&lt;=5,"3-5", IF(tblClean[[#This Row],[Customer Rating]]&lt;=8,"6-8","9-10"))))</f>
        <v/>
      </c>
    </row>
    <row r="345" spans="1:24" x14ac:dyDescent="0.3">
      <c r="A345" s="33" t="s">
        <v>364</v>
      </c>
      <c r="B345" s="34" t="s">
        <v>21</v>
      </c>
      <c r="C345" s="34" t="s">
        <v>30</v>
      </c>
      <c r="D345" s="35">
        <v>45944</v>
      </c>
      <c r="E345" s="35">
        <v>45945</v>
      </c>
      <c r="F345" s="35">
        <v>45947</v>
      </c>
      <c r="G345" s="35">
        <v>45951</v>
      </c>
      <c r="H345" s="34" t="s">
        <v>17</v>
      </c>
      <c r="I345" s="34"/>
      <c r="J345" s="35">
        <v>45962</v>
      </c>
      <c r="K345" s="36">
        <v>7</v>
      </c>
      <c r="L345" s="44">
        <f>IF(NOT(ISBLANK(tblClean[[#This Row],[Pre-Booking Date]])), 1, 0)</f>
        <v>1</v>
      </c>
      <c r="M345" s="44">
        <f>IF(NOT(ISBLANK(tblClean[[#This Row],[Booking Date]])), 1, 0)</f>
        <v>1</v>
      </c>
      <c r="N345" s="38">
        <f>IF(NOT(ISBLANK(tblClean[[#This Row],[Delivery Date]])), 1, 0)</f>
        <v>1</v>
      </c>
      <c r="O345" s="38">
        <f>IF(OR(LOWER(TRIM(tblClean[[#This Row],[Cancellation Status]]))="yes", LOWER(TRIM(tblClean[[#This Row],[Cancellation Status]]))="cancelled"), 1, 0)</f>
        <v>0</v>
      </c>
      <c r="P345" s="38">
        <f>IF(AND(tblClean[[#This Row],[Is_Delivered]]=1, tblClean[[#This Row],[Is_Cancelled]]=0), 1, 0)</f>
        <v>1</v>
      </c>
      <c r="Q345" s="38">
        <f>IF(AND(NOT(ISBLANK(tblClean[[#This Row],[Pre-Booking Date]])), NOT(ISBLANK(tblClean[[#This Row],[Lead Date]]))), tblClean[[#This Row],[Pre-Booking Date]] - tblClean[[#This Row],[Lead Date]], "")</f>
        <v>1</v>
      </c>
      <c r="R345" s="38">
        <f>IF(AND(NOT(ISBLANK(tblClean[[#This Row],[Booking Date]])), NOT(ISBLANK(tblClean[[#This Row],[Pre-Booking Date]]))), tblClean[[#This Row],[Booking Date]] - tblClean[[#This Row],[Pre-Booking Date]], "")</f>
        <v>2</v>
      </c>
      <c r="S345" s="38">
        <f>IF(AND(NOT(ISBLANK(tblClean[[#This Row],[Delivery Date]])), NOT(ISBLANK(tblClean[[#This Row],[Booking Date]]))), tblClean[[#This Row],[Delivery Date]] - tblClean[[#This Row],[Booking Date]], "")</f>
        <v>4</v>
      </c>
      <c r="T345" s="39">
        <f>IF(AND(tblClean[[#This Row],[Is_SuccessfulDelivery]]=1, NOT(ISBLANK(tblClean[[#This Row],[Delivery Date]])), NOT(ISBLANK(tblClean[[#This Row],[Booking Date]]))),
   tblClean[[#This Row],[Delivery Date]] - tblClean[[#This Row],[Booking Date]],
   "")</f>
        <v>4</v>
      </c>
      <c r="U3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45" s="82">
        <f>IF(tblClean[[#This Row],[Delivery Date]]="", "", tblClean[[#This Row],[Delivery Date]] - tblClean[[#This Row],[Lead Date]])</f>
        <v>7</v>
      </c>
      <c r="W345" s="82" t="str">
        <f>_xlfn.XLOOKUP(tblClean[[#This Row],[Lead ID]], tblHP[Lead ID], tblHP[Potential_Bucket], "")</f>
        <v>High</v>
      </c>
      <c r="X345" s="82" t="str">
        <f>IF(tblClean[[#This Row],[Customer Rating]]="", "", IF(tblClean[[#This Row],[Customer Rating]]&lt;=2,"0-2", IF(tblClean[[#This Row],[Customer Rating]]&lt;=5,"3-5", IF(tblClean[[#This Row],[Customer Rating]]&lt;=8,"6-8","9-10"))))</f>
        <v>6-8</v>
      </c>
    </row>
    <row r="346" spans="1:24" x14ac:dyDescent="0.3">
      <c r="A346" s="40" t="s">
        <v>365</v>
      </c>
      <c r="B346" s="41" t="s">
        <v>32</v>
      </c>
      <c r="C346" s="41" t="s">
        <v>22</v>
      </c>
      <c r="D346" s="42">
        <v>45951</v>
      </c>
      <c r="E346" s="41"/>
      <c r="F346" s="41"/>
      <c r="G346" s="41"/>
      <c r="H346" s="41" t="s">
        <v>23</v>
      </c>
      <c r="I346" s="41" t="s">
        <v>63</v>
      </c>
      <c r="J346" s="41"/>
      <c r="K346" s="43"/>
      <c r="L346" s="44">
        <f>IF(NOT(ISBLANK(tblClean[[#This Row],[Pre-Booking Date]])), 1, 0)</f>
        <v>0</v>
      </c>
      <c r="M346" s="44">
        <f>IF(NOT(ISBLANK(tblClean[[#This Row],[Booking Date]])), 1, 0)</f>
        <v>0</v>
      </c>
      <c r="N346" s="38">
        <f>IF(NOT(ISBLANK(tblClean[[#This Row],[Delivery Date]])), 1, 0)</f>
        <v>0</v>
      </c>
      <c r="O346" s="38">
        <f>IF(OR(LOWER(TRIM(tblClean[[#This Row],[Cancellation Status]]))="yes", LOWER(TRIM(tblClean[[#This Row],[Cancellation Status]]))="cancelled"), 1, 0)</f>
        <v>1</v>
      </c>
      <c r="P346" s="38">
        <f>IF(AND(tblClean[[#This Row],[Is_Delivered]]=1, tblClean[[#This Row],[Is_Cancelled]]=0), 1, 0)</f>
        <v>0</v>
      </c>
      <c r="Q346" s="38" t="str">
        <f>IF(AND(NOT(ISBLANK(tblClean[[#This Row],[Pre-Booking Date]])), NOT(ISBLANK(tblClean[[#This Row],[Lead Date]]))), tblClean[[#This Row],[Pre-Booking Date]] - tblClean[[#This Row],[Lead Date]], "")</f>
        <v/>
      </c>
      <c r="R346" s="38" t="str">
        <f>IF(AND(NOT(ISBLANK(tblClean[[#This Row],[Booking Date]])), NOT(ISBLANK(tblClean[[#This Row],[Pre-Booking Date]]))), tblClean[[#This Row],[Booking Date]] - tblClean[[#This Row],[Pre-Booking Date]], "")</f>
        <v/>
      </c>
      <c r="S346" s="38" t="str">
        <f>IF(AND(NOT(ISBLANK(tblClean[[#This Row],[Delivery Date]])), NOT(ISBLANK(tblClean[[#This Row],[Booking Date]]))), tblClean[[#This Row],[Delivery Date]] - tblClean[[#This Row],[Booking Date]], "")</f>
        <v/>
      </c>
      <c r="T346" s="39" t="str">
        <f>IF(AND(tblClean[[#This Row],[Is_SuccessfulDelivery]]=1, NOT(ISBLANK(tblClean[[#This Row],[Delivery Date]])), NOT(ISBLANK(tblClean[[#This Row],[Booking Date]]))),
   tblClean[[#This Row],[Delivery Date]] - tblClean[[#This Row],[Booking Date]],
   "")</f>
        <v/>
      </c>
      <c r="U3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46" s="82" t="str">
        <f>IF(tblClean[[#This Row],[Delivery Date]]="", "", tblClean[[#This Row],[Delivery Date]] - tblClean[[#This Row],[Lead Date]])</f>
        <v/>
      </c>
      <c r="W346" s="82" t="str">
        <f>_xlfn.XLOOKUP(tblClean[[#This Row],[Lead ID]], tblHP[Lead ID], tblHP[Potential_Bucket], "")</f>
        <v>Low</v>
      </c>
      <c r="X346" s="82" t="str">
        <f>IF(tblClean[[#This Row],[Customer Rating]]="", "", IF(tblClean[[#This Row],[Customer Rating]]&lt;=2,"0-2", IF(tblClean[[#This Row],[Customer Rating]]&lt;=5,"3-5", IF(tblClean[[#This Row],[Customer Rating]]&lt;=8,"6-8","9-10"))))</f>
        <v/>
      </c>
    </row>
    <row r="347" spans="1:24" x14ac:dyDescent="0.3">
      <c r="A347" s="33" t="s">
        <v>366</v>
      </c>
      <c r="B347" s="34" t="s">
        <v>15</v>
      </c>
      <c r="C347" s="34" t="s">
        <v>16</v>
      </c>
      <c r="D347" s="35">
        <v>45957</v>
      </c>
      <c r="E347" s="35">
        <v>45960</v>
      </c>
      <c r="F347" s="35">
        <v>45965</v>
      </c>
      <c r="G347" s="35">
        <v>45968</v>
      </c>
      <c r="H347" s="34" t="s">
        <v>17</v>
      </c>
      <c r="I347" s="34"/>
      <c r="J347" s="35">
        <v>45991</v>
      </c>
      <c r="K347" s="36">
        <v>3</v>
      </c>
      <c r="L347" s="44">
        <f>IF(NOT(ISBLANK(tblClean[[#This Row],[Pre-Booking Date]])), 1, 0)</f>
        <v>1</v>
      </c>
      <c r="M347" s="44">
        <f>IF(NOT(ISBLANK(tblClean[[#This Row],[Booking Date]])), 1, 0)</f>
        <v>1</v>
      </c>
      <c r="N347" s="38">
        <f>IF(NOT(ISBLANK(tblClean[[#This Row],[Delivery Date]])), 1, 0)</f>
        <v>1</v>
      </c>
      <c r="O347" s="38">
        <f>IF(OR(LOWER(TRIM(tblClean[[#This Row],[Cancellation Status]]))="yes", LOWER(TRIM(tblClean[[#This Row],[Cancellation Status]]))="cancelled"), 1, 0)</f>
        <v>0</v>
      </c>
      <c r="P347" s="38">
        <f>IF(AND(tblClean[[#This Row],[Is_Delivered]]=1, tblClean[[#This Row],[Is_Cancelled]]=0), 1, 0)</f>
        <v>1</v>
      </c>
      <c r="Q347" s="38">
        <f>IF(AND(NOT(ISBLANK(tblClean[[#This Row],[Pre-Booking Date]])), NOT(ISBLANK(tblClean[[#This Row],[Lead Date]]))), tblClean[[#This Row],[Pre-Booking Date]] - tblClean[[#This Row],[Lead Date]], "")</f>
        <v>3</v>
      </c>
      <c r="R347" s="38">
        <f>IF(AND(NOT(ISBLANK(tblClean[[#This Row],[Booking Date]])), NOT(ISBLANK(tblClean[[#This Row],[Pre-Booking Date]]))), tblClean[[#This Row],[Booking Date]] - tblClean[[#This Row],[Pre-Booking Date]], "")</f>
        <v>5</v>
      </c>
      <c r="S347" s="38">
        <f>IF(AND(NOT(ISBLANK(tblClean[[#This Row],[Delivery Date]])), NOT(ISBLANK(tblClean[[#This Row],[Booking Date]]))), tblClean[[#This Row],[Delivery Date]] - tblClean[[#This Row],[Booking Date]], "")</f>
        <v>3</v>
      </c>
      <c r="T347" s="39">
        <f>IF(AND(tblClean[[#This Row],[Is_SuccessfulDelivery]]=1, NOT(ISBLANK(tblClean[[#This Row],[Delivery Date]])), NOT(ISBLANK(tblClean[[#This Row],[Booking Date]]))),
   tblClean[[#This Row],[Delivery Date]] - tblClean[[#This Row],[Booking Date]],
   "")</f>
        <v>3</v>
      </c>
      <c r="U3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47" s="82">
        <f>IF(tblClean[[#This Row],[Delivery Date]]="", "", tblClean[[#This Row],[Delivery Date]] - tblClean[[#This Row],[Lead Date]])</f>
        <v>11</v>
      </c>
      <c r="W347" s="82" t="str">
        <f>_xlfn.XLOOKUP(tblClean[[#This Row],[Lead ID]], tblHP[Lead ID], tblHP[Potential_Bucket], "")</f>
        <v>Low</v>
      </c>
      <c r="X347" s="82" t="str">
        <f>IF(tblClean[[#This Row],[Customer Rating]]="", "", IF(tblClean[[#This Row],[Customer Rating]]&lt;=2,"0-2", IF(tblClean[[#This Row],[Customer Rating]]&lt;=5,"3-5", IF(tblClean[[#This Row],[Customer Rating]]&lt;=8,"6-8","9-10"))))</f>
        <v>3-5</v>
      </c>
    </row>
    <row r="348" spans="1:24" x14ac:dyDescent="0.3">
      <c r="A348" s="40" t="s">
        <v>367</v>
      </c>
      <c r="B348" s="41" t="s">
        <v>32</v>
      </c>
      <c r="C348" s="41" t="s">
        <v>22</v>
      </c>
      <c r="D348" s="42">
        <v>45946</v>
      </c>
      <c r="E348" s="41"/>
      <c r="F348" s="41"/>
      <c r="G348" s="41"/>
      <c r="H348" s="41" t="s">
        <v>23</v>
      </c>
      <c r="I348" s="41" t="s">
        <v>63</v>
      </c>
      <c r="J348" s="41"/>
      <c r="K348" s="43"/>
      <c r="L348" s="44">
        <f>IF(NOT(ISBLANK(tblClean[[#This Row],[Pre-Booking Date]])), 1, 0)</f>
        <v>0</v>
      </c>
      <c r="M348" s="44">
        <f>IF(NOT(ISBLANK(tblClean[[#This Row],[Booking Date]])), 1, 0)</f>
        <v>0</v>
      </c>
      <c r="N348" s="38">
        <f>IF(NOT(ISBLANK(tblClean[[#This Row],[Delivery Date]])), 1, 0)</f>
        <v>0</v>
      </c>
      <c r="O348" s="38">
        <f>IF(OR(LOWER(TRIM(tblClean[[#This Row],[Cancellation Status]]))="yes", LOWER(TRIM(tblClean[[#This Row],[Cancellation Status]]))="cancelled"), 1, 0)</f>
        <v>1</v>
      </c>
      <c r="P348" s="38">
        <f>IF(AND(tblClean[[#This Row],[Is_Delivered]]=1, tblClean[[#This Row],[Is_Cancelled]]=0), 1, 0)</f>
        <v>0</v>
      </c>
      <c r="Q348" s="38" t="str">
        <f>IF(AND(NOT(ISBLANK(tblClean[[#This Row],[Pre-Booking Date]])), NOT(ISBLANK(tblClean[[#This Row],[Lead Date]]))), tblClean[[#This Row],[Pre-Booking Date]] - tblClean[[#This Row],[Lead Date]], "")</f>
        <v/>
      </c>
      <c r="R348" s="38" t="str">
        <f>IF(AND(NOT(ISBLANK(tblClean[[#This Row],[Booking Date]])), NOT(ISBLANK(tblClean[[#This Row],[Pre-Booking Date]]))), tblClean[[#This Row],[Booking Date]] - tblClean[[#This Row],[Pre-Booking Date]], "")</f>
        <v/>
      </c>
      <c r="S348" s="38" t="str">
        <f>IF(AND(NOT(ISBLANK(tblClean[[#This Row],[Delivery Date]])), NOT(ISBLANK(tblClean[[#This Row],[Booking Date]]))), tblClean[[#This Row],[Delivery Date]] - tblClean[[#This Row],[Booking Date]], "")</f>
        <v/>
      </c>
      <c r="T348" s="39" t="str">
        <f>IF(AND(tblClean[[#This Row],[Is_SuccessfulDelivery]]=1, NOT(ISBLANK(tblClean[[#This Row],[Delivery Date]])), NOT(ISBLANK(tblClean[[#This Row],[Booking Date]]))),
   tblClean[[#This Row],[Delivery Date]] - tblClean[[#This Row],[Booking Date]],
   "")</f>
        <v/>
      </c>
      <c r="U3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48" s="82" t="str">
        <f>IF(tblClean[[#This Row],[Delivery Date]]="", "", tblClean[[#This Row],[Delivery Date]] - tblClean[[#This Row],[Lead Date]])</f>
        <v/>
      </c>
      <c r="W348" s="82" t="str">
        <f>_xlfn.XLOOKUP(tblClean[[#This Row],[Lead ID]], tblHP[Lead ID], tblHP[Potential_Bucket], "")</f>
        <v>Low</v>
      </c>
      <c r="X348" s="82" t="str">
        <f>IF(tblClean[[#This Row],[Customer Rating]]="", "", IF(tblClean[[#This Row],[Customer Rating]]&lt;=2,"0-2", IF(tblClean[[#This Row],[Customer Rating]]&lt;=5,"3-5", IF(tblClean[[#This Row],[Customer Rating]]&lt;=8,"6-8","9-10"))))</f>
        <v/>
      </c>
    </row>
    <row r="349" spans="1:24" x14ac:dyDescent="0.3">
      <c r="A349" s="33" t="s">
        <v>368</v>
      </c>
      <c r="B349" s="34" t="s">
        <v>32</v>
      </c>
      <c r="C349" s="34" t="s">
        <v>16</v>
      </c>
      <c r="D349" s="35">
        <v>45933</v>
      </c>
      <c r="E349" s="35">
        <v>45934</v>
      </c>
      <c r="F349" s="35">
        <v>45935</v>
      </c>
      <c r="G349" s="35">
        <v>45939</v>
      </c>
      <c r="H349" s="34" t="s">
        <v>17</v>
      </c>
      <c r="I349" s="34"/>
      <c r="J349" s="35">
        <v>45951</v>
      </c>
      <c r="K349" s="36">
        <v>10</v>
      </c>
      <c r="L349" s="44">
        <f>IF(NOT(ISBLANK(tblClean[[#This Row],[Pre-Booking Date]])), 1, 0)</f>
        <v>1</v>
      </c>
      <c r="M349" s="44">
        <f>IF(NOT(ISBLANK(tblClean[[#This Row],[Booking Date]])), 1, 0)</f>
        <v>1</v>
      </c>
      <c r="N349" s="38">
        <f>IF(NOT(ISBLANK(tblClean[[#This Row],[Delivery Date]])), 1, 0)</f>
        <v>1</v>
      </c>
      <c r="O349" s="38">
        <f>IF(OR(LOWER(TRIM(tblClean[[#This Row],[Cancellation Status]]))="yes", LOWER(TRIM(tblClean[[#This Row],[Cancellation Status]]))="cancelled"), 1, 0)</f>
        <v>0</v>
      </c>
      <c r="P349" s="38">
        <f>IF(AND(tblClean[[#This Row],[Is_Delivered]]=1, tblClean[[#This Row],[Is_Cancelled]]=0), 1, 0)</f>
        <v>1</v>
      </c>
      <c r="Q349" s="38">
        <f>IF(AND(NOT(ISBLANK(tblClean[[#This Row],[Pre-Booking Date]])), NOT(ISBLANK(tblClean[[#This Row],[Lead Date]]))), tblClean[[#This Row],[Pre-Booking Date]] - tblClean[[#This Row],[Lead Date]], "")</f>
        <v>1</v>
      </c>
      <c r="R349" s="38">
        <f>IF(AND(NOT(ISBLANK(tblClean[[#This Row],[Booking Date]])), NOT(ISBLANK(tblClean[[#This Row],[Pre-Booking Date]]))), tblClean[[#This Row],[Booking Date]] - tblClean[[#This Row],[Pre-Booking Date]], "")</f>
        <v>1</v>
      </c>
      <c r="S349" s="38">
        <f>IF(AND(NOT(ISBLANK(tblClean[[#This Row],[Delivery Date]])), NOT(ISBLANK(tblClean[[#This Row],[Booking Date]]))), tblClean[[#This Row],[Delivery Date]] - tblClean[[#This Row],[Booking Date]], "")</f>
        <v>4</v>
      </c>
      <c r="T349" s="39">
        <f>IF(AND(tblClean[[#This Row],[Is_SuccessfulDelivery]]=1, NOT(ISBLANK(tblClean[[#This Row],[Delivery Date]])), NOT(ISBLANK(tblClean[[#This Row],[Booking Date]]))),
   tblClean[[#This Row],[Delivery Date]] - tblClean[[#This Row],[Booking Date]],
   "")</f>
        <v>4</v>
      </c>
      <c r="U3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49" s="82">
        <f>IF(tblClean[[#This Row],[Delivery Date]]="", "", tblClean[[#This Row],[Delivery Date]] - tblClean[[#This Row],[Lead Date]])</f>
        <v>6</v>
      </c>
      <c r="W349" s="82" t="str">
        <f>_xlfn.XLOOKUP(tblClean[[#This Row],[Lead ID]], tblHP[Lead ID], tblHP[Potential_Bucket], "")</f>
        <v>Medium</v>
      </c>
      <c r="X349" s="82" t="str">
        <f>IF(tblClean[[#This Row],[Customer Rating]]="", "", IF(tblClean[[#This Row],[Customer Rating]]&lt;=2,"0-2", IF(tblClean[[#This Row],[Customer Rating]]&lt;=5,"3-5", IF(tblClean[[#This Row],[Customer Rating]]&lt;=8,"6-8","9-10"))))</f>
        <v>9-10</v>
      </c>
    </row>
    <row r="350" spans="1:24" x14ac:dyDescent="0.3">
      <c r="A350" s="40" t="s">
        <v>369</v>
      </c>
      <c r="B350" s="41" t="s">
        <v>21</v>
      </c>
      <c r="C350" s="41" t="s">
        <v>16</v>
      </c>
      <c r="D350" s="42">
        <v>45946</v>
      </c>
      <c r="E350" s="42">
        <v>45951</v>
      </c>
      <c r="F350" s="42">
        <v>45952</v>
      </c>
      <c r="G350" s="42">
        <v>45954</v>
      </c>
      <c r="H350" s="41" t="s">
        <v>17</v>
      </c>
      <c r="I350" s="41"/>
      <c r="J350" s="42">
        <v>45977</v>
      </c>
      <c r="K350" s="43">
        <v>1</v>
      </c>
      <c r="L350" s="44">
        <f>IF(NOT(ISBLANK(tblClean[[#This Row],[Pre-Booking Date]])), 1, 0)</f>
        <v>1</v>
      </c>
      <c r="M350" s="44">
        <f>IF(NOT(ISBLANK(tblClean[[#This Row],[Booking Date]])), 1, 0)</f>
        <v>1</v>
      </c>
      <c r="N350" s="38">
        <f>IF(NOT(ISBLANK(tblClean[[#This Row],[Delivery Date]])), 1, 0)</f>
        <v>1</v>
      </c>
      <c r="O350" s="38">
        <f>IF(OR(LOWER(TRIM(tblClean[[#This Row],[Cancellation Status]]))="yes", LOWER(TRIM(tblClean[[#This Row],[Cancellation Status]]))="cancelled"), 1, 0)</f>
        <v>0</v>
      </c>
      <c r="P350" s="38">
        <f>IF(AND(tblClean[[#This Row],[Is_Delivered]]=1, tblClean[[#This Row],[Is_Cancelled]]=0), 1, 0)</f>
        <v>1</v>
      </c>
      <c r="Q350" s="38">
        <f>IF(AND(NOT(ISBLANK(tblClean[[#This Row],[Pre-Booking Date]])), NOT(ISBLANK(tblClean[[#This Row],[Lead Date]]))), tblClean[[#This Row],[Pre-Booking Date]] - tblClean[[#This Row],[Lead Date]], "")</f>
        <v>5</v>
      </c>
      <c r="R350" s="38">
        <f>IF(AND(NOT(ISBLANK(tblClean[[#This Row],[Booking Date]])), NOT(ISBLANK(tblClean[[#This Row],[Pre-Booking Date]]))), tblClean[[#This Row],[Booking Date]] - tblClean[[#This Row],[Pre-Booking Date]], "")</f>
        <v>1</v>
      </c>
      <c r="S350" s="38">
        <f>IF(AND(NOT(ISBLANK(tblClean[[#This Row],[Delivery Date]])), NOT(ISBLANK(tblClean[[#This Row],[Booking Date]]))), tblClean[[#This Row],[Delivery Date]] - tblClean[[#This Row],[Booking Date]], "")</f>
        <v>2</v>
      </c>
      <c r="T350" s="39">
        <f>IF(AND(tblClean[[#This Row],[Is_SuccessfulDelivery]]=1, NOT(ISBLANK(tblClean[[#This Row],[Delivery Date]])), NOT(ISBLANK(tblClean[[#This Row],[Booking Date]]))),
   tblClean[[#This Row],[Delivery Date]] - tblClean[[#This Row],[Booking Date]],
   "")</f>
        <v>2</v>
      </c>
      <c r="U3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0" s="82">
        <f>IF(tblClean[[#This Row],[Delivery Date]]="", "", tblClean[[#This Row],[Delivery Date]] - tblClean[[#This Row],[Lead Date]])</f>
        <v>8</v>
      </c>
      <c r="W350" s="82" t="str">
        <f>_xlfn.XLOOKUP(tblClean[[#This Row],[Lead ID]], tblHP[Lead ID], tblHP[Potential_Bucket], "")</f>
        <v>Low</v>
      </c>
      <c r="X350" s="82" t="str">
        <f>IF(tblClean[[#This Row],[Customer Rating]]="", "", IF(tblClean[[#This Row],[Customer Rating]]&lt;=2,"0-2", IF(tblClean[[#This Row],[Customer Rating]]&lt;=5,"3-5", IF(tblClean[[#This Row],[Customer Rating]]&lt;=8,"6-8","9-10"))))</f>
        <v>0-2</v>
      </c>
    </row>
    <row r="351" spans="1:24" x14ac:dyDescent="0.3">
      <c r="A351" s="33" t="s">
        <v>370</v>
      </c>
      <c r="B351" s="34" t="s">
        <v>19</v>
      </c>
      <c r="C351" s="34" t="s">
        <v>16</v>
      </c>
      <c r="D351" s="35">
        <v>45942</v>
      </c>
      <c r="E351" s="35">
        <v>45946</v>
      </c>
      <c r="F351" s="35">
        <v>45950</v>
      </c>
      <c r="G351" s="35">
        <v>45957</v>
      </c>
      <c r="H351" s="34" t="s">
        <v>17</v>
      </c>
      <c r="I351" s="34"/>
      <c r="J351" s="35">
        <v>45973</v>
      </c>
      <c r="K351" s="36">
        <v>4</v>
      </c>
      <c r="L351" s="44">
        <f>IF(NOT(ISBLANK(tblClean[[#This Row],[Pre-Booking Date]])), 1, 0)</f>
        <v>1</v>
      </c>
      <c r="M351" s="44">
        <f>IF(NOT(ISBLANK(tblClean[[#This Row],[Booking Date]])), 1, 0)</f>
        <v>1</v>
      </c>
      <c r="N351" s="38">
        <f>IF(NOT(ISBLANK(tblClean[[#This Row],[Delivery Date]])), 1, 0)</f>
        <v>1</v>
      </c>
      <c r="O351" s="38">
        <f>IF(OR(LOWER(TRIM(tblClean[[#This Row],[Cancellation Status]]))="yes", LOWER(TRIM(tblClean[[#This Row],[Cancellation Status]]))="cancelled"), 1, 0)</f>
        <v>0</v>
      </c>
      <c r="P351" s="38">
        <f>IF(AND(tblClean[[#This Row],[Is_Delivered]]=1, tblClean[[#This Row],[Is_Cancelled]]=0), 1, 0)</f>
        <v>1</v>
      </c>
      <c r="Q351" s="38">
        <f>IF(AND(NOT(ISBLANK(tblClean[[#This Row],[Pre-Booking Date]])), NOT(ISBLANK(tblClean[[#This Row],[Lead Date]]))), tblClean[[#This Row],[Pre-Booking Date]] - tblClean[[#This Row],[Lead Date]], "")</f>
        <v>4</v>
      </c>
      <c r="R351" s="38">
        <f>IF(AND(NOT(ISBLANK(tblClean[[#This Row],[Booking Date]])), NOT(ISBLANK(tblClean[[#This Row],[Pre-Booking Date]]))), tblClean[[#This Row],[Booking Date]] - tblClean[[#This Row],[Pre-Booking Date]], "")</f>
        <v>4</v>
      </c>
      <c r="S351" s="38">
        <f>IF(AND(NOT(ISBLANK(tblClean[[#This Row],[Delivery Date]])), NOT(ISBLANK(tblClean[[#This Row],[Booking Date]]))), tblClean[[#This Row],[Delivery Date]] - tblClean[[#This Row],[Booking Date]], "")</f>
        <v>7</v>
      </c>
      <c r="T351" s="39">
        <f>IF(AND(tblClean[[#This Row],[Is_SuccessfulDelivery]]=1, NOT(ISBLANK(tblClean[[#This Row],[Delivery Date]])), NOT(ISBLANK(tblClean[[#This Row],[Booking Date]]))),
   tblClean[[#This Row],[Delivery Date]] - tblClean[[#This Row],[Booking Date]],
   "")</f>
        <v>7</v>
      </c>
      <c r="U3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1" s="82">
        <f>IF(tblClean[[#This Row],[Delivery Date]]="", "", tblClean[[#This Row],[Delivery Date]] - tblClean[[#This Row],[Lead Date]])</f>
        <v>15</v>
      </c>
      <c r="W351" s="82" t="str">
        <f>_xlfn.XLOOKUP(tblClean[[#This Row],[Lead ID]], tblHP[Lead ID], tblHP[Potential_Bucket], "")</f>
        <v>Low</v>
      </c>
      <c r="X351" s="82" t="str">
        <f>IF(tblClean[[#This Row],[Customer Rating]]="", "", IF(tblClean[[#This Row],[Customer Rating]]&lt;=2,"0-2", IF(tblClean[[#This Row],[Customer Rating]]&lt;=5,"3-5", IF(tblClean[[#This Row],[Customer Rating]]&lt;=8,"6-8","9-10"))))</f>
        <v>3-5</v>
      </c>
    </row>
    <row r="352" spans="1:24" x14ac:dyDescent="0.3">
      <c r="A352" s="40" t="s">
        <v>371</v>
      </c>
      <c r="B352" s="41" t="s">
        <v>19</v>
      </c>
      <c r="C352" s="41" t="s">
        <v>16</v>
      </c>
      <c r="D352" s="42">
        <v>45944</v>
      </c>
      <c r="E352" s="42">
        <v>45947</v>
      </c>
      <c r="F352" s="42">
        <v>45950</v>
      </c>
      <c r="G352" s="42">
        <v>45954</v>
      </c>
      <c r="H352" s="41" t="s">
        <v>17</v>
      </c>
      <c r="I352" s="41"/>
      <c r="J352" s="42">
        <v>45984</v>
      </c>
      <c r="K352" s="43">
        <v>8</v>
      </c>
      <c r="L352" s="44">
        <f>IF(NOT(ISBLANK(tblClean[[#This Row],[Pre-Booking Date]])), 1, 0)</f>
        <v>1</v>
      </c>
      <c r="M352" s="44">
        <f>IF(NOT(ISBLANK(tblClean[[#This Row],[Booking Date]])), 1, 0)</f>
        <v>1</v>
      </c>
      <c r="N352" s="38">
        <f>IF(NOT(ISBLANK(tblClean[[#This Row],[Delivery Date]])), 1, 0)</f>
        <v>1</v>
      </c>
      <c r="O352" s="38">
        <f>IF(OR(LOWER(TRIM(tblClean[[#This Row],[Cancellation Status]]))="yes", LOWER(TRIM(tblClean[[#This Row],[Cancellation Status]]))="cancelled"), 1, 0)</f>
        <v>0</v>
      </c>
      <c r="P352" s="38">
        <f>IF(AND(tblClean[[#This Row],[Is_Delivered]]=1, tblClean[[#This Row],[Is_Cancelled]]=0), 1, 0)</f>
        <v>1</v>
      </c>
      <c r="Q352" s="38">
        <f>IF(AND(NOT(ISBLANK(tblClean[[#This Row],[Pre-Booking Date]])), NOT(ISBLANK(tblClean[[#This Row],[Lead Date]]))), tblClean[[#This Row],[Pre-Booking Date]] - tblClean[[#This Row],[Lead Date]], "")</f>
        <v>3</v>
      </c>
      <c r="R352" s="38">
        <f>IF(AND(NOT(ISBLANK(tblClean[[#This Row],[Booking Date]])), NOT(ISBLANK(tblClean[[#This Row],[Pre-Booking Date]]))), tblClean[[#This Row],[Booking Date]] - tblClean[[#This Row],[Pre-Booking Date]], "")</f>
        <v>3</v>
      </c>
      <c r="S352" s="38">
        <f>IF(AND(NOT(ISBLANK(tblClean[[#This Row],[Delivery Date]])), NOT(ISBLANK(tblClean[[#This Row],[Booking Date]]))), tblClean[[#This Row],[Delivery Date]] - tblClean[[#This Row],[Booking Date]], "")</f>
        <v>4</v>
      </c>
      <c r="T352" s="39">
        <f>IF(AND(tblClean[[#This Row],[Is_SuccessfulDelivery]]=1, NOT(ISBLANK(tblClean[[#This Row],[Delivery Date]])), NOT(ISBLANK(tblClean[[#This Row],[Booking Date]]))),
   tblClean[[#This Row],[Delivery Date]] - tblClean[[#This Row],[Booking Date]],
   "")</f>
        <v>4</v>
      </c>
      <c r="U3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52" s="82">
        <f>IF(tblClean[[#This Row],[Delivery Date]]="", "", tblClean[[#This Row],[Delivery Date]] - tblClean[[#This Row],[Lead Date]])</f>
        <v>10</v>
      </c>
      <c r="W352" s="82" t="str">
        <f>_xlfn.XLOOKUP(tblClean[[#This Row],[Lead ID]], tblHP[Lead ID], tblHP[Potential_Bucket], "")</f>
        <v>Medium</v>
      </c>
      <c r="X352" s="82" t="str">
        <f>IF(tblClean[[#This Row],[Customer Rating]]="", "", IF(tblClean[[#This Row],[Customer Rating]]&lt;=2,"0-2", IF(tblClean[[#This Row],[Customer Rating]]&lt;=5,"3-5", IF(tblClean[[#This Row],[Customer Rating]]&lt;=8,"6-8","9-10"))))</f>
        <v>6-8</v>
      </c>
    </row>
    <row r="353" spans="1:24" x14ac:dyDescent="0.3">
      <c r="A353" s="33" t="s">
        <v>372</v>
      </c>
      <c r="B353" s="34" t="s">
        <v>32</v>
      </c>
      <c r="C353" s="34" t="s">
        <v>16</v>
      </c>
      <c r="D353" s="35">
        <v>45941</v>
      </c>
      <c r="E353" s="35">
        <v>45944</v>
      </c>
      <c r="F353" s="35">
        <v>45945</v>
      </c>
      <c r="G353" s="35">
        <v>45949</v>
      </c>
      <c r="H353" s="34" t="s">
        <v>17</v>
      </c>
      <c r="I353" s="34"/>
      <c r="J353" s="35">
        <v>45963</v>
      </c>
      <c r="K353" s="36">
        <v>3</v>
      </c>
      <c r="L353" s="44">
        <f>IF(NOT(ISBLANK(tblClean[[#This Row],[Pre-Booking Date]])), 1, 0)</f>
        <v>1</v>
      </c>
      <c r="M353" s="44">
        <f>IF(NOT(ISBLANK(tblClean[[#This Row],[Booking Date]])), 1, 0)</f>
        <v>1</v>
      </c>
      <c r="N353" s="38">
        <f>IF(NOT(ISBLANK(tblClean[[#This Row],[Delivery Date]])), 1, 0)</f>
        <v>1</v>
      </c>
      <c r="O353" s="38">
        <f>IF(OR(LOWER(TRIM(tblClean[[#This Row],[Cancellation Status]]))="yes", LOWER(TRIM(tblClean[[#This Row],[Cancellation Status]]))="cancelled"), 1, 0)</f>
        <v>0</v>
      </c>
      <c r="P353" s="38">
        <f>IF(AND(tblClean[[#This Row],[Is_Delivered]]=1, tblClean[[#This Row],[Is_Cancelled]]=0), 1, 0)</f>
        <v>1</v>
      </c>
      <c r="Q353" s="38">
        <f>IF(AND(NOT(ISBLANK(tblClean[[#This Row],[Pre-Booking Date]])), NOT(ISBLANK(tblClean[[#This Row],[Lead Date]]))), tblClean[[#This Row],[Pre-Booking Date]] - tblClean[[#This Row],[Lead Date]], "")</f>
        <v>3</v>
      </c>
      <c r="R353" s="38">
        <f>IF(AND(NOT(ISBLANK(tblClean[[#This Row],[Booking Date]])), NOT(ISBLANK(tblClean[[#This Row],[Pre-Booking Date]]))), tblClean[[#This Row],[Booking Date]] - tblClean[[#This Row],[Pre-Booking Date]], "")</f>
        <v>1</v>
      </c>
      <c r="S353" s="38">
        <f>IF(AND(NOT(ISBLANK(tblClean[[#This Row],[Delivery Date]])), NOT(ISBLANK(tblClean[[#This Row],[Booking Date]]))), tblClean[[#This Row],[Delivery Date]] - tblClean[[#This Row],[Booking Date]], "")</f>
        <v>4</v>
      </c>
      <c r="T353" s="39">
        <f>IF(AND(tblClean[[#This Row],[Is_SuccessfulDelivery]]=1, NOT(ISBLANK(tblClean[[#This Row],[Delivery Date]])), NOT(ISBLANK(tblClean[[#This Row],[Booking Date]]))),
   tblClean[[#This Row],[Delivery Date]] - tblClean[[#This Row],[Booking Date]],
   "")</f>
        <v>4</v>
      </c>
      <c r="U3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3" s="82">
        <f>IF(tblClean[[#This Row],[Delivery Date]]="", "", tblClean[[#This Row],[Delivery Date]] - tblClean[[#This Row],[Lead Date]])</f>
        <v>8</v>
      </c>
      <c r="W353" s="82" t="str">
        <f>_xlfn.XLOOKUP(tblClean[[#This Row],[Lead ID]], tblHP[Lead ID], tblHP[Potential_Bucket], "")</f>
        <v>Low</v>
      </c>
      <c r="X353" s="82" t="str">
        <f>IF(tblClean[[#This Row],[Customer Rating]]="", "", IF(tblClean[[#This Row],[Customer Rating]]&lt;=2,"0-2", IF(tblClean[[#This Row],[Customer Rating]]&lt;=5,"3-5", IF(tblClean[[#This Row],[Customer Rating]]&lt;=8,"6-8","9-10"))))</f>
        <v>3-5</v>
      </c>
    </row>
    <row r="354" spans="1:24" x14ac:dyDescent="0.3">
      <c r="A354" s="40" t="s">
        <v>373</v>
      </c>
      <c r="B354" s="41" t="s">
        <v>32</v>
      </c>
      <c r="C354" s="41" t="s">
        <v>16</v>
      </c>
      <c r="D354" s="42">
        <v>45941</v>
      </c>
      <c r="E354" s="42">
        <v>45946</v>
      </c>
      <c r="F354" s="42">
        <v>45951</v>
      </c>
      <c r="G354" s="42">
        <v>45953</v>
      </c>
      <c r="H354" s="41" t="s">
        <v>17</v>
      </c>
      <c r="I354" s="41"/>
      <c r="J354" s="42">
        <v>45982</v>
      </c>
      <c r="K354" s="43">
        <v>6</v>
      </c>
      <c r="L354" s="44">
        <f>IF(NOT(ISBLANK(tblClean[[#This Row],[Pre-Booking Date]])), 1, 0)</f>
        <v>1</v>
      </c>
      <c r="M354" s="44">
        <f>IF(NOT(ISBLANK(tblClean[[#This Row],[Booking Date]])), 1, 0)</f>
        <v>1</v>
      </c>
      <c r="N354" s="38">
        <f>IF(NOT(ISBLANK(tblClean[[#This Row],[Delivery Date]])), 1, 0)</f>
        <v>1</v>
      </c>
      <c r="O354" s="38">
        <f>IF(OR(LOWER(TRIM(tblClean[[#This Row],[Cancellation Status]]))="yes", LOWER(TRIM(tblClean[[#This Row],[Cancellation Status]]))="cancelled"), 1, 0)</f>
        <v>0</v>
      </c>
      <c r="P354" s="38">
        <f>IF(AND(tblClean[[#This Row],[Is_Delivered]]=1, tblClean[[#This Row],[Is_Cancelled]]=0), 1, 0)</f>
        <v>1</v>
      </c>
      <c r="Q354" s="38">
        <f>IF(AND(NOT(ISBLANK(tblClean[[#This Row],[Pre-Booking Date]])), NOT(ISBLANK(tblClean[[#This Row],[Lead Date]]))), tblClean[[#This Row],[Pre-Booking Date]] - tblClean[[#This Row],[Lead Date]], "")</f>
        <v>5</v>
      </c>
      <c r="R354" s="38">
        <f>IF(AND(NOT(ISBLANK(tblClean[[#This Row],[Booking Date]])), NOT(ISBLANK(tblClean[[#This Row],[Pre-Booking Date]]))), tblClean[[#This Row],[Booking Date]] - tblClean[[#This Row],[Pre-Booking Date]], "")</f>
        <v>5</v>
      </c>
      <c r="S354" s="38">
        <f>IF(AND(NOT(ISBLANK(tblClean[[#This Row],[Delivery Date]])), NOT(ISBLANK(tblClean[[#This Row],[Booking Date]]))), tblClean[[#This Row],[Delivery Date]] - tblClean[[#This Row],[Booking Date]], "")</f>
        <v>2</v>
      </c>
      <c r="T354" s="39">
        <f>IF(AND(tblClean[[#This Row],[Is_SuccessfulDelivery]]=1, NOT(ISBLANK(tblClean[[#This Row],[Delivery Date]])), NOT(ISBLANK(tblClean[[#This Row],[Booking Date]]))),
   tblClean[[#This Row],[Delivery Date]] - tblClean[[#This Row],[Booking Date]],
   "")</f>
        <v>2</v>
      </c>
      <c r="U3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4" s="82">
        <f>IF(tblClean[[#This Row],[Delivery Date]]="", "", tblClean[[#This Row],[Delivery Date]] - tblClean[[#This Row],[Lead Date]])</f>
        <v>12</v>
      </c>
      <c r="W354" s="82" t="str">
        <f>_xlfn.XLOOKUP(tblClean[[#This Row],[Lead ID]], tblHP[Lead ID], tblHP[Potential_Bucket], "")</f>
        <v>Low</v>
      </c>
      <c r="X354" s="82" t="str">
        <f>IF(tblClean[[#This Row],[Customer Rating]]="", "", IF(tblClean[[#This Row],[Customer Rating]]&lt;=2,"0-2", IF(tblClean[[#This Row],[Customer Rating]]&lt;=5,"3-5", IF(tblClean[[#This Row],[Customer Rating]]&lt;=8,"6-8","9-10"))))</f>
        <v>6-8</v>
      </c>
    </row>
    <row r="355" spans="1:24" x14ac:dyDescent="0.3">
      <c r="A355" s="33" t="s">
        <v>374</v>
      </c>
      <c r="B355" s="34" t="s">
        <v>21</v>
      </c>
      <c r="C355" s="34" t="s">
        <v>16</v>
      </c>
      <c r="D355" s="35">
        <v>45952</v>
      </c>
      <c r="E355" s="35">
        <v>45954</v>
      </c>
      <c r="F355" s="35">
        <v>45955</v>
      </c>
      <c r="G355" s="35">
        <v>45959</v>
      </c>
      <c r="H355" s="34" t="s">
        <v>17</v>
      </c>
      <c r="I355" s="34"/>
      <c r="J355" s="35">
        <v>45977</v>
      </c>
      <c r="K355" s="36">
        <v>4</v>
      </c>
      <c r="L355" s="44">
        <f>IF(NOT(ISBLANK(tblClean[[#This Row],[Pre-Booking Date]])), 1, 0)</f>
        <v>1</v>
      </c>
      <c r="M355" s="44">
        <f>IF(NOT(ISBLANK(tblClean[[#This Row],[Booking Date]])), 1, 0)</f>
        <v>1</v>
      </c>
      <c r="N355" s="38">
        <f>IF(NOT(ISBLANK(tblClean[[#This Row],[Delivery Date]])), 1, 0)</f>
        <v>1</v>
      </c>
      <c r="O355" s="38">
        <f>IF(OR(LOWER(TRIM(tblClean[[#This Row],[Cancellation Status]]))="yes", LOWER(TRIM(tblClean[[#This Row],[Cancellation Status]]))="cancelled"), 1, 0)</f>
        <v>0</v>
      </c>
      <c r="P355" s="38">
        <f>IF(AND(tblClean[[#This Row],[Is_Delivered]]=1, tblClean[[#This Row],[Is_Cancelled]]=0), 1, 0)</f>
        <v>1</v>
      </c>
      <c r="Q355" s="38">
        <f>IF(AND(NOT(ISBLANK(tblClean[[#This Row],[Pre-Booking Date]])), NOT(ISBLANK(tblClean[[#This Row],[Lead Date]]))), tblClean[[#This Row],[Pre-Booking Date]] - tblClean[[#This Row],[Lead Date]], "")</f>
        <v>2</v>
      </c>
      <c r="R355" s="38">
        <f>IF(AND(NOT(ISBLANK(tblClean[[#This Row],[Booking Date]])), NOT(ISBLANK(tblClean[[#This Row],[Pre-Booking Date]]))), tblClean[[#This Row],[Booking Date]] - tblClean[[#This Row],[Pre-Booking Date]], "")</f>
        <v>1</v>
      </c>
      <c r="S355" s="38">
        <f>IF(AND(NOT(ISBLANK(tblClean[[#This Row],[Delivery Date]])), NOT(ISBLANK(tblClean[[#This Row],[Booking Date]]))), tblClean[[#This Row],[Delivery Date]] - tblClean[[#This Row],[Booking Date]], "")</f>
        <v>4</v>
      </c>
      <c r="T355" s="39">
        <f>IF(AND(tblClean[[#This Row],[Is_SuccessfulDelivery]]=1, NOT(ISBLANK(tblClean[[#This Row],[Delivery Date]])), NOT(ISBLANK(tblClean[[#This Row],[Booking Date]]))),
   tblClean[[#This Row],[Delivery Date]] - tblClean[[#This Row],[Booking Date]],
   "")</f>
        <v>4</v>
      </c>
      <c r="U3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5" s="82">
        <f>IF(tblClean[[#This Row],[Delivery Date]]="", "", tblClean[[#This Row],[Delivery Date]] - tblClean[[#This Row],[Lead Date]])</f>
        <v>7</v>
      </c>
      <c r="W355" s="82" t="str">
        <f>_xlfn.XLOOKUP(tblClean[[#This Row],[Lead ID]], tblHP[Lead ID], tblHP[Potential_Bucket], "")</f>
        <v>Low</v>
      </c>
      <c r="X355" s="82" t="str">
        <f>IF(tblClean[[#This Row],[Customer Rating]]="", "", IF(tblClean[[#This Row],[Customer Rating]]&lt;=2,"0-2", IF(tblClean[[#This Row],[Customer Rating]]&lt;=5,"3-5", IF(tblClean[[#This Row],[Customer Rating]]&lt;=8,"6-8","9-10"))))</f>
        <v>3-5</v>
      </c>
    </row>
    <row r="356" spans="1:24" x14ac:dyDescent="0.3">
      <c r="A356" s="40" t="s">
        <v>375</v>
      </c>
      <c r="B356" s="41" t="s">
        <v>32</v>
      </c>
      <c r="C356" s="41" t="s">
        <v>30</v>
      </c>
      <c r="D356" s="42">
        <v>45934</v>
      </c>
      <c r="E356" s="42">
        <v>45937</v>
      </c>
      <c r="F356" s="42">
        <v>45938</v>
      </c>
      <c r="G356" s="42">
        <v>45945</v>
      </c>
      <c r="H356" s="41" t="s">
        <v>17</v>
      </c>
      <c r="I356" s="41"/>
      <c r="J356" s="42">
        <v>45965</v>
      </c>
      <c r="K356" s="43">
        <v>8</v>
      </c>
      <c r="L356" s="44">
        <f>IF(NOT(ISBLANK(tblClean[[#This Row],[Pre-Booking Date]])), 1, 0)</f>
        <v>1</v>
      </c>
      <c r="M356" s="44">
        <f>IF(NOT(ISBLANK(tblClean[[#This Row],[Booking Date]])), 1, 0)</f>
        <v>1</v>
      </c>
      <c r="N356" s="38">
        <f>IF(NOT(ISBLANK(tblClean[[#This Row],[Delivery Date]])), 1, 0)</f>
        <v>1</v>
      </c>
      <c r="O356" s="38">
        <f>IF(OR(LOWER(TRIM(tblClean[[#This Row],[Cancellation Status]]))="yes", LOWER(TRIM(tblClean[[#This Row],[Cancellation Status]]))="cancelled"), 1, 0)</f>
        <v>0</v>
      </c>
      <c r="P356" s="38">
        <f>IF(AND(tblClean[[#This Row],[Is_Delivered]]=1, tblClean[[#This Row],[Is_Cancelled]]=0), 1, 0)</f>
        <v>1</v>
      </c>
      <c r="Q356" s="38">
        <f>IF(AND(NOT(ISBLANK(tblClean[[#This Row],[Pre-Booking Date]])), NOT(ISBLANK(tblClean[[#This Row],[Lead Date]]))), tblClean[[#This Row],[Pre-Booking Date]] - tblClean[[#This Row],[Lead Date]], "")</f>
        <v>3</v>
      </c>
      <c r="R356" s="38">
        <f>IF(AND(NOT(ISBLANK(tblClean[[#This Row],[Booking Date]])), NOT(ISBLANK(tblClean[[#This Row],[Pre-Booking Date]]))), tblClean[[#This Row],[Booking Date]] - tblClean[[#This Row],[Pre-Booking Date]], "")</f>
        <v>1</v>
      </c>
      <c r="S356" s="38">
        <f>IF(AND(NOT(ISBLANK(tblClean[[#This Row],[Delivery Date]])), NOT(ISBLANK(tblClean[[#This Row],[Booking Date]]))), tblClean[[#This Row],[Delivery Date]] - tblClean[[#This Row],[Booking Date]], "")</f>
        <v>7</v>
      </c>
      <c r="T356" s="39">
        <f>IF(AND(tblClean[[#This Row],[Is_SuccessfulDelivery]]=1, NOT(ISBLANK(tblClean[[#This Row],[Delivery Date]])), NOT(ISBLANK(tblClean[[#This Row],[Booking Date]]))),
   tblClean[[#This Row],[Delivery Date]] - tblClean[[#This Row],[Booking Date]],
   "")</f>
        <v>7</v>
      </c>
      <c r="U3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56" s="82">
        <f>IF(tblClean[[#This Row],[Delivery Date]]="", "", tblClean[[#This Row],[Delivery Date]] - tblClean[[#This Row],[Lead Date]])</f>
        <v>11</v>
      </c>
      <c r="W356" s="82" t="str">
        <f>_xlfn.XLOOKUP(tblClean[[#This Row],[Lead ID]], tblHP[Lead ID], tblHP[Potential_Bucket], "")</f>
        <v>High</v>
      </c>
      <c r="X356" s="82" t="str">
        <f>IF(tblClean[[#This Row],[Customer Rating]]="", "", IF(tblClean[[#This Row],[Customer Rating]]&lt;=2,"0-2", IF(tblClean[[#This Row],[Customer Rating]]&lt;=5,"3-5", IF(tblClean[[#This Row],[Customer Rating]]&lt;=8,"6-8","9-10"))))</f>
        <v>6-8</v>
      </c>
    </row>
    <row r="357" spans="1:24" x14ac:dyDescent="0.3">
      <c r="A357" s="33" t="s">
        <v>376</v>
      </c>
      <c r="B357" s="34" t="s">
        <v>21</v>
      </c>
      <c r="C357" s="34" t="s">
        <v>16</v>
      </c>
      <c r="D357" s="35">
        <v>45958</v>
      </c>
      <c r="E357" s="35">
        <v>45959</v>
      </c>
      <c r="F357" s="35">
        <v>45963</v>
      </c>
      <c r="G357" s="35">
        <v>45970</v>
      </c>
      <c r="H357" s="34" t="s">
        <v>17</v>
      </c>
      <c r="I357" s="34"/>
      <c r="J357" s="35">
        <v>45982</v>
      </c>
      <c r="K357" s="36">
        <v>4</v>
      </c>
      <c r="L357" s="44">
        <f>IF(NOT(ISBLANK(tblClean[[#This Row],[Pre-Booking Date]])), 1, 0)</f>
        <v>1</v>
      </c>
      <c r="M357" s="44">
        <f>IF(NOT(ISBLANK(tblClean[[#This Row],[Booking Date]])), 1, 0)</f>
        <v>1</v>
      </c>
      <c r="N357" s="38">
        <f>IF(NOT(ISBLANK(tblClean[[#This Row],[Delivery Date]])), 1, 0)</f>
        <v>1</v>
      </c>
      <c r="O357" s="38">
        <f>IF(OR(LOWER(TRIM(tblClean[[#This Row],[Cancellation Status]]))="yes", LOWER(TRIM(tblClean[[#This Row],[Cancellation Status]]))="cancelled"), 1, 0)</f>
        <v>0</v>
      </c>
      <c r="P357" s="38">
        <f>IF(AND(tblClean[[#This Row],[Is_Delivered]]=1, tblClean[[#This Row],[Is_Cancelled]]=0), 1, 0)</f>
        <v>1</v>
      </c>
      <c r="Q357" s="38">
        <f>IF(AND(NOT(ISBLANK(tblClean[[#This Row],[Pre-Booking Date]])), NOT(ISBLANK(tblClean[[#This Row],[Lead Date]]))), tblClean[[#This Row],[Pre-Booking Date]] - tblClean[[#This Row],[Lead Date]], "")</f>
        <v>1</v>
      </c>
      <c r="R357" s="38">
        <f>IF(AND(NOT(ISBLANK(tblClean[[#This Row],[Booking Date]])), NOT(ISBLANK(tblClean[[#This Row],[Pre-Booking Date]]))), tblClean[[#This Row],[Booking Date]] - tblClean[[#This Row],[Pre-Booking Date]], "")</f>
        <v>4</v>
      </c>
      <c r="S357" s="38">
        <f>IF(AND(NOT(ISBLANK(tblClean[[#This Row],[Delivery Date]])), NOT(ISBLANK(tblClean[[#This Row],[Booking Date]]))), tblClean[[#This Row],[Delivery Date]] - tblClean[[#This Row],[Booking Date]], "")</f>
        <v>7</v>
      </c>
      <c r="T357" s="39">
        <f>IF(AND(tblClean[[#This Row],[Is_SuccessfulDelivery]]=1, NOT(ISBLANK(tblClean[[#This Row],[Delivery Date]])), NOT(ISBLANK(tblClean[[#This Row],[Booking Date]]))),
   tblClean[[#This Row],[Delivery Date]] - tblClean[[#This Row],[Booking Date]],
   "")</f>
        <v>7</v>
      </c>
      <c r="U3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7" s="82">
        <f>IF(tblClean[[#This Row],[Delivery Date]]="", "", tblClean[[#This Row],[Delivery Date]] - tblClean[[#This Row],[Lead Date]])</f>
        <v>12</v>
      </c>
      <c r="W357" s="82" t="str">
        <f>_xlfn.XLOOKUP(tblClean[[#This Row],[Lead ID]], tblHP[Lead ID], tblHP[Potential_Bucket], "")</f>
        <v>Low</v>
      </c>
      <c r="X357" s="82" t="str">
        <f>IF(tblClean[[#This Row],[Customer Rating]]="", "", IF(tblClean[[#This Row],[Customer Rating]]&lt;=2,"0-2", IF(tblClean[[#This Row],[Customer Rating]]&lt;=5,"3-5", IF(tblClean[[#This Row],[Customer Rating]]&lt;=8,"6-8","9-10"))))</f>
        <v>3-5</v>
      </c>
    </row>
    <row r="358" spans="1:24" x14ac:dyDescent="0.3">
      <c r="A358" s="40" t="s">
        <v>377</v>
      </c>
      <c r="B358" s="41" t="s">
        <v>19</v>
      </c>
      <c r="C358" s="41" t="s">
        <v>16</v>
      </c>
      <c r="D358" s="42">
        <v>45936</v>
      </c>
      <c r="E358" s="42">
        <v>45941</v>
      </c>
      <c r="F358" s="42">
        <v>45942</v>
      </c>
      <c r="G358" s="42">
        <v>45945</v>
      </c>
      <c r="H358" s="41" t="s">
        <v>17</v>
      </c>
      <c r="I358" s="41"/>
      <c r="J358" s="42">
        <v>45957</v>
      </c>
      <c r="K358" s="43">
        <v>6</v>
      </c>
      <c r="L358" s="44">
        <f>IF(NOT(ISBLANK(tblClean[[#This Row],[Pre-Booking Date]])), 1, 0)</f>
        <v>1</v>
      </c>
      <c r="M358" s="44">
        <f>IF(NOT(ISBLANK(tblClean[[#This Row],[Booking Date]])), 1, 0)</f>
        <v>1</v>
      </c>
      <c r="N358" s="38">
        <f>IF(NOT(ISBLANK(tblClean[[#This Row],[Delivery Date]])), 1, 0)</f>
        <v>1</v>
      </c>
      <c r="O358" s="38">
        <f>IF(OR(LOWER(TRIM(tblClean[[#This Row],[Cancellation Status]]))="yes", LOWER(TRIM(tblClean[[#This Row],[Cancellation Status]]))="cancelled"), 1, 0)</f>
        <v>0</v>
      </c>
      <c r="P358" s="38">
        <f>IF(AND(tblClean[[#This Row],[Is_Delivered]]=1, tblClean[[#This Row],[Is_Cancelled]]=0), 1, 0)</f>
        <v>1</v>
      </c>
      <c r="Q358" s="38">
        <f>IF(AND(NOT(ISBLANK(tblClean[[#This Row],[Pre-Booking Date]])), NOT(ISBLANK(tblClean[[#This Row],[Lead Date]]))), tblClean[[#This Row],[Pre-Booking Date]] - tblClean[[#This Row],[Lead Date]], "")</f>
        <v>5</v>
      </c>
      <c r="R358" s="38">
        <f>IF(AND(NOT(ISBLANK(tblClean[[#This Row],[Booking Date]])), NOT(ISBLANK(tblClean[[#This Row],[Pre-Booking Date]]))), tblClean[[#This Row],[Booking Date]] - tblClean[[#This Row],[Pre-Booking Date]], "")</f>
        <v>1</v>
      </c>
      <c r="S358" s="38">
        <f>IF(AND(NOT(ISBLANK(tblClean[[#This Row],[Delivery Date]])), NOT(ISBLANK(tblClean[[#This Row],[Booking Date]]))), tblClean[[#This Row],[Delivery Date]] - tblClean[[#This Row],[Booking Date]], "")</f>
        <v>3</v>
      </c>
      <c r="T358" s="39">
        <f>IF(AND(tblClean[[#This Row],[Is_SuccessfulDelivery]]=1, NOT(ISBLANK(tblClean[[#This Row],[Delivery Date]])), NOT(ISBLANK(tblClean[[#This Row],[Booking Date]]))),
   tblClean[[#This Row],[Delivery Date]] - tblClean[[#This Row],[Booking Date]],
   "")</f>
        <v>3</v>
      </c>
      <c r="U3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58" s="82">
        <f>IF(tblClean[[#This Row],[Delivery Date]]="", "", tblClean[[#This Row],[Delivery Date]] - tblClean[[#This Row],[Lead Date]])</f>
        <v>9</v>
      </c>
      <c r="W358" s="82" t="str">
        <f>_xlfn.XLOOKUP(tblClean[[#This Row],[Lead ID]], tblHP[Lead ID], tblHP[Potential_Bucket], "")</f>
        <v>Low</v>
      </c>
      <c r="X358" s="82" t="str">
        <f>IF(tblClean[[#This Row],[Customer Rating]]="", "", IF(tblClean[[#This Row],[Customer Rating]]&lt;=2,"0-2", IF(tblClean[[#This Row],[Customer Rating]]&lt;=5,"3-5", IF(tblClean[[#This Row],[Customer Rating]]&lt;=8,"6-8","9-10"))))</f>
        <v>6-8</v>
      </c>
    </row>
    <row r="359" spans="1:24" x14ac:dyDescent="0.3">
      <c r="A359" s="33" t="s">
        <v>378</v>
      </c>
      <c r="B359" s="34" t="s">
        <v>19</v>
      </c>
      <c r="C359" s="34" t="s">
        <v>16</v>
      </c>
      <c r="D359" s="35">
        <v>45941</v>
      </c>
      <c r="E359" s="35">
        <v>45943</v>
      </c>
      <c r="F359" s="35">
        <v>45946</v>
      </c>
      <c r="G359" s="35">
        <v>45948</v>
      </c>
      <c r="H359" s="34" t="s">
        <v>23</v>
      </c>
      <c r="I359" s="34" t="s">
        <v>24</v>
      </c>
      <c r="J359" s="34"/>
      <c r="K359" s="36"/>
      <c r="L359" s="44">
        <f>IF(NOT(ISBLANK(tblClean[[#This Row],[Pre-Booking Date]])), 1, 0)</f>
        <v>1</v>
      </c>
      <c r="M359" s="44">
        <f>IF(NOT(ISBLANK(tblClean[[#This Row],[Booking Date]])), 1, 0)</f>
        <v>1</v>
      </c>
      <c r="N359" s="38">
        <f>IF(NOT(ISBLANK(tblClean[[#This Row],[Delivery Date]])), 1, 0)</f>
        <v>1</v>
      </c>
      <c r="O359" s="38">
        <f>IF(OR(LOWER(TRIM(tblClean[[#This Row],[Cancellation Status]]))="yes", LOWER(TRIM(tblClean[[#This Row],[Cancellation Status]]))="cancelled"), 1, 0)</f>
        <v>1</v>
      </c>
      <c r="P359" s="38">
        <f>IF(AND(tblClean[[#This Row],[Is_Delivered]]=1, tblClean[[#This Row],[Is_Cancelled]]=0), 1, 0)</f>
        <v>0</v>
      </c>
      <c r="Q359" s="38">
        <f>IF(AND(NOT(ISBLANK(tblClean[[#This Row],[Pre-Booking Date]])), NOT(ISBLANK(tblClean[[#This Row],[Lead Date]]))), tblClean[[#This Row],[Pre-Booking Date]] - tblClean[[#This Row],[Lead Date]], "")</f>
        <v>2</v>
      </c>
      <c r="R359" s="38">
        <f>IF(AND(NOT(ISBLANK(tblClean[[#This Row],[Booking Date]])), NOT(ISBLANK(tblClean[[#This Row],[Pre-Booking Date]]))), tblClean[[#This Row],[Booking Date]] - tblClean[[#This Row],[Pre-Booking Date]], "")</f>
        <v>3</v>
      </c>
      <c r="S359" s="38">
        <f>IF(AND(NOT(ISBLANK(tblClean[[#This Row],[Delivery Date]])), NOT(ISBLANK(tblClean[[#This Row],[Booking Date]]))), tblClean[[#This Row],[Delivery Date]] - tblClean[[#This Row],[Booking Date]], "")</f>
        <v>2</v>
      </c>
      <c r="T359" s="39" t="str">
        <f>IF(AND(tblClean[[#This Row],[Is_SuccessfulDelivery]]=1, NOT(ISBLANK(tblClean[[#This Row],[Delivery Date]])), NOT(ISBLANK(tblClean[[#This Row],[Booking Date]]))),
   tblClean[[#This Row],[Delivery Date]] - tblClean[[#This Row],[Booking Date]],
   "")</f>
        <v/>
      </c>
      <c r="U3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59" s="82">
        <f>IF(tblClean[[#This Row],[Delivery Date]]="", "", tblClean[[#This Row],[Delivery Date]] - tblClean[[#This Row],[Lead Date]])</f>
        <v>7</v>
      </c>
      <c r="W359" s="82" t="str">
        <f>_xlfn.XLOOKUP(tblClean[[#This Row],[Lead ID]], tblHP[Lead ID], tblHP[Potential_Bucket], "")</f>
        <v>Low</v>
      </c>
      <c r="X359" s="82" t="str">
        <f>IF(tblClean[[#This Row],[Customer Rating]]="", "", IF(tblClean[[#This Row],[Customer Rating]]&lt;=2,"0-2", IF(tblClean[[#This Row],[Customer Rating]]&lt;=5,"3-5", IF(tblClean[[#This Row],[Customer Rating]]&lt;=8,"6-8","9-10"))))</f>
        <v/>
      </c>
    </row>
    <row r="360" spans="1:24" x14ac:dyDescent="0.3">
      <c r="A360" s="40" t="s">
        <v>379</v>
      </c>
      <c r="B360" s="41" t="s">
        <v>15</v>
      </c>
      <c r="C360" s="41" t="s">
        <v>16</v>
      </c>
      <c r="D360" s="42">
        <v>45944</v>
      </c>
      <c r="E360" s="42">
        <v>45947</v>
      </c>
      <c r="F360" s="42">
        <v>45951</v>
      </c>
      <c r="G360" s="42">
        <v>45956</v>
      </c>
      <c r="H360" s="41" t="s">
        <v>23</v>
      </c>
      <c r="I360" s="41" t="s">
        <v>33</v>
      </c>
      <c r="J360" s="41"/>
      <c r="K360" s="43"/>
      <c r="L360" s="44">
        <f>IF(NOT(ISBLANK(tblClean[[#This Row],[Pre-Booking Date]])), 1, 0)</f>
        <v>1</v>
      </c>
      <c r="M360" s="44">
        <f>IF(NOT(ISBLANK(tblClean[[#This Row],[Booking Date]])), 1, 0)</f>
        <v>1</v>
      </c>
      <c r="N360" s="38">
        <f>IF(NOT(ISBLANK(tblClean[[#This Row],[Delivery Date]])), 1, 0)</f>
        <v>1</v>
      </c>
      <c r="O360" s="38">
        <f>IF(OR(LOWER(TRIM(tblClean[[#This Row],[Cancellation Status]]))="yes", LOWER(TRIM(tblClean[[#This Row],[Cancellation Status]]))="cancelled"), 1, 0)</f>
        <v>1</v>
      </c>
      <c r="P360" s="38">
        <f>IF(AND(tblClean[[#This Row],[Is_Delivered]]=1, tblClean[[#This Row],[Is_Cancelled]]=0), 1, 0)</f>
        <v>0</v>
      </c>
      <c r="Q360" s="38">
        <f>IF(AND(NOT(ISBLANK(tblClean[[#This Row],[Pre-Booking Date]])), NOT(ISBLANK(tblClean[[#This Row],[Lead Date]]))), tblClean[[#This Row],[Pre-Booking Date]] - tblClean[[#This Row],[Lead Date]], "")</f>
        <v>3</v>
      </c>
      <c r="R360" s="38">
        <f>IF(AND(NOT(ISBLANK(tblClean[[#This Row],[Booking Date]])), NOT(ISBLANK(tblClean[[#This Row],[Pre-Booking Date]]))), tblClean[[#This Row],[Booking Date]] - tblClean[[#This Row],[Pre-Booking Date]], "")</f>
        <v>4</v>
      </c>
      <c r="S360" s="38">
        <f>IF(AND(NOT(ISBLANK(tblClean[[#This Row],[Delivery Date]])), NOT(ISBLANK(tblClean[[#This Row],[Booking Date]]))), tblClean[[#This Row],[Delivery Date]] - tblClean[[#This Row],[Booking Date]], "")</f>
        <v>5</v>
      </c>
      <c r="T360" s="39" t="str">
        <f>IF(AND(tblClean[[#This Row],[Is_SuccessfulDelivery]]=1, NOT(ISBLANK(tblClean[[#This Row],[Delivery Date]])), NOT(ISBLANK(tblClean[[#This Row],[Booking Date]]))),
   tblClean[[#This Row],[Delivery Date]] - tblClean[[#This Row],[Booking Date]],
   "")</f>
        <v/>
      </c>
      <c r="U3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60" s="82">
        <f>IF(tblClean[[#This Row],[Delivery Date]]="", "", tblClean[[#This Row],[Delivery Date]] - tblClean[[#This Row],[Lead Date]])</f>
        <v>12</v>
      </c>
      <c r="W360" s="82" t="str">
        <f>_xlfn.XLOOKUP(tblClean[[#This Row],[Lead ID]], tblHP[Lead ID], tblHP[Potential_Bucket], "")</f>
        <v>Low</v>
      </c>
      <c r="X360" s="82" t="str">
        <f>IF(tblClean[[#This Row],[Customer Rating]]="", "", IF(tblClean[[#This Row],[Customer Rating]]&lt;=2,"0-2", IF(tblClean[[#This Row],[Customer Rating]]&lt;=5,"3-5", IF(tblClean[[#This Row],[Customer Rating]]&lt;=8,"6-8","9-10"))))</f>
        <v/>
      </c>
    </row>
    <row r="361" spans="1:24" x14ac:dyDescent="0.3">
      <c r="A361" s="33" t="s">
        <v>380</v>
      </c>
      <c r="B361" s="34" t="s">
        <v>19</v>
      </c>
      <c r="C361" s="34" t="s">
        <v>16</v>
      </c>
      <c r="D361" s="35">
        <v>45953</v>
      </c>
      <c r="E361" s="35">
        <v>45956</v>
      </c>
      <c r="F361" s="35">
        <v>45958</v>
      </c>
      <c r="G361" s="35">
        <v>45965</v>
      </c>
      <c r="H361" s="34" t="s">
        <v>17</v>
      </c>
      <c r="I361" s="34"/>
      <c r="J361" s="35">
        <v>45987</v>
      </c>
      <c r="K361" s="36">
        <v>5</v>
      </c>
      <c r="L361" s="44">
        <f>IF(NOT(ISBLANK(tblClean[[#This Row],[Pre-Booking Date]])), 1, 0)</f>
        <v>1</v>
      </c>
      <c r="M361" s="44">
        <f>IF(NOT(ISBLANK(tblClean[[#This Row],[Booking Date]])), 1, 0)</f>
        <v>1</v>
      </c>
      <c r="N361" s="38">
        <f>IF(NOT(ISBLANK(tblClean[[#This Row],[Delivery Date]])), 1, 0)</f>
        <v>1</v>
      </c>
      <c r="O361" s="38">
        <f>IF(OR(LOWER(TRIM(tblClean[[#This Row],[Cancellation Status]]))="yes", LOWER(TRIM(tblClean[[#This Row],[Cancellation Status]]))="cancelled"), 1, 0)</f>
        <v>0</v>
      </c>
      <c r="P361" s="38">
        <f>IF(AND(tblClean[[#This Row],[Is_Delivered]]=1, tblClean[[#This Row],[Is_Cancelled]]=0), 1, 0)</f>
        <v>1</v>
      </c>
      <c r="Q361" s="38">
        <f>IF(AND(NOT(ISBLANK(tblClean[[#This Row],[Pre-Booking Date]])), NOT(ISBLANK(tblClean[[#This Row],[Lead Date]]))), tblClean[[#This Row],[Pre-Booking Date]] - tblClean[[#This Row],[Lead Date]], "")</f>
        <v>3</v>
      </c>
      <c r="R361" s="38">
        <f>IF(AND(NOT(ISBLANK(tblClean[[#This Row],[Booking Date]])), NOT(ISBLANK(tblClean[[#This Row],[Pre-Booking Date]]))), tblClean[[#This Row],[Booking Date]] - tblClean[[#This Row],[Pre-Booking Date]], "")</f>
        <v>2</v>
      </c>
      <c r="S361" s="38">
        <f>IF(AND(NOT(ISBLANK(tblClean[[#This Row],[Delivery Date]])), NOT(ISBLANK(tblClean[[#This Row],[Booking Date]]))), tblClean[[#This Row],[Delivery Date]] - tblClean[[#This Row],[Booking Date]], "")</f>
        <v>7</v>
      </c>
      <c r="T361" s="39">
        <f>IF(AND(tblClean[[#This Row],[Is_SuccessfulDelivery]]=1, NOT(ISBLANK(tblClean[[#This Row],[Delivery Date]])), NOT(ISBLANK(tblClean[[#This Row],[Booking Date]]))),
   tblClean[[#This Row],[Delivery Date]] - tblClean[[#This Row],[Booking Date]],
   "")</f>
        <v>7</v>
      </c>
      <c r="U3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61" s="82">
        <f>IF(tblClean[[#This Row],[Delivery Date]]="", "", tblClean[[#This Row],[Delivery Date]] - tblClean[[#This Row],[Lead Date]])</f>
        <v>12</v>
      </c>
      <c r="W361" s="82" t="str">
        <f>_xlfn.XLOOKUP(tblClean[[#This Row],[Lead ID]], tblHP[Lead ID], tblHP[Potential_Bucket], "")</f>
        <v>Low</v>
      </c>
      <c r="X361" s="82" t="str">
        <f>IF(tblClean[[#This Row],[Customer Rating]]="", "", IF(tblClean[[#This Row],[Customer Rating]]&lt;=2,"0-2", IF(tblClean[[#This Row],[Customer Rating]]&lt;=5,"3-5", IF(tblClean[[#This Row],[Customer Rating]]&lt;=8,"6-8","9-10"))))</f>
        <v>3-5</v>
      </c>
    </row>
    <row r="362" spans="1:24" x14ac:dyDescent="0.3">
      <c r="A362" s="40" t="s">
        <v>381</v>
      </c>
      <c r="B362" s="41" t="s">
        <v>32</v>
      </c>
      <c r="C362" s="41" t="s">
        <v>22</v>
      </c>
      <c r="D362" s="42">
        <v>45946</v>
      </c>
      <c r="E362" s="41"/>
      <c r="F362" s="41"/>
      <c r="G362" s="41"/>
      <c r="H362" s="41" t="s">
        <v>23</v>
      </c>
      <c r="I362" s="41" t="s">
        <v>26</v>
      </c>
      <c r="J362" s="41"/>
      <c r="K362" s="43"/>
      <c r="L362" s="44">
        <f>IF(NOT(ISBLANK(tblClean[[#This Row],[Pre-Booking Date]])), 1, 0)</f>
        <v>0</v>
      </c>
      <c r="M362" s="44">
        <f>IF(NOT(ISBLANK(tblClean[[#This Row],[Booking Date]])), 1, 0)</f>
        <v>0</v>
      </c>
      <c r="N362" s="38">
        <f>IF(NOT(ISBLANK(tblClean[[#This Row],[Delivery Date]])), 1, 0)</f>
        <v>0</v>
      </c>
      <c r="O362" s="38">
        <f>IF(OR(LOWER(TRIM(tblClean[[#This Row],[Cancellation Status]]))="yes", LOWER(TRIM(tblClean[[#This Row],[Cancellation Status]]))="cancelled"), 1, 0)</f>
        <v>1</v>
      </c>
      <c r="P362" s="38">
        <f>IF(AND(tblClean[[#This Row],[Is_Delivered]]=1, tblClean[[#This Row],[Is_Cancelled]]=0), 1, 0)</f>
        <v>0</v>
      </c>
      <c r="Q362" s="38" t="str">
        <f>IF(AND(NOT(ISBLANK(tblClean[[#This Row],[Pre-Booking Date]])), NOT(ISBLANK(tblClean[[#This Row],[Lead Date]]))), tblClean[[#This Row],[Pre-Booking Date]] - tblClean[[#This Row],[Lead Date]], "")</f>
        <v/>
      </c>
      <c r="R362" s="38" t="str">
        <f>IF(AND(NOT(ISBLANK(tblClean[[#This Row],[Booking Date]])), NOT(ISBLANK(tblClean[[#This Row],[Pre-Booking Date]]))), tblClean[[#This Row],[Booking Date]] - tblClean[[#This Row],[Pre-Booking Date]], "")</f>
        <v/>
      </c>
      <c r="S362" s="38" t="str">
        <f>IF(AND(NOT(ISBLANK(tblClean[[#This Row],[Delivery Date]])), NOT(ISBLANK(tblClean[[#This Row],[Booking Date]]))), tblClean[[#This Row],[Delivery Date]] - tblClean[[#This Row],[Booking Date]], "")</f>
        <v/>
      </c>
      <c r="T362" s="39" t="str">
        <f>IF(AND(tblClean[[#This Row],[Is_SuccessfulDelivery]]=1, NOT(ISBLANK(tblClean[[#This Row],[Delivery Date]])), NOT(ISBLANK(tblClean[[#This Row],[Booking Date]]))),
   tblClean[[#This Row],[Delivery Date]] - tblClean[[#This Row],[Booking Date]],
   "")</f>
        <v/>
      </c>
      <c r="U3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62" s="82" t="str">
        <f>IF(tblClean[[#This Row],[Delivery Date]]="", "", tblClean[[#This Row],[Delivery Date]] - tblClean[[#This Row],[Lead Date]])</f>
        <v/>
      </c>
      <c r="W362" s="82" t="str">
        <f>_xlfn.XLOOKUP(tblClean[[#This Row],[Lead ID]], tblHP[Lead ID], tblHP[Potential_Bucket], "")</f>
        <v>Low</v>
      </c>
      <c r="X362" s="82" t="str">
        <f>IF(tblClean[[#This Row],[Customer Rating]]="", "", IF(tblClean[[#This Row],[Customer Rating]]&lt;=2,"0-2", IF(tblClean[[#This Row],[Customer Rating]]&lt;=5,"3-5", IF(tblClean[[#This Row],[Customer Rating]]&lt;=8,"6-8","9-10"))))</f>
        <v/>
      </c>
    </row>
    <row r="363" spans="1:24" x14ac:dyDescent="0.3">
      <c r="A363" s="33" t="s">
        <v>382</v>
      </c>
      <c r="B363" s="34" t="s">
        <v>19</v>
      </c>
      <c r="C363" s="34" t="s">
        <v>30</v>
      </c>
      <c r="D363" s="35">
        <v>45940</v>
      </c>
      <c r="E363" s="35">
        <v>45944</v>
      </c>
      <c r="F363" s="35">
        <v>45946</v>
      </c>
      <c r="G363" s="35">
        <v>45950</v>
      </c>
      <c r="H363" s="34" t="s">
        <v>17</v>
      </c>
      <c r="I363" s="34"/>
      <c r="J363" s="35">
        <v>45977</v>
      </c>
      <c r="K363" s="36">
        <v>2</v>
      </c>
      <c r="L363" s="44">
        <f>IF(NOT(ISBLANK(tblClean[[#This Row],[Pre-Booking Date]])), 1, 0)</f>
        <v>1</v>
      </c>
      <c r="M363" s="44">
        <f>IF(NOT(ISBLANK(tblClean[[#This Row],[Booking Date]])), 1, 0)</f>
        <v>1</v>
      </c>
      <c r="N363" s="38">
        <f>IF(NOT(ISBLANK(tblClean[[#This Row],[Delivery Date]])), 1, 0)</f>
        <v>1</v>
      </c>
      <c r="O363" s="38">
        <f>IF(OR(LOWER(TRIM(tblClean[[#This Row],[Cancellation Status]]))="yes", LOWER(TRIM(tblClean[[#This Row],[Cancellation Status]]))="cancelled"), 1, 0)</f>
        <v>0</v>
      </c>
      <c r="P363" s="38">
        <f>IF(AND(tblClean[[#This Row],[Is_Delivered]]=1, tblClean[[#This Row],[Is_Cancelled]]=0), 1, 0)</f>
        <v>1</v>
      </c>
      <c r="Q363" s="38">
        <f>IF(AND(NOT(ISBLANK(tblClean[[#This Row],[Pre-Booking Date]])), NOT(ISBLANK(tblClean[[#This Row],[Lead Date]]))), tblClean[[#This Row],[Pre-Booking Date]] - tblClean[[#This Row],[Lead Date]], "")</f>
        <v>4</v>
      </c>
      <c r="R363" s="38">
        <f>IF(AND(NOT(ISBLANK(tblClean[[#This Row],[Booking Date]])), NOT(ISBLANK(tblClean[[#This Row],[Pre-Booking Date]]))), tblClean[[#This Row],[Booking Date]] - tblClean[[#This Row],[Pre-Booking Date]], "")</f>
        <v>2</v>
      </c>
      <c r="S363" s="38">
        <f>IF(AND(NOT(ISBLANK(tblClean[[#This Row],[Delivery Date]])), NOT(ISBLANK(tblClean[[#This Row],[Booking Date]]))), tblClean[[#This Row],[Delivery Date]] - tblClean[[#This Row],[Booking Date]], "")</f>
        <v>4</v>
      </c>
      <c r="T363" s="39">
        <f>IF(AND(tblClean[[#This Row],[Is_SuccessfulDelivery]]=1, NOT(ISBLANK(tblClean[[#This Row],[Delivery Date]])), NOT(ISBLANK(tblClean[[#This Row],[Booking Date]]))),
   tblClean[[#This Row],[Delivery Date]] - tblClean[[#This Row],[Booking Date]],
   "")</f>
        <v>4</v>
      </c>
      <c r="U3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63" s="82">
        <f>IF(tblClean[[#This Row],[Delivery Date]]="", "", tblClean[[#This Row],[Delivery Date]] - tblClean[[#This Row],[Lead Date]])</f>
        <v>10</v>
      </c>
      <c r="W363" s="82" t="str">
        <f>_xlfn.XLOOKUP(tblClean[[#This Row],[Lead ID]], tblHP[Lead ID], tblHP[Potential_Bucket], "")</f>
        <v>Low</v>
      </c>
      <c r="X363" s="82" t="str">
        <f>IF(tblClean[[#This Row],[Customer Rating]]="", "", IF(tblClean[[#This Row],[Customer Rating]]&lt;=2,"0-2", IF(tblClean[[#This Row],[Customer Rating]]&lt;=5,"3-5", IF(tblClean[[#This Row],[Customer Rating]]&lt;=8,"6-8","9-10"))))</f>
        <v>0-2</v>
      </c>
    </row>
    <row r="364" spans="1:24" x14ac:dyDescent="0.3">
      <c r="A364" s="40" t="s">
        <v>383</v>
      </c>
      <c r="B364" s="41" t="s">
        <v>21</v>
      </c>
      <c r="C364" s="41" t="s">
        <v>16</v>
      </c>
      <c r="D364" s="42">
        <v>45952</v>
      </c>
      <c r="E364" s="42">
        <v>45954</v>
      </c>
      <c r="F364" s="42">
        <v>45958</v>
      </c>
      <c r="G364" s="42">
        <v>45965</v>
      </c>
      <c r="H364" s="41" t="s">
        <v>17</v>
      </c>
      <c r="I364" s="41"/>
      <c r="J364" s="42">
        <v>45987</v>
      </c>
      <c r="K364" s="43">
        <v>3</v>
      </c>
      <c r="L364" s="44">
        <f>IF(NOT(ISBLANK(tblClean[[#This Row],[Pre-Booking Date]])), 1, 0)</f>
        <v>1</v>
      </c>
      <c r="M364" s="44">
        <f>IF(NOT(ISBLANK(tblClean[[#This Row],[Booking Date]])), 1, 0)</f>
        <v>1</v>
      </c>
      <c r="N364" s="38">
        <f>IF(NOT(ISBLANK(tblClean[[#This Row],[Delivery Date]])), 1, 0)</f>
        <v>1</v>
      </c>
      <c r="O364" s="38">
        <f>IF(OR(LOWER(TRIM(tblClean[[#This Row],[Cancellation Status]]))="yes", LOWER(TRIM(tblClean[[#This Row],[Cancellation Status]]))="cancelled"), 1, 0)</f>
        <v>0</v>
      </c>
      <c r="P364" s="38">
        <f>IF(AND(tblClean[[#This Row],[Is_Delivered]]=1, tblClean[[#This Row],[Is_Cancelled]]=0), 1, 0)</f>
        <v>1</v>
      </c>
      <c r="Q364" s="38">
        <f>IF(AND(NOT(ISBLANK(tblClean[[#This Row],[Pre-Booking Date]])), NOT(ISBLANK(tblClean[[#This Row],[Lead Date]]))), tblClean[[#This Row],[Pre-Booking Date]] - tblClean[[#This Row],[Lead Date]], "")</f>
        <v>2</v>
      </c>
      <c r="R364" s="38">
        <f>IF(AND(NOT(ISBLANK(tblClean[[#This Row],[Booking Date]])), NOT(ISBLANK(tblClean[[#This Row],[Pre-Booking Date]]))), tblClean[[#This Row],[Booking Date]] - tblClean[[#This Row],[Pre-Booking Date]], "")</f>
        <v>4</v>
      </c>
      <c r="S364" s="38">
        <f>IF(AND(NOT(ISBLANK(tblClean[[#This Row],[Delivery Date]])), NOT(ISBLANK(tblClean[[#This Row],[Booking Date]]))), tblClean[[#This Row],[Delivery Date]] - tblClean[[#This Row],[Booking Date]], "")</f>
        <v>7</v>
      </c>
      <c r="T364" s="39">
        <f>IF(AND(tblClean[[#This Row],[Is_SuccessfulDelivery]]=1, NOT(ISBLANK(tblClean[[#This Row],[Delivery Date]])), NOT(ISBLANK(tblClean[[#This Row],[Booking Date]]))),
   tblClean[[#This Row],[Delivery Date]] - tblClean[[#This Row],[Booking Date]],
   "")</f>
        <v>7</v>
      </c>
      <c r="U3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64" s="82">
        <f>IF(tblClean[[#This Row],[Delivery Date]]="", "", tblClean[[#This Row],[Delivery Date]] - tblClean[[#This Row],[Lead Date]])</f>
        <v>13</v>
      </c>
      <c r="W364" s="82" t="str">
        <f>_xlfn.XLOOKUP(tblClean[[#This Row],[Lead ID]], tblHP[Lead ID], tblHP[Potential_Bucket], "")</f>
        <v>Low</v>
      </c>
      <c r="X364" s="82" t="str">
        <f>IF(tblClean[[#This Row],[Customer Rating]]="", "", IF(tblClean[[#This Row],[Customer Rating]]&lt;=2,"0-2", IF(tblClean[[#This Row],[Customer Rating]]&lt;=5,"3-5", IF(tblClean[[#This Row],[Customer Rating]]&lt;=8,"6-8","9-10"))))</f>
        <v>3-5</v>
      </c>
    </row>
    <row r="365" spans="1:24" x14ac:dyDescent="0.3">
      <c r="A365" s="33" t="s">
        <v>384</v>
      </c>
      <c r="B365" s="34" t="s">
        <v>19</v>
      </c>
      <c r="C365" s="34" t="s">
        <v>16</v>
      </c>
      <c r="D365" s="35">
        <v>45961</v>
      </c>
      <c r="E365" s="35">
        <v>45966</v>
      </c>
      <c r="F365" s="35">
        <v>45969</v>
      </c>
      <c r="G365" s="35">
        <v>45976</v>
      </c>
      <c r="H365" s="34" t="s">
        <v>17</v>
      </c>
      <c r="I365" s="34"/>
      <c r="J365" s="35">
        <v>46003</v>
      </c>
      <c r="K365" s="36">
        <v>10</v>
      </c>
      <c r="L365" s="44">
        <f>IF(NOT(ISBLANK(tblClean[[#This Row],[Pre-Booking Date]])), 1, 0)</f>
        <v>1</v>
      </c>
      <c r="M365" s="44">
        <f>IF(NOT(ISBLANK(tblClean[[#This Row],[Booking Date]])), 1, 0)</f>
        <v>1</v>
      </c>
      <c r="N365" s="38">
        <f>IF(NOT(ISBLANK(tblClean[[#This Row],[Delivery Date]])), 1, 0)</f>
        <v>1</v>
      </c>
      <c r="O365" s="38">
        <f>IF(OR(LOWER(TRIM(tblClean[[#This Row],[Cancellation Status]]))="yes", LOWER(TRIM(tblClean[[#This Row],[Cancellation Status]]))="cancelled"), 1, 0)</f>
        <v>0</v>
      </c>
      <c r="P365" s="38">
        <f>IF(AND(tblClean[[#This Row],[Is_Delivered]]=1, tblClean[[#This Row],[Is_Cancelled]]=0), 1, 0)</f>
        <v>1</v>
      </c>
      <c r="Q365" s="38">
        <f>IF(AND(NOT(ISBLANK(tblClean[[#This Row],[Pre-Booking Date]])), NOT(ISBLANK(tblClean[[#This Row],[Lead Date]]))), tblClean[[#This Row],[Pre-Booking Date]] - tblClean[[#This Row],[Lead Date]], "")</f>
        <v>5</v>
      </c>
      <c r="R365" s="38">
        <f>IF(AND(NOT(ISBLANK(tblClean[[#This Row],[Booking Date]])), NOT(ISBLANK(tblClean[[#This Row],[Pre-Booking Date]]))), tblClean[[#This Row],[Booking Date]] - tblClean[[#This Row],[Pre-Booking Date]], "")</f>
        <v>3</v>
      </c>
      <c r="S365" s="38">
        <f>IF(AND(NOT(ISBLANK(tblClean[[#This Row],[Delivery Date]])), NOT(ISBLANK(tblClean[[#This Row],[Booking Date]]))), tblClean[[#This Row],[Delivery Date]] - tblClean[[#This Row],[Booking Date]], "")</f>
        <v>7</v>
      </c>
      <c r="T365" s="39">
        <f>IF(AND(tblClean[[#This Row],[Is_SuccessfulDelivery]]=1, NOT(ISBLANK(tblClean[[#This Row],[Delivery Date]])), NOT(ISBLANK(tblClean[[#This Row],[Booking Date]]))),
   tblClean[[#This Row],[Delivery Date]] - tblClean[[#This Row],[Booking Date]],
   "")</f>
        <v>7</v>
      </c>
      <c r="U3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65" s="82">
        <f>IF(tblClean[[#This Row],[Delivery Date]]="", "", tblClean[[#This Row],[Delivery Date]] - tblClean[[#This Row],[Lead Date]])</f>
        <v>15</v>
      </c>
      <c r="W365" s="82" t="str">
        <f>_xlfn.XLOOKUP(tblClean[[#This Row],[Lead ID]], tblHP[Lead ID], tblHP[Potential_Bucket], "")</f>
        <v>Medium</v>
      </c>
      <c r="X365" s="82" t="str">
        <f>IF(tblClean[[#This Row],[Customer Rating]]="", "", IF(tblClean[[#This Row],[Customer Rating]]&lt;=2,"0-2", IF(tblClean[[#This Row],[Customer Rating]]&lt;=5,"3-5", IF(tblClean[[#This Row],[Customer Rating]]&lt;=8,"6-8","9-10"))))</f>
        <v>9-10</v>
      </c>
    </row>
    <row r="366" spans="1:24" x14ac:dyDescent="0.3">
      <c r="A366" s="40" t="s">
        <v>385</v>
      </c>
      <c r="B366" s="41" t="s">
        <v>15</v>
      </c>
      <c r="C366" s="41" t="s">
        <v>16</v>
      </c>
      <c r="D366" s="42">
        <v>45943</v>
      </c>
      <c r="E366" s="42">
        <v>45944</v>
      </c>
      <c r="F366" s="42">
        <v>45948</v>
      </c>
      <c r="G366" s="42">
        <v>45951</v>
      </c>
      <c r="H366" s="41" t="s">
        <v>17</v>
      </c>
      <c r="I366" s="41"/>
      <c r="J366" s="42">
        <v>45971</v>
      </c>
      <c r="K366" s="43">
        <v>3</v>
      </c>
      <c r="L366" s="44">
        <f>IF(NOT(ISBLANK(tblClean[[#This Row],[Pre-Booking Date]])), 1, 0)</f>
        <v>1</v>
      </c>
      <c r="M366" s="44">
        <f>IF(NOT(ISBLANK(tblClean[[#This Row],[Booking Date]])), 1, 0)</f>
        <v>1</v>
      </c>
      <c r="N366" s="38">
        <f>IF(NOT(ISBLANK(tblClean[[#This Row],[Delivery Date]])), 1, 0)</f>
        <v>1</v>
      </c>
      <c r="O366" s="38">
        <f>IF(OR(LOWER(TRIM(tblClean[[#This Row],[Cancellation Status]]))="yes", LOWER(TRIM(tblClean[[#This Row],[Cancellation Status]]))="cancelled"), 1, 0)</f>
        <v>0</v>
      </c>
      <c r="P366" s="38">
        <f>IF(AND(tblClean[[#This Row],[Is_Delivered]]=1, tblClean[[#This Row],[Is_Cancelled]]=0), 1, 0)</f>
        <v>1</v>
      </c>
      <c r="Q366" s="38">
        <f>IF(AND(NOT(ISBLANK(tblClean[[#This Row],[Pre-Booking Date]])), NOT(ISBLANK(tblClean[[#This Row],[Lead Date]]))), tblClean[[#This Row],[Pre-Booking Date]] - tblClean[[#This Row],[Lead Date]], "")</f>
        <v>1</v>
      </c>
      <c r="R366" s="38">
        <f>IF(AND(NOT(ISBLANK(tblClean[[#This Row],[Booking Date]])), NOT(ISBLANK(tblClean[[#This Row],[Pre-Booking Date]]))), tblClean[[#This Row],[Booking Date]] - tblClean[[#This Row],[Pre-Booking Date]], "")</f>
        <v>4</v>
      </c>
      <c r="S366" s="38">
        <f>IF(AND(NOT(ISBLANK(tblClean[[#This Row],[Delivery Date]])), NOT(ISBLANK(tblClean[[#This Row],[Booking Date]]))), tblClean[[#This Row],[Delivery Date]] - tblClean[[#This Row],[Booking Date]], "")</f>
        <v>3</v>
      </c>
      <c r="T366" s="39">
        <f>IF(AND(tblClean[[#This Row],[Is_SuccessfulDelivery]]=1, NOT(ISBLANK(tblClean[[#This Row],[Delivery Date]])), NOT(ISBLANK(tblClean[[#This Row],[Booking Date]]))),
   tblClean[[#This Row],[Delivery Date]] - tblClean[[#This Row],[Booking Date]],
   "")</f>
        <v>3</v>
      </c>
      <c r="U3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66" s="82">
        <f>IF(tblClean[[#This Row],[Delivery Date]]="", "", tblClean[[#This Row],[Delivery Date]] - tblClean[[#This Row],[Lead Date]])</f>
        <v>8</v>
      </c>
      <c r="W366" s="82" t="str">
        <f>_xlfn.XLOOKUP(tblClean[[#This Row],[Lead ID]], tblHP[Lead ID], tblHP[Potential_Bucket], "")</f>
        <v>Low</v>
      </c>
      <c r="X366" s="82" t="str">
        <f>IF(tblClean[[#This Row],[Customer Rating]]="", "", IF(tblClean[[#This Row],[Customer Rating]]&lt;=2,"0-2", IF(tblClean[[#This Row],[Customer Rating]]&lt;=5,"3-5", IF(tblClean[[#This Row],[Customer Rating]]&lt;=8,"6-8","9-10"))))</f>
        <v>3-5</v>
      </c>
    </row>
    <row r="367" spans="1:24" x14ac:dyDescent="0.3">
      <c r="A367" s="33" t="s">
        <v>386</v>
      </c>
      <c r="B367" s="34" t="s">
        <v>19</v>
      </c>
      <c r="C367" s="34" t="s">
        <v>22</v>
      </c>
      <c r="D367" s="35">
        <v>45957</v>
      </c>
      <c r="E367" s="34"/>
      <c r="F367" s="34"/>
      <c r="G367" s="34"/>
      <c r="H367" s="34" t="s">
        <v>23</v>
      </c>
      <c r="I367" s="34" t="s">
        <v>24</v>
      </c>
      <c r="J367" s="34"/>
      <c r="K367" s="36"/>
      <c r="L367" s="44">
        <f>IF(NOT(ISBLANK(tblClean[[#This Row],[Pre-Booking Date]])), 1, 0)</f>
        <v>0</v>
      </c>
      <c r="M367" s="44">
        <f>IF(NOT(ISBLANK(tblClean[[#This Row],[Booking Date]])), 1, 0)</f>
        <v>0</v>
      </c>
      <c r="N367" s="38">
        <f>IF(NOT(ISBLANK(tblClean[[#This Row],[Delivery Date]])), 1, 0)</f>
        <v>0</v>
      </c>
      <c r="O367" s="38">
        <f>IF(OR(LOWER(TRIM(tblClean[[#This Row],[Cancellation Status]]))="yes", LOWER(TRIM(tblClean[[#This Row],[Cancellation Status]]))="cancelled"), 1, 0)</f>
        <v>1</v>
      </c>
      <c r="P367" s="38">
        <f>IF(AND(tblClean[[#This Row],[Is_Delivered]]=1, tblClean[[#This Row],[Is_Cancelled]]=0), 1, 0)</f>
        <v>0</v>
      </c>
      <c r="Q367" s="38" t="str">
        <f>IF(AND(NOT(ISBLANK(tblClean[[#This Row],[Pre-Booking Date]])), NOT(ISBLANK(tblClean[[#This Row],[Lead Date]]))), tblClean[[#This Row],[Pre-Booking Date]] - tblClean[[#This Row],[Lead Date]], "")</f>
        <v/>
      </c>
      <c r="R367" s="38" t="str">
        <f>IF(AND(NOT(ISBLANK(tblClean[[#This Row],[Booking Date]])), NOT(ISBLANK(tblClean[[#This Row],[Pre-Booking Date]]))), tblClean[[#This Row],[Booking Date]] - tblClean[[#This Row],[Pre-Booking Date]], "")</f>
        <v/>
      </c>
      <c r="S367" s="38" t="str">
        <f>IF(AND(NOT(ISBLANK(tblClean[[#This Row],[Delivery Date]])), NOT(ISBLANK(tblClean[[#This Row],[Booking Date]]))), tblClean[[#This Row],[Delivery Date]] - tblClean[[#This Row],[Booking Date]], "")</f>
        <v/>
      </c>
      <c r="T367" s="39" t="str">
        <f>IF(AND(tblClean[[#This Row],[Is_SuccessfulDelivery]]=1, NOT(ISBLANK(tblClean[[#This Row],[Delivery Date]])), NOT(ISBLANK(tblClean[[#This Row],[Booking Date]]))),
   tblClean[[#This Row],[Delivery Date]] - tblClean[[#This Row],[Booking Date]],
   "")</f>
        <v/>
      </c>
      <c r="U3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67" s="82" t="str">
        <f>IF(tblClean[[#This Row],[Delivery Date]]="", "", tblClean[[#This Row],[Delivery Date]] - tblClean[[#This Row],[Lead Date]])</f>
        <v/>
      </c>
      <c r="W367" s="82" t="str">
        <f>_xlfn.XLOOKUP(tblClean[[#This Row],[Lead ID]], tblHP[Lead ID], tblHP[Potential_Bucket], "")</f>
        <v>Low</v>
      </c>
      <c r="X367" s="82" t="str">
        <f>IF(tblClean[[#This Row],[Customer Rating]]="", "", IF(tblClean[[#This Row],[Customer Rating]]&lt;=2,"0-2", IF(tblClean[[#This Row],[Customer Rating]]&lt;=5,"3-5", IF(tblClean[[#This Row],[Customer Rating]]&lt;=8,"6-8","9-10"))))</f>
        <v/>
      </c>
    </row>
    <row r="368" spans="1:24" x14ac:dyDescent="0.3">
      <c r="A368" s="40" t="s">
        <v>387</v>
      </c>
      <c r="B368" s="41" t="s">
        <v>21</v>
      </c>
      <c r="C368" s="41" t="s">
        <v>30</v>
      </c>
      <c r="D368" s="42">
        <v>45955</v>
      </c>
      <c r="E368" s="42">
        <v>45958</v>
      </c>
      <c r="F368" s="42">
        <v>45962</v>
      </c>
      <c r="G368" s="42">
        <v>45967</v>
      </c>
      <c r="H368" s="41" t="s">
        <v>17</v>
      </c>
      <c r="I368" s="41"/>
      <c r="J368" s="42">
        <v>45985</v>
      </c>
      <c r="K368" s="43">
        <v>5</v>
      </c>
      <c r="L368" s="44">
        <f>IF(NOT(ISBLANK(tblClean[[#This Row],[Pre-Booking Date]])), 1, 0)</f>
        <v>1</v>
      </c>
      <c r="M368" s="44">
        <f>IF(NOT(ISBLANK(tblClean[[#This Row],[Booking Date]])), 1, 0)</f>
        <v>1</v>
      </c>
      <c r="N368" s="38">
        <f>IF(NOT(ISBLANK(tblClean[[#This Row],[Delivery Date]])), 1, 0)</f>
        <v>1</v>
      </c>
      <c r="O368" s="38">
        <f>IF(OR(LOWER(TRIM(tblClean[[#This Row],[Cancellation Status]]))="yes", LOWER(TRIM(tblClean[[#This Row],[Cancellation Status]]))="cancelled"), 1, 0)</f>
        <v>0</v>
      </c>
      <c r="P368" s="38">
        <f>IF(AND(tblClean[[#This Row],[Is_Delivered]]=1, tblClean[[#This Row],[Is_Cancelled]]=0), 1, 0)</f>
        <v>1</v>
      </c>
      <c r="Q368" s="38">
        <f>IF(AND(NOT(ISBLANK(tblClean[[#This Row],[Pre-Booking Date]])), NOT(ISBLANK(tblClean[[#This Row],[Lead Date]]))), tblClean[[#This Row],[Pre-Booking Date]] - tblClean[[#This Row],[Lead Date]], "")</f>
        <v>3</v>
      </c>
      <c r="R368" s="38">
        <f>IF(AND(NOT(ISBLANK(tblClean[[#This Row],[Booking Date]])), NOT(ISBLANK(tblClean[[#This Row],[Pre-Booking Date]]))), tblClean[[#This Row],[Booking Date]] - tblClean[[#This Row],[Pre-Booking Date]], "")</f>
        <v>4</v>
      </c>
      <c r="S368" s="38">
        <f>IF(AND(NOT(ISBLANK(tblClean[[#This Row],[Delivery Date]])), NOT(ISBLANK(tblClean[[#This Row],[Booking Date]]))), tblClean[[#This Row],[Delivery Date]] - tblClean[[#This Row],[Booking Date]], "")</f>
        <v>5</v>
      </c>
      <c r="T368" s="39">
        <f>IF(AND(tblClean[[#This Row],[Is_SuccessfulDelivery]]=1, NOT(ISBLANK(tblClean[[#This Row],[Delivery Date]])), NOT(ISBLANK(tblClean[[#This Row],[Booking Date]]))),
   tblClean[[#This Row],[Delivery Date]] - tblClean[[#This Row],[Booking Date]],
   "")</f>
        <v>5</v>
      </c>
      <c r="U3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68" s="82">
        <f>IF(tblClean[[#This Row],[Delivery Date]]="", "", tblClean[[#This Row],[Delivery Date]] - tblClean[[#This Row],[Lead Date]])</f>
        <v>12</v>
      </c>
      <c r="W368" s="82" t="str">
        <f>_xlfn.XLOOKUP(tblClean[[#This Row],[Lead ID]], tblHP[Lead ID], tblHP[Potential_Bucket], "")</f>
        <v>Medium</v>
      </c>
      <c r="X368" s="82" t="str">
        <f>IF(tblClean[[#This Row],[Customer Rating]]="", "", IF(tblClean[[#This Row],[Customer Rating]]&lt;=2,"0-2", IF(tblClean[[#This Row],[Customer Rating]]&lt;=5,"3-5", IF(tblClean[[#This Row],[Customer Rating]]&lt;=8,"6-8","9-10"))))</f>
        <v>3-5</v>
      </c>
    </row>
    <row r="369" spans="1:24" x14ac:dyDescent="0.3">
      <c r="A369" s="33" t="s">
        <v>388</v>
      </c>
      <c r="B369" s="34" t="s">
        <v>21</v>
      </c>
      <c r="C369" s="34" t="s">
        <v>16</v>
      </c>
      <c r="D369" s="35">
        <v>45948</v>
      </c>
      <c r="E369" s="35">
        <v>45953</v>
      </c>
      <c r="F369" s="35">
        <v>45957</v>
      </c>
      <c r="G369" s="35">
        <v>45964</v>
      </c>
      <c r="H369" s="34" t="s">
        <v>17</v>
      </c>
      <c r="I369" s="34"/>
      <c r="J369" s="35">
        <v>45990</v>
      </c>
      <c r="K369" s="36">
        <v>8</v>
      </c>
      <c r="L369" s="44">
        <f>IF(NOT(ISBLANK(tblClean[[#This Row],[Pre-Booking Date]])), 1, 0)</f>
        <v>1</v>
      </c>
      <c r="M369" s="44">
        <f>IF(NOT(ISBLANK(tblClean[[#This Row],[Booking Date]])), 1, 0)</f>
        <v>1</v>
      </c>
      <c r="N369" s="38">
        <f>IF(NOT(ISBLANK(tblClean[[#This Row],[Delivery Date]])), 1, 0)</f>
        <v>1</v>
      </c>
      <c r="O369" s="38">
        <f>IF(OR(LOWER(TRIM(tblClean[[#This Row],[Cancellation Status]]))="yes", LOWER(TRIM(tblClean[[#This Row],[Cancellation Status]]))="cancelled"), 1, 0)</f>
        <v>0</v>
      </c>
      <c r="P369" s="38">
        <f>IF(AND(tblClean[[#This Row],[Is_Delivered]]=1, tblClean[[#This Row],[Is_Cancelled]]=0), 1, 0)</f>
        <v>1</v>
      </c>
      <c r="Q369" s="38">
        <f>IF(AND(NOT(ISBLANK(tblClean[[#This Row],[Pre-Booking Date]])), NOT(ISBLANK(tblClean[[#This Row],[Lead Date]]))), tblClean[[#This Row],[Pre-Booking Date]] - tblClean[[#This Row],[Lead Date]], "")</f>
        <v>5</v>
      </c>
      <c r="R369" s="38">
        <f>IF(AND(NOT(ISBLANK(tblClean[[#This Row],[Booking Date]])), NOT(ISBLANK(tblClean[[#This Row],[Pre-Booking Date]]))), tblClean[[#This Row],[Booking Date]] - tblClean[[#This Row],[Pre-Booking Date]], "")</f>
        <v>4</v>
      </c>
      <c r="S369" s="38">
        <f>IF(AND(NOT(ISBLANK(tblClean[[#This Row],[Delivery Date]])), NOT(ISBLANK(tblClean[[#This Row],[Booking Date]]))), tblClean[[#This Row],[Delivery Date]] - tblClean[[#This Row],[Booking Date]], "")</f>
        <v>7</v>
      </c>
      <c r="T369" s="39">
        <f>IF(AND(tblClean[[#This Row],[Is_SuccessfulDelivery]]=1, NOT(ISBLANK(tblClean[[#This Row],[Delivery Date]])), NOT(ISBLANK(tblClean[[#This Row],[Booking Date]]))),
   tblClean[[#This Row],[Delivery Date]] - tblClean[[#This Row],[Booking Date]],
   "")</f>
        <v>7</v>
      </c>
      <c r="U3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69" s="82">
        <f>IF(tblClean[[#This Row],[Delivery Date]]="", "", tblClean[[#This Row],[Delivery Date]] - tblClean[[#This Row],[Lead Date]])</f>
        <v>16</v>
      </c>
      <c r="W369" s="82" t="str">
        <f>_xlfn.XLOOKUP(tblClean[[#This Row],[Lead ID]], tblHP[Lead ID], tblHP[Potential_Bucket], "")</f>
        <v>Low</v>
      </c>
      <c r="X369" s="82" t="str">
        <f>IF(tblClean[[#This Row],[Customer Rating]]="", "", IF(tblClean[[#This Row],[Customer Rating]]&lt;=2,"0-2", IF(tblClean[[#This Row],[Customer Rating]]&lt;=5,"3-5", IF(tblClean[[#This Row],[Customer Rating]]&lt;=8,"6-8","9-10"))))</f>
        <v>6-8</v>
      </c>
    </row>
    <row r="370" spans="1:24" x14ac:dyDescent="0.3">
      <c r="A370" s="40" t="s">
        <v>389</v>
      </c>
      <c r="B370" s="41" t="s">
        <v>32</v>
      </c>
      <c r="C370" s="41" t="s">
        <v>16</v>
      </c>
      <c r="D370" s="42">
        <v>45932</v>
      </c>
      <c r="E370" s="42">
        <v>45936</v>
      </c>
      <c r="F370" s="42">
        <v>45940</v>
      </c>
      <c r="G370" s="42">
        <v>45942</v>
      </c>
      <c r="H370" s="41" t="s">
        <v>17</v>
      </c>
      <c r="I370" s="41"/>
      <c r="J370" s="42">
        <v>45966</v>
      </c>
      <c r="K370" s="43">
        <v>0</v>
      </c>
      <c r="L370" s="44">
        <f>IF(NOT(ISBLANK(tblClean[[#This Row],[Pre-Booking Date]])), 1, 0)</f>
        <v>1</v>
      </c>
      <c r="M370" s="44">
        <f>IF(NOT(ISBLANK(tblClean[[#This Row],[Booking Date]])), 1, 0)</f>
        <v>1</v>
      </c>
      <c r="N370" s="38">
        <f>IF(NOT(ISBLANK(tblClean[[#This Row],[Delivery Date]])), 1, 0)</f>
        <v>1</v>
      </c>
      <c r="O370" s="38">
        <f>IF(OR(LOWER(TRIM(tblClean[[#This Row],[Cancellation Status]]))="yes", LOWER(TRIM(tblClean[[#This Row],[Cancellation Status]]))="cancelled"), 1, 0)</f>
        <v>0</v>
      </c>
      <c r="P370" s="38">
        <f>IF(AND(tblClean[[#This Row],[Is_Delivered]]=1, tblClean[[#This Row],[Is_Cancelled]]=0), 1, 0)</f>
        <v>1</v>
      </c>
      <c r="Q370" s="38">
        <f>IF(AND(NOT(ISBLANK(tblClean[[#This Row],[Pre-Booking Date]])), NOT(ISBLANK(tblClean[[#This Row],[Lead Date]]))), tblClean[[#This Row],[Pre-Booking Date]] - tblClean[[#This Row],[Lead Date]], "")</f>
        <v>4</v>
      </c>
      <c r="R370" s="38">
        <f>IF(AND(NOT(ISBLANK(tblClean[[#This Row],[Booking Date]])), NOT(ISBLANK(tblClean[[#This Row],[Pre-Booking Date]]))), tblClean[[#This Row],[Booking Date]] - tblClean[[#This Row],[Pre-Booking Date]], "")</f>
        <v>4</v>
      </c>
      <c r="S370" s="38">
        <f>IF(AND(NOT(ISBLANK(tblClean[[#This Row],[Delivery Date]])), NOT(ISBLANK(tblClean[[#This Row],[Booking Date]]))), tblClean[[#This Row],[Delivery Date]] - tblClean[[#This Row],[Booking Date]], "")</f>
        <v>2</v>
      </c>
      <c r="T370" s="39">
        <f>IF(AND(tblClean[[#This Row],[Is_SuccessfulDelivery]]=1, NOT(ISBLANK(tblClean[[#This Row],[Delivery Date]])), NOT(ISBLANK(tblClean[[#This Row],[Booking Date]]))),
   tblClean[[#This Row],[Delivery Date]] - tblClean[[#This Row],[Booking Date]],
   "")</f>
        <v>2</v>
      </c>
      <c r="U3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0" s="82">
        <f>IF(tblClean[[#This Row],[Delivery Date]]="", "", tblClean[[#This Row],[Delivery Date]] - tblClean[[#This Row],[Lead Date]])</f>
        <v>10</v>
      </c>
      <c r="W370" s="82" t="str">
        <f>_xlfn.XLOOKUP(tblClean[[#This Row],[Lead ID]], tblHP[Lead ID], tblHP[Potential_Bucket], "")</f>
        <v>Low</v>
      </c>
      <c r="X370" s="82" t="str">
        <f>IF(tblClean[[#This Row],[Customer Rating]]="", "", IF(tblClean[[#This Row],[Customer Rating]]&lt;=2,"0-2", IF(tblClean[[#This Row],[Customer Rating]]&lt;=5,"3-5", IF(tblClean[[#This Row],[Customer Rating]]&lt;=8,"6-8","9-10"))))</f>
        <v>0-2</v>
      </c>
    </row>
    <row r="371" spans="1:24" x14ac:dyDescent="0.3">
      <c r="A371" s="33" t="s">
        <v>390</v>
      </c>
      <c r="B371" s="34" t="s">
        <v>19</v>
      </c>
      <c r="C371" s="34" t="s">
        <v>16</v>
      </c>
      <c r="D371" s="35">
        <v>45945</v>
      </c>
      <c r="E371" s="35">
        <v>45948</v>
      </c>
      <c r="F371" s="35">
        <v>45949</v>
      </c>
      <c r="G371" s="35">
        <v>45956</v>
      </c>
      <c r="H371" s="34" t="s">
        <v>17</v>
      </c>
      <c r="I371" s="34"/>
      <c r="J371" s="35">
        <v>45966</v>
      </c>
      <c r="K371" s="36">
        <v>1</v>
      </c>
      <c r="L371" s="44">
        <f>IF(NOT(ISBLANK(tblClean[[#This Row],[Pre-Booking Date]])), 1, 0)</f>
        <v>1</v>
      </c>
      <c r="M371" s="44">
        <f>IF(NOT(ISBLANK(tblClean[[#This Row],[Booking Date]])), 1, 0)</f>
        <v>1</v>
      </c>
      <c r="N371" s="38">
        <f>IF(NOT(ISBLANK(tblClean[[#This Row],[Delivery Date]])), 1, 0)</f>
        <v>1</v>
      </c>
      <c r="O371" s="38">
        <f>IF(OR(LOWER(TRIM(tblClean[[#This Row],[Cancellation Status]]))="yes", LOWER(TRIM(tblClean[[#This Row],[Cancellation Status]]))="cancelled"), 1, 0)</f>
        <v>0</v>
      </c>
      <c r="P371" s="38">
        <f>IF(AND(tblClean[[#This Row],[Is_Delivered]]=1, tblClean[[#This Row],[Is_Cancelled]]=0), 1, 0)</f>
        <v>1</v>
      </c>
      <c r="Q371" s="38">
        <f>IF(AND(NOT(ISBLANK(tblClean[[#This Row],[Pre-Booking Date]])), NOT(ISBLANK(tblClean[[#This Row],[Lead Date]]))), tblClean[[#This Row],[Pre-Booking Date]] - tblClean[[#This Row],[Lead Date]], "")</f>
        <v>3</v>
      </c>
      <c r="R371" s="38">
        <f>IF(AND(NOT(ISBLANK(tblClean[[#This Row],[Booking Date]])), NOT(ISBLANK(tblClean[[#This Row],[Pre-Booking Date]]))), tblClean[[#This Row],[Booking Date]] - tblClean[[#This Row],[Pre-Booking Date]], "")</f>
        <v>1</v>
      </c>
      <c r="S371" s="38">
        <f>IF(AND(NOT(ISBLANK(tblClean[[#This Row],[Delivery Date]])), NOT(ISBLANK(tblClean[[#This Row],[Booking Date]]))), tblClean[[#This Row],[Delivery Date]] - tblClean[[#This Row],[Booking Date]], "")</f>
        <v>7</v>
      </c>
      <c r="T371" s="39">
        <f>IF(AND(tblClean[[#This Row],[Is_SuccessfulDelivery]]=1, NOT(ISBLANK(tblClean[[#This Row],[Delivery Date]])), NOT(ISBLANK(tblClean[[#This Row],[Booking Date]]))),
   tblClean[[#This Row],[Delivery Date]] - tblClean[[#This Row],[Booking Date]],
   "")</f>
        <v>7</v>
      </c>
      <c r="U3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1" s="82">
        <f>IF(tblClean[[#This Row],[Delivery Date]]="", "", tblClean[[#This Row],[Delivery Date]] - tblClean[[#This Row],[Lead Date]])</f>
        <v>11</v>
      </c>
      <c r="W371" s="82" t="str">
        <f>_xlfn.XLOOKUP(tblClean[[#This Row],[Lead ID]], tblHP[Lead ID], tblHP[Potential_Bucket], "")</f>
        <v>Low</v>
      </c>
      <c r="X371" s="82" t="str">
        <f>IF(tblClean[[#This Row],[Customer Rating]]="", "", IF(tblClean[[#This Row],[Customer Rating]]&lt;=2,"0-2", IF(tblClean[[#This Row],[Customer Rating]]&lt;=5,"3-5", IF(tblClean[[#This Row],[Customer Rating]]&lt;=8,"6-8","9-10"))))</f>
        <v>0-2</v>
      </c>
    </row>
    <row r="372" spans="1:24" x14ac:dyDescent="0.3">
      <c r="A372" s="40" t="s">
        <v>391</v>
      </c>
      <c r="B372" s="41" t="s">
        <v>21</v>
      </c>
      <c r="C372" s="41" t="s">
        <v>16</v>
      </c>
      <c r="D372" s="42">
        <v>45933</v>
      </c>
      <c r="E372" s="42">
        <v>45935</v>
      </c>
      <c r="F372" s="42">
        <v>45940</v>
      </c>
      <c r="G372" s="42">
        <v>45942</v>
      </c>
      <c r="H372" s="41" t="s">
        <v>17</v>
      </c>
      <c r="I372" s="41"/>
      <c r="J372" s="42">
        <v>45971</v>
      </c>
      <c r="K372" s="43">
        <v>4</v>
      </c>
      <c r="L372" s="44">
        <f>IF(NOT(ISBLANK(tblClean[[#This Row],[Pre-Booking Date]])), 1, 0)</f>
        <v>1</v>
      </c>
      <c r="M372" s="44">
        <f>IF(NOT(ISBLANK(tblClean[[#This Row],[Booking Date]])), 1, 0)</f>
        <v>1</v>
      </c>
      <c r="N372" s="38">
        <f>IF(NOT(ISBLANK(tblClean[[#This Row],[Delivery Date]])), 1, 0)</f>
        <v>1</v>
      </c>
      <c r="O372" s="38">
        <f>IF(OR(LOWER(TRIM(tblClean[[#This Row],[Cancellation Status]]))="yes", LOWER(TRIM(tblClean[[#This Row],[Cancellation Status]]))="cancelled"), 1, 0)</f>
        <v>0</v>
      </c>
      <c r="P372" s="38">
        <f>IF(AND(tblClean[[#This Row],[Is_Delivered]]=1, tblClean[[#This Row],[Is_Cancelled]]=0), 1, 0)</f>
        <v>1</v>
      </c>
      <c r="Q372" s="38">
        <f>IF(AND(NOT(ISBLANK(tblClean[[#This Row],[Pre-Booking Date]])), NOT(ISBLANK(tblClean[[#This Row],[Lead Date]]))), tblClean[[#This Row],[Pre-Booking Date]] - tblClean[[#This Row],[Lead Date]], "")</f>
        <v>2</v>
      </c>
      <c r="R372" s="38">
        <f>IF(AND(NOT(ISBLANK(tblClean[[#This Row],[Booking Date]])), NOT(ISBLANK(tblClean[[#This Row],[Pre-Booking Date]]))), tblClean[[#This Row],[Booking Date]] - tblClean[[#This Row],[Pre-Booking Date]], "")</f>
        <v>5</v>
      </c>
      <c r="S372" s="38">
        <f>IF(AND(NOT(ISBLANK(tblClean[[#This Row],[Delivery Date]])), NOT(ISBLANK(tblClean[[#This Row],[Booking Date]]))), tblClean[[#This Row],[Delivery Date]] - tblClean[[#This Row],[Booking Date]], "")</f>
        <v>2</v>
      </c>
      <c r="T372" s="39">
        <f>IF(AND(tblClean[[#This Row],[Is_SuccessfulDelivery]]=1, NOT(ISBLANK(tblClean[[#This Row],[Delivery Date]])), NOT(ISBLANK(tblClean[[#This Row],[Booking Date]]))),
   tblClean[[#This Row],[Delivery Date]] - tblClean[[#This Row],[Booking Date]],
   "")</f>
        <v>2</v>
      </c>
      <c r="U3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2" s="82">
        <f>IF(tblClean[[#This Row],[Delivery Date]]="", "", tblClean[[#This Row],[Delivery Date]] - tblClean[[#This Row],[Lead Date]])</f>
        <v>9</v>
      </c>
      <c r="W372" s="82" t="str">
        <f>_xlfn.XLOOKUP(tblClean[[#This Row],[Lead ID]], tblHP[Lead ID], tblHP[Potential_Bucket], "")</f>
        <v>Low</v>
      </c>
      <c r="X372" s="82" t="str">
        <f>IF(tblClean[[#This Row],[Customer Rating]]="", "", IF(tblClean[[#This Row],[Customer Rating]]&lt;=2,"0-2", IF(tblClean[[#This Row],[Customer Rating]]&lt;=5,"3-5", IF(tblClean[[#This Row],[Customer Rating]]&lt;=8,"6-8","9-10"))))</f>
        <v>3-5</v>
      </c>
    </row>
    <row r="373" spans="1:24" x14ac:dyDescent="0.3">
      <c r="A373" s="33" t="s">
        <v>392</v>
      </c>
      <c r="B373" s="34" t="s">
        <v>15</v>
      </c>
      <c r="C373" s="34" t="s">
        <v>16</v>
      </c>
      <c r="D373" s="35">
        <v>45941</v>
      </c>
      <c r="E373" s="35">
        <v>45946</v>
      </c>
      <c r="F373" s="35">
        <v>45948</v>
      </c>
      <c r="G373" s="35">
        <v>45950</v>
      </c>
      <c r="H373" s="34" t="s">
        <v>17</v>
      </c>
      <c r="I373" s="34"/>
      <c r="J373" s="35">
        <v>45978</v>
      </c>
      <c r="K373" s="36">
        <v>5</v>
      </c>
      <c r="L373" s="44">
        <f>IF(NOT(ISBLANK(tblClean[[#This Row],[Pre-Booking Date]])), 1, 0)</f>
        <v>1</v>
      </c>
      <c r="M373" s="44">
        <f>IF(NOT(ISBLANK(tblClean[[#This Row],[Booking Date]])), 1, 0)</f>
        <v>1</v>
      </c>
      <c r="N373" s="38">
        <f>IF(NOT(ISBLANK(tblClean[[#This Row],[Delivery Date]])), 1, 0)</f>
        <v>1</v>
      </c>
      <c r="O373" s="38">
        <f>IF(OR(LOWER(TRIM(tblClean[[#This Row],[Cancellation Status]]))="yes", LOWER(TRIM(tblClean[[#This Row],[Cancellation Status]]))="cancelled"), 1, 0)</f>
        <v>0</v>
      </c>
      <c r="P373" s="38">
        <f>IF(AND(tblClean[[#This Row],[Is_Delivered]]=1, tblClean[[#This Row],[Is_Cancelled]]=0), 1, 0)</f>
        <v>1</v>
      </c>
      <c r="Q373" s="38">
        <f>IF(AND(NOT(ISBLANK(tblClean[[#This Row],[Pre-Booking Date]])), NOT(ISBLANK(tblClean[[#This Row],[Lead Date]]))), tblClean[[#This Row],[Pre-Booking Date]] - tblClean[[#This Row],[Lead Date]], "")</f>
        <v>5</v>
      </c>
      <c r="R373" s="38">
        <f>IF(AND(NOT(ISBLANK(tblClean[[#This Row],[Booking Date]])), NOT(ISBLANK(tblClean[[#This Row],[Pre-Booking Date]]))), tblClean[[#This Row],[Booking Date]] - tblClean[[#This Row],[Pre-Booking Date]], "")</f>
        <v>2</v>
      </c>
      <c r="S373" s="38">
        <f>IF(AND(NOT(ISBLANK(tblClean[[#This Row],[Delivery Date]])), NOT(ISBLANK(tblClean[[#This Row],[Booking Date]]))), tblClean[[#This Row],[Delivery Date]] - tblClean[[#This Row],[Booking Date]], "")</f>
        <v>2</v>
      </c>
      <c r="T373" s="39">
        <f>IF(AND(tblClean[[#This Row],[Is_SuccessfulDelivery]]=1, NOT(ISBLANK(tblClean[[#This Row],[Delivery Date]])), NOT(ISBLANK(tblClean[[#This Row],[Booking Date]]))),
   tblClean[[#This Row],[Delivery Date]] - tblClean[[#This Row],[Booking Date]],
   "")</f>
        <v>2</v>
      </c>
      <c r="U3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3" s="82">
        <f>IF(tblClean[[#This Row],[Delivery Date]]="", "", tblClean[[#This Row],[Delivery Date]] - tblClean[[#This Row],[Lead Date]])</f>
        <v>9</v>
      </c>
      <c r="W373" s="82" t="str">
        <f>_xlfn.XLOOKUP(tblClean[[#This Row],[Lead ID]], tblHP[Lead ID], tblHP[Potential_Bucket], "")</f>
        <v>Low</v>
      </c>
      <c r="X373" s="82" t="str">
        <f>IF(tblClean[[#This Row],[Customer Rating]]="", "", IF(tblClean[[#This Row],[Customer Rating]]&lt;=2,"0-2", IF(tblClean[[#This Row],[Customer Rating]]&lt;=5,"3-5", IF(tblClean[[#This Row],[Customer Rating]]&lt;=8,"6-8","9-10"))))</f>
        <v>3-5</v>
      </c>
    </row>
    <row r="374" spans="1:24" x14ac:dyDescent="0.3">
      <c r="A374" s="40" t="s">
        <v>393</v>
      </c>
      <c r="B374" s="41" t="s">
        <v>32</v>
      </c>
      <c r="C374" s="41" t="s">
        <v>16</v>
      </c>
      <c r="D374" s="42">
        <v>45939</v>
      </c>
      <c r="E374" s="42">
        <v>45940</v>
      </c>
      <c r="F374" s="42">
        <v>45943</v>
      </c>
      <c r="G374" s="42">
        <v>45946</v>
      </c>
      <c r="H374" s="41" t="s">
        <v>17</v>
      </c>
      <c r="I374" s="41"/>
      <c r="J374" s="42">
        <v>45972</v>
      </c>
      <c r="K374" s="43">
        <v>10</v>
      </c>
      <c r="L374" s="44">
        <f>IF(NOT(ISBLANK(tblClean[[#This Row],[Pre-Booking Date]])), 1, 0)</f>
        <v>1</v>
      </c>
      <c r="M374" s="44">
        <f>IF(NOT(ISBLANK(tblClean[[#This Row],[Booking Date]])), 1, 0)</f>
        <v>1</v>
      </c>
      <c r="N374" s="38">
        <f>IF(NOT(ISBLANK(tblClean[[#This Row],[Delivery Date]])), 1, 0)</f>
        <v>1</v>
      </c>
      <c r="O374" s="38">
        <f>IF(OR(LOWER(TRIM(tblClean[[#This Row],[Cancellation Status]]))="yes", LOWER(TRIM(tblClean[[#This Row],[Cancellation Status]]))="cancelled"), 1, 0)</f>
        <v>0</v>
      </c>
      <c r="P374" s="38">
        <f>IF(AND(tblClean[[#This Row],[Is_Delivered]]=1, tblClean[[#This Row],[Is_Cancelled]]=0), 1, 0)</f>
        <v>1</v>
      </c>
      <c r="Q374" s="38">
        <f>IF(AND(NOT(ISBLANK(tblClean[[#This Row],[Pre-Booking Date]])), NOT(ISBLANK(tblClean[[#This Row],[Lead Date]]))), tblClean[[#This Row],[Pre-Booking Date]] - tblClean[[#This Row],[Lead Date]], "")</f>
        <v>1</v>
      </c>
      <c r="R374" s="38">
        <f>IF(AND(NOT(ISBLANK(tblClean[[#This Row],[Booking Date]])), NOT(ISBLANK(tblClean[[#This Row],[Pre-Booking Date]]))), tblClean[[#This Row],[Booking Date]] - tblClean[[#This Row],[Pre-Booking Date]], "")</f>
        <v>3</v>
      </c>
      <c r="S374" s="38">
        <f>IF(AND(NOT(ISBLANK(tblClean[[#This Row],[Delivery Date]])), NOT(ISBLANK(tblClean[[#This Row],[Booking Date]]))), tblClean[[#This Row],[Delivery Date]] - tblClean[[#This Row],[Booking Date]], "")</f>
        <v>3</v>
      </c>
      <c r="T374" s="39">
        <f>IF(AND(tblClean[[#This Row],[Is_SuccessfulDelivery]]=1, NOT(ISBLANK(tblClean[[#This Row],[Delivery Date]])), NOT(ISBLANK(tblClean[[#This Row],[Booking Date]]))),
   tblClean[[#This Row],[Delivery Date]] - tblClean[[#This Row],[Booking Date]],
   "")</f>
        <v>3</v>
      </c>
      <c r="U3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74" s="82">
        <f>IF(tblClean[[#This Row],[Delivery Date]]="", "", tblClean[[#This Row],[Delivery Date]] - tblClean[[#This Row],[Lead Date]])</f>
        <v>7</v>
      </c>
      <c r="W374" s="82" t="str">
        <f>_xlfn.XLOOKUP(tblClean[[#This Row],[Lead ID]], tblHP[Lead ID], tblHP[Potential_Bucket], "")</f>
        <v>Low</v>
      </c>
      <c r="X374" s="82" t="str">
        <f>IF(tblClean[[#This Row],[Customer Rating]]="", "", IF(tblClean[[#This Row],[Customer Rating]]&lt;=2,"0-2", IF(tblClean[[#This Row],[Customer Rating]]&lt;=5,"3-5", IF(tblClean[[#This Row],[Customer Rating]]&lt;=8,"6-8","9-10"))))</f>
        <v>9-10</v>
      </c>
    </row>
    <row r="375" spans="1:24" x14ac:dyDescent="0.3">
      <c r="A375" s="33" t="s">
        <v>394</v>
      </c>
      <c r="B375" s="34" t="s">
        <v>15</v>
      </c>
      <c r="C375" s="34" t="s">
        <v>16</v>
      </c>
      <c r="D375" s="35">
        <v>45941</v>
      </c>
      <c r="E375" s="35">
        <v>45945</v>
      </c>
      <c r="F375" s="35">
        <v>45946</v>
      </c>
      <c r="G375" s="35">
        <v>45951</v>
      </c>
      <c r="H375" s="34" t="s">
        <v>17</v>
      </c>
      <c r="I375" s="34"/>
      <c r="J375" s="35">
        <v>45974</v>
      </c>
      <c r="K375" s="36">
        <v>3</v>
      </c>
      <c r="L375" s="44">
        <f>IF(NOT(ISBLANK(tblClean[[#This Row],[Pre-Booking Date]])), 1, 0)</f>
        <v>1</v>
      </c>
      <c r="M375" s="44">
        <f>IF(NOT(ISBLANK(tblClean[[#This Row],[Booking Date]])), 1, 0)</f>
        <v>1</v>
      </c>
      <c r="N375" s="38">
        <f>IF(NOT(ISBLANK(tblClean[[#This Row],[Delivery Date]])), 1, 0)</f>
        <v>1</v>
      </c>
      <c r="O375" s="38">
        <f>IF(OR(LOWER(TRIM(tblClean[[#This Row],[Cancellation Status]]))="yes", LOWER(TRIM(tblClean[[#This Row],[Cancellation Status]]))="cancelled"), 1, 0)</f>
        <v>0</v>
      </c>
      <c r="P375" s="38">
        <f>IF(AND(tblClean[[#This Row],[Is_Delivered]]=1, tblClean[[#This Row],[Is_Cancelled]]=0), 1, 0)</f>
        <v>1</v>
      </c>
      <c r="Q375" s="38">
        <f>IF(AND(NOT(ISBLANK(tblClean[[#This Row],[Pre-Booking Date]])), NOT(ISBLANK(tblClean[[#This Row],[Lead Date]]))), tblClean[[#This Row],[Pre-Booking Date]] - tblClean[[#This Row],[Lead Date]], "")</f>
        <v>4</v>
      </c>
      <c r="R375" s="38">
        <f>IF(AND(NOT(ISBLANK(tblClean[[#This Row],[Booking Date]])), NOT(ISBLANK(tblClean[[#This Row],[Pre-Booking Date]]))), tblClean[[#This Row],[Booking Date]] - tblClean[[#This Row],[Pre-Booking Date]], "")</f>
        <v>1</v>
      </c>
      <c r="S375" s="38">
        <f>IF(AND(NOT(ISBLANK(tblClean[[#This Row],[Delivery Date]])), NOT(ISBLANK(tblClean[[#This Row],[Booking Date]]))), tblClean[[#This Row],[Delivery Date]] - tblClean[[#This Row],[Booking Date]], "")</f>
        <v>5</v>
      </c>
      <c r="T375" s="39">
        <f>IF(AND(tblClean[[#This Row],[Is_SuccessfulDelivery]]=1, NOT(ISBLANK(tblClean[[#This Row],[Delivery Date]])), NOT(ISBLANK(tblClean[[#This Row],[Booking Date]]))),
   tblClean[[#This Row],[Delivery Date]] - tblClean[[#This Row],[Booking Date]],
   "")</f>
        <v>5</v>
      </c>
      <c r="U3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5" s="82">
        <f>IF(tblClean[[#This Row],[Delivery Date]]="", "", tblClean[[#This Row],[Delivery Date]] - tblClean[[#This Row],[Lead Date]])</f>
        <v>10</v>
      </c>
      <c r="W375" s="82" t="str">
        <f>_xlfn.XLOOKUP(tblClean[[#This Row],[Lead ID]], tblHP[Lead ID], tblHP[Potential_Bucket], "")</f>
        <v>Low</v>
      </c>
      <c r="X375" s="82" t="str">
        <f>IF(tblClean[[#This Row],[Customer Rating]]="", "", IF(tblClean[[#This Row],[Customer Rating]]&lt;=2,"0-2", IF(tblClean[[#This Row],[Customer Rating]]&lt;=5,"3-5", IF(tblClean[[#This Row],[Customer Rating]]&lt;=8,"6-8","9-10"))))</f>
        <v>3-5</v>
      </c>
    </row>
    <row r="376" spans="1:24" x14ac:dyDescent="0.3">
      <c r="A376" s="40" t="s">
        <v>395</v>
      </c>
      <c r="B376" s="41" t="s">
        <v>19</v>
      </c>
      <c r="C376" s="41" t="s">
        <v>30</v>
      </c>
      <c r="D376" s="42">
        <v>45934</v>
      </c>
      <c r="E376" s="42">
        <v>45939</v>
      </c>
      <c r="F376" s="42">
        <v>45941</v>
      </c>
      <c r="G376" s="42">
        <v>45943</v>
      </c>
      <c r="H376" s="41" t="s">
        <v>23</v>
      </c>
      <c r="I376" s="41" t="s">
        <v>26</v>
      </c>
      <c r="J376" s="41"/>
      <c r="K376" s="43"/>
      <c r="L376" s="44">
        <f>IF(NOT(ISBLANK(tblClean[[#This Row],[Pre-Booking Date]])), 1, 0)</f>
        <v>1</v>
      </c>
      <c r="M376" s="44">
        <f>IF(NOT(ISBLANK(tblClean[[#This Row],[Booking Date]])), 1, 0)</f>
        <v>1</v>
      </c>
      <c r="N376" s="38">
        <f>IF(NOT(ISBLANK(tblClean[[#This Row],[Delivery Date]])), 1, 0)</f>
        <v>1</v>
      </c>
      <c r="O376" s="38">
        <f>IF(OR(LOWER(TRIM(tblClean[[#This Row],[Cancellation Status]]))="yes", LOWER(TRIM(tblClean[[#This Row],[Cancellation Status]]))="cancelled"), 1, 0)</f>
        <v>1</v>
      </c>
      <c r="P376" s="38">
        <f>IF(AND(tblClean[[#This Row],[Is_Delivered]]=1, tblClean[[#This Row],[Is_Cancelled]]=0), 1, 0)</f>
        <v>0</v>
      </c>
      <c r="Q376" s="38">
        <f>IF(AND(NOT(ISBLANK(tblClean[[#This Row],[Pre-Booking Date]])), NOT(ISBLANK(tblClean[[#This Row],[Lead Date]]))), tblClean[[#This Row],[Pre-Booking Date]] - tblClean[[#This Row],[Lead Date]], "")</f>
        <v>5</v>
      </c>
      <c r="R376" s="38">
        <f>IF(AND(NOT(ISBLANK(tblClean[[#This Row],[Booking Date]])), NOT(ISBLANK(tblClean[[#This Row],[Pre-Booking Date]]))), tblClean[[#This Row],[Booking Date]] - tblClean[[#This Row],[Pre-Booking Date]], "")</f>
        <v>2</v>
      </c>
      <c r="S376" s="38">
        <f>IF(AND(NOT(ISBLANK(tblClean[[#This Row],[Delivery Date]])), NOT(ISBLANK(tblClean[[#This Row],[Booking Date]]))), tblClean[[#This Row],[Delivery Date]] - tblClean[[#This Row],[Booking Date]], "")</f>
        <v>2</v>
      </c>
      <c r="T376" s="39" t="str">
        <f>IF(AND(tblClean[[#This Row],[Is_SuccessfulDelivery]]=1, NOT(ISBLANK(tblClean[[#This Row],[Delivery Date]])), NOT(ISBLANK(tblClean[[#This Row],[Booking Date]]))),
   tblClean[[#This Row],[Delivery Date]] - tblClean[[#This Row],[Booking Date]],
   "")</f>
        <v/>
      </c>
      <c r="U3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76" s="82">
        <f>IF(tblClean[[#This Row],[Delivery Date]]="", "", tblClean[[#This Row],[Delivery Date]] - tblClean[[#This Row],[Lead Date]])</f>
        <v>9</v>
      </c>
      <c r="W376" s="82" t="str">
        <f>_xlfn.XLOOKUP(tblClean[[#This Row],[Lead ID]], tblHP[Lead ID], tblHP[Potential_Bucket], "")</f>
        <v>Low</v>
      </c>
      <c r="X376" s="82" t="str">
        <f>IF(tblClean[[#This Row],[Customer Rating]]="", "", IF(tblClean[[#This Row],[Customer Rating]]&lt;=2,"0-2", IF(tblClean[[#This Row],[Customer Rating]]&lt;=5,"3-5", IF(tblClean[[#This Row],[Customer Rating]]&lt;=8,"6-8","9-10"))))</f>
        <v/>
      </c>
    </row>
    <row r="377" spans="1:24" x14ac:dyDescent="0.3">
      <c r="A377" s="33" t="s">
        <v>396</v>
      </c>
      <c r="B377" s="34" t="s">
        <v>19</v>
      </c>
      <c r="C377" s="34" t="s">
        <v>16</v>
      </c>
      <c r="D377" s="35">
        <v>45955</v>
      </c>
      <c r="E377" s="35">
        <v>45958</v>
      </c>
      <c r="F377" s="35">
        <v>45963</v>
      </c>
      <c r="G377" s="35">
        <v>45966</v>
      </c>
      <c r="H377" s="34" t="s">
        <v>17</v>
      </c>
      <c r="I377" s="34"/>
      <c r="J377" s="35">
        <v>45979</v>
      </c>
      <c r="K377" s="36">
        <v>10</v>
      </c>
      <c r="L377" s="44">
        <f>IF(NOT(ISBLANK(tblClean[[#This Row],[Pre-Booking Date]])), 1, 0)</f>
        <v>1</v>
      </c>
      <c r="M377" s="44">
        <f>IF(NOT(ISBLANK(tblClean[[#This Row],[Booking Date]])), 1, 0)</f>
        <v>1</v>
      </c>
      <c r="N377" s="38">
        <f>IF(NOT(ISBLANK(tblClean[[#This Row],[Delivery Date]])), 1, 0)</f>
        <v>1</v>
      </c>
      <c r="O377" s="38">
        <f>IF(OR(LOWER(TRIM(tblClean[[#This Row],[Cancellation Status]]))="yes", LOWER(TRIM(tblClean[[#This Row],[Cancellation Status]]))="cancelled"), 1, 0)</f>
        <v>0</v>
      </c>
      <c r="P377" s="38">
        <f>IF(AND(tblClean[[#This Row],[Is_Delivered]]=1, tblClean[[#This Row],[Is_Cancelled]]=0), 1, 0)</f>
        <v>1</v>
      </c>
      <c r="Q377" s="38">
        <f>IF(AND(NOT(ISBLANK(tblClean[[#This Row],[Pre-Booking Date]])), NOT(ISBLANK(tblClean[[#This Row],[Lead Date]]))), tblClean[[#This Row],[Pre-Booking Date]] - tblClean[[#This Row],[Lead Date]], "")</f>
        <v>3</v>
      </c>
      <c r="R377" s="38">
        <f>IF(AND(NOT(ISBLANK(tblClean[[#This Row],[Booking Date]])), NOT(ISBLANK(tblClean[[#This Row],[Pre-Booking Date]]))), tblClean[[#This Row],[Booking Date]] - tblClean[[#This Row],[Pre-Booking Date]], "")</f>
        <v>5</v>
      </c>
      <c r="S377" s="38">
        <f>IF(AND(NOT(ISBLANK(tblClean[[#This Row],[Delivery Date]])), NOT(ISBLANK(tblClean[[#This Row],[Booking Date]]))), tblClean[[#This Row],[Delivery Date]] - tblClean[[#This Row],[Booking Date]], "")</f>
        <v>3</v>
      </c>
      <c r="T377" s="39">
        <f>IF(AND(tblClean[[#This Row],[Is_SuccessfulDelivery]]=1, NOT(ISBLANK(tblClean[[#This Row],[Delivery Date]])), NOT(ISBLANK(tblClean[[#This Row],[Booking Date]]))),
   tblClean[[#This Row],[Delivery Date]] - tblClean[[#This Row],[Booking Date]],
   "")</f>
        <v>3</v>
      </c>
      <c r="U3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77" s="82">
        <f>IF(tblClean[[#This Row],[Delivery Date]]="", "", tblClean[[#This Row],[Delivery Date]] - tblClean[[#This Row],[Lead Date]])</f>
        <v>11</v>
      </c>
      <c r="W377" s="82" t="str">
        <f>_xlfn.XLOOKUP(tblClean[[#This Row],[Lead ID]], tblHP[Lead ID], tblHP[Potential_Bucket], "")</f>
        <v>Medium</v>
      </c>
      <c r="X377" s="82" t="str">
        <f>IF(tblClean[[#This Row],[Customer Rating]]="", "", IF(tblClean[[#This Row],[Customer Rating]]&lt;=2,"0-2", IF(tblClean[[#This Row],[Customer Rating]]&lt;=5,"3-5", IF(tblClean[[#This Row],[Customer Rating]]&lt;=8,"6-8","9-10"))))</f>
        <v>9-10</v>
      </c>
    </row>
    <row r="378" spans="1:24" x14ac:dyDescent="0.3">
      <c r="A378" s="40" t="s">
        <v>397</v>
      </c>
      <c r="B378" s="41" t="s">
        <v>19</v>
      </c>
      <c r="C378" s="41" t="s">
        <v>30</v>
      </c>
      <c r="D378" s="42">
        <v>45943</v>
      </c>
      <c r="E378" s="42">
        <v>45944</v>
      </c>
      <c r="F378" s="42">
        <v>45948</v>
      </c>
      <c r="G378" s="42">
        <v>45954</v>
      </c>
      <c r="H378" s="41" t="s">
        <v>17</v>
      </c>
      <c r="I378" s="41"/>
      <c r="J378" s="42">
        <v>45977</v>
      </c>
      <c r="K378" s="43">
        <v>4</v>
      </c>
      <c r="L378" s="44">
        <f>IF(NOT(ISBLANK(tblClean[[#This Row],[Pre-Booking Date]])), 1, 0)</f>
        <v>1</v>
      </c>
      <c r="M378" s="44">
        <f>IF(NOT(ISBLANK(tblClean[[#This Row],[Booking Date]])), 1, 0)</f>
        <v>1</v>
      </c>
      <c r="N378" s="38">
        <f>IF(NOT(ISBLANK(tblClean[[#This Row],[Delivery Date]])), 1, 0)</f>
        <v>1</v>
      </c>
      <c r="O378" s="38">
        <f>IF(OR(LOWER(TRIM(tblClean[[#This Row],[Cancellation Status]]))="yes", LOWER(TRIM(tblClean[[#This Row],[Cancellation Status]]))="cancelled"), 1, 0)</f>
        <v>0</v>
      </c>
      <c r="P378" s="38">
        <f>IF(AND(tblClean[[#This Row],[Is_Delivered]]=1, tblClean[[#This Row],[Is_Cancelled]]=0), 1, 0)</f>
        <v>1</v>
      </c>
      <c r="Q378" s="38">
        <f>IF(AND(NOT(ISBLANK(tblClean[[#This Row],[Pre-Booking Date]])), NOT(ISBLANK(tblClean[[#This Row],[Lead Date]]))), tblClean[[#This Row],[Pre-Booking Date]] - tblClean[[#This Row],[Lead Date]], "")</f>
        <v>1</v>
      </c>
      <c r="R378" s="38">
        <f>IF(AND(NOT(ISBLANK(tblClean[[#This Row],[Booking Date]])), NOT(ISBLANK(tblClean[[#This Row],[Pre-Booking Date]]))), tblClean[[#This Row],[Booking Date]] - tblClean[[#This Row],[Pre-Booking Date]], "")</f>
        <v>4</v>
      </c>
      <c r="S378" s="38">
        <f>IF(AND(NOT(ISBLANK(tblClean[[#This Row],[Delivery Date]])), NOT(ISBLANK(tblClean[[#This Row],[Booking Date]]))), tblClean[[#This Row],[Delivery Date]] - tblClean[[#This Row],[Booking Date]], "")</f>
        <v>6</v>
      </c>
      <c r="T378" s="39">
        <f>IF(AND(tblClean[[#This Row],[Is_SuccessfulDelivery]]=1, NOT(ISBLANK(tblClean[[#This Row],[Delivery Date]])), NOT(ISBLANK(tblClean[[#This Row],[Booking Date]]))),
   tblClean[[#This Row],[Delivery Date]] - tblClean[[#This Row],[Booking Date]],
   "")</f>
        <v>6</v>
      </c>
      <c r="U3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78" s="82">
        <f>IF(tblClean[[#This Row],[Delivery Date]]="", "", tblClean[[#This Row],[Delivery Date]] - tblClean[[#This Row],[Lead Date]])</f>
        <v>11</v>
      </c>
      <c r="W378" s="82" t="str">
        <f>_xlfn.XLOOKUP(tblClean[[#This Row],[Lead ID]], tblHP[Lead ID], tblHP[Potential_Bucket], "")</f>
        <v>Medium</v>
      </c>
      <c r="X378" s="82" t="str">
        <f>IF(tblClean[[#This Row],[Customer Rating]]="", "", IF(tblClean[[#This Row],[Customer Rating]]&lt;=2,"0-2", IF(tblClean[[#This Row],[Customer Rating]]&lt;=5,"3-5", IF(tblClean[[#This Row],[Customer Rating]]&lt;=8,"6-8","9-10"))))</f>
        <v>3-5</v>
      </c>
    </row>
    <row r="379" spans="1:24" x14ac:dyDescent="0.3">
      <c r="A379" s="33" t="s">
        <v>398</v>
      </c>
      <c r="B379" s="34" t="s">
        <v>32</v>
      </c>
      <c r="C379" s="34" t="s">
        <v>16</v>
      </c>
      <c r="D379" s="35">
        <v>45958</v>
      </c>
      <c r="E379" s="35">
        <v>45961</v>
      </c>
      <c r="F379" s="35">
        <v>45966</v>
      </c>
      <c r="G379" s="35">
        <v>45969</v>
      </c>
      <c r="H379" s="34" t="s">
        <v>17</v>
      </c>
      <c r="I379" s="34"/>
      <c r="J379" s="35">
        <v>45983</v>
      </c>
      <c r="K379" s="36">
        <v>7</v>
      </c>
      <c r="L379" s="44">
        <f>IF(NOT(ISBLANK(tblClean[[#This Row],[Pre-Booking Date]])), 1, 0)</f>
        <v>1</v>
      </c>
      <c r="M379" s="44">
        <f>IF(NOT(ISBLANK(tblClean[[#This Row],[Booking Date]])), 1, 0)</f>
        <v>1</v>
      </c>
      <c r="N379" s="38">
        <f>IF(NOT(ISBLANK(tblClean[[#This Row],[Delivery Date]])), 1, 0)</f>
        <v>1</v>
      </c>
      <c r="O379" s="38">
        <f>IF(OR(LOWER(TRIM(tblClean[[#This Row],[Cancellation Status]]))="yes", LOWER(TRIM(tblClean[[#This Row],[Cancellation Status]]))="cancelled"), 1, 0)</f>
        <v>0</v>
      </c>
      <c r="P379" s="38">
        <f>IF(AND(tblClean[[#This Row],[Is_Delivered]]=1, tblClean[[#This Row],[Is_Cancelled]]=0), 1, 0)</f>
        <v>1</v>
      </c>
      <c r="Q379" s="38">
        <f>IF(AND(NOT(ISBLANK(tblClean[[#This Row],[Pre-Booking Date]])), NOT(ISBLANK(tblClean[[#This Row],[Lead Date]]))), tblClean[[#This Row],[Pre-Booking Date]] - tblClean[[#This Row],[Lead Date]], "")</f>
        <v>3</v>
      </c>
      <c r="R379" s="38">
        <f>IF(AND(NOT(ISBLANK(tblClean[[#This Row],[Booking Date]])), NOT(ISBLANK(tblClean[[#This Row],[Pre-Booking Date]]))), tblClean[[#This Row],[Booking Date]] - tblClean[[#This Row],[Pre-Booking Date]], "")</f>
        <v>5</v>
      </c>
      <c r="S379" s="38">
        <f>IF(AND(NOT(ISBLANK(tblClean[[#This Row],[Delivery Date]])), NOT(ISBLANK(tblClean[[#This Row],[Booking Date]]))), tblClean[[#This Row],[Delivery Date]] - tblClean[[#This Row],[Booking Date]], "")</f>
        <v>3</v>
      </c>
      <c r="T379" s="39">
        <f>IF(AND(tblClean[[#This Row],[Is_SuccessfulDelivery]]=1, NOT(ISBLANK(tblClean[[#This Row],[Delivery Date]])), NOT(ISBLANK(tblClean[[#This Row],[Booking Date]]))),
   tblClean[[#This Row],[Delivery Date]] - tblClean[[#This Row],[Booking Date]],
   "")</f>
        <v>3</v>
      </c>
      <c r="U3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79" s="82">
        <f>IF(tblClean[[#This Row],[Delivery Date]]="", "", tblClean[[#This Row],[Delivery Date]] - tblClean[[#This Row],[Lead Date]])</f>
        <v>11</v>
      </c>
      <c r="W379" s="82" t="str">
        <f>_xlfn.XLOOKUP(tblClean[[#This Row],[Lead ID]], tblHP[Lead ID], tblHP[Potential_Bucket], "")</f>
        <v>Low</v>
      </c>
      <c r="X379" s="82" t="str">
        <f>IF(tblClean[[#This Row],[Customer Rating]]="", "", IF(tblClean[[#This Row],[Customer Rating]]&lt;=2,"0-2", IF(tblClean[[#This Row],[Customer Rating]]&lt;=5,"3-5", IF(tblClean[[#This Row],[Customer Rating]]&lt;=8,"6-8","9-10"))))</f>
        <v>6-8</v>
      </c>
    </row>
    <row r="380" spans="1:24" x14ac:dyDescent="0.3">
      <c r="A380" s="40" t="s">
        <v>399</v>
      </c>
      <c r="B380" s="41" t="s">
        <v>21</v>
      </c>
      <c r="C380" s="41" t="s">
        <v>16</v>
      </c>
      <c r="D380" s="42">
        <v>45947</v>
      </c>
      <c r="E380" s="42">
        <v>45950</v>
      </c>
      <c r="F380" s="42">
        <v>45952</v>
      </c>
      <c r="G380" s="42">
        <v>45958</v>
      </c>
      <c r="H380" s="41" t="s">
        <v>17</v>
      </c>
      <c r="I380" s="41"/>
      <c r="J380" s="42">
        <v>45972</v>
      </c>
      <c r="K380" s="43">
        <v>1</v>
      </c>
      <c r="L380" s="44">
        <f>IF(NOT(ISBLANK(tblClean[[#This Row],[Pre-Booking Date]])), 1, 0)</f>
        <v>1</v>
      </c>
      <c r="M380" s="44">
        <f>IF(NOT(ISBLANK(tblClean[[#This Row],[Booking Date]])), 1, 0)</f>
        <v>1</v>
      </c>
      <c r="N380" s="38">
        <f>IF(NOT(ISBLANK(tblClean[[#This Row],[Delivery Date]])), 1, 0)</f>
        <v>1</v>
      </c>
      <c r="O380" s="38">
        <f>IF(OR(LOWER(TRIM(tblClean[[#This Row],[Cancellation Status]]))="yes", LOWER(TRIM(tblClean[[#This Row],[Cancellation Status]]))="cancelled"), 1, 0)</f>
        <v>0</v>
      </c>
      <c r="P380" s="38">
        <f>IF(AND(tblClean[[#This Row],[Is_Delivered]]=1, tblClean[[#This Row],[Is_Cancelled]]=0), 1, 0)</f>
        <v>1</v>
      </c>
      <c r="Q380" s="38">
        <f>IF(AND(NOT(ISBLANK(tblClean[[#This Row],[Pre-Booking Date]])), NOT(ISBLANK(tblClean[[#This Row],[Lead Date]]))), tblClean[[#This Row],[Pre-Booking Date]] - tblClean[[#This Row],[Lead Date]], "")</f>
        <v>3</v>
      </c>
      <c r="R380" s="38">
        <f>IF(AND(NOT(ISBLANK(tblClean[[#This Row],[Booking Date]])), NOT(ISBLANK(tblClean[[#This Row],[Pre-Booking Date]]))), tblClean[[#This Row],[Booking Date]] - tblClean[[#This Row],[Pre-Booking Date]], "")</f>
        <v>2</v>
      </c>
      <c r="S380" s="38">
        <f>IF(AND(NOT(ISBLANK(tblClean[[#This Row],[Delivery Date]])), NOT(ISBLANK(tblClean[[#This Row],[Booking Date]]))), tblClean[[#This Row],[Delivery Date]] - tblClean[[#This Row],[Booking Date]], "")</f>
        <v>6</v>
      </c>
      <c r="T380" s="39">
        <f>IF(AND(tblClean[[#This Row],[Is_SuccessfulDelivery]]=1, NOT(ISBLANK(tblClean[[#This Row],[Delivery Date]])), NOT(ISBLANK(tblClean[[#This Row],[Booking Date]]))),
   tblClean[[#This Row],[Delivery Date]] - tblClean[[#This Row],[Booking Date]],
   "")</f>
        <v>6</v>
      </c>
      <c r="U3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80" s="82">
        <f>IF(tblClean[[#This Row],[Delivery Date]]="", "", tblClean[[#This Row],[Delivery Date]] - tblClean[[#This Row],[Lead Date]])</f>
        <v>11</v>
      </c>
      <c r="W380" s="82" t="str">
        <f>_xlfn.XLOOKUP(tblClean[[#This Row],[Lead ID]], tblHP[Lead ID], tblHP[Potential_Bucket], "")</f>
        <v>Low</v>
      </c>
      <c r="X380" s="82" t="str">
        <f>IF(tblClean[[#This Row],[Customer Rating]]="", "", IF(tblClean[[#This Row],[Customer Rating]]&lt;=2,"0-2", IF(tblClean[[#This Row],[Customer Rating]]&lt;=5,"3-5", IF(tblClean[[#This Row],[Customer Rating]]&lt;=8,"6-8","9-10"))))</f>
        <v>0-2</v>
      </c>
    </row>
    <row r="381" spans="1:24" x14ac:dyDescent="0.3">
      <c r="A381" s="33" t="s">
        <v>400</v>
      </c>
      <c r="B381" s="34" t="s">
        <v>32</v>
      </c>
      <c r="C381" s="34" t="s">
        <v>16</v>
      </c>
      <c r="D381" s="35">
        <v>45957</v>
      </c>
      <c r="E381" s="35">
        <v>45959</v>
      </c>
      <c r="F381" s="35">
        <v>45961</v>
      </c>
      <c r="G381" s="35">
        <v>45968</v>
      </c>
      <c r="H381" s="34" t="s">
        <v>17</v>
      </c>
      <c r="I381" s="34"/>
      <c r="J381" s="35">
        <v>45996</v>
      </c>
      <c r="K381" s="36">
        <v>5</v>
      </c>
      <c r="L381" s="44">
        <f>IF(NOT(ISBLANK(tblClean[[#This Row],[Pre-Booking Date]])), 1, 0)</f>
        <v>1</v>
      </c>
      <c r="M381" s="44">
        <f>IF(NOT(ISBLANK(tblClean[[#This Row],[Booking Date]])), 1, 0)</f>
        <v>1</v>
      </c>
      <c r="N381" s="38">
        <f>IF(NOT(ISBLANK(tblClean[[#This Row],[Delivery Date]])), 1, 0)</f>
        <v>1</v>
      </c>
      <c r="O381" s="38">
        <f>IF(OR(LOWER(TRIM(tblClean[[#This Row],[Cancellation Status]]))="yes", LOWER(TRIM(tblClean[[#This Row],[Cancellation Status]]))="cancelled"), 1, 0)</f>
        <v>0</v>
      </c>
      <c r="P381" s="38">
        <f>IF(AND(tblClean[[#This Row],[Is_Delivered]]=1, tblClean[[#This Row],[Is_Cancelled]]=0), 1, 0)</f>
        <v>1</v>
      </c>
      <c r="Q381" s="38">
        <f>IF(AND(NOT(ISBLANK(tblClean[[#This Row],[Pre-Booking Date]])), NOT(ISBLANK(tblClean[[#This Row],[Lead Date]]))), tblClean[[#This Row],[Pre-Booking Date]] - tblClean[[#This Row],[Lead Date]], "")</f>
        <v>2</v>
      </c>
      <c r="R381" s="38">
        <f>IF(AND(NOT(ISBLANK(tblClean[[#This Row],[Booking Date]])), NOT(ISBLANK(tblClean[[#This Row],[Pre-Booking Date]]))), tblClean[[#This Row],[Booking Date]] - tblClean[[#This Row],[Pre-Booking Date]], "")</f>
        <v>2</v>
      </c>
      <c r="S381" s="38">
        <f>IF(AND(NOT(ISBLANK(tblClean[[#This Row],[Delivery Date]])), NOT(ISBLANK(tblClean[[#This Row],[Booking Date]]))), tblClean[[#This Row],[Delivery Date]] - tblClean[[#This Row],[Booking Date]], "")</f>
        <v>7</v>
      </c>
      <c r="T381" s="39">
        <f>IF(AND(tblClean[[#This Row],[Is_SuccessfulDelivery]]=1, NOT(ISBLANK(tblClean[[#This Row],[Delivery Date]])), NOT(ISBLANK(tblClean[[#This Row],[Booking Date]]))),
   tblClean[[#This Row],[Delivery Date]] - tblClean[[#This Row],[Booking Date]],
   "")</f>
        <v>7</v>
      </c>
      <c r="U3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81" s="82">
        <f>IF(tblClean[[#This Row],[Delivery Date]]="", "", tblClean[[#This Row],[Delivery Date]] - tblClean[[#This Row],[Lead Date]])</f>
        <v>11</v>
      </c>
      <c r="W381" s="82" t="str">
        <f>_xlfn.XLOOKUP(tblClean[[#This Row],[Lead ID]], tblHP[Lead ID], tblHP[Potential_Bucket], "")</f>
        <v>Low</v>
      </c>
      <c r="X381" s="82" t="str">
        <f>IF(tblClean[[#This Row],[Customer Rating]]="", "", IF(tblClean[[#This Row],[Customer Rating]]&lt;=2,"0-2", IF(tblClean[[#This Row],[Customer Rating]]&lt;=5,"3-5", IF(tblClean[[#This Row],[Customer Rating]]&lt;=8,"6-8","9-10"))))</f>
        <v>3-5</v>
      </c>
    </row>
    <row r="382" spans="1:24" x14ac:dyDescent="0.3">
      <c r="A382" s="40" t="s">
        <v>401</v>
      </c>
      <c r="B382" s="41" t="s">
        <v>15</v>
      </c>
      <c r="C382" s="41" t="s">
        <v>16</v>
      </c>
      <c r="D382" s="42">
        <v>45931</v>
      </c>
      <c r="E382" s="42">
        <v>45933</v>
      </c>
      <c r="F382" s="42">
        <v>45934</v>
      </c>
      <c r="G382" s="42">
        <v>45939</v>
      </c>
      <c r="H382" s="41" t="s">
        <v>17</v>
      </c>
      <c r="I382" s="41"/>
      <c r="J382" s="42">
        <v>45967</v>
      </c>
      <c r="K382" s="43">
        <v>2</v>
      </c>
      <c r="L382" s="44">
        <f>IF(NOT(ISBLANK(tblClean[[#This Row],[Pre-Booking Date]])), 1, 0)</f>
        <v>1</v>
      </c>
      <c r="M382" s="44">
        <f>IF(NOT(ISBLANK(tblClean[[#This Row],[Booking Date]])), 1, 0)</f>
        <v>1</v>
      </c>
      <c r="N382" s="38">
        <f>IF(NOT(ISBLANK(tblClean[[#This Row],[Delivery Date]])), 1, 0)</f>
        <v>1</v>
      </c>
      <c r="O382" s="38">
        <f>IF(OR(LOWER(TRIM(tblClean[[#This Row],[Cancellation Status]]))="yes", LOWER(TRIM(tblClean[[#This Row],[Cancellation Status]]))="cancelled"), 1, 0)</f>
        <v>0</v>
      </c>
      <c r="P382" s="38">
        <f>IF(AND(tblClean[[#This Row],[Is_Delivered]]=1, tblClean[[#This Row],[Is_Cancelled]]=0), 1, 0)</f>
        <v>1</v>
      </c>
      <c r="Q382" s="38">
        <f>IF(AND(NOT(ISBLANK(tblClean[[#This Row],[Pre-Booking Date]])), NOT(ISBLANK(tblClean[[#This Row],[Lead Date]]))), tblClean[[#This Row],[Pre-Booking Date]] - tblClean[[#This Row],[Lead Date]], "")</f>
        <v>2</v>
      </c>
      <c r="R382" s="38">
        <f>IF(AND(NOT(ISBLANK(tblClean[[#This Row],[Booking Date]])), NOT(ISBLANK(tblClean[[#This Row],[Pre-Booking Date]]))), tblClean[[#This Row],[Booking Date]] - tblClean[[#This Row],[Pre-Booking Date]], "")</f>
        <v>1</v>
      </c>
      <c r="S382" s="38">
        <f>IF(AND(NOT(ISBLANK(tblClean[[#This Row],[Delivery Date]])), NOT(ISBLANK(tblClean[[#This Row],[Booking Date]]))), tblClean[[#This Row],[Delivery Date]] - tblClean[[#This Row],[Booking Date]], "")</f>
        <v>5</v>
      </c>
      <c r="T382" s="39">
        <f>IF(AND(tblClean[[#This Row],[Is_SuccessfulDelivery]]=1, NOT(ISBLANK(tblClean[[#This Row],[Delivery Date]])), NOT(ISBLANK(tblClean[[#This Row],[Booking Date]]))),
   tblClean[[#This Row],[Delivery Date]] - tblClean[[#This Row],[Booking Date]],
   "")</f>
        <v>5</v>
      </c>
      <c r="U3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82" s="82">
        <f>IF(tblClean[[#This Row],[Delivery Date]]="", "", tblClean[[#This Row],[Delivery Date]] - tblClean[[#This Row],[Lead Date]])</f>
        <v>8</v>
      </c>
      <c r="W382" s="82" t="str">
        <f>_xlfn.XLOOKUP(tblClean[[#This Row],[Lead ID]], tblHP[Lead ID], tblHP[Potential_Bucket], "")</f>
        <v>Low</v>
      </c>
      <c r="X382" s="82" t="str">
        <f>IF(tblClean[[#This Row],[Customer Rating]]="", "", IF(tblClean[[#This Row],[Customer Rating]]&lt;=2,"0-2", IF(tblClean[[#This Row],[Customer Rating]]&lt;=5,"3-5", IF(tblClean[[#This Row],[Customer Rating]]&lt;=8,"6-8","9-10"))))</f>
        <v>0-2</v>
      </c>
    </row>
    <row r="383" spans="1:24" x14ac:dyDescent="0.3">
      <c r="A383" s="33" t="s">
        <v>402</v>
      </c>
      <c r="B383" s="34" t="s">
        <v>32</v>
      </c>
      <c r="C383" s="34" t="s">
        <v>30</v>
      </c>
      <c r="D383" s="35">
        <v>45952</v>
      </c>
      <c r="E383" s="35">
        <v>45955</v>
      </c>
      <c r="F383" s="35">
        <v>45956</v>
      </c>
      <c r="G383" s="35">
        <v>45958</v>
      </c>
      <c r="H383" s="34" t="s">
        <v>17</v>
      </c>
      <c r="I383" s="34"/>
      <c r="J383" s="35">
        <v>45986</v>
      </c>
      <c r="K383" s="36">
        <v>9</v>
      </c>
      <c r="L383" s="44">
        <f>IF(NOT(ISBLANK(tblClean[[#This Row],[Pre-Booking Date]])), 1, 0)</f>
        <v>1</v>
      </c>
      <c r="M383" s="44">
        <f>IF(NOT(ISBLANK(tblClean[[#This Row],[Booking Date]])), 1, 0)</f>
        <v>1</v>
      </c>
      <c r="N383" s="38">
        <f>IF(NOT(ISBLANK(tblClean[[#This Row],[Delivery Date]])), 1, 0)</f>
        <v>1</v>
      </c>
      <c r="O383" s="38">
        <f>IF(OR(LOWER(TRIM(tblClean[[#This Row],[Cancellation Status]]))="yes", LOWER(TRIM(tblClean[[#This Row],[Cancellation Status]]))="cancelled"), 1, 0)</f>
        <v>0</v>
      </c>
      <c r="P383" s="38">
        <f>IF(AND(tblClean[[#This Row],[Is_Delivered]]=1, tblClean[[#This Row],[Is_Cancelled]]=0), 1, 0)</f>
        <v>1</v>
      </c>
      <c r="Q383" s="38">
        <f>IF(AND(NOT(ISBLANK(tblClean[[#This Row],[Pre-Booking Date]])), NOT(ISBLANK(tblClean[[#This Row],[Lead Date]]))), tblClean[[#This Row],[Pre-Booking Date]] - tblClean[[#This Row],[Lead Date]], "")</f>
        <v>3</v>
      </c>
      <c r="R383" s="38">
        <f>IF(AND(NOT(ISBLANK(tblClean[[#This Row],[Booking Date]])), NOT(ISBLANK(tblClean[[#This Row],[Pre-Booking Date]]))), tblClean[[#This Row],[Booking Date]] - tblClean[[#This Row],[Pre-Booking Date]], "")</f>
        <v>1</v>
      </c>
      <c r="S383" s="38">
        <f>IF(AND(NOT(ISBLANK(tblClean[[#This Row],[Delivery Date]])), NOT(ISBLANK(tblClean[[#This Row],[Booking Date]]))), tblClean[[#This Row],[Delivery Date]] - tblClean[[#This Row],[Booking Date]], "")</f>
        <v>2</v>
      </c>
      <c r="T383" s="39">
        <f>IF(AND(tblClean[[#This Row],[Is_SuccessfulDelivery]]=1, NOT(ISBLANK(tblClean[[#This Row],[Delivery Date]])), NOT(ISBLANK(tblClean[[#This Row],[Booking Date]]))),
   tblClean[[#This Row],[Delivery Date]] - tblClean[[#This Row],[Booking Date]],
   "")</f>
        <v>2</v>
      </c>
      <c r="U3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83" s="82">
        <f>IF(tblClean[[#This Row],[Delivery Date]]="", "", tblClean[[#This Row],[Delivery Date]] - tblClean[[#This Row],[Lead Date]])</f>
        <v>6</v>
      </c>
      <c r="W383" s="82" t="str">
        <f>_xlfn.XLOOKUP(tblClean[[#This Row],[Lead ID]], tblHP[Lead ID], tblHP[Potential_Bucket], "")</f>
        <v>High</v>
      </c>
      <c r="X383" s="82" t="str">
        <f>IF(tblClean[[#This Row],[Customer Rating]]="", "", IF(tblClean[[#This Row],[Customer Rating]]&lt;=2,"0-2", IF(tblClean[[#This Row],[Customer Rating]]&lt;=5,"3-5", IF(tblClean[[#This Row],[Customer Rating]]&lt;=8,"6-8","9-10"))))</f>
        <v>9-10</v>
      </c>
    </row>
    <row r="384" spans="1:24" x14ac:dyDescent="0.3">
      <c r="A384" s="40" t="s">
        <v>403</v>
      </c>
      <c r="B384" s="41" t="s">
        <v>15</v>
      </c>
      <c r="C384" s="41" t="s">
        <v>16</v>
      </c>
      <c r="D384" s="42">
        <v>45958</v>
      </c>
      <c r="E384" s="42">
        <v>45962</v>
      </c>
      <c r="F384" s="42">
        <v>45965</v>
      </c>
      <c r="G384" s="42">
        <v>45967</v>
      </c>
      <c r="H384" s="41" t="s">
        <v>23</v>
      </c>
      <c r="I384" s="41" t="s">
        <v>33</v>
      </c>
      <c r="J384" s="41"/>
      <c r="K384" s="43"/>
      <c r="L384" s="44">
        <f>IF(NOT(ISBLANK(tblClean[[#This Row],[Pre-Booking Date]])), 1, 0)</f>
        <v>1</v>
      </c>
      <c r="M384" s="44">
        <f>IF(NOT(ISBLANK(tblClean[[#This Row],[Booking Date]])), 1, 0)</f>
        <v>1</v>
      </c>
      <c r="N384" s="38">
        <f>IF(NOT(ISBLANK(tblClean[[#This Row],[Delivery Date]])), 1, 0)</f>
        <v>1</v>
      </c>
      <c r="O384" s="38">
        <f>IF(OR(LOWER(TRIM(tblClean[[#This Row],[Cancellation Status]]))="yes", LOWER(TRIM(tblClean[[#This Row],[Cancellation Status]]))="cancelled"), 1, 0)</f>
        <v>1</v>
      </c>
      <c r="P384" s="38">
        <f>IF(AND(tblClean[[#This Row],[Is_Delivered]]=1, tblClean[[#This Row],[Is_Cancelled]]=0), 1, 0)</f>
        <v>0</v>
      </c>
      <c r="Q384" s="38">
        <f>IF(AND(NOT(ISBLANK(tblClean[[#This Row],[Pre-Booking Date]])), NOT(ISBLANK(tblClean[[#This Row],[Lead Date]]))), tblClean[[#This Row],[Pre-Booking Date]] - tblClean[[#This Row],[Lead Date]], "")</f>
        <v>4</v>
      </c>
      <c r="R384" s="38">
        <f>IF(AND(NOT(ISBLANK(tblClean[[#This Row],[Booking Date]])), NOT(ISBLANK(tblClean[[#This Row],[Pre-Booking Date]]))), tblClean[[#This Row],[Booking Date]] - tblClean[[#This Row],[Pre-Booking Date]], "")</f>
        <v>3</v>
      </c>
      <c r="S384" s="38">
        <f>IF(AND(NOT(ISBLANK(tblClean[[#This Row],[Delivery Date]])), NOT(ISBLANK(tblClean[[#This Row],[Booking Date]]))), tblClean[[#This Row],[Delivery Date]] - tblClean[[#This Row],[Booking Date]], "")</f>
        <v>2</v>
      </c>
      <c r="T384" s="39" t="str">
        <f>IF(AND(tblClean[[#This Row],[Is_SuccessfulDelivery]]=1, NOT(ISBLANK(tblClean[[#This Row],[Delivery Date]])), NOT(ISBLANK(tblClean[[#This Row],[Booking Date]]))),
   tblClean[[#This Row],[Delivery Date]] - tblClean[[#This Row],[Booking Date]],
   "")</f>
        <v/>
      </c>
      <c r="U3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84" s="82">
        <f>IF(tblClean[[#This Row],[Delivery Date]]="", "", tblClean[[#This Row],[Delivery Date]] - tblClean[[#This Row],[Lead Date]])</f>
        <v>9</v>
      </c>
      <c r="W384" s="82" t="str">
        <f>_xlfn.XLOOKUP(tblClean[[#This Row],[Lead ID]], tblHP[Lead ID], tblHP[Potential_Bucket], "")</f>
        <v>Low</v>
      </c>
      <c r="X384" s="82" t="str">
        <f>IF(tblClean[[#This Row],[Customer Rating]]="", "", IF(tblClean[[#This Row],[Customer Rating]]&lt;=2,"0-2", IF(tblClean[[#This Row],[Customer Rating]]&lt;=5,"3-5", IF(tblClean[[#This Row],[Customer Rating]]&lt;=8,"6-8","9-10"))))</f>
        <v/>
      </c>
    </row>
    <row r="385" spans="1:24" x14ac:dyDescent="0.3">
      <c r="A385" s="33" t="s">
        <v>404</v>
      </c>
      <c r="B385" s="34" t="s">
        <v>32</v>
      </c>
      <c r="C385" s="34" t="s">
        <v>16</v>
      </c>
      <c r="D385" s="35">
        <v>45948</v>
      </c>
      <c r="E385" s="35">
        <v>45950</v>
      </c>
      <c r="F385" s="35">
        <v>45954</v>
      </c>
      <c r="G385" s="35">
        <v>45961</v>
      </c>
      <c r="H385" s="34" t="s">
        <v>17</v>
      </c>
      <c r="I385" s="34"/>
      <c r="J385" s="35">
        <v>45974</v>
      </c>
      <c r="K385" s="36">
        <v>3</v>
      </c>
      <c r="L385" s="44">
        <f>IF(NOT(ISBLANK(tblClean[[#This Row],[Pre-Booking Date]])), 1, 0)</f>
        <v>1</v>
      </c>
      <c r="M385" s="44">
        <f>IF(NOT(ISBLANK(tblClean[[#This Row],[Booking Date]])), 1, 0)</f>
        <v>1</v>
      </c>
      <c r="N385" s="38">
        <f>IF(NOT(ISBLANK(tblClean[[#This Row],[Delivery Date]])), 1, 0)</f>
        <v>1</v>
      </c>
      <c r="O385" s="38">
        <f>IF(OR(LOWER(TRIM(tblClean[[#This Row],[Cancellation Status]]))="yes", LOWER(TRIM(tblClean[[#This Row],[Cancellation Status]]))="cancelled"), 1, 0)</f>
        <v>0</v>
      </c>
      <c r="P385" s="38">
        <f>IF(AND(tblClean[[#This Row],[Is_Delivered]]=1, tblClean[[#This Row],[Is_Cancelled]]=0), 1, 0)</f>
        <v>1</v>
      </c>
      <c r="Q385" s="38">
        <f>IF(AND(NOT(ISBLANK(tblClean[[#This Row],[Pre-Booking Date]])), NOT(ISBLANK(tblClean[[#This Row],[Lead Date]]))), tblClean[[#This Row],[Pre-Booking Date]] - tblClean[[#This Row],[Lead Date]], "")</f>
        <v>2</v>
      </c>
      <c r="R385" s="38">
        <f>IF(AND(NOT(ISBLANK(tblClean[[#This Row],[Booking Date]])), NOT(ISBLANK(tblClean[[#This Row],[Pre-Booking Date]]))), tblClean[[#This Row],[Booking Date]] - tblClean[[#This Row],[Pre-Booking Date]], "")</f>
        <v>4</v>
      </c>
      <c r="S385" s="38">
        <f>IF(AND(NOT(ISBLANK(tblClean[[#This Row],[Delivery Date]])), NOT(ISBLANK(tblClean[[#This Row],[Booking Date]]))), tblClean[[#This Row],[Delivery Date]] - tblClean[[#This Row],[Booking Date]], "")</f>
        <v>7</v>
      </c>
      <c r="T385" s="39">
        <f>IF(AND(tblClean[[#This Row],[Is_SuccessfulDelivery]]=1, NOT(ISBLANK(tblClean[[#This Row],[Delivery Date]])), NOT(ISBLANK(tblClean[[#This Row],[Booking Date]]))),
   tblClean[[#This Row],[Delivery Date]] - tblClean[[#This Row],[Booking Date]],
   "")</f>
        <v>7</v>
      </c>
      <c r="U3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85" s="82">
        <f>IF(tblClean[[#This Row],[Delivery Date]]="", "", tblClean[[#This Row],[Delivery Date]] - tblClean[[#This Row],[Lead Date]])</f>
        <v>13</v>
      </c>
      <c r="W385" s="82" t="str">
        <f>_xlfn.XLOOKUP(tblClean[[#This Row],[Lead ID]], tblHP[Lead ID], tblHP[Potential_Bucket], "")</f>
        <v>Low</v>
      </c>
      <c r="X385" s="82" t="str">
        <f>IF(tblClean[[#This Row],[Customer Rating]]="", "", IF(tblClean[[#This Row],[Customer Rating]]&lt;=2,"0-2", IF(tblClean[[#This Row],[Customer Rating]]&lt;=5,"3-5", IF(tblClean[[#This Row],[Customer Rating]]&lt;=8,"6-8","9-10"))))</f>
        <v>3-5</v>
      </c>
    </row>
    <row r="386" spans="1:24" x14ac:dyDescent="0.3">
      <c r="A386" s="40" t="s">
        <v>405</v>
      </c>
      <c r="B386" s="41" t="s">
        <v>21</v>
      </c>
      <c r="C386" s="41" t="s">
        <v>16</v>
      </c>
      <c r="D386" s="42">
        <v>45945</v>
      </c>
      <c r="E386" s="42">
        <v>45947</v>
      </c>
      <c r="F386" s="42">
        <v>45952</v>
      </c>
      <c r="G386" s="42">
        <v>45956</v>
      </c>
      <c r="H386" s="41" t="s">
        <v>17</v>
      </c>
      <c r="I386" s="41"/>
      <c r="J386" s="42">
        <v>45969</v>
      </c>
      <c r="K386" s="43">
        <v>9</v>
      </c>
      <c r="L386" s="44">
        <f>IF(NOT(ISBLANK(tblClean[[#This Row],[Pre-Booking Date]])), 1, 0)</f>
        <v>1</v>
      </c>
      <c r="M386" s="44">
        <f>IF(NOT(ISBLANK(tblClean[[#This Row],[Booking Date]])), 1, 0)</f>
        <v>1</v>
      </c>
      <c r="N386" s="38">
        <f>IF(NOT(ISBLANK(tblClean[[#This Row],[Delivery Date]])), 1, 0)</f>
        <v>1</v>
      </c>
      <c r="O386" s="38">
        <f>IF(OR(LOWER(TRIM(tblClean[[#This Row],[Cancellation Status]]))="yes", LOWER(TRIM(tblClean[[#This Row],[Cancellation Status]]))="cancelled"), 1, 0)</f>
        <v>0</v>
      </c>
      <c r="P386" s="38">
        <f>IF(AND(tblClean[[#This Row],[Is_Delivered]]=1, tblClean[[#This Row],[Is_Cancelled]]=0), 1, 0)</f>
        <v>1</v>
      </c>
      <c r="Q386" s="38">
        <f>IF(AND(NOT(ISBLANK(tblClean[[#This Row],[Pre-Booking Date]])), NOT(ISBLANK(tblClean[[#This Row],[Lead Date]]))), tblClean[[#This Row],[Pre-Booking Date]] - tblClean[[#This Row],[Lead Date]], "")</f>
        <v>2</v>
      </c>
      <c r="R386" s="38">
        <f>IF(AND(NOT(ISBLANK(tblClean[[#This Row],[Booking Date]])), NOT(ISBLANK(tblClean[[#This Row],[Pre-Booking Date]]))), tblClean[[#This Row],[Booking Date]] - tblClean[[#This Row],[Pre-Booking Date]], "")</f>
        <v>5</v>
      </c>
      <c r="S386" s="38">
        <f>IF(AND(NOT(ISBLANK(tblClean[[#This Row],[Delivery Date]])), NOT(ISBLANK(tblClean[[#This Row],[Booking Date]]))), tblClean[[#This Row],[Delivery Date]] - tblClean[[#This Row],[Booking Date]], "")</f>
        <v>4</v>
      </c>
      <c r="T386" s="39">
        <f>IF(AND(tblClean[[#This Row],[Is_SuccessfulDelivery]]=1, NOT(ISBLANK(tblClean[[#This Row],[Delivery Date]])), NOT(ISBLANK(tblClean[[#This Row],[Booking Date]]))),
   tblClean[[#This Row],[Delivery Date]] - tblClean[[#This Row],[Booking Date]],
   "")</f>
        <v>4</v>
      </c>
      <c r="U3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86" s="82">
        <f>IF(tblClean[[#This Row],[Delivery Date]]="", "", tblClean[[#This Row],[Delivery Date]] - tblClean[[#This Row],[Lead Date]])</f>
        <v>11</v>
      </c>
      <c r="W386" s="82" t="str">
        <f>_xlfn.XLOOKUP(tblClean[[#This Row],[Lead ID]], tblHP[Lead ID], tblHP[Potential_Bucket], "")</f>
        <v>Medium</v>
      </c>
      <c r="X386" s="82" t="str">
        <f>IF(tblClean[[#This Row],[Customer Rating]]="", "", IF(tblClean[[#This Row],[Customer Rating]]&lt;=2,"0-2", IF(tblClean[[#This Row],[Customer Rating]]&lt;=5,"3-5", IF(tblClean[[#This Row],[Customer Rating]]&lt;=8,"6-8","9-10"))))</f>
        <v>9-10</v>
      </c>
    </row>
    <row r="387" spans="1:24" x14ac:dyDescent="0.3">
      <c r="A387" s="33" t="s">
        <v>406</v>
      </c>
      <c r="B387" s="34" t="s">
        <v>15</v>
      </c>
      <c r="C387" s="34" t="s">
        <v>22</v>
      </c>
      <c r="D387" s="35">
        <v>45944</v>
      </c>
      <c r="E387" s="34"/>
      <c r="F387" s="34"/>
      <c r="G387" s="34"/>
      <c r="H387" s="34" t="s">
        <v>23</v>
      </c>
      <c r="I387" s="34" t="s">
        <v>63</v>
      </c>
      <c r="J387" s="34"/>
      <c r="K387" s="36"/>
      <c r="L387" s="44">
        <f>IF(NOT(ISBLANK(tblClean[[#This Row],[Pre-Booking Date]])), 1, 0)</f>
        <v>0</v>
      </c>
      <c r="M387" s="44">
        <f>IF(NOT(ISBLANK(tblClean[[#This Row],[Booking Date]])), 1, 0)</f>
        <v>0</v>
      </c>
      <c r="N387" s="38">
        <f>IF(NOT(ISBLANK(tblClean[[#This Row],[Delivery Date]])), 1, 0)</f>
        <v>0</v>
      </c>
      <c r="O387" s="38">
        <f>IF(OR(LOWER(TRIM(tblClean[[#This Row],[Cancellation Status]]))="yes", LOWER(TRIM(tblClean[[#This Row],[Cancellation Status]]))="cancelled"), 1, 0)</f>
        <v>1</v>
      </c>
      <c r="P387" s="38">
        <f>IF(AND(tblClean[[#This Row],[Is_Delivered]]=1, tblClean[[#This Row],[Is_Cancelled]]=0), 1, 0)</f>
        <v>0</v>
      </c>
      <c r="Q387" s="38" t="str">
        <f>IF(AND(NOT(ISBLANK(tblClean[[#This Row],[Pre-Booking Date]])), NOT(ISBLANK(tblClean[[#This Row],[Lead Date]]))), tblClean[[#This Row],[Pre-Booking Date]] - tblClean[[#This Row],[Lead Date]], "")</f>
        <v/>
      </c>
      <c r="R387" s="38" t="str">
        <f>IF(AND(NOT(ISBLANK(tblClean[[#This Row],[Booking Date]])), NOT(ISBLANK(tblClean[[#This Row],[Pre-Booking Date]]))), tblClean[[#This Row],[Booking Date]] - tblClean[[#This Row],[Pre-Booking Date]], "")</f>
        <v/>
      </c>
      <c r="S387" s="38" t="str">
        <f>IF(AND(NOT(ISBLANK(tblClean[[#This Row],[Delivery Date]])), NOT(ISBLANK(tblClean[[#This Row],[Booking Date]]))), tblClean[[#This Row],[Delivery Date]] - tblClean[[#This Row],[Booking Date]], "")</f>
        <v/>
      </c>
      <c r="T387" s="39" t="str">
        <f>IF(AND(tblClean[[#This Row],[Is_SuccessfulDelivery]]=1, NOT(ISBLANK(tblClean[[#This Row],[Delivery Date]])), NOT(ISBLANK(tblClean[[#This Row],[Booking Date]]))),
   tblClean[[#This Row],[Delivery Date]] - tblClean[[#This Row],[Booking Date]],
   "")</f>
        <v/>
      </c>
      <c r="U3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87" s="82" t="str">
        <f>IF(tblClean[[#This Row],[Delivery Date]]="", "", tblClean[[#This Row],[Delivery Date]] - tblClean[[#This Row],[Lead Date]])</f>
        <v/>
      </c>
      <c r="W387" s="82" t="str">
        <f>_xlfn.XLOOKUP(tblClean[[#This Row],[Lead ID]], tblHP[Lead ID], tblHP[Potential_Bucket], "")</f>
        <v>Low</v>
      </c>
      <c r="X387" s="82" t="str">
        <f>IF(tblClean[[#This Row],[Customer Rating]]="", "", IF(tblClean[[#This Row],[Customer Rating]]&lt;=2,"0-2", IF(tblClean[[#This Row],[Customer Rating]]&lt;=5,"3-5", IF(tblClean[[#This Row],[Customer Rating]]&lt;=8,"6-8","9-10"))))</f>
        <v/>
      </c>
    </row>
    <row r="388" spans="1:24" x14ac:dyDescent="0.3">
      <c r="A388" s="40" t="s">
        <v>407</v>
      </c>
      <c r="B388" s="41" t="s">
        <v>19</v>
      </c>
      <c r="C388" s="41" t="s">
        <v>30</v>
      </c>
      <c r="D388" s="42">
        <v>45932</v>
      </c>
      <c r="E388" s="42">
        <v>45934</v>
      </c>
      <c r="F388" s="42">
        <v>45938</v>
      </c>
      <c r="G388" s="42">
        <v>45940</v>
      </c>
      <c r="H388" s="41" t="s">
        <v>17</v>
      </c>
      <c r="I388" s="41"/>
      <c r="J388" s="42">
        <v>45968</v>
      </c>
      <c r="K388" s="43">
        <v>10</v>
      </c>
      <c r="L388" s="44">
        <f>IF(NOT(ISBLANK(tblClean[[#This Row],[Pre-Booking Date]])), 1, 0)</f>
        <v>1</v>
      </c>
      <c r="M388" s="44">
        <f>IF(NOT(ISBLANK(tblClean[[#This Row],[Booking Date]])), 1, 0)</f>
        <v>1</v>
      </c>
      <c r="N388" s="38">
        <f>IF(NOT(ISBLANK(tblClean[[#This Row],[Delivery Date]])), 1, 0)</f>
        <v>1</v>
      </c>
      <c r="O388" s="38">
        <f>IF(OR(LOWER(TRIM(tblClean[[#This Row],[Cancellation Status]]))="yes", LOWER(TRIM(tblClean[[#This Row],[Cancellation Status]]))="cancelled"), 1, 0)</f>
        <v>0</v>
      </c>
      <c r="P388" s="38">
        <f>IF(AND(tblClean[[#This Row],[Is_Delivered]]=1, tblClean[[#This Row],[Is_Cancelled]]=0), 1, 0)</f>
        <v>1</v>
      </c>
      <c r="Q388" s="38">
        <f>IF(AND(NOT(ISBLANK(tblClean[[#This Row],[Pre-Booking Date]])), NOT(ISBLANK(tblClean[[#This Row],[Lead Date]]))), tblClean[[#This Row],[Pre-Booking Date]] - tblClean[[#This Row],[Lead Date]], "")</f>
        <v>2</v>
      </c>
      <c r="R388" s="38">
        <f>IF(AND(NOT(ISBLANK(tblClean[[#This Row],[Booking Date]])), NOT(ISBLANK(tblClean[[#This Row],[Pre-Booking Date]]))), tblClean[[#This Row],[Booking Date]] - tblClean[[#This Row],[Pre-Booking Date]], "")</f>
        <v>4</v>
      </c>
      <c r="S388" s="38">
        <f>IF(AND(NOT(ISBLANK(tblClean[[#This Row],[Delivery Date]])), NOT(ISBLANK(tblClean[[#This Row],[Booking Date]]))), tblClean[[#This Row],[Delivery Date]] - tblClean[[#This Row],[Booking Date]], "")</f>
        <v>2</v>
      </c>
      <c r="T388" s="39">
        <f>IF(AND(tblClean[[#This Row],[Is_SuccessfulDelivery]]=1, NOT(ISBLANK(tblClean[[#This Row],[Delivery Date]])), NOT(ISBLANK(tblClean[[#This Row],[Booking Date]]))),
   tblClean[[#This Row],[Delivery Date]] - tblClean[[#This Row],[Booking Date]],
   "")</f>
        <v>2</v>
      </c>
      <c r="U3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88" s="82">
        <f>IF(tblClean[[#This Row],[Delivery Date]]="", "", tblClean[[#This Row],[Delivery Date]] - tblClean[[#This Row],[Lead Date]])</f>
        <v>8</v>
      </c>
      <c r="W388" s="82" t="str">
        <f>_xlfn.XLOOKUP(tblClean[[#This Row],[Lead ID]], tblHP[Lead ID], tblHP[Potential_Bucket], "")</f>
        <v>High</v>
      </c>
      <c r="X388" s="82" t="str">
        <f>IF(tblClean[[#This Row],[Customer Rating]]="", "", IF(tblClean[[#This Row],[Customer Rating]]&lt;=2,"0-2", IF(tblClean[[#This Row],[Customer Rating]]&lt;=5,"3-5", IF(tblClean[[#This Row],[Customer Rating]]&lt;=8,"6-8","9-10"))))</f>
        <v>9-10</v>
      </c>
    </row>
    <row r="389" spans="1:24" x14ac:dyDescent="0.3">
      <c r="A389" s="33" t="s">
        <v>408</v>
      </c>
      <c r="B389" s="34" t="s">
        <v>19</v>
      </c>
      <c r="C389" s="34" t="s">
        <v>16</v>
      </c>
      <c r="D389" s="35">
        <v>45937</v>
      </c>
      <c r="E389" s="35">
        <v>45939</v>
      </c>
      <c r="F389" s="35">
        <v>45944</v>
      </c>
      <c r="G389" s="35">
        <v>45949</v>
      </c>
      <c r="H389" s="34" t="s">
        <v>17</v>
      </c>
      <c r="I389" s="34"/>
      <c r="J389" s="35">
        <v>45962</v>
      </c>
      <c r="K389" s="36">
        <v>1</v>
      </c>
      <c r="L389" s="44">
        <f>IF(NOT(ISBLANK(tblClean[[#This Row],[Pre-Booking Date]])), 1, 0)</f>
        <v>1</v>
      </c>
      <c r="M389" s="44">
        <f>IF(NOT(ISBLANK(tblClean[[#This Row],[Booking Date]])), 1, 0)</f>
        <v>1</v>
      </c>
      <c r="N389" s="38">
        <f>IF(NOT(ISBLANK(tblClean[[#This Row],[Delivery Date]])), 1, 0)</f>
        <v>1</v>
      </c>
      <c r="O389" s="38">
        <f>IF(OR(LOWER(TRIM(tblClean[[#This Row],[Cancellation Status]]))="yes", LOWER(TRIM(tblClean[[#This Row],[Cancellation Status]]))="cancelled"), 1, 0)</f>
        <v>0</v>
      </c>
      <c r="P389" s="38">
        <f>IF(AND(tblClean[[#This Row],[Is_Delivered]]=1, tblClean[[#This Row],[Is_Cancelled]]=0), 1, 0)</f>
        <v>1</v>
      </c>
      <c r="Q389" s="38">
        <f>IF(AND(NOT(ISBLANK(tblClean[[#This Row],[Pre-Booking Date]])), NOT(ISBLANK(tblClean[[#This Row],[Lead Date]]))), tblClean[[#This Row],[Pre-Booking Date]] - tblClean[[#This Row],[Lead Date]], "")</f>
        <v>2</v>
      </c>
      <c r="R389" s="38">
        <f>IF(AND(NOT(ISBLANK(tblClean[[#This Row],[Booking Date]])), NOT(ISBLANK(tblClean[[#This Row],[Pre-Booking Date]]))), tblClean[[#This Row],[Booking Date]] - tblClean[[#This Row],[Pre-Booking Date]], "")</f>
        <v>5</v>
      </c>
      <c r="S389" s="38">
        <f>IF(AND(NOT(ISBLANK(tblClean[[#This Row],[Delivery Date]])), NOT(ISBLANK(tblClean[[#This Row],[Booking Date]]))), tblClean[[#This Row],[Delivery Date]] - tblClean[[#This Row],[Booking Date]], "")</f>
        <v>5</v>
      </c>
      <c r="T389" s="39">
        <f>IF(AND(tblClean[[#This Row],[Is_SuccessfulDelivery]]=1, NOT(ISBLANK(tblClean[[#This Row],[Delivery Date]])), NOT(ISBLANK(tblClean[[#This Row],[Booking Date]]))),
   tblClean[[#This Row],[Delivery Date]] - tblClean[[#This Row],[Booking Date]],
   "")</f>
        <v>5</v>
      </c>
      <c r="U3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89" s="82">
        <f>IF(tblClean[[#This Row],[Delivery Date]]="", "", tblClean[[#This Row],[Delivery Date]] - tblClean[[#This Row],[Lead Date]])</f>
        <v>12</v>
      </c>
      <c r="W389" s="82" t="str">
        <f>_xlfn.XLOOKUP(tblClean[[#This Row],[Lead ID]], tblHP[Lead ID], tblHP[Potential_Bucket], "")</f>
        <v>Low</v>
      </c>
      <c r="X389" s="82" t="str">
        <f>IF(tblClean[[#This Row],[Customer Rating]]="", "", IF(tblClean[[#This Row],[Customer Rating]]&lt;=2,"0-2", IF(tblClean[[#This Row],[Customer Rating]]&lt;=5,"3-5", IF(tblClean[[#This Row],[Customer Rating]]&lt;=8,"6-8","9-10"))))</f>
        <v>0-2</v>
      </c>
    </row>
    <row r="390" spans="1:24" x14ac:dyDescent="0.3">
      <c r="A390" s="40" t="s">
        <v>409</v>
      </c>
      <c r="B390" s="41" t="s">
        <v>32</v>
      </c>
      <c r="C390" s="41" t="s">
        <v>16</v>
      </c>
      <c r="D390" s="42">
        <v>45947</v>
      </c>
      <c r="E390" s="42">
        <v>45948</v>
      </c>
      <c r="F390" s="42">
        <v>45952</v>
      </c>
      <c r="G390" s="42">
        <v>45959</v>
      </c>
      <c r="H390" s="41" t="s">
        <v>17</v>
      </c>
      <c r="I390" s="41"/>
      <c r="J390" s="42">
        <v>45978</v>
      </c>
      <c r="K390" s="43">
        <v>8</v>
      </c>
      <c r="L390" s="44">
        <f>IF(NOT(ISBLANK(tblClean[[#This Row],[Pre-Booking Date]])), 1, 0)</f>
        <v>1</v>
      </c>
      <c r="M390" s="44">
        <f>IF(NOT(ISBLANK(tblClean[[#This Row],[Booking Date]])), 1, 0)</f>
        <v>1</v>
      </c>
      <c r="N390" s="38">
        <f>IF(NOT(ISBLANK(tblClean[[#This Row],[Delivery Date]])), 1, 0)</f>
        <v>1</v>
      </c>
      <c r="O390" s="38">
        <f>IF(OR(LOWER(TRIM(tblClean[[#This Row],[Cancellation Status]]))="yes", LOWER(TRIM(tblClean[[#This Row],[Cancellation Status]]))="cancelled"), 1, 0)</f>
        <v>0</v>
      </c>
      <c r="P390" s="38">
        <f>IF(AND(tblClean[[#This Row],[Is_Delivered]]=1, tblClean[[#This Row],[Is_Cancelled]]=0), 1, 0)</f>
        <v>1</v>
      </c>
      <c r="Q390" s="38">
        <f>IF(AND(NOT(ISBLANK(tblClean[[#This Row],[Pre-Booking Date]])), NOT(ISBLANK(tblClean[[#This Row],[Lead Date]]))), tblClean[[#This Row],[Pre-Booking Date]] - tblClean[[#This Row],[Lead Date]], "")</f>
        <v>1</v>
      </c>
      <c r="R390" s="38">
        <f>IF(AND(NOT(ISBLANK(tblClean[[#This Row],[Booking Date]])), NOT(ISBLANK(tblClean[[#This Row],[Pre-Booking Date]]))), tblClean[[#This Row],[Booking Date]] - tblClean[[#This Row],[Pre-Booking Date]], "")</f>
        <v>4</v>
      </c>
      <c r="S390" s="38">
        <f>IF(AND(NOT(ISBLANK(tblClean[[#This Row],[Delivery Date]])), NOT(ISBLANK(tblClean[[#This Row],[Booking Date]]))), tblClean[[#This Row],[Delivery Date]] - tblClean[[#This Row],[Booking Date]], "")</f>
        <v>7</v>
      </c>
      <c r="T390" s="39">
        <f>IF(AND(tblClean[[#This Row],[Is_SuccessfulDelivery]]=1, NOT(ISBLANK(tblClean[[#This Row],[Delivery Date]])), NOT(ISBLANK(tblClean[[#This Row],[Booking Date]]))),
   tblClean[[#This Row],[Delivery Date]] - tblClean[[#This Row],[Booking Date]],
   "")</f>
        <v>7</v>
      </c>
      <c r="U3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390" s="82">
        <f>IF(tblClean[[#This Row],[Delivery Date]]="", "", tblClean[[#This Row],[Delivery Date]] - tblClean[[#This Row],[Lead Date]])</f>
        <v>12</v>
      </c>
      <c r="W390" s="82" t="str">
        <f>_xlfn.XLOOKUP(tblClean[[#This Row],[Lead ID]], tblHP[Lead ID], tblHP[Potential_Bucket], "")</f>
        <v>Medium</v>
      </c>
      <c r="X390" s="82" t="str">
        <f>IF(tblClean[[#This Row],[Customer Rating]]="", "", IF(tblClean[[#This Row],[Customer Rating]]&lt;=2,"0-2", IF(tblClean[[#This Row],[Customer Rating]]&lt;=5,"3-5", IF(tblClean[[#This Row],[Customer Rating]]&lt;=8,"6-8","9-10"))))</f>
        <v>6-8</v>
      </c>
    </row>
    <row r="391" spans="1:24" x14ac:dyDescent="0.3">
      <c r="A391" s="33" t="s">
        <v>410</v>
      </c>
      <c r="B391" s="34" t="s">
        <v>19</v>
      </c>
      <c r="C391" s="34" t="s">
        <v>16</v>
      </c>
      <c r="D391" s="35">
        <v>45942</v>
      </c>
      <c r="E391" s="35">
        <v>45945</v>
      </c>
      <c r="F391" s="35">
        <v>45947</v>
      </c>
      <c r="G391" s="35">
        <v>45950</v>
      </c>
      <c r="H391" s="34" t="s">
        <v>17</v>
      </c>
      <c r="I391" s="34"/>
      <c r="J391" s="35">
        <v>45977</v>
      </c>
      <c r="K391" s="36">
        <v>4</v>
      </c>
      <c r="L391" s="44">
        <f>IF(NOT(ISBLANK(tblClean[[#This Row],[Pre-Booking Date]])), 1, 0)</f>
        <v>1</v>
      </c>
      <c r="M391" s="44">
        <f>IF(NOT(ISBLANK(tblClean[[#This Row],[Booking Date]])), 1, 0)</f>
        <v>1</v>
      </c>
      <c r="N391" s="38">
        <f>IF(NOT(ISBLANK(tblClean[[#This Row],[Delivery Date]])), 1, 0)</f>
        <v>1</v>
      </c>
      <c r="O391" s="38">
        <f>IF(OR(LOWER(TRIM(tblClean[[#This Row],[Cancellation Status]]))="yes", LOWER(TRIM(tblClean[[#This Row],[Cancellation Status]]))="cancelled"), 1, 0)</f>
        <v>0</v>
      </c>
      <c r="P391" s="38">
        <f>IF(AND(tblClean[[#This Row],[Is_Delivered]]=1, tblClean[[#This Row],[Is_Cancelled]]=0), 1, 0)</f>
        <v>1</v>
      </c>
      <c r="Q391" s="38">
        <f>IF(AND(NOT(ISBLANK(tblClean[[#This Row],[Pre-Booking Date]])), NOT(ISBLANK(tblClean[[#This Row],[Lead Date]]))), tblClean[[#This Row],[Pre-Booking Date]] - tblClean[[#This Row],[Lead Date]], "")</f>
        <v>3</v>
      </c>
      <c r="R391" s="38">
        <f>IF(AND(NOT(ISBLANK(tblClean[[#This Row],[Booking Date]])), NOT(ISBLANK(tblClean[[#This Row],[Pre-Booking Date]]))), tblClean[[#This Row],[Booking Date]] - tblClean[[#This Row],[Pre-Booking Date]], "")</f>
        <v>2</v>
      </c>
      <c r="S391" s="38">
        <f>IF(AND(NOT(ISBLANK(tblClean[[#This Row],[Delivery Date]])), NOT(ISBLANK(tblClean[[#This Row],[Booking Date]]))), tblClean[[#This Row],[Delivery Date]] - tblClean[[#This Row],[Booking Date]], "")</f>
        <v>3</v>
      </c>
      <c r="T391" s="39">
        <f>IF(AND(tblClean[[#This Row],[Is_SuccessfulDelivery]]=1, NOT(ISBLANK(tblClean[[#This Row],[Delivery Date]])), NOT(ISBLANK(tblClean[[#This Row],[Booking Date]]))),
   tblClean[[#This Row],[Delivery Date]] - tblClean[[#This Row],[Booking Date]],
   "")</f>
        <v>3</v>
      </c>
      <c r="U3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91" s="82">
        <f>IF(tblClean[[#This Row],[Delivery Date]]="", "", tblClean[[#This Row],[Delivery Date]] - tblClean[[#This Row],[Lead Date]])</f>
        <v>8</v>
      </c>
      <c r="W391" s="82" t="str">
        <f>_xlfn.XLOOKUP(tblClean[[#This Row],[Lead ID]], tblHP[Lead ID], tblHP[Potential_Bucket], "")</f>
        <v>Low</v>
      </c>
      <c r="X391" s="82" t="str">
        <f>IF(tblClean[[#This Row],[Customer Rating]]="", "", IF(tblClean[[#This Row],[Customer Rating]]&lt;=2,"0-2", IF(tblClean[[#This Row],[Customer Rating]]&lt;=5,"3-5", IF(tblClean[[#This Row],[Customer Rating]]&lt;=8,"6-8","9-10"))))</f>
        <v>3-5</v>
      </c>
    </row>
    <row r="392" spans="1:24" x14ac:dyDescent="0.3">
      <c r="A392" s="40" t="s">
        <v>411</v>
      </c>
      <c r="B392" s="41" t="s">
        <v>15</v>
      </c>
      <c r="C392" s="41" t="s">
        <v>30</v>
      </c>
      <c r="D392" s="42">
        <v>45950</v>
      </c>
      <c r="E392" s="42">
        <v>45951</v>
      </c>
      <c r="F392" s="42">
        <v>45953</v>
      </c>
      <c r="G392" s="42">
        <v>45958</v>
      </c>
      <c r="H392" s="41" t="s">
        <v>17</v>
      </c>
      <c r="I392" s="41"/>
      <c r="J392" s="42">
        <v>45979</v>
      </c>
      <c r="K392" s="43">
        <v>9</v>
      </c>
      <c r="L392" s="44">
        <f>IF(NOT(ISBLANK(tblClean[[#This Row],[Pre-Booking Date]])), 1, 0)</f>
        <v>1</v>
      </c>
      <c r="M392" s="44">
        <f>IF(NOT(ISBLANK(tblClean[[#This Row],[Booking Date]])), 1, 0)</f>
        <v>1</v>
      </c>
      <c r="N392" s="38">
        <f>IF(NOT(ISBLANK(tblClean[[#This Row],[Delivery Date]])), 1, 0)</f>
        <v>1</v>
      </c>
      <c r="O392" s="38">
        <f>IF(OR(LOWER(TRIM(tblClean[[#This Row],[Cancellation Status]]))="yes", LOWER(TRIM(tblClean[[#This Row],[Cancellation Status]]))="cancelled"), 1, 0)</f>
        <v>0</v>
      </c>
      <c r="P392" s="38">
        <f>IF(AND(tblClean[[#This Row],[Is_Delivered]]=1, tblClean[[#This Row],[Is_Cancelled]]=0), 1, 0)</f>
        <v>1</v>
      </c>
      <c r="Q392" s="38">
        <f>IF(AND(NOT(ISBLANK(tblClean[[#This Row],[Pre-Booking Date]])), NOT(ISBLANK(tblClean[[#This Row],[Lead Date]]))), tblClean[[#This Row],[Pre-Booking Date]] - tblClean[[#This Row],[Lead Date]], "")</f>
        <v>1</v>
      </c>
      <c r="R392" s="38">
        <f>IF(AND(NOT(ISBLANK(tblClean[[#This Row],[Booking Date]])), NOT(ISBLANK(tblClean[[#This Row],[Pre-Booking Date]]))), tblClean[[#This Row],[Booking Date]] - tblClean[[#This Row],[Pre-Booking Date]], "")</f>
        <v>2</v>
      </c>
      <c r="S392" s="38">
        <f>IF(AND(NOT(ISBLANK(tblClean[[#This Row],[Delivery Date]])), NOT(ISBLANK(tblClean[[#This Row],[Booking Date]]))), tblClean[[#This Row],[Delivery Date]] - tblClean[[#This Row],[Booking Date]], "")</f>
        <v>5</v>
      </c>
      <c r="T392" s="39">
        <f>IF(AND(tblClean[[#This Row],[Is_SuccessfulDelivery]]=1, NOT(ISBLANK(tblClean[[#This Row],[Delivery Date]])), NOT(ISBLANK(tblClean[[#This Row],[Booking Date]]))),
   tblClean[[#This Row],[Delivery Date]] - tblClean[[#This Row],[Booking Date]],
   "")</f>
        <v>5</v>
      </c>
      <c r="U3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392" s="82">
        <f>IF(tblClean[[#This Row],[Delivery Date]]="", "", tblClean[[#This Row],[Delivery Date]] - tblClean[[#This Row],[Lead Date]])</f>
        <v>8</v>
      </c>
      <c r="W392" s="82" t="str">
        <f>_xlfn.XLOOKUP(tblClean[[#This Row],[Lead ID]], tblHP[Lead ID], tblHP[Potential_Bucket], "")</f>
        <v>High</v>
      </c>
      <c r="X392" s="82" t="str">
        <f>IF(tblClean[[#This Row],[Customer Rating]]="", "", IF(tblClean[[#This Row],[Customer Rating]]&lt;=2,"0-2", IF(tblClean[[#This Row],[Customer Rating]]&lt;=5,"3-5", IF(tblClean[[#This Row],[Customer Rating]]&lt;=8,"6-8","9-10"))))</f>
        <v>9-10</v>
      </c>
    </row>
    <row r="393" spans="1:24" x14ac:dyDescent="0.3">
      <c r="A393" s="33" t="s">
        <v>412</v>
      </c>
      <c r="B393" s="34" t="s">
        <v>19</v>
      </c>
      <c r="C393" s="34" t="s">
        <v>30</v>
      </c>
      <c r="D393" s="35">
        <v>45955</v>
      </c>
      <c r="E393" s="35">
        <v>45960</v>
      </c>
      <c r="F393" s="35">
        <v>45964</v>
      </c>
      <c r="G393" s="35">
        <v>45966</v>
      </c>
      <c r="H393" s="34" t="s">
        <v>23</v>
      </c>
      <c r="I393" s="34" t="s">
        <v>26</v>
      </c>
      <c r="J393" s="34"/>
      <c r="K393" s="36"/>
      <c r="L393" s="44">
        <f>IF(NOT(ISBLANK(tblClean[[#This Row],[Pre-Booking Date]])), 1, 0)</f>
        <v>1</v>
      </c>
      <c r="M393" s="44">
        <f>IF(NOT(ISBLANK(tblClean[[#This Row],[Booking Date]])), 1, 0)</f>
        <v>1</v>
      </c>
      <c r="N393" s="38">
        <f>IF(NOT(ISBLANK(tblClean[[#This Row],[Delivery Date]])), 1, 0)</f>
        <v>1</v>
      </c>
      <c r="O393" s="38">
        <f>IF(OR(LOWER(TRIM(tblClean[[#This Row],[Cancellation Status]]))="yes", LOWER(TRIM(tblClean[[#This Row],[Cancellation Status]]))="cancelled"), 1, 0)</f>
        <v>1</v>
      </c>
      <c r="P393" s="38">
        <f>IF(AND(tblClean[[#This Row],[Is_Delivered]]=1, tblClean[[#This Row],[Is_Cancelled]]=0), 1, 0)</f>
        <v>0</v>
      </c>
      <c r="Q393" s="38">
        <f>IF(AND(NOT(ISBLANK(tblClean[[#This Row],[Pre-Booking Date]])), NOT(ISBLANK(tblClean[[#This Row],[Lead Date]]))), tblClean[[#This Row],[Pre-Booking Date]] - tblClean[[#This Row],[Lead Date]], "")</f>
        <v>5</v>
      </c>
      <c r="R393" s="38">
        <f>IF(AND(NOT(ISBLANK(tblClean[[#This Row],[Booking Date]])), NOT(ISBLANK(tblClean[[#This Row],[Pre-Booking Date]]))), tblClean[[#This Row],[Booking Date]] - tblClean[[#This Row],[Pre-Booking Date]], "")</f>
        <v>4</v>
      </c>
      <c r="S393" s="38">
        <f>IF(AND(NOT(ISBLANK(tblClean[[#This Row],[Delivery Date]])), NOT(ISBLANK(tblClean[[#This Row],[Booking Date]]))), tblClean[[#This Row],[Delivery Date]] - tblClean[[#This Row],[Booking Date]], "")</f>
        <v>2</v>
      </c>
      <c r="T393" s="39" t="str">
        <f>IF(AND(tblClean[[#This Row],[Is_SuccessfulDelivery]]=1, NOT(ISBLANK(tblClean[[#This Row],[Delivery Date]])), NOT(ISBLANK(tblClean[[#This Row],[Booking Date]]))),
   tblClean[[#This Row],[Delivery Date]] - tblClean[[#This Row],[Booking Date]],
   "")</f>
        <v/>
      </c>
      <c r="U3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93" s="82">
        <f>IF(tblClean[[#This Row],[Delivery Date]]="", "", tblClean[[#This Row],[Delivery Date]] - tblClean[[#This Row],[Lead Date]])</f>
        <v>11</v>
      </c>
      <c r="W393" s="82" t="str">
        <f>_xlfn.XLOOKUP(tblClean[[#This Row],[Lead ID]], tblHP[Lead ID], tblHP[Potential_Bucket], "")</f>
        <v>Low</v>
      </c>
      <c r="X393" s="82" t="str">
        <f>IF(tblClean[[#This Row],[Customer Rating]]="", "", IF(tblClean[[#This Row],[Customer Rating]]&lt;=2,"0-2", IF(tblClean[[#This Row],[Customer Rating]]&lt;=5,"3-5", IF(tblClean[[#This Row],[Customer Rating]]&lt;=8,"6-8","9-10"))))</f>
        <v/>
      </c>
    </row>
    <row r="394" spans="1:24" x14ac:dyDescent="0.3">
      <c r="A394" s="40" t="s">
        <v>413</v>
      </c>
      <c r="B394" s="41" t="s">
        <v>21</v>
      </c>
      <c r="C394" s="41" t="s">
        <v>22</v>
      </c>
      <c r="D394" s="42">
        <v>45946</v>
      </c>
      <c r="E394" s="41"/>
      <c r="F394" s="41"/>
      <c r="G394" s="41"/>
      <c r="H394" s="41" t="s">
        <v>23</v>
      </c>
      <c r="I394" s="41" t="s">
        <v>101</v>
      </c>
      <c r="J394" s="41"/>
      <c r="K394" s="43"/>
      <c r="L394" s="44">
        <f>IF(NOT(ISBLANK(tblClean[[#This Row],[Pre-Booking Date]])), 1, 0)</f>
        <v>0</v>
      </c>
      <c r="M394" s="44">
        <f>IF(NOT(ISBLANK(tblClean[[#This Row],[Booking Date]])), 1, 0)</f>
        <v>0</v>
      </c>
      <c r="N394" s="38">
        <f>IF(NOT(ISBLANK(tblClean[[#This Row],[Delivery Date]])), 1, 0)</f>
        <v>0</v>
      </c>
      <c r="O394" s="38">
        <f>IF(OR(LOWER(TRIM(tblClean[[#This Row],[Cancellation Status]]))="yes", LOWER(TRIM(tblClean[[#This Row],[Cancellation Status]]))="cancelled"), 1, 0)</f>
        <v>1</v>
      </c>
      <c r="P394" s="38">
        <f>IF(AND(tblClean[[#This Row],[Is_Delivered]]=1, tblClean[[#This Row],[Is_Cancelled]]=0), 1, 0)</f>
        <v>0</v>
      </c>
      <c r="Q394" s="38" t="str">
        <f>IF(AND(NOT(ISBLANK(tblClean[[#This Row],[Pre-Booking Date]])), NOT(ISBLANK(tblClean[[#This Row],[Lead Date]]))), tblClean[[#This Row],[Pre-Booking Date]] - tblClean[[#This Row],[Lead Date]], "")</f>
        <v/>
      </c>
      <c r="R394" s="38" t="str">
        <f>IF(AND(NOT(ISBLANK(tblClean[[#This Row],[Booking Date]])), NOT(ISBLANK(tblClean[[#This Row],[Pre-Booking Date]]))), tblClean[[#This Row],[Booking Date]] - tblClean[[#This Row],[Pre-Booking Date]], "")</f>
        <v/>
      </c>
      <c r="S394" s="38" t="str">
        <f>IF(AND(NOT(ISBLANK(tblClean[[#This Row],[Delivery Date]])), NOT(ISBLANK(tblClean[[#This Row],[Booking Date]]))), tblClean[[#This Row],[Delivery Date]] - tblClean[[#This Row],[Booking Date]], "")</f>
        <v/>
      </c>
      <c r="T394" s="39" t="str">
        <f>IF(AND(tblClean[[#This Row],[Is_SuccessfulDelivery]]=1, NOT(ISBLANK(tblClean[[#This Row],[Delivery Date]])), NOT(ISBLANK(tblClean[[#This Row],[Booking Date]]))),
   tblClean[[#This Row],[Delivery Date]] - tblClean[[#This Row],[Booking Date]],
   "")</f>
        <v/>
      </c>
      <c r="U3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94" s="82" t="str">
        <f>IF(tblClean[[#This Row],[Delivery Date]]="", "", tblClean[[#This Row],[Delivery Date]] - tblClean[[#This Row],[Lead Date]])</f>
        <v/>
      </c>
      <c r="W394" s="82" t="str">
        <f>_xlfn.XLOOKUP(tblClean[[#This Row],[Lead ID]], tblHP[Lead ID], tblHP[Potential_Bucket], "")</f>
        <v>Low</v>
      </c>
      <c r="X394" s="82" t="str">
        <f>IF(tblClean[[#This Row],[Customer Rating]]="", "", IF(tblClean[[#This Row],[Customer Rating]]&lt;=2,"0-2", IF(tblClean[[#This Row],[Customer Rating]]&lt;=5,"3-5", IF(tblClean[[#This Row],[Customer Rating]]&lt;=8,"6-8","9-10"))))</f>
        <v/>
      </c>
    </row>
    <row r="395" spans="1:24" x14ac:dyDescent="0.3">
      <c r="A395" s="33" t="s">
        <v>414</v>
      </c>
      <c r="B395" s="34" t="s">
        <v>21</v>
      </c>
      <c r="C395" s="34" t="s">
        <v>16</v>
      </c>
      <c r="D395" s="35">
        <v>45951</v>
      </c>
      <c r="E395" s="35">
        <v>45956</v>
      </c>
      <c r="F395" s="35">
        <v>45959</v>
      </c>
      <c r="G395" s="35">
        <v>45962</v>
      </c>
      <c r="H395" s="34" t="s">
        <v>17</v>
      </c>
      <c r="I395" s="34"/>
      <c r="J395" s="35">
        <v>45985</v>
      </c>
      <c r="K395" s="36">
        <v>5</v>
      </c>
      <c r="L395" s="44">
        <f>IF(NOT(ISBLANK(tblClean[[#This Row],[Pre-Booking Date]])), 1, 0)</f>
        <v>1</v>
      </c>
      <c r="M395" s="44">
        <f>IF(NOT(ISBLANK(tblClean[[#This Row],[Booking Date]])), 1, 0)</f>
        <v>1</v>
      </c>
      <c r="N395" s="38">
        <f>IF(NOT(ISBLANK(tblClean[[#This Row],[Delivery Date]])), 1, 0)</f>
        <v>1</v>
      </c>
      <c r="O395" s="38">
        <f>IF(OR(LOWER(TRIM(tblClean[[#This Row],[Cancellation Status]]))="yes", LOWER(TRIM(tblClean[[#This Row],[Cancellation Status]]))="cancelled"), 1, 0)</f>
        <v>0</v>
      </c>
      <c r="P395" s="38">
        <f>IF(AND(tblClean[[#This Row],[Is_Delivered]]=1, tblClean[[#This Row],[Is_Cancelled]]=0), 1, 0)</f>
        <v>1</v>
      </c>
      <c r="Q395" s="38">
        <f>IF(AND(NOT(ISBLANK(tblClean[[#This Row],[Pre-Booking Date]])), NOT(ISBLANK(tblClean[[#This Row],[Lead Date]]))), tblClean[[#This Row],[Pre-Booking Date]] - tblClean[[#This Row],[Lead Date]], "")</f>
        <v>5</v>
      </c>
      <c r="R395" s="38">
        <f>IF(AND(NOT(ISBLANK(tblClean[[#This Row],[Booking Date]])), NOT(ISBLANK(tblClean[[#This Row],[Pre-Booking Date]]))), tblClean[[#This Row],[Booking Date]] - tblClean[[#This Row],[Pre-Booking Date]], "")</f>
        <v>3</v>
      </c>
      <c r="S395" s="38">
        <f>IF(AND(NOT(ISBLANK(tblClean[[#This Row],[Delivery Date]])), NOT(ISBLANK(tblClean[[#This Row],[Booking Date]]))), tblClean[[#This Row],[Delivery Date]] - tblClean[[#This Row],[Booking Date]], "")</f>
        <v>3</v>
      </c>
      <c r="T395" s="39">
        <f>IF(AND(tblClean[[#This Row],[Is_SuccessfulDelivery]]=1, NOT(ISBLANK(tblClean[[#This Row],[Delivery Date]])), NOT(ISBLANK(tblClean[[#This Row],[Booking Date]]))),
   tblClean[[#This Row],[Delivery Date]] - tblClean[[#This Row],[Booking Date]],
   "")</f>
        <v>3</v>
      </c>
      <c r="U3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95" s="82">
        <f>IF(tblClean[[#This Row],[Delivery Date]]="", "", tblClean[[#This Row],[Delivery Date]] - tblClean[[#This Row],[Lead Date]])</f>
        <v>11</v>
      </c>
      <c r="W395" s="82" t="str">
        <f>_xlfn.XLOOKUP(tblClean[[#This Row],[Lead ID]], tblHP[Lead ID], tblHP[Potential_Bucket], "")</f>
        <v>Low</v>
      </c>
      <c r="X395" s="82" t="str">
        <f>IF(tblClean[[#This Row],[Customer Rating]]="", "", IF(tblClean[[#This Row],[Customer Rating]]&lt;=2,"0-2", IF(tblClean[[#This Row],[Customer Rating]]&lt;=5,"3-5", IF(tblClean[[#This Row],[Customer Rating]]&lt;=8,"6-8","9-10"))))</f>
        <v>3-5</v>
      </c>
    </row>
    <row r="396" spans="1:24" x14ac:dyDescent="0.3">
      <c r="A396" s="40" t="s">
        <v>415</v>
      </c>
      <c r="B396" s="41" t="s">
        <v>32</v>
      </c>
      <c r="C396" s="41" t="s">
        <v>16</v>
      </c>
      <c r="D396" s="42">
        <v>45945</v>
      </c>
      <c r="E396" s="42">
        <v>45950</v>
      </c>
      <c r="F396" s="42">
        <v>45952</v>
      </c>
      <c r="G396" s="42">
        <v>45957</v>
      </c>
      <c r="H396" s="41" t="s">
        <v>23</v>
      </c>
      <c r="I396" s="41" t="s">
        <v>101</v>
      </c>
      <c r="J396" s="41"/>
      <c r="K396" s="43"/>
      <c r="L396" s="44">
        <f>IF(NOT(ISBLANK(tblClean[[#This Row],[Pre-Booking Date]])), 1, 0)</f>
        <v>1</v>
      </c>
      <c r="M396" s="44">
        <f>IF(NOT(ISBLANK(tblClean[[#This Row],[Booking Date]])), 1, 0)</f>
        <v>1</v>
      </c>
      <c r="N396" s="38">
        <f>IF(NOT(ISBLANK(tblClean[[#This Row],[Delivery Date]])), 1, 0)</f>
        <v>1</v>
      </c>
      <c r="O396" s="38">
        <f>IF(OR(LOWER(TRIM(tblClean[[#This Row],[Cancellation Status]]))="yes", LOWER(TRIM(tblClean[[#This Row],[Cancellation Status]]))="cancelled"), 1, 0)</f>
        <v>1</v>
      </c>
      <c r="P396" s="38">
        <f>IF(AND(tblClean[[#This Row],[Is_Delivered]]=1, tblClean[[#This Row],[Is_Cancelled]]=0), 1, 0)</f>
        <v>0</v>
      </c>
      <c r="Q396" s="38">
        <f>IF(AND(NOT(ISBLANK(tblClean[[#This Row],[Pre-Booking Date]])), NOT(ISBLANK(tblClean[[#This Row],[Lead Date]]))), tblClean[[#This Row],[Pre-Booking Date]] - tblClean[[#This Row],[Lead Date]], "")</f>
        <v>5</v>
      </c>
      <c r="R396" s="38">
        <f>IF(AND(NOT(ISBLANK(tblClean[[#This Row],[Booking Date]])), NOT(ISBLANK(tblClean[[#This Row],[Pre-Booking Date]]))), tblClean[[#This Row],[Booking Date]] - tblClean[[#This Row],[Pre-Booking Date]], "")</f>
        <v>2</v>
      </c>
      <c r="S396" s="38">
        <f>IF(AND(NOT(ISBLANK(tblClean[[#This Row],[Delivery Date]])), NOT(ISBLANK(tblClean[[#This Row],[Booking Date]]))), tblClean[[#This Row],[Delivery Date]] - tblClean[[#This Row],[Booking Date]], "")</f>
        <v>5</v>
      </c>
      <c r="T396" s="39" t="str">
        <f>IF(AND(tblClean[[#This Row],[Is_SuccessfulDelivery]]=1, NOT(ISBLANK(tblClean[[#This Row],[Delivery Date]])), NOT(ISBLANK(tblClean[[#This Row],[Booking Date]]))),
   tblClean[[#This Row],[Delivery Date]] - tblClean[[#This Row],[Booking Date]],
   "")</f>
        <v/>
      </c>
      <c r="U3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396" s="82">
        <f>IF(tblClean[[#This Row],[Delivery Date]]="", "", tblClean[[#This Row],[Delivery Date]] - tblClean[[#This Row],[Lead Date]])</f>
        <v>12</v>
      </c>
      <c r="W396" s="82" t="str">
        <f>_xlfn.XLOOKUP(tblClean[[#This Row],[Lead ID]], tblHP[Lead ID], tblHP[Potential_Bucket], "")</f>
        <v>Low</v>
      </c>
      <c r="X396" s="82" t="str">
        <f>IF(tblClean[[#This Row],[Customer Rating]]="", "", IF(tblClean[[#This Row],[Customer Rating]]&lt;=2,"0-2", IF(tblClean[[#This Row],[Customer Rating]]&lt;=5,"3-5", IF(tblClean[[#This Row],[Customer Rating]]&lt;=8,"6-8","9-10"))))</f>
        <v/>
      </c>
    </row>
    <row r="397" spans="1:24" x14ac:dyDescent="0.3">
      <c r="A397" s="33" t="s">
        <v>416</v>
      </c>
      <c r="B397" s="34" t="s">
        <v>15</v>
      </c>
      <c r="C397" s="34" t="s">
        <v>16</v>
      </c>
      <c r="D397" s="35">
        <v>45955</v>
      </c>
      <c r="E397" s="35">
        <v>45956</v>
      </c>
      <c r="F397" s="35">
        <v>45959</v>
      </c>
      <c r="G397" s="35">
        <v>45961</v>
      </c>
      <c r="H397" s="34" t="s">
        <v>17</v>
      </c>
      <c r="I397" s="34"/>
      <c r="J397" s="35">
        <v>45979</v>
      </c>
      <c r="K397" s="36">
        <v>3</v>
      </c>
      <c r="L397" s="44">
        <f>IF(NOT(ISBLANK(tblClean[[#This Row],[Pre-Booking Date]])), 1, 0)</f>
        <v>1</v>
      </c>
      <c r="M397" s="44">
        <f>IF(NOT(ISBLANK(tblClean[[#This Row],[Booking Date]])), 1, 0)</f>
        <v>1</v>
      </c>
      <c r="N397" s="38">
        <f>IF(NOT(ISBLANK(tblClean[[#This Row],[Delivery Date]])), 1, 0)</f>
        <v>1</v>
      </c>
      <c r="O397" s="38">
        <f>IF(OR(LOWER(TRIM(tblClean[[#This Row],[Cancellation Status]]))="yes", LOWER(TRIM(tblClean[[#This Row],[Cancellation Status]]))="cancelled"), 1, 0)</f>
        <v>0</v>
      </c>
      <c r="P397" s="38">
        <f>IF(AND(tblClean[[#This Row],[Is_Delivered]]=1, tblClean[[#This Row],[Is_Cancelled]]=0), 1, 0)</f>
        <v>1</v>
      </c>
      <c r="Q397" s="38">
        <f>IF(AND(NOT(ISBLANK(tblClean[[#This Row],[Pre-Booking Date]])), NOT(ISBLANK(tblClean[[#This Row],[Lead Date]]))), tblClean[[#This Row],[Pre-Booking Date]] - tblClean[[#This Row],[Lead Date]], "")</f>
        <v>1</v>
      </c>
      <c r="R397" s="38">
        <f>IF(AND(NOT(ISBLANK(tblClean[[#This Row],[Booking Date]])), NOT(ISBLANK(tblClean[[#This Row],[Pre-Booking Date]]))), tblClean[[#This Row],[Booking Date]] - tblClean[[#This Row],[Pre-Booking Date]], "")</f>
        <v>3</v>
      </c>
      <c r="S397" s="38">
        <f>IF(AND(NOT(ISBLANK(tblClean[[#This Row],[Delivery Date]])), NOT(ISBLANK(tblClean[[#This Row],[Booking Date]]))), tblClean[[#This Row],[Delivery Date]] - tblClean[[#This Row],[Booking Date]], "")</f>
        <v>2</v>
      </c>
      <c r="T397" s="39">
        <f>IF(AND(tblClean[[#This Row],[Is_SuccessfulDelivery]]=1, NOT(ISBLANK(tblClean[[#This Row],[Delivery Date]])), NOT(ISBLANK(tblClean[[#This Row],[Booking Date]]))),
   tblClean[[#This Row],[Delivery Date]] - tblClean[[#This Row],[Booking Date]],
   "")</f>
        <v>2</v>
      </c>
      <c r="U3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97" s="82">
        <f>IF(tblClean[[#This Row],[Delivery Date]]="", "", tblClean[[#This Row],[Delivery Date]] - tblClean[[#This Row],[Lead Date]])</f>
        <v>6</v>
      </c>
      <c r="W397" s="82" t="str">
        <f>_xlfn.XLOOKUP(tblClean[[#This Row],[Lead ID]], tblHP[Lead ID], tblHP[Potential_Bucket], "")</f>
        <v>Low</v>
      </c>
      <c r="X397" s="82" t="str">
        <f>IF(tblClean[[#This Row],[Customer Rating]]="", "", IF(tblClean[[#This Row],[Customer Rating]]&lt;=2,"0-2", IF(tblClean[[#This Row],[Customer Rating]]&lt;=5,"3-5", IF(tblClean[[#This Row],[Customer Rating]]&lt;=8,"6-8","9-10"))))</f>
        <v>3-5</v>
      </c>
    </row>
    <row r="398" spans="1:24" x14ac:dyDescent="0.3">
      <c r="A398" s="40" t="s">
        <v>417</v>
      </c>
      <c r="B398" s="41" t="s">
        <v>21</v>
      </c>
      <c r="C398" s="41" t="s">
        <v>16</v>
      </c>
      <c r="D398" s="42">
        <v>45932</v>
      </c>
      <c r="E398" s="42">
        <v>45935</v>
      </c>
      <c r="F398" s="42">
        <v>45937</v>
      </c>
      <c r="G398" s="42">
        <v>45944</v>
      </c>
      <c r="H398" s="41" t="s">
        <v>17</v>
      </c>
      <c r="I398" s="41"/>
      <c r="J398" s="42">
        <v>45966</v>
      </c>
      <c r="K398" s="43">
        <v>6</v>
      </c>
      <c r="L398" s="44">
        <f>IF(NOT(ISBLANK(tblClean[[#This Row],[Pre-Booking Date]])), 1, 0)</f>
        <v>1</v>
      </c>
      <c r="M398" s="44">
        <f>IF(NOT(ISBLANK(tblClean[[#This Row],[Booking Date]])), 1, 0)</f>
        <v>1</v>
      </c>
      <c r="N398" s="38">
        <f>IF(NOT(ISBLANK(tblClean[[#This Row],[Delivery Date]])), 1, 0)</f>
        <v>1</v>
      </c>
      <c r="O398" s="38">
        <f>IF(OR(LOWER(TRIM(tblClean[[#This Row],[Cancellation Status]]))="yes", LOWER(TRIM(tblClean[[#This Row],[Cancellation Status]]))="cancelled"), 1, 0)</f>
        <v>0</v>
      </c>
      <c r="P398" s="38">
        <f>IF(AND(tblClean[[#This Row],[Is_Delivered]]=1, tblClean[[#This Row],[Is_Cancelled]]=0), 1, 0)</f>
        <v>1</v>
      </c>
      <c r="Q398" s="38">
        <f>IF(AND(NOT(ISBLANK(tblClean[[#This Row],[Pre-Booking Date]])), NOT(ISBLANK(tblClean[[#This Row],[Lead Date]]))), tblClean[[#This Row],[Pre-Booking Date]] - tblClean[[#This Row],[Lead Date]], "")</f>
        <v>3</v>
      </c>
      <c r="R398" s="38">
        <f>IF(AND(NOT(ISBLANK(tblClean[[#This Row],[Booking Date]])), NOT(ISBLANK(tblClean[[#This Row],[Pre-Booking Date]]))), tblClean[[#This Row],[Booking Date]] - tblClean[[#This Row],[Pre-Booking Date]], "")</f>
        <v>2</v>
      </c>
      <c r="S398" s="38">
        <f>IF(AND(NOT(ISBLANK(tblClean[[#This Row],[Delivery Date]])), NOT(ISBLANK(tblClean[[#This Row],[Booking Date]]))), tblClean[[#This Row],[Delivery Date]] - tblClean[[#This Row],[Booking Date]], "")</f>
        <v>7</v>
      </c>
      <c r="T398" s="39">
        <f>IF(AND(tblClean[[#This Row],[Is_SuccessfulDelivery]]=1, NOT(ISBLANK(tblClean[[#This Row],[Delivery Date]])), NOT(ISBLANK(tblClean[[#This Row],[Booking Date]]))),
   tblClean[[#This Row],[Delivery Date]] - tblClean[[#This Row],[Booking Date]],
   "")</f>
        <v>7</v>
      </c>
      <c r="U3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98" s="82">
        <f>IF(tblClean[[#This Row],[Delivery Date]]="", "", tblClean[[#This Row],[Delivery Date]] - tblClean[[#This Row],[Lead Date]])</f>
        <v>12</v>
      </c>
      <c r="W398" s="82" t="str">
        <f>_xlfn.XLOOKUP(tblClean[[#This Row],[Lead ID]], tblHP[Lead ID], tblHP[Potential_Bucket], "")</f>
        <v>Low</v>
      </c>
      <c r="X398" s="82" t="str">
        <f>IF(tblClean[[#This Row],[Customer Rating]]="", "", IF(tblClean[[#This Row],[Customer Rating]]&lt;=2,"0-2", IF(tblClean[[#This Row],[Customer Rating]]&lt;=5,"3-5", IF(tblClean[[#This Row],[Customer Rating]]&lt;=8,"6-8","9-10"))))</f>
        <v>6-8</v>
      </c>
    </row>
    <row r="399" spans="1:24" x14ac:dyDescent="0.3">
      <c r="A399" s="33" t="s">
        <v>418</v>
      </c>
      <c r="B399" s="34" t="s">
        <v>21</v>
      </c>
      <c r="C399" s="34" t="s">
        <v>30</v>
      </c>
      <c r="D399" s="35">
        <v>45937</v>
      </c>
      <c r="E399" s="35">
        <v>45942</v>
      </c>
      <c r="F399" s="35">
        <v>45943</v>
      </c>
      <c r="G399" s="35">
        <v>45945</v>
      </c>
      <c r="H399" s="34" t="s">
        <v>17</v>
      </c>
      <c r="I399" s="34"/>
      <c r="J399" s="35">
        <v>45975</v>
      </c>
      <c r="K399" s="36">
        <v>1</v>
      </c>
      <c r="L399" s="44">
        <f>IF(NOT(ISBLANK(tblClean[[#This Row],[Pre-Booking Date]])), 1, 0)</f>
        <v>1</v>
      </c>
      <c r="M399" s="44">
        <f>IF(NOT(ISBLANK(tblClean[[#This Row],[Booking Date]])), 1, 0)</f>
        <v>1</v>
      </c>
      <c r="N399" s="38">
        <f>IF(NOT(ISBLANK(tblClean[[#This Row],[Delivery Date]])), 1, 0)</f>
        <v>1</v>
      </c>
      <c r="O399" s="38">
        <f>IF(OR(LOWER(TRIM(tblClean[[#This Row],[Cancellation Status]]))="yes", LOWER(TRIM(tblClean[[#This Row],[Cancellation Status]]))="cancelled"), 1, 0)</f>
        <v>0</v>
      </c>
      <c r="P399" s="38">
        <f>IF(AND(tblClean[[#This Row],[Is_Delivered]]=1, tblClean[[#This Row],[Is_Cancelled]]=0), 1, 0)</f>
        <v>1</v>
      </c>
      <c r="Q399" s="38">
        <f>IF(AND(NOT(ISBLANK(tblClean[[#This Row],[Pre-Booking Date]])), NOT(ISBLANK(tblClean[[#This Row],[Lead Date]]))), tblClean[[#This Row],[Pre-Booking Date]] - tblClean[[#This Row],[Lead Date]], "")</f>
        <v>5</v>
      </c>
      <c r="R399" s="38">
        <f>IF(AND(NOT(ISBLANK(tblClean[[#This Row],[Booking Date]])), NOT(ISBLANK(tblClean[[#This Row],[Pre-Booking Date]]))), tblClean[[#This Row],[Booking Date]] - tblClean[[#This Row],[Pre-Booking Date]], "")</f>
        <v>1</v>
      </c>
      <c r="S399" s="38">
        <f>IF(AND(NOT(ISBLANK(tblClean[[#This Row],[Delivery Date]])), NOT(ISBLANK(tblClean[[#This Row],[Booking Date]]))), tblClean[[#This Row],[Delivery Date]] - tblClean[[#This Row],[Booking Date]], "")</f>
        <v>2</v>
      </c>
      <c r="T399" s="39">
        <f>IF(AND(tblClean[[#This Row],[Is_SuccessfulDelivery]]=1, NOT(ISBLANK(tblClean[[#This Row],[Delivery Date]])), NOT(ISBLANK(tblClean[[#This Row],[Booking Date]]))),
   tblClean[[#This Row],[Delivery Date]] - tblClean[[#This Row],[Booking Date]],
   "")</f>
        <v>2</v>
      </c>
      <c r="U3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399" s="82">
        <f>IF(tblClean[[#This Row],[Delivery Date]]="", "", tblClean[[#This Row],[Delivery Date]] - tblClean[[#This Row],[Lead Date]])</f>
        <v>8</v>
      </c>
      <c r="W399" s="82" t="str">
        <f>_xlfn.XLOOKUP(tblClean[[#This Row],[Lead ID]], tblHP[Lead ID], tblHP[Potential_Bucket], "")</f>
        <v>Low</v>
      </c>
      <c r="X399" s="82" t="str">
        <f>IF(tblClean[[#This Row],[Customer Rating]]="", "", IF(tblClean[[#This Row],[Customer Rating]]&lt;=2,"0-2", IF(tblClean[[#This Row],[Customer Rating]]&lt;=5,"3-5", IF(tblClean[[#This Row],[Customer Rating]]&lt;=8,"6-8","9-10"))))</f>
        <v>0-2</v>
      </c>
    </row>
    <row r="400" spans="1:24" x14ac:dyDescent="0.3">
      <c r="A400" s="40" t="s">
        <v>419</v>
      </c>
      <c r="B400" s="41" t="s">
        <v>15</v>
      </c>
      <c r="C400" s="41" t="s">
        <v>16</v>
      </c>
      <c r="D400" s="42">
        <v>45939</v>
      </c>
      <c r="E400" s="42">
        <v>45941</v>
      </c>
      <c r="F400" s="42">
        <v>45942</v>
      </c>
      <c r="G400" s="42">
        <v>45944</v>
      </c>
      <c r="H400" s="41" t="s">
        <v>17</v>
      </c>
      <c r="I400" s="41"/>
      <c r="J400" s="42">
        <v>45969</v>
      </c>
      <c r="K400" s="43">
        <v>4</v>
      </c>
      <c r="L400" s="44">
        <f>IF(NOT(ISBLANK(tblClean[[#This Row],[Pre-Booking Date]])), 1, 0)</f>
        <v>1</v>
      </c>
      <c r="M400" s="44">
        <f>IF(NOT(ISBLANK(tblClean[[#This Row],[Booking Date]])), 1, 0)</f>
        <v>1</v>
      </c>
      <c r="N400" s="38">
        <f>IF(NOT(ISBLANK(tblClean[[#This Row],[Delivery Date]])), 1, 0)</f>
        <v>1</v>
      </c>
      <c r="O400" s="38">
        <f>IF(OR(LOWER(TRIM(tblClean[[#This Row],[Cancellation Status]]))="yes", LOWER(TRIM(tblClean[[#This Row],[Cancellation Status]]))="cancelled"), 1, 0)</f>
        <v>0</v>
      </c>
      <c r="P400" s="38">
        <f>IF(AND(tblClean[[#This Row],[Is_Delivered]]=1, tblClean[[#This Row],[Is_Cancelled]]=0), 1, 0)</f>
        <v>1</v>
      </c>
      <c r="Q400" s="38">
        <f>IF(AND(NOT(ISBLANK(tblClean[[#This Row],[Pre-Booking Date]])), NOT(ISBLANK(tblClean[[#This Row],[Lead Date]]))), tblClean[[#This Row],[Pre-Booking Date]] - tblClean[[#This Row],[Lead Date]], "")</f>
        <v>2</v>
      </c>
      <c r="R400" s="38">
        <f>IF(AND(NOT(ISBLANK(tblClean[[#This Row],[Booking Date]])), NOT(ISBLANK(tblClean[[#This Row],[Pre-Booking Date]]))), tblClean[[#This Row],[Booking Date]] - tblClean[[#This Row],[Pre-Booking Date]], "")</f>
        <v>1</v>
      </c>
      <c r="S400" s="38">
        <f>IF(AND(NOT(ISBLANK(tblClean[[#This Row],[Delivery Date]])), NOT(ISBLANK(tblClean[[#This Row],[Booking Date]]))), tblClean[[#This Row],[Delivery Date]] - tblClean[[#This Row],[Booking Date]], "")</f>
        <v>2</v>
      </c>
      <c r="T400" s="39">
        <f>IF(AND(tblClean[[#This Row],[Is_SuccessfulDelivery]]=1, NOT(ISBLANK(tblClean[[#This Row],[Delivery Date]])), NOT(ISBLANK(tblClean[[#This Row],[Booking Date]]))),
   tblClean[[#This Row],[Delivery Date]] - tblClean[[#This Row],[Booking Date]],
   "")</f>
        <v>2</v>
      </c>
      <c r="U4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0" s="82">
        <f>IF(tblClean[[#This Row],[Delivery Date]]="", "", tblClean[[#This Row],[Delivery Date]] - tblClean[[#This Row],[Lead Date]])</f>
        <v>5</v>
      </c>
      <c r="W400" s="82" t="str">
        <f>_xlfn.XLOOKUP(tblClean[[#This Row],[Lead ID]], tblHP[Lead ID], tblHP[Potential_Bucket], "")</f>
        <v>Low</v>
      </c>
      <c r="X400" s="82" t="str">
        <f>IF(tblClean[[#This Row],[Customer Rating]]="", "", IF(tblClean[[#This Row],[Customer Rating]]&lt;=2,"0-2", IF(tblClean[[#This Row],[Customer Rating]]&lt;=5,"3-5", IF(tblClean[[#This Row],[Customer Rating]]&lt;=8,"6-8","9-10"))))</f>
        <v>3-5</v>
      </c>
    </row>
    <row r="401" spans="1:24" x14ac:dyDescent="0.3">
      <c r="A401" s="33" t="s">
        <v>420</v>
      </c>
      <c r="B401" s="34" t="s">
        <v>19</v>
      </c>
      <c r="C401" s="34" t="s">
        <v>16</v>
      </c>
      <c r="D401" s="35">
        <v>45948</v>
      </c>
      <c r="E401" s="35">
        <v>45953</v>
      </c>
      <c r="F401" s="35">
        <v>45957</v>
      </c>
      <c r="G401" s="35">
        <v>45961</v>
      </c>
      <c r="H401" s="34" t="s">
        <v>17</v>
      </c>
      <c r="I401" s="34"/>
      <c r="J401" s="35">
        <v>45989</v>
      </c>
      <c r="K401" s="36">
        <v>6</v>
      </c>
      <c r="L401" s="44">
        <f>IF(NOT(ISBLANK(tblClean[[#This Row],[Pre-Booking Date]])), 1, 0)</f>
        <v>1</v>
      </c>
      <c r="M401" s="44">
        <f>IF(NOT(ISBLANK(tblClean[[#This Row],[Booking Date]])), 1, 0)</f>
        <v>1</v>
      </c>
      <c r="N401" s="38">
        <f>IF(NOT(ISBLANK(tblClean[[#This Row],[Delivery Date]])), 1, 0)</f>
        <v>1</v>
      </c>
      <c r="O401" s="38">
        <f>IF(OR(LOWER(TRIM(tblClean[[#This Row],[Cancellation Status]]))="yes", LOWER(TRIM(tblClean[[#This Row],[Cancellation Status]]))="cancelled"), 1, 0)</f>
        <v>0</v>
      </c>
      <c r="P401" s="38">
        <f>IF(AND(tblClean[[#This Row],[Is_Delivered]]=1, tblClean[[#This Row],[Is_Cancelled]]=0), 1, 0)</f>
        <v>1</v>
      </c>
      <c r="Q401" s="38">
        <f>IF(AND(NOT(ISBLANK(tblClean[[#This Row],[Pre-Booking Date]])), NOT(ISBLANK(tblClean[[#This Row],[Lead Date]]))), tblClean[[#This Row],[Pre-Booking Date]] - tblClean[[#This Row],[Lead Date]], "")</f>
        <v>5</v>
      </c>
      <c r="R401" s="38">
        <f>IF(AND(NOT(ISBLANK(tblClean[[#This Row],[Booking Date]])), NOT(ISBLANK(tblClean[[#This Row],[Pre-Booking Date]]))), tblClean[[#This Row],[Booking Date]] - tblClean[[#This Row],[Pre-Booking Date]], "")</f>
        <v>4</v>
      </c>
      <c r="S401" s="38">
        <f>IF(AND(NOT(ISBLANK(tblClean[[#This Row],[Delivery Date]])), NOT(ISBLANK(tblClean[[#This Row],[Booking Date]]))), tblClean[[#This Row],[Delivery Date]] - tblClean[[#This Row],[Booking Date]], "")</f>
        <v>4</v>
      </c>
      <c r="T401" s="39">
        <f>IF(AND(tblClean[[#This Row],[Is_SuccessfulDelivery]]=1, NOT(ISBLANK(tblClean[[#This Row],[Delivery Date]])), NOT(ISBLANK(tblClean[[#This Row],[Booking Date]]))),
   tblClean[[#This Row],[Delivery Date]] - tblClean[[#This Row],[Booking Date]],
   "")</f>
        <v>4</v>
      </c>
      <c r="U4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1" s="82">
        <f>IF(tblClean[[#This Row],[Delivery Date]]="", "", tblClean[[#This Row],[Delivery Date]] - tblClean[[#This Row],[Lead Date]])</f>
        <v>13</v>
      </c>
      <c r="W401" s="82" t="str">
        <f>_xlfn.XLOOKUP(tblClean[[#This Row],[Lead ID]], tblHP[Lead ID], tblHP[Potential_Bucket], "")</f>
        <v>Low</v>
      </c>
      <c r="X401" s="82" t="str">
        <f>IF(tblClean[[#This Row],[Customer Rating]]="", "", IF(tblClean[[#This Row],[Customer Rating]]&lt;=2,"0-2", IF(tblClean[[#This Row],[Customer Rating]]&lt;=5,"3-5", IF(tblClean[[#This Row],[Customer Rating]]&lt;=8,"6-8","9-10"))))</f>
        <v>6-8</v>
      </c>
    </row>
    <row r="402" spans="1:24" x14ac:dyDescent="0.3">
      <c r="A402" s="40" t="s">
        <v>421</v>
      </c>
      <c r="B402" s="41" t="s">
        <v>19</v>
      </c>
      <c r="C402" s="41" t="s">
        <v>22</v>
      </c>
      <c r="D402" s="42">
        <v>45935</v>
      </c>
      <c r="E402" s="41"/>
      <c r="F402" s="41"/>
      <c r="G402" s="41"/>
      <c r="H402" s="41" t="s">
        <v>23</v>
      </c>
      <c r="I402" s="41" t="s">
        <v>24</v>
      </c>
      <c r="J402" s="41"/>
      <c r="K402" s="43"/>
      <c r="L402" s="44">
        <f>IF(NOT(ISBLANK(tblClean[[#This Row],[Pre-Booking Date]])), 1, 0)</f>
        <v>0</v>
      </c>
      <c r="M402" s="44">
        <f>IF(NOT(ISBLANK(tblClean[[#This Row],[Booking Date]])), 1, 0)</f>
        <v>0</v>
      </c>
      <c r="N402" s="38">
        <f>IF(NOT(ISBLANK(tblClean[[#This Row],[Delivery Date]])), 1, 0)</f>
        <v>0</v>
      </c>
      <c r="O402" s="38">
        <f>IF(OR(LOWER(TRIM(tblClean[[#This Row],[Cancellation Status]]))="yes", LOWER(TRIM(tblClean[[#This Row],[Cancellation Status]]))="cancelled"), 1, 0)</f>
        <v>1</v>
      </c>
      <c r="P402" s="38">
        <f>IF(AND(tblClean[[#This Row],[Is_Delivered]]=1, tblClean[[#This Row],[Is_Cancelled]]=0), 1, 0)</f>
        <v>0</v>
      </c>
      <c r="Q402" s="38" t="str">
        <f>IF(AND(NOT(ISBLANK(tblClean[[#This Row],[Pre-Booking Date]])), NOT(ISBLANK(tblClean[[#This Row],[Lead Date]]))), tblClean[[#This Row],[Pre-Booking Date]] - tblClean[[#This Row],[Lead Date]], "")</f>
        <v/>
      </c>
      <c r="R402" s="38" t="str">
        <f>IF(AND(NOT(ISBLANK(tblClean[[#This Row],[Booking Date]])), NOT(ISBLANK(tblClean[[#This Row],[Pre-Booking Date]]))), tblClean[[#This Row],[Booking Date]] - tblClean[[#This Row],[Pre-Booking Date]], "")</f>
        <v/>
      </c>
      <c r="S402" s="38" t="str">
        <f>IF(AND(NOT(ISBLANK(tblClean[[#This Row],[Delivery Date]])), NOT(ISBLANK(tblClean[[#This Row],[Booking Date]]))), tblClean[[#This Row],[Delivery Date]] - tblClean[[#This Row],[Booking Date]], "")</f>
        <v/>
      </c>
      <c r="T402" s="39" t="str">
        <f>IF(AND(tblClean[[#This Row],[Is_SuccessfulDelivery]]=1, NOT(ISBLANK(tblClean[[#This Row],[Delivery Date]])), NOT(ISBLANK(tblClean[[#This Row],[Booking Date]]))),
   tblClean[[#This Row],[Delivery Date]] - tblClean[[#This Row],[Booking Date]],
   "")</f>
        <v/>
      </c>
      <c r="U4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02" s="82" t="str">
        <f>IF(tblClean[[#This Row],[Delivery Date]]="", "", tblClean[[#This Row],[Delivery Date]] - tblClean[[#This Row],[Lead Date]])</f>
        <v/>
      </c>
      <c r="W402" s="82" t="str">
        <f>_xlfn.XLOOKUP(tblClean[[#This Row],[Lead ID]], tblHP[Lead ID], tblHP[Potential_Bucket], "")</f>
        <v>Low</v>
      </c>
      <c r="X402" s="82" t="str">
        <f>IF(tblClean[[#This Row],[Customer Rating]]="", "", IF(tblClean[[#This Row],[Customer Rating]]&lt;=2,"0-2", IF(tblClean[[#This Row],[Customer Rating]]&lt;=5,"3-5", IF(tblClean[[#This Row],[Customer Rating]]&lt;=8,"6-8","9-10"))))</f>
        <v/>
      </c>
    </row>
    <row r="403" spans="1:24" x14ac:dyDescent="0.3">
      <c r="A403" s="33" t="s">
        <v>422</v>
      </c>
      <c r="B403" s="34" t="s">
        <v>32</v>
      </c>
      <c r="C403" s="34" t="s">
        <v>30</v>
      </c>
      <c r="D403" s="35">
        <v>45960</v>
      </c>
      <c r="E403" s="35">
        <v>45964</v>
      </c>
      <c r="F403" s="35">
        <v>45969</v>
      </c>
      <c r="G403" s="35">
        <v>45973</v>
      </c>
      <c r="H403" s="34" t="s">
        <v>17</v>
      </c>
      <c r="I403" s="34"/>
      <c r="J403" s="35">
        <v>46002</v>
      </c>
      <c r="K403" s="36">
        <v>2</v>
      </c>
      <c r="L403" s="44">
        <f>IF(NOT(ISBLANK(tblClean[[#This Row],[Pre-Booking Date]])), 1, 0)</f>
        <v>1</v>
      </c>
      <c r="M403" s="44">
        <f>IF(NOT(ISBLANK(tblClean[[#This Row],[Booking Date]])), 1, 0)</f>
        <v>1</v>
      </c>
      <c r="N403" s="38">
        <f>IF(NOT(ISBLANK(tblClean[[#This Row],[Delivery Date]])), 1, 0)</f>
        <v>1</v>
      </c>
      <c r="O403" s="38">
        <f>IF(OR(LOWER(TRIM(tblClean[[#This Row],[Cancellation Status]]))="yes", LOWER(TRIM(tblClean[[#This Row],[Cancellation Status]]))="cancelled"), 1, 0)</f>
        <v>0</v>
      </c>
      <c r="P403" s="38">
        <f>IF(AND(tblClean[[#This Row],[Is_Delivered]]=1, tblClean[[#This Row],[Is_Cancelled]]=0), 1, 0)</f>
        <v>1</v>
      </c>
      <c r="Q403" s="38">
        <f>IF(AND(NOT(ISBLANK(tblClean[[#This Row],[Pre-Booking Date]])), NOT(ISBLANK(tblClean[[#This Row],[Lead Date]]))), tblClean[[#This Row],[Pre-Booking Date]] - tblClean[[#This Row],[Lead Date]], "")</f>
        <v>4</v>
      </c>
      <c r="R403" s="38">
        <f>IF(AND(NOT(ISBLANK(tblClean[[#This Row],[Booking Date]])), NOT(ISBLANK(tblClean[[#This Row],[Pre-Booking Date]]))), tblClean[[#This Row],[Booking Date]] - tblClean[[#This Row],[Pre-Booking Date]], "")</f>
        <v>5</v>
      </c>
      <c r="S403" s="38">
        <f>IF(AND(NOT(ISBLANK(tblClean[[#This Row],[Delivery Date]])), NOT(ISBLANK(tblClean[[#This Row],[Booking Date]]))), tblClean[[#This Row],[Delivery Date]] - tblClean[[#This Row],[Booking Date]], "")</f>
        <v>4</v>
      </c>
      <c r="T403" s="39">
        <f>IF(AND(tblClean[[#This Row],[Is_SuccessfulDelivery]]=1, NOT(ISBLANK(tblClean[[#This Row],[Delivery Date]])), NOT(ISBLANK(tblClean[[#This Row],[Booking Date]]))),
   tblClean[[#This Row],[Delivery Date]] - tblClean[[#This Row],[Booking Date]],
   "")</f>
        <v>4</v>
      </c>
      <c r="U4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3" s="82">
        <f>IF(tblClean[[#This Row],[Delivery Date]]="", "", tblClean[[#This Row],[Delivery Date]] - tblClean[[#This Row],[Lead Date]])</f>
        <v>13</v>
      </c>
      <c r="W403" s="82" t="str">
        <f>_xlfn.XLOOKUP(tblClean[[#This Row],[Lead ID]], tblHP[Lead ID], tblHP[Potential_Bucket], "")</f>
        <v>Low</v>
      </c>
      <c r="X403" s="82" t="str">
        <f>IF(tblClean[[#This Row],[Customer Rating]]="", "", IF(tblClean[[#This Row],[Customer Rating]]&lt;=2,"0-2", IF(tblClean[[#This Row],[Customer Rating]]&lt;=5,"3-5", IF(tblClean[[#This Row],[Customer Rating]]&lt;=8,"6-8","9-10"))))</f>
        <v>0-2</v>
      </c>
    </row>
    <row r="404" spans="1:24" x14ac:dyDescent="0.3">
      <c r="A404" s="40" t="s">
        <v>423</v>
      </c>
      <c r="B404" s="41" t="s">
        <v>19</v>
      </c>
      <c r="C404" s="41" t="s">
        <v>16</v>
      </c>
      <c r="D404" s="42">
        <v>45940</v>
      </c>
      <c r="E404" s="42">
        <v>45942</v>
      </c>
      <c r="F404" s="42">
        <v>45943</v>
      </c>
      <c r="G404" s="42">
        <v>45947</v>
      </c>
      <c r="H404" s="41" t="s">
        <v>17</v>
      </c>
      <c r="I404" s="41"/>
      <c r="J404" s="42">
        <v>45972</v>
      </c>
      <c r="K404" s="43">
        <v>8</v>
      </c>
      <c r="L404" s="44">
        <f>IF(NOT(ISBLANK(tblClean[[#This Row],[Pre-Booking Date]])), 1, 0)</f>
        <v>1</v>
      </c>
      <c r="M404" s="44">
        <f>IF(NOT(ISBLANK(tblClean[[#This Row],[Booking Date]])), 1, 0)</f>
        <v>1</v>
      </c>
      <c r="N404" s="38">
        <f>IF(NOT(ISBLANK(tblClean[[#This Row],[Delivery Date]])), 1, 0)</f>
        <v>1</v>
      </c>
      <c r="O404" s="38">
        <f>IF(OR(LOWER(TRIM(tblClean[[#This Row],[Cancellation Status]]))="yes", LOWER(TRIM(tblClean[[#This Row],[Cancellation Status]]))="cancelled"), 1, 0)</f>
        <v>0</v>
      </c>
      <c r="P404" s="38">
        <f>IF(AND(tblClean[[#This Row],[Is_Delivered]]=1, tblClean[[#This Row],[Is_Cancelled]]=0), 1, 0)</f>
        <v>1</v>
      </c>
      <c r="Q404" s="38">
        <f>IF(AND(NOT(ISBLANK(tblClean[[#This Row],[Pre-Booking Date]])), NOT(ISBLANK(tblClean[[#This Row],[Lead Date]]))), tblClean[[#This Row],[Pre-Booking Date]] - tblClean[[#This Row],[Lead Date]], "")</f>
        <v>2</v>
      </c>
      <c r="R404" s="38">
        <f>IF(AND(NOT(ISBLANK(tblClean[[#This Row],[Booking Date]])), NOT(ISBLANK(tblClean[[#This Row],[Pre-Booking Date]]))), tblClean[[#This Row],[Booking Date]] - tblClean[[#This Row],[Pre-Booking Date]], "")</f>
        <v>1</v>
      </c>
      <c r="S404" s="38">
        <f>IF(AND(NOT(ISBLANK(tblClean[[#This Row],[Delivery Date]])), NOT(ISBLANK(tblClean[[#This Row],[Booking Date]]))), tblClean[[#This Row],[Delivery Date]] - tblClean[[#This Row],[Booking Date]], "")</f>
        <v>4</v>
      </c>
      <c r="T404" s="39">
        <f>IF(AND(tblClean[[#This Row],[Is_SuccessfulDelivery]]=1, NOT(ISBLANK(tblClean[[#This Row],[Delivery Date]])), NOT(ISBLANK(tblClean[[#This Row],[Booking Date]]))),
   tblClean[[#This Row],[Delivery Date]] - tblClean[[#This Row],[Booking Date]],
   "")</f>
        <v>4</v>
      </c>
      <c r="U4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04" s="82">
        <f>IF(tblClean[[#This Row],[Delivery Date]]="", "", tblClean[[#This Row],[Delivery Date]] - tblClean[[#This Row],[Lead Date]])</f>
        <v>7</v>
      </c>
      <c r="W404" s="82" t="str">
        <f>_xlfn.XLOOKUP(tblClean[[#This Row],[Lead ID]], tblHP[Lead ID], tblHP[Potential_Bucket], "")</f>
        <v>Medium</v>
      </c>
      <c r="X404" s="82" t="str">
        <f>IF(tblClean[[#This Row],[Customer Rating]]="", "", IF(tblClean[[#This Row],[Customer Rating]]&lt;=2,"0-2", IF(tblClean[[#This Row],[Customer Rating]]&lt;=5,"3-5", IF(tblClean[[#This Row],[Customer Rating]]&lt;=8,"6-8","9-10"))))</f>
        <v>6-8</v>
      </c>
    </row>
    <row r="405" spans="1:24" x14ac:dyDescent="0.3">
      <c r="A405" s="33" t="s">
        <v>424</v>
      </c>
      <c r="B405" s="34" t="s">
        <v>15</v>
      </c>
      <c r="C405" s="34" t="s">
        <v>16</v>
      </c>
      <c r="D405" s="35">
        <v>45945</v>
      </c>
      <c r="E405" s="35">
        <v>45947</v>
      </c>
      <c r="F405" s="35">
        <v>45949</v>
      </c>
      <c r="G405" s="35">
        <v>45952</v>
      </c>
      <c r="H405" s="34" t="s">
        <v>17</v>
      </c>
      <c r="I405" s="34"/>
      <c r="J405" s="35">
        <v>45963</v>
      </c>
      <c r="K405" s="36">
        <v>6</v>
      </c>
      <c r="L405" s="44">
        <f>IF(NOT(ISBLANK(tblClean[[#This Row],[Pre-Booking Date]])), 1, 0)</f>
        <v>1</v>
      </c>
      <c r="M405" s="44">
        <f>IF(NOT(ISBLANK(tblClean[[#This Row],[Booking Date]])), 1, 0)</f>
        <v>1</v>
      </c>
      <c r="N405" s="38">
        <f>IF(NOT(ISBLANK(tblClean[[#This Row],[Delivery Date]])), 1, 0)</f>
        <v>1</v>
      </c>
      <c r="O405" s="38">
        <f>IF(OR(LOWER(TRIM(tblClean[[#This Row],[Cancellation Status]]))="yes", LOWER(TRIM(tblClean[[#This Row],[Cancellation Status]]))="cancelled"), 1, 0)</f>
        <v>0</v>
      </c>
      <c r="P405" s="38">
        <f>IF(AND(tblClean[[#This Row],[Is_Delivered]]=1, tblClean[[#This Row],[Is_Cancelled]]=0), 1, 0)</f>
        <v>1</v>
      </c>
      <c r="Q405" s="38">
        <f>IF(AND(NOT(ISBLANK(tblClean[[#This Row],[Pre-Booking Date]])), NOT(ISBLANK(tblClean[[#This Row],[Lead Date]]))), tblClean[[#This Row],[Pre-Booking Date]] - tblClean[[#This Row],[Lead Date]], "")</f>
        <v>2</v>
      </c>
      <c r="R405" s="38">
        <f>IF(AND(NOT(ISBLANK(tblClean[[#This Row],[Booking Date]])), NOT(ISBLANK(tblClean[[#This Row],[Pre-Booking Date]]))), tblClean[[#This Row],[Booking Date]] - tblClean[[#This Row],[Pre-Booking Date]], "")</f>
        <v>2</v>
      </c>
      <c r="S405" s="38">
        <f>IF(AND(NOT(ISBLANK(tblClean[[#This Row],[Delivery Date]])), NOT(ISBLANK(tblClean[[#This Row],[Booking Date]]))), tblClean[[#This Row],[Delivery Date]] - tblClean[[#This Row],[Booking Date]], "")</f>
        <v>3</v>
      </c>
      <c r="T405" s="39">
        <f>IF(AND(tblClean[[#This Row],[Is_SuccessfulDelivery]]=1, NOT(ISBLANK(tblClean[[#This Row],[Delivery Date]])), NOT(ISBLANK(tblClean[[#This Row],[Booking Date]]))),
   tblClean[[#This Row],[Delivery Date]] - tblClean[[#This Row],[Booking Date]],
   "")</f>
        <v>3</v>
      </c>
      <c r="U4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5" s="82">
        <f>IF(tblClean[[#This Row],[Delivery Date]]="", "", tblClean[[#This Row],[Delivery Date]] - tblClean[[#This Row],[Lead Date]])</f>
        <v>7</v>
      </c>
      <c r="W405" s="82" t="str">
        <f>_xlfn.XLOOKUP(tblClean[[#This Row],[Lead ID]], tblHP[Lead ID], tblHP[Potential_Bucket], "")</f>
        <v>Low</v>
      </c>
      <c r="X405" s="82" t="str">
        <f>IF(tblClean[[#This Row],[Customer Rating]]="", "", IF(tblClean[[#This Row],[Customer Rating]]&lt;=2,"0-2", IF(tblClean[[#This Row],[Customer Rating]]&lt;=5,"3-5", IF(tblClean[[#This Row],[Customer Rating]]&lt;=8,"6-8","9-10"))))</f>
        <v>6-8</v>
      </c>
    </row>
    <row r="406" spans="1:24" x14ac:dyDescent="0.3">
      <c r="A406" s="40" t="s">
        <v>425</v>
      </c>
      <c r="B406" s="41" t="s">
        <v>21</v>
      </c>
      <c r="C406" s="41" t="s">
        <v>16</v>
      </c>
      <c r="D406" s="42">
        <v>45959</v>
      </c>
      <c r="E406" s="42">
        <v>45961</v>
      </c>
      <c r="F406" s="42">
        <v>45963</v>
      </c>
      <c r="G406" s="42">
        <v>45968</v>
      </c>
      <c r="H406" s="41" t="s">
        <v>17</v>
      </c>
      <c r="I406" s="41"/>
      <c r="J406" s="42">
        <v>45983</v>
      </c>
      <c r="K406" s="43">
        <v>2</v>
      </c>
      <c r="L406" s="44">
        <f>IF(NOT(ISBLANK(tblClean[[#This Row],[Pre-Booking Date]])), 1, 0)</f>
        <v>1</v>
      </c>
      <c r="M406" s="44">
        <f>IF(NOT(ISBLANK(tblClean[[#This Row],[Booking Date]])), 1, 0)</f>
        <v>1</v>
      </c>
      <c r="N406" s="38">
        <f>IF(NOT(ISBLANK(tblClean[[#This Row],[Delivery Date]])), 1, 0)</f>
        <v>1</v>
      </c>
      <c r="O406" s="38">
        <f>IF(OR(LOWER(TRIM(tblClean[[#This Row],[Cancellation Status]]))="yes", LOWER(TRIM(tblClean[[#This Row],[Cancellation Status]]))="cancelled"), 1, 0)</f>
        <v>0</v>
      </c>
      <c r="P406" s="38">
        <f>IF(AND(tblClean[[#This Row],[Is_Delivered]]=1, tblClean[[#This Row],[Is_Cancelled]]=0), 1, 0)</f>
        <v>1</v>
      </c>
      <c r="Q406" s="38">
        <f>IF(AND(NOT(ISBLANK(tblClean[[#This Row],[Pre-Booking Date]])), NOT(ISBLANK(tblClean[[#This Row],[Lead Date]]))), tblClean[[#This Row],[Pre-Booking Date]] - tblClean[[#This Row],[Lead Date]], "")</f>
        <v>2</v>
      </c>
      <c r="R406" s="38">
        <f>IF(AND(NOT(ISBLANK(tblClean[[#This Row],[Booking Date]])), NOT(ISBLANK(tblClean[[#This Row],[Pre-Booking Date]]))), tblClean[[#This Row],[Booking Date]] - tblClean[[#This Row],[Pre-Booking Date]], "")</f>
        <v>2</v>
      </c>
      <c r="S406" s="38">
        <f>IF(AND(NOT(ISBLANK(tblClean[[#This Row],[Delivery Date]])), NOT(ISBLANK(tblClean[[#This Row],[Booking Date]]))), tblClean[[#This Row],[Delivery Date]] - tblClean[[#This Row],[Booking Date]], "")</f>
        <v>5</v>
      </c>
      <c r="T406" s="39">
        <f>IF(AND(tblClean[[#This Row],[Is_SuccessfulDelivery]]=1, NOT(ISBLANK(tblClean[[#This Row],[Delivery Date]])), NOT(ISBLANK(tblClean[[#This Row],[Booking Date]]))),
   tblClean[[#This Row],[Delivery Date]] - tblClean[[#This Row],[Booking Date]],
   "")</f>
        <v>5</v>
      </c>
      <c r="U4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6" s="82">
        <f>IF(tblClean[[#This Row],[Delivery Date]]="", "", tblClean[[#This Row],[Delivery Date]] - tblClean[[#This Row],[Lead Date]])</f>
        <v>9</v>
      </c>
      <c r="W406" s="82" t="str">
        <f>_xlfn.XLOOKUP(tblClean[[#This Row],[Lead ID]], tblHP[Lead ID], tblHP[Potential_Bucket], "")</f>
        <v>Low</v>
      </c>
      <c r="X406" s="82" t="str">
        <f>IF(tblClean[[#This Row],[Customer Rating]]="", "", IF(tblClean[[#This Row],[Customer Rating]]&lt;=2,"0-2", IF(tblClean[[#This Row],[Customer Rating]]&lt;=5,"3-5", IF(tblClean[[#This Row],[Customer Rating]]&lt;=8,"6-8","9-10"))))</f>
        <v>0-2</v>
      </c>
    </row>
    <row r="407" spans="1:24" x14ac:dyDescent="0.3">
      <c r="A407" s="33" t="s">
        <v>426</v>
      </c>
      <c r="B407" s="34" t="s">
        <v>19</v>
      </c>
      <c r="C407" s="34" t="s">
        <v>16</v>
      </c>
      <c r="D407" s="35">
        <v>45953</v>
      </c>
      <c r="E407" s="35">
        <v>45958</v>
      </c>
      <c r="F407" s="35">
        <v>45959</v>
      </c>
      <c r="G407" s="35">
        <v>45962</v>
      </c>
      <c r="H407" s="34" t="s">
        <v>17</v>
      </c>
      <c r="I407" s="34"/>
      <c r="J407" s="35">
        <v>45980</v>
      </c>
      <c r="K407" s="36">
        <v>6</v>
      </c>
      <c r="L407" s="44">
        <f>IF(NOT(ISBLANK(tblClean[[#This Row],[Pre-Booking Date]])), 1, 0)</f>
        <v>1</v>
      </c>
      <c r="M407" s="44">
        <f>IF(NOT(ISBLANK(tblClean[[#This Row],[Booking Date]])), 1, 0)</f>
        <v>1</v>
      </c>
      <c r="N407" s="38">
        <f>IF(NOT(ISBLANK(tblClean[[#This Row],[Delivery Date]])), 1, 0)</f>
        <v>1</v>
      </c>
      <c r="O407" s="38">
        <f>IF(OR(LOWER(TRIM(tblClean[[#This Row],[Cancellation Status]]))="yes", LOWER(TRIM(tblClean[[#This Row],[Cancellation Status]]))="cancelled"), 1, 0)</f>
        <v>0</v>
      </c>
      <c r="P407" s="38">
        <f>IF(AND(tblClean[[#This Row],[Is_Delivered]]=1, tblClean[[#This Row],[Is_Cancelled]]=0), 1, 0)</f>
        <v>1</v>
      </c>
      <c r="Q407" s="38">
        <f>IF(AND(NOT(ISBLANK(tblClean[[#This Row],[Pre-Booking Date]])), NOT(ISBLANK(tblClean[[#This Row],[Lead Date]]))), tblClean[[#This Row],[Pre-Booking Date]] - tblClean[[#This Row],[Lead Date]], "")</f>
        <v>5</v>
      </c>
      <c r="R407" s="38">
        <f>IF(AND(NOT(ISBLANK(tblClean[[#This Row],[Booking Date]])), NOT(ISBLANK(tblClean[[#This Row],[Pre-Booking Date]]))), tblClean[[#This Row],[Booking Date]] - tblClean[[#This Row],[Pre-Booking Date]], "")</f>
        <v>1</v>
      </c>
      <c r="S407" s="38">
        <f>IF(AND(NOT(ISBLANK(tblClean[[#This Row],[Delivery Date]])), NOT(ISBLANK(tblClean[[#This Row],[Booking Date]]))), tblClean[[#This Row],[Delivery Date]] - tblClean[[#This Row],[Booking Date]], "")</f>
        <v>3</v>
      </c>
      <c r="T407" s="39">
        <f>IF(AND(tblClean[[#This Row],[Is_SuccessfulDelivery]]=1, NOT(ISBLANK(tblClean[[#This Row],[Delivery Date]])), NOT(ISBLANK(tblClean[[#This Row],[Booking Date]]))),
   tblClean[[#This Row],[Delivery Date]] - tblClean[[#This Row],[Booking Date]],
   "")</f>
        <v>3</v>
      </c>
      <c r="U4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7" s="82">
        <f>IF(tblClean[[#This Row],[Delivery Date]]="", "", tblClean[[#This Row],[Delivery Date]] - tblClean[[#This Row],[Lead Date]])</f>
        <v>9</v>
      </c>
      <c r="W407" s="82" t="str">
        <f>_xlfn.XLOOKUP(tblClean[[#This Row],[Lead ID]], tblHP[Lead ID], tblHP[Potential_Bucket], "")</f>
        <v>Low</v>
      </c>
      <c r="X407" s="82" t="str">
        <f>IF(tblClean[[#This Row],[Customer Rating]]="", "", IF(tblClean[[#This Row],[Customer Rating]]&lt;=2,"0-2", IF(tblClean[[#This Row],[Customer Rating]]&lt;=5,"3-5", IF(tblClean[[#This Row],[Customer Rating]]&lt;=8,"6-8","9-10"))))</f>
        <v>6-8</v>
      </c>
    </row>
    <row r="408" spans="1:24" x14ac:dyDescent="0.3">
      <c r="A408" s="40" t="s">
        <v>427</v>
      </c>
      <c r="B408" s="41" t="s">
        <v>32</v>
      </c>
      <c r="C408" s="41" t="s">
        <v>16</v>
      </c>
      <c r="D408" s="42">
        <v>45946</v>
      </c>
      <c r="E408" s="42">
        <v>45948</v>
      </c>
      <c r="F408" s="42">
        <v>45949</v>
      </c>
      <c r="G408" s="42">
        <v>45956</v>
      </c>
      <c r="H408" s="41" t="s">
        <v>17</v>
      </c>
      <c r="I408" s="41"/>
      <c r="J408" s="42">
        <v>45978</v>
      </c>
      <c r="K408" s="43">
        <v>7</v>
      </c>
      <c r="L408" s="44">
        <f>IF(NOT(ISBLANK(tblClean[[#This Row],[Pre-Booking Date]])), 1, 0)</f>
        <v>1</v>
      </c>
      <c r="M408" s="44">
        <f>IF(NOT(ISBLANK(tblClean[[#This Row],[Booking Date]])), 1, 0)</f>
        <v>1</v>
      </c>
      <c r="N408" s="38">
        <f>IF(NOT(ISBLANK(tblClean[[#This Row],[Delivery Date]])), 1, 0)</f>
        <v>1</v>
      </c>
      <c r="O408" s="38">
        <f>IF(OR(LOWER(TRIM(tblClean[[#This Row],[Cancellation Status]]))="yes", LOWER(TRIM(tblClean[[#This Row],[Cancellation Status]]))="cancelled"), 1, 0)</f>
        <v>0</v>
      </c>
      <c r="P408" s="38">
        <f>IF(AND(tblClean[[#This Row],[Is_Delivered]]=1, tblClean[[#This Row],[Is_Cancelled]]=0), 1, 0)</f>
        <v>1</v>
      </c>
      <c r="Q408" s="38">
        <f>IF(AND(NOT(ISBLANK(tblClean[[#This Row],[Pre-Booking Date]])), NOT(ISBLANK(tblClean[[#This Row],[Lead Date]]))), tblClean[[#This Row],[Pre-Booking Date]] - tblClean[[#This Row],[Lead Date]], "")</f>
        <v>2</v>
      </c>
      <c r="R408" s="38">
        <f>IF(AND(NOT(ISBLANK(tblClean[[#This Row],[Booking Date]])), NOT(ISBLANK(tblClean[[#This Row],[Pre-Booking Date]]))), tblClean[[#This Row],[Booking Date]] - tblClean[[#This Row],[Pre-Booking Date]], "")</f>
        <v>1</v>
      </c>
      <c r="S408" s="38">
        <f>IF(AND(NOT(ISBLANK(tblClean[[#This Row],[Delivery Date]])), NOT(ISBLANK(tblClean[[#This Row],[Booking Date]]))), tblClean[[#This Row],[Delivery Date]] - tblClean[[#This Row],[Booking Date]], "")</f>
        <v>7</v>
      </c>
      <c r="T408" s="39">
        <f>IF(AND(tblClean[[#This Row],[Is_SuccessfulDelivery]]=1, NOT(ISBLANK(tblClean[[#This Row],[Delivery Date]])), NOT(ISBLANK(tblClean[[#This Row],[Booking Date]]))),
   tblClean[[#This Row],[Delivery Date]] - tblClean[[#This Row],[Booking Date]],
   "")</f>
        <v>7</v>
      </c>
      <c r="U4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08" s="82">
        <f>IF(tblClean[[#This Row],[Delivery Date]]="", "", tblClean[[#This Row],[Delivery Date]] - tblClean[[#This Row],[Lead Date]])</f>
        <v>10</v>
      </c>
      <c r="W408" s="82" t="str">
        <f>_xlfn.XLOOKUP(tblClean[[#This Row],[Lead ID]], tblHP[Lead ID], tblHP[Potential_Bucket], "")</f>
        <v>Low</v>
      </c>
      <c r="X408" s="82" t="str">
        <f>IF(tblClean[[#This Row],[Customer Rating]]="", "", IF(tblClean[[#This Row],[Customer Rating]]&lt;=2,"0-2", IF(tblClean[[#This Row],[Customer Rating]]&lt;=5,"3-5", IF(tblClean[[#This Row],[Customer Rating]]&lt;=8,"6-8","9-10"))))</f>
        <v>6-8</v>
      </c>
    </row>
    <row r="409" spans="1:24" x14ac:dyDescent="0.3">
      <c r="A409" s="33" t="s">
        <v>428</v>
      </c>
      <c r="B409" s="34" t="s">
        <v>19</v>
      </c>
      <c r="C409" s="34" t="s">
        <v>16</v>
      </c>
      <c r="D409" s="35">
        <v>45934</v>
      </c>
      <c r="E409" s="35">
        <v>45938</v>
      </c>
      <c r="F409" s="35">
        <v>45943</v>
      </c>
      <c r="G409" s="35">
        <v>45950</v>
      </c>
      <c r="H409" s="34" t="s">
        <v>17</v>
      </c>
      <c r="I409" s="34"/>
      <c r="J409" s="35">
        <v>45964</v>
      </c>
      <c r="K409" s="36">
        <v>1</v>
      </c>
      <c r="L409" s="44">
        <f>IF(NOT(ISBLANK(tblClean[[#This Row],[Pre-Booking Date]])), 1, 0)</f>
        <v>1</v>
      </c>
      <c r="M409" s="44">
        <f>IF(NOT(ISBLANK(tblClean[[#This Row],[Booking Date]])), 1, 0)</f>
        <v>1</v>
      </c>
      <c r="N409" s="38">
        <f>IF(NOT(ISBLANK(tblClean[[#This Row],[Delivery Date]])), 1, 0)</f>
        <v>1</v>
      </c>
      <c r="O409" s="38">
        <f>IF(OR(LOWER(TRIM(tblClean[[#This Row],[Cancellation Status]]))="yes", LOWER(TRIM(tblClean[[#This Row],[Cancellation Status]]))="cancelled"), 1, 0)</f>
        <v>0</v>
      </c>
      <c r="P409" s="38">
        <f>IF(AND(tblClean[[#This Row],[Is_Delivered]]=1, tblClean[[#This Row],[Is_Cancelled]]=0), 1, 0)</f>
        <v>1</v>
      </c>
      <c r="Q409" s="38">
        <f>IF(AND(NOT(ISBLANK(tblClean[[#This Row],[Pre-Booking Date]])), NOT(ISBLANK(tblClean[[#This Row],[Lead Date]]))), tblClean[[#This Row],[Pre-Booking Date]] - tblClean[[#This Row],[Lead Date]], "")</f>
        <v>4</v>
      </c>
      <c r="R409" s="38">
        <f>IF(AND(NOT(ISBLANK(tblClean[[#This Row],[Booking Date]])), NOT(ISBLANK(tblClean[[#This Row],[Pre-Booking Date]]))), tblClean[[#This Row],[Booking Date]] - tblClean[[#This Row],[Pre-Booking Date]], "")</f>
        <v>5</v>
      </c>
      <c r="S409" s="38">
        <f>IF(AND(NOT(ISBLANK(tblClean[[#This Row],[Delivery Date]])), NOT(ISBLANK(tblClean[[#This Row],[Booking Date]]))), tblClean[[#This Row],[Delivery Date]] - tblClean[[#This Row],[Booking Date]], "")</f>
        <v>7</v>
      </c>
      <c r="T409" s="39">
        <f>IF(AND(tblClean[[#This Row],[Is_SuccessfulDelivery]]=1, NOT(ISBLANK(tblClean[[#This Row],[Delivery Date]])), NOT(ISBLANK(tblClean[[#This Row],[Booking Date]]))),
   tblClean[[#This Row],[Delivery Date]] - tblClean[[#This Row],[Booking Date]],
   "")</f>
        <v>7</v>
      </c>
      <c r="U4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09" s="82">
        <f>IF(tblClean[[#This Row],[Delivery Date]]="", "", tblClean[[#This Row],[Delivery Date]] - tblClean[[#This Row],[Lead Date]])</f>
        <v>16</v>
      </c>
      <c r="W409" s="82" t="str">
        <f>_xlfn.XLOOKUP(tblClean[[#This Row],[Lead ID]], tblHP[Lead ID], tblHP[Potential_Bucket], "")</f>
        <v>Low</v>
      </c>
      <c r="X409" s="82" t="str">
        <f>IF(tblClean[[#This Row],[Customer Rating]]="", "", IF(tblClean[[#This Row],[Customer Rating]]&lt;=2,"0-2", IF(tblClean[[#This Row],[Customer Rating]]&lt;=5,"3-5", IF(tblClean[[#This Row],[Customer Rating]]&lt;=8,"6-8","9-10"))))</f>
        <v>0-2</v>
      </c>
    </row>
    <row r="410" spans="1:24" x14ac:dyDescent="0.3">
      <c r="A410" s="40" t="s">
        <v>429</v>
      </c>
      <c r="B410" s="41" t="s">
        <v>15</v>
      </c>
      <c r="C410" s="41" t="s">
        <v>16</v>
      </c>
      <c r="D410" s="42">
        <v>45931</v>
      </c>
      <c r="E410" s="42">
        <v>45932</v>
      </c>
      <c r="F410" s="42">
        <v>45933</v>
      </c>
      <c r="G410" s="42">
        <v>45936</v>
      </c>
      <c r="H410" s="41" t="s">
        <v>17</v>
      </c>
      <c r="I410" s="41"/>
      <c r="J410" s="42">
        <v>45965</v>
      </c>
      <c r="K410" s="43">
        <v>8</v>
      </c>
      <c r="L410" s="44">
        <f>IF(NOT(ISBLANK(tblClean[[#This Row],[Pre-Booking Date]])), 1, 0)</f>
        <v>1</v>
      </c>
      <c r="M410" s="44">
        <f>IF(NOT(ISBLANK(tblClean[[#This Row],[Booking Date]])), 1, 0)</f>
        <v>1</v>
      </c>
      <c r="N410" s="38">
        <f>IF(NOT(ISBLANK(tblClean[[#This Row],[Delivery Date]])), 1, 0)</f>
        <v>1</v>
      </c>
      <c r="O410" s="38">
        <f>IF(OR(LOWER(TRIM(tblClean[[#This Row],[Cancellation Status]]))="yes", LOWER(TRIM(tblClean[[#This Row],[Cancellation Status]]))="cancelled"), 1, 0)</f>
        <v>0</v>
      </c>
      <c r="P410" s="38">
        <f>IF(AND(tblClean[[#This Row],[Is_Delivered]]=1, tblClean[[#This Row],[Is_Cancelled]]=0), 1, 0)</f>
        <v>1</v>
      </c>
      <c r="Q410" s="38">
        <f>IF(AND(NOT(ISBLANK(tblClean[[#This Row],[Pre-Booking Date]])), NOT(ISBLANK(tblClean[[#This Row],[Lead Date]]))), tblClean[[#This Row],[Pre-Booking Date]] - tblClean[[#This Row],[Lead Date]], "")</f>
        <v>1</v>
      </c>
      <c r="R410" s="38">
        <f>IF(AND(NOT(ISBLANK(tblClean[[#This Row],[Booking Date]])), NOT(ISBLANK(tblClean[[#This Row],[Pre-Booking Date]]))), tblClean[[#This Row],[Booking Date]] - tblClean[[#This Row],[Pre-Booking Date]], "")</f>
        <v>1</v>
      </c>
      <c r="S410" s="38">
        <f>IF(AND(NOT(ISBLANK(tblClean[[#This Row],[Delivery Date]])), NOT(ISBLANK(tblClean[[#This Row],[Booking Date]]))), tblClean[[#This Row],[Delivery Date]] - tblClean[[#This Row],[Booking Date]], "")</f>
        <v>3</v>
      </c>
      <c r="T410" s="39">
        <f>IF(AND(tblClean[[#This Row],[Is_SuccessfulDelivery]]=1, NOT(ISBLANK(tblClean[[#This Row],[Delivery Date]])), NOT(ISBLANK(tblClean[[#This Row],[Booking Date]]))),
   tblClean[[#This Row],[Delivery Date]] - tblClean[[#This Row],[Booking Date]],
   "")</f>
        <v>3</v>
      </c>
      <c r="U4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10" s="82">
        <f>IF(tblClean[[#This Row],[Delivery Date]]="", "", tblClean[[#This Row],[Delivery Date]] - tblClean[[#This Row],[Lead Date]])</f>
        <v>5</v>
      </c>
      <c r="W410" s="82" t="str">
        <f>_xlfn.XLOOKUP(tblClean[[#This Row],[Lead ID]], tblHP[Lead ID], tblHP[Potential_Bucket], "")</f>
        <v>Medium</v>
      </c>
      <c r="X410" s="82" t="str">
        <f>IF(tblClean[[#This Row],[Customer Rating]]="", "", IF(tblClean[[#This Row],[Customer Rating]]&lt;=2,"0-2", IF(tblClean[[#This Row],[Customer Rating]]&lt;=5,"3-5", IF(tblClean[[#This Row],[Customer Rating]]&lt;=8,"6-8","9-10"))))</f>
        <v>6-8</v>
      </c>
    </row>
    <row r="411" spans="1:24" x14ac:dyDescent="0.3">
      <c r="A411" s="33" t="s">
        <v>430</v>
      </c>
      <c r="B411" s="34" t="s">
        <v>32</v>
      </c>
      <c r="C411" s="34" t="s">
        <v>16</v>
      </c>
      <c r="D411" s="35">
        <v>45951</v>
      </c>
      <c r="E411" s="35">
        <v>45955</v>
      </c>
      <c r="F411" s="35">
        <v>45959</v>
      </c>
      <c r="G411" s="35">
        <v>45961</v>
      </c>
      <c r="H411" s="34" t="s">
        <v>17</v>
      </c>
      <c r="I411" s="34"/>
      <c r="J411" s="35">
        <v>45990</v>
      </c>
      <c r="K411" s="36">
        <v>7</v>
      </c>
      <c r="L411" s="44">
        <f>IF(NOT(ISBLANK(tblClean[[#This Row],[Pre-Booking Date]])), 1, 0)</f>
        <v>1</v>
      </c>
      <c r="M411" s="44">
        <f>IF(NOT(ISBLANK(tblClean[[#This Row],[Booking Date]])), 1, 0)</f>
        <v>1</v>
      </c>
      <c r="N411" s="38">
        <f>IF(NOT(ISBLANK(tblClean[[#This Row],[Delivery Date]])), 1, 0)</f>
        <v>1</v>
      </c>
      <c r="O411" s="38">
        <f>IF(OR(LOWER(TRIM(tblClean[[#This Row],[Cancellation Status]]))="yes", LOWER(TRIM(tblClean[[#This Row],[Cancellation Status]]))="cancelled"), 1, 0)</f>
        <v>0</v>
      </c>
      <c r="P411" s="38">
        <f>IF(AND(tblClean[[#This Row],[Is_Delivered]]=1, tblClean[[#This Row],[Is_Cancelled]]=0), 1, 0)</f>
        <v>1</v>
      </c>
      <c r="Q411" s="38">
        <f>IF(AND(NOT(ISBLANK(tblClean[[#This Row],[Pre-Booking Date]])), NOT(ISBLANK(tblClean[[#This Row],[Lead Date]]))), tblClean[[#This Row],[Pre-Booking Date]] - tblClean[[#This Row],[Lead Date]], "")</f>
        <v>4</v>
      </c>
      <c r="R411" s="38">
        <f>IF(AND(NOT(ISBLANK(tblClean[[#This Row],[Booking Date]])), NOT(ISBLANK(tblClean[[#This Row],[Pre-Booking Date]]))), tblClean[[#This Row],[Booking Date]] - tblClean[[#This Row],[Pre-Booking Date]], "")</f>
        <v>4</v>
      </c>
      <c r="S411" s="38">
        <f>IF(AND(NOT(ISBLANK(tblClean[[#This Row],[Delivery Date]])), NOT(ISBLANK(tblClean[[#This Row],[Booking Date]]))), tblClean[[#This Row],[Delivery Date]] - tblClean[[#This Row],[Booking Date]], "")</f>
        <v>2</v>
      </c>
      <c r="T411" s="39">
        <f>IF(AND(tblClean[[#This Row],[Is_SuccessfulDelivery]]=1, NOT(ISBLANK(tblClean[[#This Row],[Delivery Date]])), NOT(ISBLANK(tblClean[[#This Row],[Booking Date]]))),
   tblClean[[#This Row],[Delivery Date]] - tblClean[[#This Row],[Booking Date]],
   "")</f>
        <v>2</v>
      </c>
      <c r="U4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11" s="82">
        <f>IF(tblClean[[#This Row],[Delivery Date]]="", "", tblClean[[#This Row],[Delivery Date]] - tblClean[[#This Row],[Lead Date]])</f>
        <v>10</v>
      </c>
      <c r="W411" s="82" t="str">
        <f>_xlfn.XLOOKUP(tblClean[[#This Row],[Lead ID]], tblHP[Lead ID], tblHP[Potential_Bucket], "")</f>
        <v>Low</v>
      </c>
      <c r="X411" s="82" t="str">
        <f>IF(tblClean[[#This Row],[Customer Rating]]="", "", IF(tblClean[[#This Row],[Customer Rating]]&lt;=2,"0-2", IF(tblClean[[#This Row],[Customer Rating]]&lt;=5,"3-5", IF(tblClean[[#This Row],[Customer Rating]]&lt;=8,"6-8","9-10"))))</f>
        <v>6-8</v>
      </c>
    </row>
    <row r="412" spans="1:24" x14ac:dyDescent="0.3">
      <c r="A412" s="40" t="s">
        <v>431</v>
      </c>
      <c r="B412" s="41" t="s">
        <v>19</v>
      </c>
      <c r="C412" s="41" t="s">
        <v>22</v>
      </c>
      <c r="D412" s="42">
        <v>45950</v>
      </c>
      <c r="E412" s="41"/>
      <c r="F412" s="41"/>
      <c r="G412" s="41"/>
      <c r="H412" s="41" t="s">
        <v>23</v>
      </c>
      <c r="I412" s="41" t="s">
        <v>33</v>
      </c>
      <c r="J412" s="41"/>
      <c r="K412" s="43"/>
      <c r="L412" s="44">
        <f>IF(NOT(ISBLANK(tblClean[[#This Row],[Pre-Booking Date]])), 1, 0)</f>
        <v>0</v>
      </c>
      <c r="M412" s="44">
        <f>IF(NOT(ISBLANK(tblClean[[#This Row],[Booking Date]])), 1, 0)</f>
        <v>0</v>
      </c>
      <c r="N412" s="38">
        <f>IF(NOT(ISBLANK(tblClean[[#This Row],[Delivery Date]])), 1, 0)</f>
        <v>0</v>
      </c>
      <c r="O412" s="38">
        <f>IF(OR(LOWER(TRIM(tblClean[[#This Row],[Cancellation Status]]))="yes", LOWER(TRIM(tblClean[[#This Row],[Cancellation Status]]))="cancelled"), 1, 0)</f>
        <v>1</v>
      </c>
      <c r="P412" s="38">
        <f>IF(AND(tblClean[[#This Row],[Is_Delivered]]=1, tblClean[[#This Row],[Is_Cancelled]]=0), 1, 0)</f>
        <v>0</v>
      </c>
      <c r="Q412" s="38" t="str">
        <f>IF(AND(NOT(ISBLANK(tblClean[[#This Row],[Pre-Booking Date]])), NOT(ISBLANK(tblClean[[#This Row],[Lead Date]]))), tblClean[[#This Row],[Pre-Booking Date]] - tblClean[[#This Row],[Lead Date]], "")</f>
        <v/>
      </c>
      <c r="R412" s="38" t="str">
        <f>IF(AND(NOT(ISBLANK(tblClean[[#This Row],[Booking Date]])), NOT(ISBLANK(tblClean[[#This Row],[Pre-Booking Date]]))), tblClean[[#This Row],[Booking Date]] - tblClean[[#This Row],[Pre-Booking Date]], "")</f>
        <v/>
      </c>
      <c r="S412" s="38" t="str">
        <f>IF(AND(NOT(ISBLANK(tblClean[[#This Row],[Delivery Date]])), NOT(ISBLANK(tblClean[[#This Row],[Booking Date]]))), tblClean[[#This Row],[Delivery Date]] - tblClean[[#This Row],[Booking Date]], "")</f>
        <v/>
      </c>
      <c r="T412" s="39" t="str">
        <f>IF(AND(tblClean[[#This Row],[Is_SuccessfulDelivery]]=1, NOT(ISBLANK(tblClean[[#This Row],[Delivery Date]])), NOT(ISBLANK(tblClean[[#This Row],[Booking Date]]))),
   tblClean[[#This Row],[Delivery Date]] - tblClean[[#This Row],[Booking Date]],
   "")</f>
        <v/>
      </c>
      <c r="U4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12" s="82" t="str">
        <f>IF(tblClean[[#This Row],[Delivery Date]]="", "", tblClean[[#This Row],[Delivery Date]] - tblClean[[#This Row],[Lead Date]])</f>
        <v/>
      </c>
      <c r="W412" s="82" t="str">
        <f>_xlfn.XLOOKUP(tblClean[[#This Row],[Lead ID]], tblHP[Lead ID], tblHP[Potential_Bucket], "")</f>
        <v>Low</v>
      </c>
      <c r="X412" s="82" t="str">
        <f>IF(tblClean[[#This Row],[Customer Rating]]="", "", IF(tblClean[[#This Row],[Customer Rating]]&lt;=2,"0-2", IF(tblClean[[#This Row],[Customer Rating]]&lt;=5,"3-5", IF(tblClean[[#This Row],[Customer Rating]]&lt;=8,"6-8","9-10"))))</f>
        <v/>
      </c>
    </row>
    <row r="413" spans="1:24" x14ac:dyDescent="0.3">
      <c r="A413" s="33" t="s">
        <v>432</v>
      </c>
      <c r="B413" s="34" t="s">
        <v>32</v>
      </c>
      <c r="C413" s="34" t="s">
        <v>16</v>
      </c>
      <c r="D413" s="35">
        <v>45956</v>
      </c>
      <c r="E413" s="35">
        <v>45959</v>
      </c>
      <c r="F413" s="35">
        <v>45964</v>
      </c>
      <c r="G413" s="35">
        <v>45970</v>
      </c>
      <c r="H413" s="34" t="s">
        <v>23</v>
      </c>
      <c r="I413" s="34" t="s">
        <v>24</v>
      </c>
      <c r="J413" s="34"/>
      <c r="K413" s="36"/>
      <c r="L413" s="44">
        <f>IF(NOT(ISBLANK(tblClean[[#This Row],[Pre-Booking Date]])), 1, 0)</f>
        <v>1</v>
      </c>
      <c r="M413" s="44">
        <f>IF(NOT(ISBLANK(tblClean[[#This Row],[Booking Date]])), 1, 0)</f>
        <v>1</v>
      </c>
      <c r="N413" s="38">
        <f>IF(NOT(ISBLANK(tblClean[[#This Row],[Delivery Date]])), 1, 0)</f>
        <v>1</v>
      </c>
      <c r="O413" s="38">
        <f>IF(OR(LOWER(TRIM(tblClean[[#This Row],[Cancellation Status]]))="yes", LOWER(TRIM(tblClean[[#This Row],[Cancellation Status]]))="cancelled"), 1, 0)</f>
        <v>1</v>
      </c>
      <c r="P413" s="38">
        <f>IF(AND(tblClean[[#This Row],[Is_Delivered]]=1, tblClean[[#This Row],[Is_Cancelled]]=0), 1, 0)</f>
        <v>0</v>
      </c>
      <c r="Q413" s="38">
        <f>IF(AND(NOT(ISBLANK(tblClean[[#This Row],[Pre-Booking Date]])), NOT(ISBLANK(tblClean[[#This Row],[Lead Date]]))), tblClean[[#This Row],[Pre-Booking Date]] - tblClean[[#This Row],[Lead Date]], "")</f>
        <v>3</v>
      </c>
      <c r="R413" s="38">
        <f>IF(AND(NOT(ISBLANK(tblClean[[#This Row],[Booking Date]])), NOT(ISBLANK(tblClean[[#This Row],[Pre-Booking Date]]))), tblClean[[#This Row],[Booking Date]] - tblClean[[#This Row],[Pre-Booking Date]], "")</f>
        <v>5</v>
      </c>
      <c r="S413" s="38">
        <f>IF(AND(NOT(ISBLANK(tblClean[[#This Row],[Delivery Date]])), NOT(ISBLANK(tblClean[[#This Row],[Booking Date]]))), tblClean[[#This Row],[Delivery Date]] - tblClean[[#This Row],[Booking Date]], "")</f>
        <v>6</v>
      </c>
      <c r="T413" s="39" t="str">
        <f>IF(AND(tblClean[[#This Row],[Is_SuccessfulDelivery]]=1, NOT(ISBLANK(tblClean[[#This Row],[Delivery Date]])), NOT(ISBLANK(tblClean[[#This Row],[Booking Date]]))),
   tblClean[[#This Row],[Delivery Date]] - tblClean[[#This Row],[Booking Date]],
   "")</f>
        <v/>
      </c>
      <c r="U4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13" s="82">
        <f>IF(tblClean[[#This Row],[Delivery Date]]="", "", tblClean[[#This Row],[Delivery Date]] - tblClean[[#This Row],[Lead Date]])</f>
        <v>14</v>
      </c>
      <c r="W413" s="82" t="str">
        <f>_xlfn.XLOOKUP(tblClean[[#This Row],[Lead ID]], tblHP[Lead ID], tblHP[Potential_Bucket], "")</f>
        <v>Low</v>
      </c>
      <c r="X413" s="82" t="str">
        <f>IF(tblClean[[#This Row],[Customer Rating]]="", "", IF(tblClean[[#This Row],[Customer Rating]]&lt;=2,"0-2", IF(tblClean[[#This Row],[Customer Rating]]&lt;=5,"3-5", IF(tblClean[[#This Row],[Customer Rating]]&lt;=8,"6-8","9-10"))))</f>
        <v/>
      </c>
    </row>
    <row r="414" spans="1:24" x14ac:dyDescent="0.3">
      <c r="A414" s="40" t="s">
        <v>433</v>
      </c>
      <c r="B414" s="41" t="s">
        <v>15</v>
      </c>
      <c r="C414" s="41" t="s">
        <v>16</v>
      </c>
      <c r="D414" s="42">
        <v>45938</v>
      </c>
      <c r="E414" s="42">
        <v>45940</v>
      </c>
      <c r="F414" s="42">
        <v>45941</v>
      </c>
      <c r="G414" s="42">
        <v>45947</v>
      </c>
      <c r="H414" s="41" t="s">
        <v>17</v>
      </c>
      <c r="I414" s="41"/>
      <c r="J414" s="42">
        <v>45969</v>
      </c>
      <c r="K414" s="43">
        <v>7</v>
      </c>
      <c r="L414" s="44">
        <f>IF(NOT(ISBLANK(tblClean[[#This Row],[Pre-Booking Date]])), 1, 0)</f>
        <v>1</v>
      </c>
      <c r="M414" s="44">
        <f>IF(NOT(ISBLANK(tblClean[[#This Row],[Booking Date]])), 1, 0)</f>
        <v>1</v>
      </c>
      <c r="N414" s="38">
        <f>IF(NOT(ISBLANK(tblClean[[#This Row],[Delivery Date]])), 1, 0)</f>
        <v>1</v>
      </c>
      <c r="O414" s="38">
        <f>IF(OR(LOWER(TRIM(tblClean[[#This Row],[Cancellation Status]]))="yes", LOWER(TRIM(tblClean[[#This Row],[Cancellation Status]]))="cancelled"), 1, 0)</f>
        <v>0</v>
      </c>
      <c r="P414" s="38">
        <f>IF(AND(tblClean[[#This Row],[Is_Delivered]]=1, tblClean[[#This Row],[Is_Cancelled]]=0), 1, 0)</f>
        <v>1</v>
      </c>
      <c r="Q414" s="38">
        <f>IF(AND(NOT(ISBLANK(tblClean[[#This Row],[Pre-Booking Date]])), NOT(ISBLANK(tblClean[[#This Row],[Lead Date]]))), tblClean[[#This Row],[Pre-Booking Date]] - tblClean[[#This Row],[Lead Date]], "")</f>
        <v>2</v>
      </c>
      <c r="R414" s="38">
        <f>IF(AND(NOT(ISBLANK(tblClean[[#This Row],[Booking Date]])), NOT(ISBLANK(tblClean[[#This Row],[Pre-Booking Date]]))), tblClean[[#This Row],[Booking Date]] - tblClean[[#This Row],[Pre-Booking Date]], "")</f>
        <v>1</v>
      </c>
      <c r="S414" s="38">
        <f>IF(AND(NOT(ISBLANK(tblClean[[#This Row],[Delivery Date]])), NOT(ISBLANK(tblClean[[#This Row],[Booking Date]]))), tblClean[[#This Row],[Delivery Date]] - tblClean[[#This Row],[Booking Date]], "")</f>
        <v>6</v>
      </c>
      <c r="T414" s="39">
        <f>IF(AND(tblClean[[#This Row],[Is_SuccessfulDelivery]]=1, NOT(ISBLANK(tblClean[[#This Row],[Delivery Date]])), NOT(ISBLANK(tblClean[[#This Row],[Booking Date]]))),
   tblClean[[#This Row],[Delivery Date]] - tblClean[[#This Row],[Booking Date]],
   "")</f>
        <v>6</v>
      </c>
      <c r="U4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14" s="82">
        <f>IF(tblClean[[#This Row],[Delivery Date]]="", "", tblClean[[#This Row],[Delivery Date]] - tblClean[[#This Row],[Lead Date]])</f>
        <v>9</v>
      </c>
      <c r="W414" s="82" t="str">
        <f>_xlfn.XLOOKUP(tblClean[[#This Row],[Lead ID]], tblHP[Lead ID], tblHP[Potential_Bucket], "")</f>
        <v>Low</v>
      </c>
      <c r="X414" s="82" t="str">
        <f>IF(tblClean[[#This Row],[Customer Rating]]="", "", IF(tblClean[[#This Row],[Customer Rating]]&lt;=2,"0-2", IF(tblClean[[#This Row],[Customer Rating]]&lt;=5,"3-5", IF(tblClean[[#This Row],[Customer Rating]]&lt;=8,"6-8","9-10"))))</f>
        <v>6-8</v>
      </c>
    </row>
    <row r="415" spans="1:24" x14ac:dyDescent="0.3">
      <c r="A415" s="33" t="s">
        <v>434</v>
      </c>
      <c r="B415" s="34" t="s">
        <v>21</v>
      </c>
      <c r="C415" s="34" t="s">
        <v>30</v>
      </c>
      <c r="D415" s="35">
        <v>45953</v>
      </c>
      <c r="E415" s="35">
        <v>45957</v>
      </c>
      <c r="F415" s="35">
        <v>45959</v>
      </c>
      <c r="G415" s="35">
        <v>45961</v>
      </c>
      <c r="H415" s="34" t="s">
        <v>17</v>
      </c>
      <c r="I415" s="34"/>
      <c r="J415" s="35">
        <v>45972</v>
      </c>
      <c r="K415" s="36">
        <v>7</v>
      </c>
      <c r="L415" s="44">
        <f>IF(NOT(ISBLANK(tblClean[[#This Row],[Pre-Booking Date]])), 1, 0)</f>
        <v>1</v>
      </c>
      <c r="M415" s="44">
        <f>IF(NOT(ISBLANK(tblClean[[#This Row],[Booking Date]])), 1, 0)</f>
        <v>1</v>
      </c>
      <c r="N415" s="38">
        <f>IF(NOT(ISBLANK(tblClean[[#This Row],[Delivery Date]])), 1, 0)</f>
        <v>1</v>
      </c>
      <c r="O415" s="38">
        <f>IF(OR(LOWER(TRIM(tblClean[[#This Row],[Cancellation Status]]))="yes", LOWER(TRIM(tblClean[[#This Row],[Cancellation Status]]))="cancelled"), 1, 0)</f>
        <v>0</v>
      </c>
      <c r="P415" s="38">
        <f>IF(AND(tblClean[[#This Row],[Is_Delivered]]=1, tblClean[[#This Row],[Is_Cancelled]]=0), 1, 0)</f>
        <v>1</v>
      </c>
      <c r="Q415" s="38">
        <f>IF(AND(NOT(ISBLANK(tblClean[[#This Row],[Pre-Booking Date]])), NOT(ISBLANK(tblClean[[#This Row],[Lead Date]]))), tblClean[[#This Row],[Pre-Booking Date]] - tblClean[[#This Row],[Lead Date]], "")</f>
        <v>4</v>
      </c>
      <c r="R415" s="38">
        <f>IF(AND(NOT(ISBLANK(tblClean[[#This Row],[Booking Date]])), NOT(ISBLANK(tblClean[[#This Row],[Pre-Booking Date]]))), tblClean[[#This Row],[Booking Date]] - tblClean[[#This Row],[Pre-Booking Date]], "")</f>
        <v>2</v>
      </c>
      <c r="S415" s="38">
        <f>IF(AND(NOT(ISBLANK(tblClean[[#This Row],[Delivery Date]])), NOT(ISBLANK(tblClean[[#This Row],[Booking Date]]))), tblClean[[#This Row],[Delivery Date]] - tblClean[[#This Row],[Booking Date]], "")</f>
        <v>2</v>
      </c>
      <c r="T415" s="39">
        <f>IF(AND(tblClean[[#This Row],[Is_SuccessfulDelivery]]=1, NOT(ISBLANK(tblClean[[#This Row],[Delivery Date]])), NOT(ISBLANK(tblClean[[#This Row],[Booking Date]]))),
   tblClean[[#This Row],[Delivery Date]] - tblClean[[#This Row],[Booking Date]],
   "")</f>
        <v>2</v>
      </c>
      <c r="U4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15" s="82">
        <f>IF(tblClean[[#This Row],[Delivery Date]]="", "", tblClean[[#This Row],[Delivery Date]] - tblClean[[#This Row],[Lead Date]])</f>
        <v>8</v>
      </c>
      <c r="W415" s="82" t="str">
        <f>_xlfn.XLOOKUP(tblClean[[#This Row],[Lead ID]], tblHP[Lead ID], tblHP[Potential_Bucket], "")</f>
        <v>High</v>
      </c>
      <c r="X415" s="82" t="str">
        <f>IF(tblClean[[#This Row],[Customer Rating]]="", "", IF(tblClean[[#This Row],[Customer Rating]]&lt;=2,"0-2", IF(tblClean[[#This Row],[Customer Rating]]&lt;=5,"3-5", IF(tblClean[[#This Row],[Customer Rating]]&lt;=8,"6-8","9-10"))))</f>
        <v>6-8</v>
      </c>
    </row>
    <row r="416" spans="1:24" x14ac:dyDescent="0.3">
      <c r="A416" s="40" t="s">
        <v>435</v>
      </c>
      <c r="B416" s="41" t="s">
        <v>15</v>
      </c>
      <c r="C416" s="41" t="s">
        <v>22</v>
      </c>
      <c r="D416" s="42">
        <v>45936</v>
      </c>
      <c r="E416" s="41"/>
      <c r="F416" s="41"/>
      <c r="G416" s="41"/>
      <c r="H416" s="41" t="s">
        <v>23</v>
      </c>
      <c r="I416" s="41" t="s">
        <v>24</v>
      </c>
      <c r="J416" s="41"/>
      <c r="K416" s="43"/>
      <c r="L416" s="44">
        <f>IF(NOT(ISBLANK(tblClean[[#This Row],[Pre-Booking Date]])), 1, 0)</f>
        <v>0</v>
      </c>
      <c r="M416" s="44">
        <f>IF(NOT(ISBLANK(tblClean[[#This Row],[Booking Date]])), 1, 0)</f>
        <v>0</v>
      </c>
      <c r="N416" s="38">
        <f>IF(NOT(ISBLANK(tblClean[[#This Row],[Delivery Date]])), 1, 0)</f>
        <v>0</v>
      </c>
      <c r="O416" s="38">
        <f>IF(OR(LOWER(TRIM(tblClean[[#This Row],[Cancellation Status]]))="yes", LOWER(TRIM(tblClean[[#This Row],[Cancellation Status]]))="cancelled"), 1, 0)</f>
        <v>1</v>
      </c>
      <c r="P416" s="38">
        <f>IF(AND(tblClean[[#This Row],[Is_Delivered]]=1, tblClean[[#This Row],[Is_Cancelled]]=0), 1, 0)</f>
        <v>0</v>
      </c>
      <c r="Q416" s="38" t="str">
        <f>IF(AND(NOT(ISBLANK(tblClean[[#This Row],[Pre-Booking Date]])), NOT(ISBLANK(tblClean[[#This Row],[Lead Date]]))), tblClean[[#This Row],[Pre-Booking Date]] - tblClean[[#This Row],[Lead Date]], "")</f>
        <v/>
      </c>
      <c r="R416" s="38" t="str">
        <f>IF(AND(NOT(ISBLANK(tblClean[[#This Row],[Booking Date]])), NOT(ISBLANK(tblClean[[#This Row],[Pre-Booking Date]]))), tblClean[[#This Row],[Booking Date]] - tblClean[[#This Row],[Pre-Booking Date]], "")</f>
        <v/>
      </c>
      <c r="S416" s="38" t="str">
        <f>IF(AND(NOT(ISBLANK(tblClean[[#This Row],[Delivery Date]])), NOT(ISBLANK(tblClean[[#This Row],[Booking Date]]))), tblClean[[#This Row],[Delivery Date]] - tblClean[[#This Row],[Booking Date]], "")</f>
        <v/>
      </c>
      <c r="T416" s="39" t="str">
        <f>IF(AND(tblClean[[#This Row],[Is_SuccessfulDelivery]]=1, NOT(ISBLANK(tblClean[[#This Row],[Delivery Date]])), NOT(ISBLANK(tblClean[[#This Row],[Booking Date]]))),
   tblClean[[#This Row],[Delivery Date]] - tblClean[[#This Row],[Booking Date]],
   "")</f>
        <v/>
      </c>
      <c r="U4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16" s="82" t="str">
        <f>IF(tblClean[[#This Row],[Delivery Date]]="", "", tblClean[[#This Row],[Delivery Date]] - tblClean[[#This Row],[Lead Date]])</f>
        <v/>
      </c>
      <c r="W416" s="82" t="str">
        <f>_xlfn.XLOOKUP(tblClean[[#This Row],[Lead ID]], tblHP[Lead ID], tblHP[Potential_Bucket], "")</f>
        <v>Low</v>
      </c>
      <c r="X416" s="82" t="str">
        <f>IF(tblClean[[#This Row],[Customer Rating]]="", "", IF(tblClean[[#This Row],[Customer Rating]]&lt;=2,"0-2", IF(tblClean[[#This Row],[Customer Rating]]&lt;=5,"3-5", IF(tblClean[[#This Row],[Customer Rating]]&lt;=8,"6-8","9-10"))))</f>
        <v/>
      </c>
    </row>
    <row r="417" spans="1:24" x14ac:dyDescent="0.3">
      <c r="A417" s="33" t="s">
        <v>436</v>
      </c>
      <c r="B417" s="34" t="s">
        <v>15</v>
      </c>
      <c r="C417" s="34" t="s">
        <v>30</v>
      </c>
      <c r="D417" s="35">
        <v>45940</v>
      </c>
      <c r="E417" s="35">
        <v>45945</v>
      </c>
      <c r="F417" s="35">
        <v>45946</v>
      </c>
      <c r="G417" s="35">
        <v>45952</v>
      </c>
      <c r="H417" s="34" t="s">
        <v>23</v>
      </c>
      <c r="I417" s="34" t="s">
        <v>24</v>
      </c>
      <c r="J417" s="34"/>
      <c r="K417" s="36"/>
      <c r="L417" s="44">
        <f>IF(NOT(ISBLANK(tblClean[[#This Row],[Pre-Booking Date]])), 1, 0)</f>
        <v>1</v>
      </c>
      <c r="M417" s="44">
        <f>IF(NOT(ISBLANK(tblClean[[#This Row],[Booking Date]])), 1, 0)</f>
        <v>1</v>
      </c>
      <c r="N417" s="38">
        <f>IF(NOT(ISBLANK(tblClean[[#This Row],[Delivery Date]])), 1, 0)</f>
        <v>1</v>
      </c>
      <c r="O417" s="38">
        <f>IF(OR(LOWER(TRIM(tblClean[[#This Row],[Cancellation Status]]))="yes", LOWER(TRIM(tblClean[[#This Row],[Cancellation Status]]))="cancelled"), 1, 0)</f>
        <v>1</v>
      </c>
      <c r="P417" s="38">
        <f>IF(AND(tblClean[[#This Row],[Is_Delivered]]=1, tblClean[[#This Row],[Is_Cancelled]]=0), 1, 0)</f>
        <v>0</v>
      </c>
      <c r="Q417" s="38">
        <f>IF(AND(NOT(ISBLANK(tblClean[[#This Row],[Pre-Booking Date]])), NOT(ISBLANK(tblClean[[#This Row],[Lead Date]]))), tblClean[[#This Row],[Pre-Booking Date]] - tblClean[[#This Row],[Lead Date]], "")</f>
        <v>5</v>
      </c>
      <c r="R417" s="38">
        <f>IF(AND(NOT(ISBLANK(tblClean[[#This Row],[Booking Date]])), NOT(ISBLANK(tblClean[[#This Row],[Pre-Booking Date]]))), tblClean[[#This Row],[Booking Date]] - tblClean[[#This Row],[Pre-Booking Date]], "")</f>
        <v>1</v>
      </c>
      <c r="S417" s="38">
        <f>IF(AND(NOT(ISBLANK(tblClean[[#This Row],[Delivery Date]])), NOT(ISBLANK(tblClean[[#This Row],[Booking Date]]))), tblClean[[#This Row],[Delivery Date]] - tblClean[[#This Row],[Booking Date]], "")</f>
        <v>6</v>
      </c>
      <c r="T417" s="39" t="str">
        <f>IF(AND(tblClean[[#This Row],[Is_SuccessfulDelivery]]=1, NOT(ISBLANK(tblClean[[#This Row],[Delivery Date]])), NOT(ISBLANK(tblClean[[#This Row],[Booking Date]]))),
   tblClean[[#This Row],[Delivery Date]] - tblClean[[#This Row],[Booking Date]],
   "")</f>
        <v/>
      </c>
      <c r="U4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17" s="82">
        <f>IF(tblClean[[#This Row],[Delivery Date]]="", "", tblClean[[#This Row],[Delivery Date]] - tblClean[[#This Row],[Lead Date]])</f>
        <v>12</v>
      </c>
      <c r="W417" s="82" t="str">
        <f>_xlfn.XLOOKUP(tblClean[[#This Row],[Lead ID]], tblHP[Lead ID], tblHP[Potential_Bucket], "")</f>
        <v>Low</v>
      </c>
      <c r="X417" s="82" t="str">
        <f>IF(tblClean[[#This Row],[Customer Rating]]="", "", IF(tblClean[[#This Row],[Customer Rating]]&lt;=2,"0-2", IF(tblClean[[#This Row],[Customer Rating]]&lt;=5,"3-5", IF(tblClean[[#This Row],[Customer Rating]]&lt;=8,"6-8","9-10"))))</f>
        <v/>
      </c>
    </row>
    <row r="418" spans="1:24" x14ac:dyDescent="0.3">
      <c r="A418" s="40" t="s">
        <v>437</v>
      </c>
      <c r="B418" s="41" t="s">
        <v>15</v>
      </c>
      <c r="C418" s="41" t="s">
        <v>30</v>
      </c>
      <c r="D418" s="42">
        <v>45948</v>
      </c>
      <c r="E418" s="42">
        <v>45951</v>
      </c>
      <c r="F418" s="42">
        <v>45955</v>
      </c>
      <c r="G418" s="42">
        <v>45962</v>
      </c>
      <c r="H418" s="41" t="s">
        <v>17</v>
      </c>
      <c r="I418" s="41"/>
      <c r="J418" s="42">
        <v>45984</v>
      </c>
      <c r="K418" s="43">
        <v>1</v>
      </c>
      <c r="L418" s="44">
        <f>IF(NOT(ISBLANK(tblClean[[#This Row],[Pre-Booking Date]])), 1, 0)</f>
        <v>1</v>
      </c>
      <c r="M418" s="44">
        <f>IF(NOT(ISBLANK(tblClean[[#This Row],[Booking Date]])), 1, 0)</f>
        <v>1</v>
      </c>
      <c r="N418" s="38">
        <f>IF(NOT(ISBLANK(tblClean[[#This Row],[Delivery Date]])), 1, 0)</f>
        <v>1</v>
      </c>
      <c r="O418" s="38">
        <f>IF(OR(LOWER(TRIM(tblClean[[#This Row],[Cancellation Status]]))="yes", LOWER(TRIM(tblClean[[#This Row],[Cancellation Status]]))="cancelled"), 1, 0)</f>
        <v>0</v>
      </c>
      <c r="P418" s="38">
        <f>IF(AND(tblClean[[#This Row],[Is_Delivered]]=1, tblClean[[#This Row],[Is_Cancelled]]=0), 1, 0)</f>
        <v>1</v>
      </c>
      <c r="Q418" s="38">
        <f>IF(AND(NOT(ISBLANK(tblClean[[#This Row],[Pre-Booking Date]])), NOT(ISBLANK(tblClean[[#This Row],[Lead Date]]))), tblClean[[#This Row],[Pre-Booking Date]] - tblClean[[#This Row],[Lead Date]], "")</f>
        <v>3</v>
      </c>
      <c r="R418" s="38">
        <f>IF(AND(NOT(ISBLANK(tblClean[[#This Row],[Booking Date]])), NOT(ISBLANK(tblClean[[#This Row],[Pre-Booking Date]]))), tblClean[[#This Row],[Booking Date]] - tblClean[[#This Row],[Pre-Booking Date]], "")</f>
        <v>4</v>
      </c>
      <c r="S418" s="38">
        <f>IF(AND(NOT(ISBLANK(tblClean[[#This Row],[Delivery Date]])), NOT(ISBLANK(tblClean[[#This Row],[Booking Date]]))), tblClean[[#This Row],[Delivery Date]] - tblClean[[#This Row],[Booking Date]], "")</f>
        <v>7</v>
      </c>
      <c r="T418" s="39">
        <f>IF(AND(tblClean[[#This Row],[Is_SuccessfulDelivery]]=1, NOT(ISBLANK(tblClean[[#This Row],[Delivery Date]])), NOT(ISBLANK(tblClean[[#This Row],[Booking Date]]))),
   tblClean[[#This Row],[Delivery Date]] - tblClean[[#This Row],[Booking Date]],
   "")</f>
        <v>7</v>
      </c>
      <c r="U4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18" s="82">
        <f>IF(tblClean[[#This Row],[Delivery Date]]="", "", tblClean[[#This Row],[Delivery Date]] - tblClean[[#This Row],[Lead Date]])</f>
        <v>14</v>
      </c>
      <c r="W418" s="82" t="str">
        <f>_xlfn.XLOOKUP(tblClean[[#This Row],[Lead ID]], tblHP[Lead ID], tblHP[Potential_Bucket], "")</f>
        <v>Low</v>
      </c>
      <c r="X418" s="82" t="str">
        <f>IF(tblClean[[#This Row],[Customer Rating]]="", "", IF(tblClean[[#This Row],[Customer Rating]]&lt;=2,"0-2", IF(tblClean[[#This Row],[Customer Rating]]&lt;=5,"3-5", IF(tblClean[[#This Row],[Customer Rating]]&lt;=8,"6-8","9-10"))))</f>
        <v>0-2</v>
      </c>
    </row>
    <row r="419" spans="1:24" x14ac:dyDescent="0.3">
      <c r="A419" s="33" t="s">
        <v>438</v>
      </c>
      <c r="B419" s="34" t="s">
        <v>15</v>
      </c>
      <c r="C419" s="34" t="s">
        <v>30</v>
      </c>
      <c r="D419" s="35">
        <v>45931</v>
      </c>
      <c r="E419" s="35">
        <v>45935</v>
      </c>
      <c r="F419" s="35">
        <v>45939</v>
      </c>
      <c r="G419" s="35">
        <v>45942</v>
      </c>
      <c r="H419" s="34" t="s">
        <v>17</v>
      </c>
      <c r="I419" s="34"/>
      <c r="J419" s="35">
        <v>45962</v>
      </c>
      <c r="K419" s="36">
        <v>1</v>
      </c>
      <c r="L419" s="44">
        <f>IF(NOT(ISBLANK(tblClean[[#This Row],[Pre-Booking Date]])), 1, 0)</f>
        <v>1</v>
      </c>
      <c r="M419" s="44">
        <f>IF(NOT(ISBLANK(tblClean[[#This Row],[Booking Date]])), 1, 0)</f>
        <v>1</v>
      </c>
      <c r="N419" s="38">
        <f>IF(NOT(ISBLANK(tblClean[[#This Row],[Delivery Date]])), 1, 0)</f>
        <v>1</v>
      </c>
      <c r="O419" s="38">
        <f>IF(OR(LOWER(TRIM(tblClean[[#This Row],[Cancellation Status]]))="yes", LOWER(TRIM(tblClean[[#This Row],[Cancellation Status]]))="cancelled"), 1, 0)</f>
        <v>0</v>
      </c>
      <c r="P419" s="38">
        <f>IF(AND(tblClean[[#This Row],[Is_Delivered]]=1, tblClean[[#This Row],[Is_Cancelled]]=0), 1, 0)</f>
        <v>1</v>
      </c>
      <c r="Q419" s="38">
        <f>IF(AND(NOT(ISBLANK(tblClean[[#This Row],[Pre-Booking Date]])), NOT(ISBLANK(tblClean[[#This Row],[Lead Date]]))), tblClean[[#This Row],[Pre-Booking Date]] - tblClean[[#This Row],[Lead Date]], "")</f>
        <v>4</v>
      </c>
      <c r="R419" s="38">
        <f>IF(AND(NOT(ISBLANK(tblClean[[#This Row],[Booking Date]])), NOT(ISBLANK(tblClean[[#This Row],[Pre-Booking Date]]))), tblClean[[#This Row],[Booking Date]] - tblClean[[#This Row],[Pre-Booking Date]], "")</f>
        <v>4</v>
      </c>
      <c r="S419" s="38">
        <f>IF(AND(NOT(ISBLANK(tblClean[[#This Row],[Delivery Date]])), NOT(ISBLANK(tblClean[[#This Row],[Booking Date]]))), tblClean[[#This Row],[Delivery Date]] - tblClean[[#This Row],[Booking Date]], "")</f>
        <v>3</v>
      </c>
      <c r="T419" s="39">
        <f>IF(AND(tblClean[[#This Row],[Is_SuccessfulDelivery]]=1, NOT(ISBLANK(tblClean[[#This Row],[Delivery Date]])), NOT(ISBLANK(tblClean[[#This Row],[Booking Date]]))),
   tblClean[[#This Row],[Delivery Date]] - tblClean[[#This Row],[Booking Date]],
   "")</f>
        <v>3</v>
      </c>
      <c r="U4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19" s="82">
        <f>IF(tblClean[[#This Row],[Delivery Date]]="", "", tblClean[[#This Row],[Delivery Date]] - tblClean[[#This Row],[Lead Date]])</f>
        <v>11</v>
      </c>
      <c r="W419" s="82" t="str">
        <f>_xlfn.XLOOKUP(tblClean[[#This Row],[Lead ID]], tblHP[Lead ID], tblHP[Potential_Bucket], "")</f>
        <v>Low</v>
      </c>
      <c r="X419" s="82" t="str">
        <f>IF(tblClean[[#This Row],[Customer Rating]]="", "", IF(tblClean[[#This Row],[Customer Rating]]&lt;=2,"0-2", IF(tblClean[[#This Row],[Customer Rating]]&lt;=5,"3-5", IF(tblClean[[#This Row],[Customer Rating]]&lt;=8,"6-8","9-10"))))</f>
        <v>0-2</v>
      </c>
    </row>
    <row r="420" spans="1:24" x14ac:dyDescent="0.3">
      <c r="A420" s="40" t="s">
        <v>439</v>
      </c>
      <c r="B420" s="41" t="s">
        <v>21</v>
      </c>
      <c r="C420" s="41" t="s">
        <v>16</v>
      </c>
      <c r="D420" s="42">
        <v>45948</v>
      </c>
      <c r="E420" s="42">
        <v>45950</v>
      </c>
      <c r="F420" s="42">
        <v>45952</v>
      </c>
      <c r="G420" s="42">
        <v>45957</v>
      </c>
      <c r="H420" s="41" t="s">
        <v>17</v>
      </c>
      <c r="I420" s="41"/>
      <c r="J420" s="42">
        <v>45974</v>
      </c>
      <c r="K420" s="43">
        <v>10</v>
      </c>
      <c r="L420" s="44">
        <f>IF(NOT(ISBLANK(tblClean[[#This Row],[Pre-Booking Date]])), 1, 0)</f>
        <v>1</v>
      </c>
      <c r="M420" s="44">
        <f>IF(NOT(ISBLANK(tblClean[[#This Row],[Booking Date]])), 1, 0)</f>
        <v>1</v>
      </c>
      <c r="N420" s="38">
        <f>IF(NOT(ISBLANK(tblClean[[#This Row],[Delivery Date]])), 1, 0)</f>
        <v>1</v>
      </c>
      <c r="O420" s="38">
        <f>IF(OR(LOWER(TRIM(tblClean[[#This Row],[Cancellation Status]]))="yes", LOWER(TRIM(tblClean[[#This Row],[Cancellation Status]]))="cancelled"), 1, 0)</f>
        <v>0</v>
      </c>
      <c r="P420" s="38">
        <f>IF(AND(tblClean[[#This Row],[Is_Delivered]]=1, tblClean[[#This Row],[Is_Cancelled]]=0), 1, 0)</f>
        <v>1</v>
      </c>
      <c r="Q420" s="38">
        <f>IF(AND(NOT(ISBLANK(tblClean[[#This Row],[Pre-Booking Date]])), NOT(ISBLANK(tblClean[[#This Row],[Lead Date]]))), tblClean[[#This Row],[Pre-Booking Date]] - tblClean[[#This Row],[Lead Date]], "")</f>
        <v>2</v>
      </c>
      <c r="R420" s="38">
        <f>IF(AND(NOT(ISBLANK(tblClean[[#This Row],[Booking Date]])), NOT(ISBLANK(tblClean[[#This Row],[Pre-Booking Date]]))), tblClean[[#This Row],[Booking Date]] - tblClean[[#This Row],[Pre-Booking Date]], "")</f>
        <v>2</v>
      </c>
      <c r="S420" s="38">
        <f>IF(AND(NOT(ISBLANK(tblClean[[#This Row],[Delivery Date]])), NOT(ISBLANK(tblClean[[#This Row],[Booking Date]]))), tblClean[[#This Row],[Delivery Date]] - tblClean[[#This Row],[Booking Date]], "")</f>
        <v>5</v>
      </c>
      <c r="T420" s="39">
        <f>IF(AND(tblClean[[#This Row],[Is_SuccessfulDelivery]]=1, NOT(ISBLANK(tblClean[[#This Row],[Delivery Date]])), NOT(ISBLANK(tblClean[[#This Row],[Booking Date]]))),
   tblClean[[#This Row],[Delivery Date]] - tblClean[[#This Row],[Booking Date]],
   "")</f>
        <v>5</v>
      </c>
      <c r="U4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20" s="82">
        <f>IF(tblClean[[#This Row],[Delivery Date]]="", "", tblClean[[#This Row],[Delivery Date]] - tblClean[[#This Row],[Lead Date]])</f>
        <v>9</v>
      </c>
      <c r="W420" s="82" t="str">
        <f>_xlfn.XLOOKUP(tblClean[[#This Row],[Lead ID]], tblHP[Lead ID], tblHP[Potential_Bucket], "")</f>
        <v>Medium</v>
      </c>
      <c r="X420" s="82" t="str">
        <f>IF(tblClean[[#This Row],[Customer Rating]]="", "", IF(tblClean[[#This Row],[Customer Rating]]&lt;=2,"0-2", IF(tblClean[[#This Row],[Customer Rating]]&lt;=5,"3-5", IF(tblClean[[#This Row],[Customer Rating]]&lt;=8,"6-8","9-10"))))</f>
        <v>9-10</v>
      </c>
    </row>
    <row r="421" spans="1:24" x14ac:dyDescent="0.3">
      <c r="A421" s="33" t="s">
        <v>440</v>
      </c>
      <c r="B421" s="34" t="s">
        <v>21</v>
      </c>
      <c r="C421" s="34" t="s">
        <v>30</v>
      </c>
      <c r="D421" s="35">
        <v>45944</v>
      </c>
      <c r="E421" s="35">
        <v>45949</v>
      </c>
      <c r="F421" s="35">
        <v>45954</v>
      </c>
      <c r="G421" s="35">
        <v>45958</v>
      </c>
      <c r="H421" s="34" t="s">
        <v>17</v>
      </c>
      <c r="I421" s="34"/>
      <c r="J421" s="35">
        <v>45969</v>
      </c>
      <c r="K421" s="36">
        <v>7</v>
      </c>
      <c r="L421" s="44">
        <f>IF(NOT(ISBLANK(tblClean[[#This Row],[Pre-Booking Date]])), 1, 0)</f>
        <v>1</v>
      </c>
      <c r="M421" s="44">
        <f>IF(NOT(ISBLANK(tblClean[[#This Row],[Booking Date]])), 1, 0)</f>
        <v>1</v>
      </c>
      <c r="N421" s="38">
        <f>IF(NOT(ISBLANK(tblClean[[#This Row],[Delivery Date]])), 1, 0)</f>
        <v>1</v>
      </c>
      <c r="O421" s="38">
        <f>IF(OR(LOWER(TRIM(tblClean[[#This Row],[Cancellation Status]]))="yes", LOWER(TRIM(tblClean[[#This Row],[Cancellation Status]]))="cancelled"), 1, 0)</f>
        <v>0</v>
      </c>
      <c r="P421" s="38">
        <f>IF(AND(tblClean[[#This Row],[Is_Delivered]]=1, tblClean[[#This Row],[Is_Cancelled]]=0), 1, 0)</f>
        <v>1</v>
      </c>
      <c r="Q421" s="38">
        <f>IF(AND(NOT(ISBLANK(tblClean[[#This Row],[Pre-Booking Date]])), NOT(ISBLANK(tblClean[[#This Row],[Lead Date]]))), tblClean[[#This Row],[Pre-Booking Date]] - tblClean[[#This Row],[Lead Date]], "")</f>
        <v>5</v>
      </c>
      <c r="R421" s="38">
        <f>IF(AND(NOT(ISBLANK(tblClean[[#This Row],[Booking Date]])), NOT(ISBLANK(tblClean[[#This Row],[Pre-Booking Date]]))), tblClean[[#This Row],[Booking Date]] - tblClean[[#This Row],[Pre-Booking Date]], "")</f>
        <v>5</v>
      </c>
      <c r="S421" s="38">
        <f>IF(AND(NOT(ISBLANK(tblClean[[#This Row],[Delivery Date]])), NOT(ISBLANK(tblClean[[#This Row],[Booking Date]]))), tblClean[[#This Row],[Delivery Date]] - tblClean[[#This Row],[Booking Date]], "")</f>
        <v>4</v>
      </c>
      <c r="T421" s="39">
        <f>IF(AND(tblClean[[#This Row],[Is_SuccessfulDelivery]]=1, NOT(ISBLANK(tblClean[[#This Row],[Delivery Date]])), NOT(ISBLANK(tblClean[[#This Row],[Booking Date]]))),
   tblClean[[#This Row],[Delivery Date]] - tblClean[[#This Row],[Booking Date]],
   "")</f>
        <v>4</v>
      </c>
      <c r="U4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21" s="82">
        <f>IF(tblClean[[#This Row],[Delivery Date]]="", "", tblClean[[#This Row],[Delivery Date]] - tblClean[[#This Row],[Lead Date]])</f>
        <v>14</v>
      </c>
      <c r="W421" s="82" t="str">
        <f>_xlfn.XLOOKUP(tblClean[[#This Row],[Lead ID]], tblHP[Lead ID], tblHP[Potential_Bucket], "")</f>
        <v>High</v>
      </c>
      <c r="X421" s="82" t="str">
        <f>IF(tblClean[[#This Row],[Customer Rating]]="", "", IF(tblClean[[#This Row],[Customer Rating]]&lt;=2,"0-2", IF(tblClean[[#This Row],[Customer Rating]]&lt;=5,"3-5", IF(tblClean[[#This Row],[Customer Rating]]&lt;=8,"6-8","9-10"))))</f>
        <v>6-8</v>
      </c>
    </row>
    <row r="422" spans="1:24" x14ac:dyDescent="0.3">
      <c r="A422" s="40" t="s">
        <v>441</v>
      </c>
      <c r="B422" s="41" t="s">
        <v>32</v>
      </c>
      <c r="C422" s="41" t="s">
        <v>30</v>
      </c>
      <c r="D422" s="42">
        <v>45933</v>
      </c>
      <c r="E422" s="42">
        <v>45935</v>
      </c>
      <c r="F422" s="42">
        <v>45937</v>
      </c>
      <c r="G422" s="42">
        <v>45944</v>
      </c>
      <c r="H422" s="41" t="s">
        <v>17</v>
      </c>
      <c r="I422" s="41"/>
      <c r="J422" s="42">
        <v>45969</v>
      </c>
      <c r="K422" s="43">
        <v>3</v>
      </c>
      <c r="L422" s="44">
        <f>IF(NOT(ISBLANK(tblClean[[#This Row],[Pre-Booking Date]])), 1, 0)</f>
        <v>1</v>
      </c>
      <c r="M422" s="44">
        <f>IF(NOT(ISBLANK(tblClean[[#This Row],[Booking Date]])), 1, 0)</f>
        <v>1</v>
      </c>
      <c r="N422" s="38">
        <f>IF(NOT(ISBLANK(tblClean[[#This Row],[Delivery Date]])), 1, 0)</f>
        <v>1</v>
      </c>
      <c r="O422" s="38">
        <f>IF(OR(LOWER(TRIM(tblClean[[#This Row],[Cancellation Status]]))="yes", LOWER(TRIM(tblClean[[#This Row],[Cancellation Status]]))="cancelled"), 1, 0)</f>
        <v>0</v>
      </c>
      <c r="P422" s="38">
        <f>IF(AND(tblClean[[#This Row],[Is_Delivered]]=1, tblClean[[#This Row],[Is_Cancelled]]=0), 1, 0)</f>
        <v>1</v>
      </c>
      <c r="Q422" s="38">
        <f>IF(AND(NOT(ISBLANK(tblClean[[#This Row],[Pre-Booking Date]])), NOT(ISBLANK(tblClean[[#This Row],[Lead Date]]))), tblClean[[#This Row],[Pre-Booking Date]] - tblClean[[#This Row],[Lead Date]], "")</f>
        <v>2</v>
      </c>
      <c r="R422" s="38">
        <f>IF(AND(NOT(ISBLANK(tblClean[[#This Row],[Booking Date]])), NOT(ISBLANK(tblClean[[#This Row],[Pre-Booking Date]]))), tblClean[[#This Row],[Booking Date]] - tblClean[[#This Row],[Pre-Booking Date]], "")</f>
        <v>2</v>
      </c>
      <c r="S422" s="38">
        <f>IF(AND(NOT(ISBLANK(tblClean[[#This Row],[Delivery Date]])), NOT(ISBLANK(tblClean[[#This Row],[Booking Date]]))), tblClean[[#This Row],[Delivery Date]] - tblClean[[#This Row],[Booking Date]], "")</f>
        <v>7</v>
      </c>
      <c r="T422" s="39">
        <f>IF(AND(tblClean[[#This Row],[Is_SuccessfulDelivery]]=1, NOT(ISBLANK(tblClean[[#This Row],[Delivery Date]])), NOT(ISBLANK(tblClean[[#This Row],[Booking Date]]))),
   tblClean[[#This Row],[Delivery Date]] - tblClean[[#This Row],[Booking Date]],
   "")</f>
        <v>7</v>
      </c>
      <c r="U4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22" s="82">
        <f>IF(tblClean[[#This Row],[Delivery Date]]="", "", tblClean[[#This Row],[Delivery Date]] - tblClean[[#This Row],[Lead Date]])</f>
        <v>11</v>
      </c>
      <c r="W422" s="82" t="str">
        <f>_xlfn.XLOOKUP(tblClean[[#This Row],[Lead ID]], tblHP[Lead ID], tblHP[Potential_Bucket], "")</f>
        <v>Medium</v>
      </c>
      <c r="X422" s="82" t="str">
        <f>IF(tblClean[[#This Row],[Customer Rating]]="", "", IF(tblClean[[#This Row],[Customer Rating]]&lt;=2,"0-2", IF(tblClean[[#This Row],[Customer Rating]]&lt;=5,"3-5", IF(tblClean[[#This Row],[Customer Rating]]&lt;=8,"6-8","9-10"))))</f>
        <v>3-5</v>
      </c>
    </row>
    <row r="423" spans="1:24" x14ac:dyDescent="0.3">
      <c r="A423" s="33" t="s">
        <v>442</v>
      </c>
      <c r="B423" s="34" t="s">
        <v>19</v>
      </c>
      <c r="C423" s="34" t="s">
        <v>30</v>
      </c>
      <c r="D423" s="35">
        <v>45938</v>
      </c>
      <c r="E423" s="35">
        <v>45941</v>
      </c>
      <c r="F423" s="35">
        <v>45942</v>
      </c>
      <c r="G423" s="35">
        <v>45945</v>
      </c>
      <c r="H423" s="34" t="s">
        <v>23</v>
      </c>
      <c r="I423" s="34" t="s">
        <v>101</v>
      </c>
      <c r="J423" s="34"/>
      <c r="K423" s="36"/>
      <c r="L423" s="44">
        <f>IF(NOT(ISBLANK(tblClean[[#This Row],[Pre-Booking Date]])), 1, 0)</f>
        <v>1</v>
      </c>
      <c r="M423" s="44">
        <f>IF(NOT(ISBLANK(tblClean[[#This Row],[Booking Date]])), 1, 0)</f>
        <v>1</v>
      </c>
      <c r="N423" s="38">
        <f>IF(NOT(ISBLANK(tblClean[[#This Row],[Delivery Date]])), 1, 0)</f>
        <v>1</v>
      </c>
      <c r="O423" s="38">
        <f>IF(OR(LOWER(TRIM(tblClean[[#This Row],[Cancellation Status]]))="yes", LOWER(TRIM(tblClean[[#This Row],[Cancellation Status]]))="cancelled"), 1, 0)</f>
        <v>1</v>
      </c>
      <c r="P423" s="38">
        <f>IF(AND(tblClean[[#This Row],[Is_Delivered]]=1, tblClean[[#This Row],[Is_Cancelled]]=0), 1, 0)</f>
        <v>0</v>
      </c>
      <c r="Q423" s="38">
        <f>IF(AND(NOT(ISBLANK(tblClean[[#This Row],[Pre-Booking Date]])), NOT(ISBLANK(tblClean[[#This Row],[Lead Date]]))), tblClean[[#This Row],[Pre-Booking Date]] - tblClean[[#This Row],[Lead Date]], "")</f>
        <v>3</v>
      </c>
      <c r="R423" s="38">
        <f>IF(AND(NOT(ISBLANK(tblClean[[#This Row],[Booking Date]])), NOT(ISBLANK(tblClean[[#This Row],[Pre-Booking Date]]))), tblClean[[#This Row],[Booking Date]] - tblClean[[#This Row],[Pre-Booking Date]], "")</f>
        <v>1</v>
      </c>
      <c r="S423" s="38">
        <f>IF(AND(NOT(ISBLANK(tblClean[[#This Row],[Delivery Date]])), NOT(ISBLANK(tblClean[[#This Row],[Booking Date]]))), tblClean[[#This Row],[Delivery Date]] - tblClean[[#This Row],[Booking Date]], "")</f>
        <v>3</v>
      </c>
      <c r="T423" s="39" t="str">
        <f>IF(AND(tblClean[[#This Row],[Is_SuccessfulDelivery]]=1, NOT(ISBLANK(tblClean[[#This Row],[Delivery Date]])), NOT(ISBLANK(tblClean[[#This Row],[Booking Date]]))),
   tblClean[[#This Row],[Delivery Date]] - tblClean[[#This Row],[Booking Date]],
   "")</f>
        <v/>
      </c>
      <c r="U4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23" s="82">
        <f>IF(tblClean[[#This Row],[Delivery Date]]="", "", tblClean[[#This Row],[Delivery Date]] - tblClean[[#This Row],[Lead Date]])</f>
        <v>7</v>
      </c>
      <c r="W423" s="82" t="str">
        <f>_xlfn.XLOOKUP(tblClean[[#This Row],[Lead ID]], tblHP[Lead ID], tblHP[Potential_Bucket], "")</f>
        <v>Low</v>
      </c>
      <c r="X423" s="82" t="str">
        <f>IF(tblClean[[#This Row],[Customer Rating]]="", "", IF(tblClean[[#This Row],[Customer Rating]]&lt;=2,"0-2", IF(tblClean[[#This Row],[Customer Rating]]&lt;=5,"3-5", IF(tblClean[[#This Row],[Customer Rating]]&lt;=8,"6-8","9-10"))))</f>
        <v/>
      </c>
    </row>
    <row r="424" spans="1:24" x14ac:dyDescent="0.3">
      <c r="A424" s="40" t="s">
        <v>443</v>
      </c>
      <c r="B424" s="41" t="s">
        <v>21</v>
      </c>
      <c r="C424" s="41" t="s">
        <v>30</v>
      </c>
      <c r="D424" s="42">
        <v>45957</v>
      </c>
      <c r="E424" s="42">
        <v>45961</v>
      </c>
      <c r="F424" s="42">
        <v>45963</v>
      </c>
      <c r="G424" s="42">
        <v>45970</v>
      </c>
      <c r="H424" s="41" t="s">
        <v>17</v>
      </c>
      <c r="I424" s="41"/>
      <c r="J424" s="42">
        <v>45988</v>
      </c>
      <c r="K424" s="43">
        <v>0</v>
      </c>
      <c r="L424" s="44">
        <f>IF(NOT(ISBLANK(tblClean[[#This Row],[Pre-Booking Date]])), 1, 0)</f>
        <v>1</v>
      </c>
      <c r="M424" s="44">
        <f>IF(NOT(ISBLANK(tblClean[[#This Row],[Booking Date]])), 1, 0)</f>
        <v>1</v>
      </c>
      <c r="N424" s="38">
        <f>IF(NOT(ISBLANK(tblClean[[#This Row],[Delivery Date]])), 1, 0)</f>
        <v>1</v>
      </c>
      <c r="O424" s="38">
        <f>IF(OR(LOWER(TRIM(tblClean[[#This Row],[Cancellation Status]]))="yes", LOWER(TRIM(tblClean[[#This Row],[Cancellation Status]]))="cancelled"), 1, 0)</f>
        <v>0</v>
      </c>
      <c r="P424" s="38">
        <f>IF(AND(tblClean[[#This Row],[Is_Delivered]]=1, tblClean[[#This Row],[Is_Cancelled]]=0), 1, 0)</f>
        <v>1</v>
      </c>
      <c r="Q424" s="38">
        <f>IF(AND(NOT(ISBLANK(tblClean[[#This Row],[Pre-Booking Date]])), NOT(ISBLANK(tblClean[[#This Row],[Lead Date]]))), tblClean[[#This Row],[Pre-Booking Date]] - tblClean[[#This Row],[Lead Date]], "")</f>
        <v>4</v>
      </c>
      <c r="R424" s="38">
        <f>IF(AND(NOT(ISBLANK(tblClean[[#This Row],[Booking Date]])), NOT(ISBLANK(tblClean[[#This Row],[Pre-Booking Date]]))), tblClean[[#This Row],[Booking Date]] - tblClean[[#This Row],[Pre-Booking Date]], "")</f>
        <v>2</v>
      </c>
      <c r="S424" s="38">
        <f>IF(AND(NOT(ISBLANK(tblClean[[#This Row],[Delivery Date]])), NOT(ISBLANK(tblClean[[#This Row],[Booking Date]]))), tblClean[[#This Row],[Delivery Date]] - tblClean[[#This Row],[Booking Date]], "")</f>
        <v>7</v>
      </c>
      <c r="T424" s="39">
        <f>IF(AND(tblClean[[#This Row],[Is_SuccessfulDelivery]]=1, NOT(ISBLANK(tblClean[[#This Row],[Delivery Date]])), NOT(ISBLANK(tblClean[[#This Row],[Booking Date]]))),
   tblClean[[#This Row],[Delivery Date]] - tblClean[[#This Row],[Booking Date]],
   "")</f>
        <v>7</v>
      </c>
      <c r="U4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24" s="82">
        <f>IF(tblClean[[#This Row],[Delivery Date]]="", "", tblClean[[#This Row],[Delivery Date]] - tblClean[[#This Row],[Lead Date]])</f>
        <v>13</v>
      </c>
      <c r="W424" s="82" t="str">
        <f>_xlfn.XLOOKUP(tblClean[[#This Row],[Lead ID]], tblHP[Lead ID], tblHP[Potential_Bucket], "")</f>
        <v>Low</v>
      </c>
      <c r="X424" s="82" t="str">
        <f>IF(tblClean[[#This Row],[Customer Rating]]="", "", IF(tblClean[[#This Row],[Customer Rating]]&lt;=2,"0-2", IF(tblClean[[#This Row],[Customer Rating]]&lt;=5,"3-5", IF(tblClean[[#This Row],[Customer Rating]]&lt;=8,"6-8","9-10"))))</f>
        <v>0-2</v>
      </c>
    </row>
    <row r="425" spans="1:24" x14ac:dyDescent="0.3">
      <c r="A425" s="33" t="s">
        <v>444</v>
      </c>
      <c r="B425" s="34" t="s">
        <v>21</v>
      </c>
      <c r="C425" s="34" t="s">
        <v>16</v>
      </c>
      <c r="D425" s="35">
        <v>45960</v>
      </c>
      <c r="E425" s="35">
        <v>45962</v>
      </c>
      <c r="F425" s="35">
        <v>45967</v>
      </c>
      <c r="G425" s="35">
        <v>45974</v>
      </c>
      <c r="H425" s="34" t="s">
        <v>17</v>
      </c>
      <c r="I425" s="34"/>
      <c r="J425" s="35">
        <v>45995</v>
      </c>
      <c r="K425" s="36">
        <v>4</v>
      </c>
      <c r="L425" s="44">
        <f>IF(NOT(ISBLANK(tblClean[[#This Row],[Pre-Booking Date]])), 1, 0)</f>
        <v>1</v>
      </c>
      <c r="M425" s="44">
        <f>IF(NOT(ISBLANK(tblClean[[#This Row],[Booking Date]])), 1, 0)</f>
        <v>1</v>
      </c>
      <c r="N425" s="38">
        <f>IF(NOT(ISBLANK(tblClean[[#This Row],[Delivery Date]])), 1, 0)</f>
        <v>1</v>
      </c>
      <c r="O425" s="38">
        <f>IF(OR(LOWER(TRIM(tblClean[[#This Row],[Cancellation Status]]))="yes", LOWER(TRIM(tblClean[[#This Row],[Cancellation Status]]))="cancelled"), 1, 0)</f>
        <v>0</v>
      </c>
      <c r="P425" s="38">
        <f>IF(AND(tblClean[[#This Row],[Is_Delivered]]=1, tblClean[[#This Row],[Is_Cancelled]]=0), 1, 0)</f>
        <v>1</v>
      </c>
      <c r="Q425" s="38">
        <f>IF(AND(NOT(ISBLANK(tblClean[[#This Row],[Pre-Booking Date]])), NOT(ISBLANK(tblClean[[#This Row],[Lead Date]]))), tblClean[[#This Row],[Pre-Booking Date]] - tblClean[[#This Row],[Lead Date]], "")</f>
        <v>2</v>
      </c>
      <c r="R425" s="38">
        <f>IF(AND(NOT(ISBLANK(tblClean[[#This Row],[Booking Date]])), NOT(ISBLANK(tblClean[[#This Row],[Pre-Booking Date]]))), tblClean[[#This Row],[Booking Date]] - tblClean[[#This Row],[Pre-Booking Date]], "")</f>
        <v>5</v>
      </c>
      <c r="S425" s="38">
        <f>IF(AND(NOT(ISBLANK(tblClean[[#This Row],[Delivery Date]])), NOT(ISBLANK(tblClean[[#This Row],[Booking Date]]))), tblClean[[#This Row],[Delivery Date]] - tblClean[[#This Row],[Booking Date]], "")</f>
        <v>7</v>
      </c>
      <c r="T425" s="39">
        <f>IF(AND(tblClean[[#This Row],[Is_SuccessfulDelivery]]=1, NOT(ISBLANK(tblClean[[#This Row],[Delivery Date]])), NOT(ISBLANK(tblClean[[#This Row],[Booking Date]]))),
   tblClean[[#This Row],[Delivery Date]] - tblClean[[#This Row],[Booking Date]],
   "")</f>
        <v>7</v>
      </c>
      <c r="U4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25" s="82">
        <f>IF(tblClean[[#This Row],[Delivery Date]]="", "", tblClean[[#This Row],[Delivery Date]] - tblClean[[#This Row],[Lead Date]])</f>
        <v>14</v>
      </c>
      <c r="W425" s="82" t="str">
        <f>_xlfn.XLOOKUP(tblClean[[#This Row],[Lead ID]], tblHP[Lead ID], tblHP[Potential_Bucket], "")</f>
        <v>Low</v>
      </c>
      <c r="X425" s="82" t="str">
        <f>IF(tblClean[[#This Row],[Customer Rating]]="", "", IF(tblClean[[#This Row],[Customer Rating]]&lt;=2,"0-2", IF(tblClean[[#This Row],[Customer Rating]]&lt;=5,"3-5", IF(tblClean[[#This Row],[Customer Rating]]&lt;=8,"6-8","9-10"))))</f>
        <v>3-5</v>
      </c>
    </row>
    <row r="426" spans="1:24" x14ac:dyDescent="0.3">
      <c r="A426" s="40" t="s">
        <v>445</v>
      </c>
      <c r="B426" s="41" t="s">
        <v>19</v>
      </c>
      <c r="C426" s="41" t="s">
        <v>16</v>
      </c>
      <c r="D426" s="42">
        <v>45934</v>
      </c>
      <c r="E426" s="42">
        <v>45937</v>
      </c>
      <c r="F426" s="42">
        <v>45940</v>
      </c>
      <c r="G426" s="42">
        <v>45943</v>
      </c>
      <c r="H426" s="41" t="s">
        <v>17</v>
      </c>
      <c r="I426" s="41"/>
      <c r="J426" s="42">
        <v>45953</v>
      </c>
      <c r="K426" s="43">
        <v>10</v>
      </c>
      <c r="L426" s="44">
        <f>IF(NOT(ISBLANK(tblClean[[#This Row],[Pre-Booking Date]])), 1, 0)</f>
        <v>1</v>
      </c>
      <c r="M426" s="44">
        <f>IF(NOT(ISBLANK(tblClean[[#This Row],[Booking Date]])), 1, 0)</f>
        <v>1</v>
      </c>
      <c r="N426" s="38">
        <f>IF(NOT(ISBLANK(tblClean[[#This Row],[Delivery Date]])), 1, 0)</f>
        <v>1</v>
      </c>
      <c r="O426" s="38">
        <f>IF(OR(LOWER(TRIM(tblClean[[#This Row],[Cancellation Status]]))="yes", LOWER(TRIM(tblClean[[#This Row],[Cancellation Status]]))="cancelled"), 1, 0)</f>
        <v>0</v>
      </c>
      <c r="P426" s="38">
        <f>IF(AND(tblClean[[#This Row],[Is_Delivered]]=1, tblClean[[#This Row],[Is_Cancelled]]=0), 1, 0)</f>
        <v>1</v>
      </c>
      <c r="Q426" s="38">
        <f>IF(AND(NOT(ISBLANK(tblClean[[#This Row],[Pre-Booking Date]])), NOT(ISBLANK(tblClean[[#This Row],[Lead Date]]))), tblClean[[#This Row],[Pre-Booking Date]] - tblClean[[#This Row],[Lead Date]], "")</f>
        <v>3</v>
      </c>
      <c r="R426" s="38">
        <f>IF(AND(NOT(ISBLANK(tblClean[[#This Row],[Booking Date]])), NOT(ISBLANK(tblClean[[#This Row],[Pre-Booking Date]]))), tblClean[[#This Row],[Booking Date]] - tblClean[[#This Row],[Pre-Booking Date]], "")</f>
        <v>3</v>
      </c>
      <c r="S426" s="38">
        <f>IF(AND(NOT(ISBLANK(tblClean[[#This Row],[Delivery Date]])), NOT(ISBLANK(tblClean[[#This Row],[Booking Date]]))), tblClean[[#This Row],[Delivery Date]] - tblClean[[#This Row],[Booking Date]], "")</f>
        <v>3</v>
      </c>
      <c r="T426" s="39">
        <f>IF(AND(tblClean[[#This Row],[Is_SuccessfulDelivery]]=1, NOT(ISBLANK(tblClean[[#This Row],[Delivery Date]])), NOT(ISBLANK(tblClean[[#This Row],[Booking Date]]))),
   tblClean[[#This Row],[Delivery Date]] - tblClean[[#This Row],[Booking Date]],
   "")</f>
        <v>3</v>
      </c>
      <c r="U4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26" s="82">
        <f>IF(tblClean[[#This Row],[Delivery Date]]="", "", tblClean[[#This Row],[Delivery Date]] - tblClean[[#This Row],[Lead Date]])</f>
        <v>9</v>
      </c>
      <c r="W426" s="82" t="str">
        <f>_xlfn.XLOOKUP(tblClean[[#This Row],[Lead ID]], tblHP[Lead ID], tblHP[Potential_Bucket], "")</f>
        <v>Medium</v>
      </c>
      <c r="X426" s="82" t="str">
        <f>IF(tblClean[[#This Row],[Customer Rating]]="", "", IF(tblClean[[#This Row],[Customer Rating]]&lt;=2,"0-2", IF(tblClean[[#This Row],[Customer Rating]]&lt;=5,"3-5", IF(tblClean[[#This Row],[Customer Rating]]&lt;=8,"6-8","9-10"))))</f>
        <v>9-10</v>
      </c>
    </row>
    <row r="427" spans="1:24" x14ac:dyDescent="0.3">
      <c r="A427" s="33" t="s">
        <v>446</v>
      </c>
      <c r="B427" s="34" t="s">
        <v>21</v>
      </c>
      <c r="C427" s="34" t="s">
        <v>16</v>
      </c>
      <c r="D427" s="35">
        <v>45945</v>
      </c>
      <c r="E427" s="35">
        <v>45950</v>
      </c>
      <c r="F427" s="35">
        <v>45952</v>
      </c>
      <c r="G427" s="35">
        <v>45957</v>
      </c>
      <c r="H427" s="34" t="s">
        <v>17</v>
      </c>
      <c r="I427" s="34"/>
      <c r="J427" s="35">
        <v>45977</v>
      </c>
      <c r="K427" s="36">
        <v>9</v>
      </c>
      <c r="L427" s="44">
        <f>IF(NOT(ISBLANK(tblClean[[#This Row],[Pre-Booking Date]])), 1, 0)</f>
        <v>1</v>
      </c>
      <c r="M427" s="44">
        <f>IF(NOT(ISBLANK(tblClean[[#This Row],[Booking Date]])), 1, 0)</f>
        <v>1</v>
      </c>
      <c r="N427" s="38">
        <f>IF(NOT(ISBLANK(tblClean[[#This Row],[Delivery Date]])), 1, 0)</f>
        <v>1</v>
      </c>
      <c r="O427" s="38">
        <f>IF(OR(LOWER(TRIM(tblClean[[#This Row],[Cancellation Status]]))="yes", LOWER(TRIM(tblClean[[#This Row],[Cancellation Status]]))="cancelled"), 1, 0)</f>
        <v>0</v>
      </c>
      <c r="P427" s="38">
        <f>IF(AND(tblClean[[#This Row],[Is_Delivered]]=1, tblClean[[#This Row],[Is_Cancelled]]=0), 1, 0)</f>
        <v>1</v>
      </c>
      <c r="Q427" s="38">
        <f>IF(AND(NOT(ISBLANK(tblClean[[#This Row],[Pre-Booking Date]])), NOT(ISBLANK(tblClean[[#This Row],[Lead Date]]))), tblClean[[#This Row],[Pre-Booking Date]] - tblClean[[#This Row],[Lead Date]], "")</f>
        <v>5</v>
      </c>
      <c r="R427" s="38">
        <f>IF(AND(NOT(ISBLANK(tblClean[[#This Row],[Booking Date]])), NOT(ISBLANK(tblClean[[#This Row],[Pre-Booking Date]]))), tblClean[[#This Row],[Booking Date]] - tblClean[[#This Row],[Pre-Booking Date]], "")</f>
        <v>2</v>
      </c>
      <c r="S427" s="38">
        <f>IF(AND(NOT(ISBLANK(tblClean[[#This Row],[Delivery Date]])), NOT(ISBLANK(tblClean[[#This Row],[Booking Date]]))), tblClean[[#This Row],[Delivery Date]] - tblClean[[#This Row],[Booking Date]], "")</f>
        <v>5</v>
      </c>
      <c r="T427" s="39">
        <f>IF(AND(tblClean[[#This Row],[Is_SuccessfulDelivery]]=1, NOT(ISBLANK(tblClean[[#This Row],[Delivery Date]])), NOT(ISBLANK(tblClean[[#This Row],[Booking Date]]))),
   tblClean[[#This Row],[Delivery Date]] - tblClean[[#This Row],[Booking Date]],
   "")</f>
        <v>5</v>
      </c>
      <c r="U4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27" s="82">
        <f>IF(tblClean[[#This Row],[Delivery Date]]="", "", tblClean[[#This Row],[Delivery Date]] - tblClean[[#This Row],[Lead Date]])</f>
        <v>12</v>
      </c>
      <c r="W427" s="82" t="str">
        <f>_xlfn.XLOOKUP(tblClean[[#This Row],[Lead ID]], tblHP[Lead ID], tblHP[Potential_Bucket], "")</f>
        <v>Medium</v>
      </c>
      <c r="X427" s="82" t="str">
        <f>IF(tblClean[[#This Row],[Customer Rating]]="", "", IF(tblClean[[#This Row],[Customer Rating]]&lt;=2,"0-2", IF(tblClean[[#This Row],[Customer Rating]]&lt;=5,"3-5", IF(tblClean[[#This Row],[Customer Rating]]&lt;=8,"6-8","9-10"))))</f>
        <v>9-10</v>
      </c>
    </row>
    <row r="428" spans="1:24" x14ac:dyDescent="0.3">
      <c r="A428" s="40" t="s">
        <v>447</v>
      </c>
      <c r="B428" s="41" t="s">
        <v>15</v>
      </c>
      <c r="C428" s="41" t="s">
        <v>16</v>
      </c>
      <c r="D428" s="42">
        <v>45961</v>
      </c>
      <c r="E428" s="42">
        <v>45965</v>
      </c>
      <c r="F428" s="42">
        <v>45970</v>
      </c>
      <c r="G428" s="42">
        <v>45976</v>
      </c>
      <c r="H428" s="41" t="s">
        <v>17</v>
      </c>
      <c r="I428" s="41"/>
      <c r="J428" s="42">
        <v>45995</v>
      </c>
      <c r="K428" s="43">
        <v>5</v>
      </c>
      <c r="L428" s="44">
        <f>IF(NOT(ISBLANK(tblClean[[#This Row],[Pre-Booking Date]])), 1, 0)</f>
        <v>1</v>
      </c>
      <c r="M428" s="44">
        <f>IF(NOT(ISBLANK(tblClean[[#This Row],[Booking Date]])), 1, 0)</f>
        <v>1</v>
      </c>
      <c r="N428" s="38">
        <f>IF(NOT(ISBLANK(tblClean[[#This Row],[Delivery Date]])), 1, 0)</f>
        <v>1</v>
      </c>
      <c r="O428" s="38">
        <f>IF(OR(LOWER(TRIM(tblClean[[#This Row],[Cancellation Status]]))="yes", LOWER(TRIM(tblClean[[#This Row],[Cancellation Status]]))="cancelled"), 1, 0)</f>
        <v>0</v>
      </c>
      <c r="P428" s="38">
        <f>IF(AND(tblClean[[#This Row],[Is_Delivered]]=1, tblClean[[#This Row],[Is_Cancelled]]=0), 1, 0)</f>
        <v>1</v>
      </c>
      <c r="Q428" s="38">
        <f>IF(AND(NOT(ISBLANK(tblClean[[#This Row],[Pre-Booking Date]])), NOT(ISBLANK(tblClean[[#This Row],[Lead Date]]))), tblClean[[#This Row],[Pre-Booking Date]] - tblClean[[#This Row],[Lead Date]], "")</f>
        <v>4</v>
      </c>
      <c r="R428" s="38">
        <f>IF(AND(NOT(ISBLANK(tblClean[[#This Row],[Booking Date]])), NOT(ISBLANK(tblClean[[#This Row],[Pre-Booking Date]]))), tblClean[[#This Row],[Booking Date]] - tblClean[[#This Row],[Pre-Booking Date]], "")</f>
        <v>5</v>
      </c>
      <c r="S428" s="38">
        <f>IF(AND(NOT(ISBLANK(tblClean[[#This Row],[Delivery Date]])), NOT(ISBLANK(tblClean[[#This Row],[Booking Date]]))), tblClean[[#This Row],[Delivery Date]] - tblClean[[#This Row],[Booking Date]], "")</f>
        <v>6</v>
      </c>
      <c r="T428" s="39">
        <f>IF(AND(tblClean[[#This Row],[Is_SuccessfulDelivery]]=1, NOT(ISBLANK(tblClean[[#This Row],[Delivery Date]])), NOT(ISBLANK(tblClean[[#This Row],[Booking Date]]))),
   tblClean[[#This Row],[Delivery Date]] - tblClean[[#This Row],[Booking Date]],
   "")</f>
        <v>6</v>
      </c>
      <c r="U4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28" s="82">
        <f>IF(tblClean[[#This Row],[Delivery Date]]="", "", tblClean[[#This Row],[Delivery Date]] - tblClean[[#This Row],[Lead Date]])</f>
        <v>15</v>
      </c>
      <c r="W428" s="82" t="str">
        <f>_xlfn.XLOOKUP(tblClean[[#This Row],[Lead ID]], tblHP[Lead ID], tblHP[Potential_Bucket], "")</f>
        <v>Low</v>
      </c>
      <c r="X428" s="82" t="str">
        <f>IF(tblClean[[#This Row],[Customer Rating]]="", "", IF(tblClean[[#This Row],[Customer Rating]]&lt;=2,"0-2", IF(tblClean[[#This Row],[Customer Rating]]&lt;=5,"3-5", IF(tblClean[[#This Row],[Customer Rating]]&lt;=8,"6-8","9-10"))))</f>
        <v>3-5</v>
      </c>
    </row>
    <row r="429" spans="1:24" x14ac:dyDescent="0.3">
      <c r="A429" s="33" t="s">
        <v>448</v>
      </c>
      <c r="B429" s="34" t="s">
        <v>15</v>
      </c>
      <c r="C429" s="34" t="s">
        <v>16</v>
      </c>
      <c r="D429" s="35">
        <v>45934</v>
      </c>
      <c r="E429" s="35">
        <v>45938</v>
      </c>
      <c r="F429" s="35">
        <v>45941</v>
      </c>
      <c r="G429" s="35">
        <v>45948</v>
      </c>
      <c r="H429" s="34" t="s">
        <v>17</v>
      </c>
      <c r="I429" s="34"/>
      <c r="J429" s="35">
        <v>45967</v>
      </c>
      <c r="K429" s="36">
        <v>1</v>
      </c>
      <c r="L429" s="44">
        <f>IF(NOT(ISBLANK(tblClean[[#This Row],[Pre-Booking Date]])), 1, 0)</f>
        <v>1</v>
      </c>
      <c r="M429" s="44">
        <f>IF(NOT(ISBLANK(tblClean[[#This Row],[Booking Date]])), 1, 0)</f>
        <v>1</v>
      </c>
      <c r="N429" s="38">
        <f>IF(NOT(ISBLANK(tblClean[[#This Row],[Delivery Date]])), 1, 0)</f>
        <v>1</v>
      </c>
      <c r="O429" s="38">
        <f>IF(OR(LOWER(TRIM(tblClean[[#This Row],[Cancellation Status]]))="yes", LOWER(TRIM(tblClean[[#This Row],[Cancellation Status]]))="cancelled"), 1, 0)</f>
        <v>0</v>
      </c>
      <c r="P429" s="38">
        <f>IF(AND(tblClean[[#This Row],[Is_Delivered]]=1, tblClean[[#This Row],[Is_Cancelled]]=0), 1, 0)</f>
        <v>1</v>
      </c>
      <c r="Q429" s="38">
        <f>IF(AND(NOT(ISBLANK(tblClean[[#This Row],[Pre-Booking Date]])), NOT(ISBLANK(tblClean[[#This Row],[Lead Date]]))), tblClean[[#This Row],[Pre-Booking Date]] - tblClean[[#This Row],[Lead Date]], "")</f>
        <v>4</v>
      </c>
      <c r="R429" s="38">
        <f>IF(AND(NOT(ISBLANK(tblClean[[#This Row],[Booking Date]])), NOT(ISBLANK(tblClean[[#This Row],[Pre-Booking Date]]))), tblClean[[#This Row],[Booking Date]] - tblClean[[#This Row],[Pre-Booking Date]], "")</f>
        <v>3</v>
      </c>
      <c r="S429" s="38">
        <f>IF(AND(NOT(ISBLANK(tblClean[[#This Row],[Delivery Date]])), NOT(ISBLANK(tblClean[[#This Row],[Booking Date]]))), tblClean[[#This Row],[Delivery Date]] - tblClean[[#This Row],[Booking Date]], "")</f>
        <v>7</v>
      </c>
      <c r="T429" s="39">
        <f>IF(AND(tblClean[[#This Row],[Is_SuccessfulDelivery]]=1, NOT(ISBLANK(tblClean[[#This Row],[Delivery Date]])), NOT(ISBLANK(tblClean[[#This Row],[Booking Date]]))),
   tblClean[[#This Row],[Delivery Date]] - tblClean[[#This Row],[Booking Date]],
   "")</f>
        <v>7</v>
      </c>
      <c r="U4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29" s="82">
        <f>IF(tblClean[[#This Row],[Delivery Date]]="", "", tblClean[[#This Row],[Delivery Date]] - tblClean[[#This Row],[Lead Date]])</f>
        <v>14</v>
      </c>
      <c r="W429" s="82" t="str">
        <f>_xlfn.XLOOKUP(tblClean[[#This Row],[Lead ID]], tblHP[Lead ID], tblHP[Potential_Bucket], "")</f>
        <v>Low</v>
      </c>
      <c r="X429" s="82" t="str">
        <f>IF(tblClean[[#This Row],[Customer Rating]]="", "", IF(tblClean[[#This Row],[Customer Rating]]&lt;=2,"0-2", IF(tblClean[[#This Row],[Customer Rating]]&lt;=5,"3-5", IF(tblClean[[#This Row],[Customer Rating]]&lt;=8,"6-8","9-10"))))</f>
        <v>0-2</v>
      </c>
    </row>
    <row r="430" spans="1:24" x14ac:dyDescent="0.3">
      <c r="A430" s="40" t="s">
        <v>449</v>
      </c>
      <c r="B430" s="41" t="s">
        <v>19</v>
      </c>
      <c r="C430" s="41" t="s">
        <v>30</v>
      </c>
      <c r="D430" s="42">
        <v>45951</v>
      </c>
      <c r="E430" s="42">
        <v>45954</v>
      </c>
      <c r="F430" s="42">
        <v>45959</v>
      </c>
      <c r="G430" s="42">
        <v>45964</v>
      </c>
      <c r="H430" s="41" t="s">
        <v>17</v>
      </c>
      <c r="I430" s="41"/>
      <c r="J430" s="42">
        <v>45982</v>
      </c>
      <c r="K430" s="43">
        <v>7</v>
      </c>
      <c r="L430" s="44">
        <f>IF(NOT(ISBLANK(tblClean[[#This Row],[Pre-Booking Date]])), 1, 0)</f>
        <v>1</v>
      </c>
      <c r="M430" s="44">
        <f>IF(NOT(ISBLANK(tblClean[[#This Row],[Booking Date]])), 1, 0)</f>
        <v>1</v>
      </c>
      <c r="N430" s="38">
        <f>IF(NOT(ISBLANK(tblClean[[#This Row],[Delivery Date]])), 1, 0)</f>
        <v>1</v>
      </c>
      <c r="O430" s="38">
        <f>IF(OR(LOWER(TRIM(tblClean[[#This Row],[Cancellation Status]]))="yes", LOWER(TRIM(tblClean[[#This Row],[Cancellation Status]]))="cancelled"), 1, 0)</f>
        <v>0</v>
      </c>
      <c r="P430" s="38">
        <f>IF(AND(tblClean[[#This Row],[Is_Delivered]]=1, tblClean[[#This Row],[Is_Cancelled]]=0), 1, 0)</f>
        <v>1</v>
      </c>
      <c r="Q430" s="38">
        <f>IF(AND(NOT(ISBLANK(tblClean[[#This Row],[Pre-Booking Date]])), NOT(ISBLANK(tblClean[[#This Row],[Lead Date]]))), tblClean[[#This Row],[Pre-Booking Date]] - tblClean[[#This Row],[Lead Date]], "")</f>
        <v>3</v>
      </c>
      <c r="R430" s="38">
        <f>IF(AND(NOT(ISBLANK(tblClean[[#This Row],[Booking Date]])), NOT(ISBLANK(tblClean[[#This Row],[Pre-Booking Date]]))), tblClean[[#This Row],[Booking Date]] - tblClean[[#This Row],[Pre-Booking Date]], "")</f>
        <v>5</v>
      </c>
      <c r="S430" s="38">
        <f>IF(AND(NOT(ISBLANK(tblClean[[#This Row],[Delivery Date]])), NOT(ISBLANK(tblClean[[#This Row],[Booking Date]]))), tblClean[[#This Row],[Delivery Date]] - tblClean[[#This Row],[Booking Date]], "")</f>
        <v>5</v>
      </c>
      <c r="T430" s="39">
        <f>IF(AND(tblClean[[#This Row],[Is_SuccessfulDelivery]]=1, NOT(ISBLANK(tblClean[[#This Row],[Delivery Date]])), NOT(ISBLANK(tblClean[[#This Row],[Booking Date]]))),
   tblClean[[#This Row],[Delivery Date]] - tblClean[[#This Row],[Booking Date]],
   "")</f>
        <v>5</v>
      </c>
      <c r="U4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30" s="82">
        <f>IF(tblClean[[#This Row],[Delivery Date]]="", "", tblClean[[#This Row],[Delivery Date]] - tblClean[[#This Row],[Lead Date]])</f>
        <v>13</v>
      </c>
      <c r="W430" s="82" t="str">
        <f>_xlfn.XLOOKUP(tblClean[[#This Row],[Lead ID]], tblHP[Lead ID], tblHP[Potential_Bucket], "")</f>
        <v>High</v>
      </c>
      <c r="X430" s="82" t="str">
        <f>IF(tblClean[[#This Row],[Customer Rating]]="", "", IF(tblClean[[#This Row],[Customer Rating]]&lt;=2,"0-2", IF(tblClean[[#This Row],[Customer Rating]]&lt;=5,"3-5", IF(tblClean[[#This Row],[Customer Rating]]&lt;=8,"6-8","9-10"))))</f>
        <v>6-8</v>
      </c>
    </row>
    <row r="431" spans="1:24" x14ac:dyDescent="0.3">
      <c r="A431" s="33" t="s">
        <v>450</v>
      </c>
      <c r="B431" s="34" t="s">
        <v>32</v>
      </c>
      <c r="C431" s="34" t="s">
        <v>16</v>
      </c>
      <c r="D431" s="35">
        <v>45957</v>
      </c>
      <c r="E431" s="35">
        <v>45961</v>
      </c>
      <c r="F431" s="35">
        <v>45966</v>
      </c>
      <c r="G431" s="35">
        <v>45969</v>
      </c>
      <c r="H431" s="34" t="s">
        <v>17</v>
      </c>
      <c r="I431" s="34"/>
      <c r="J431" s="35">
        <v>45994</v>
      </c>
      <c r="K431" s="36">
        <v>2</v>
      </c>
      <c r="L431" s="44">
        <f>IF(NOT(ISBLANK(tblClean[[#This Row],[Pre-Booking Date]])), 1, 0)</f>
        <v>1</v>
      </c>
      <c r="M431" s="44">
        <f>IF(NOT(ISBLANK(tblClean[[#This Row],[Booking Date]])), 1, 0)</f>
        <v>1</v>
      </c>
      <c r="N431" s="38">
        <f>IF(NOT(ISBLANK(tblClean[[#This Row],[Delivery Date]])), 1, 0)</f>
        <v>1</v>
      </c>
      <c r="O431" s="38">
        <f>IF(OR(LOWER(TRIM(tblClean[[#This Row],[Cancellation Status]]))="yes", LOWER(TRIM(tblClean[[#This Row],[Cancellation Status]]))="cancelled"), 1, 0)</f>
        <v>0</v>
      </c>
      <c r="P431" s="38">
        <f>IF(AND(tblClean[[#This Row],[Is_Delivered]]=1, tblClean[[#This Row],[Is_Cancelled]]=0), 1, 0)</f>
        <v>1</v>
      </c>
      <c r="Q431" s="38">
        <f>IF(AND(NOT(ISBLANK(tblClean[[#This Row],[Pre-Booking Date]])), NOT(ISBLANK(tblClean[[#This Row],[Lead Date]]))), tblClean[[#This Row],[Pre-Booking Date]] - tblClean[[#This Row],[Lead Date]], "")</f>
        <v>4</v>
      </c>
      <c r="R431" s="38">
        <f>IF(AND(NOT(ISBLANK(tblClean[[#This Row],[Booking Date]])), NOT(ISBLANK(tblClean[[#This Row],[Pre-Booking Date]]))), tblClean[[#This Row],[Booking Date]] - tblClean[[#This Row],[Pre-Booking Date]], "")</f>
        <v>5</v>
      </c>
      <c r="S431" s="38">
        <f>IF(AND(NOT(ISBLANK(tblClean[[#This Row],[Delivery Date]])), NOT(ISBLANK(tblClean[[#This Row],[Booking Date]]))), tblClean[[#This Row],[Delivery Date]] - tblClean[[#This Row],[Booking Date]], "")</f>
        <v>3</v>
      </c>
      <c r="T431" s="39">
        <f>IF(AND(tblClean[[#This Row],[Is_SuccessfulDelivery]]=1, NOT(ISBLANK(tblClean[[#This Row],[Delivery Date]])), NOT(ISBLANK(tblClean[[#This Row],[Booking Date]]))),
   tblClean[[#This Row],[Delivery Date]] - tblClean[[#This Row],[Booking Date]],
   "")</f>
        <v>3</v>
      </c>
      <c r="U4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31" s="82">
        <f>IF(tblClean[[#This Row],[Delivery Date]]="", "", tblClean[[#This Row],[Delivery Date]] - tblClean[[#This Row],[Lead Date]])</f>
        <v>12</v>
      </c>
      <c r="W431" s="82" t="str">
        <f>_xlfn.XLOOKUP(tblClean[[#This Row],[Lead ID]], tblHP[Lead ID], tblHP[Potential_Bucket], "")</f>
        <v>Low</v>
      </c>
      <c r="X431" s="82" t="str">
        <f>IF(tblClean[[#This Row],[Customer Rating]]="", "", IF(tblClean[[#This Row],[Customer Rating]]&lt;=2,"0-2", IF(tblClean[[#This Row],[Customer Rating]]&lt;=5,"3-5", IF(tblClean[[#This Row],[Customer Rating]]&lt;=8,"6-8","9-10"))))</f>
        <v>0-2</v>
      </c>
    </row>
    <row r="432" spans="1:24" x14ac:dyDescent="0.3">
      <c r="A432" s="40" t="s">
        <v>451</v>
      </c>
      <c r="B432" s="41" t="s">
        <v>32</v>
      </c>
      <c r="C432" s="41" t="s">
        <v>22</v>
      </c>
      <c r="D432" s="42">
        <v>45935</v>
      </c>
      <c r="E432" s="41"/>
      <c r="F432" s="41"/>
      <c r="G432" s="41"/>
      <c r="H432" s="41" t="s">
        <v>23</v>
      </c>
      <c r="I432" s="41" t="s">
        <v>101</v>
      </c>
      <c r="J432" s="41"/>
      <c r="K432" s="43"/>
      <c r="L432" s="44">
        <f>IF(NOT(ISBLANK(tblClean[[#This Row],[Pre-Booking Date]])), 1, 0)</f>
        <v>0</v>
      </c>
      <c r="M432" s="44">
        <f>IF(NOT(ISBLANK(tblClean[[#This Row],[Booking Date]])), 1, 0)</f>
        <v>0</v>
      </c>
      <c r="N432" s="38">
        <f>IF(NOT(ISBLANK(tblClean[[#This Row],[Delivery Date]])), 1, 0)</f>
        <v>0</v>
      </c>
      <c r="O432" s="38">
        <f>IF(OR(LOWER(TRIM(tblClean[[#This Row],[Cancellation Status]]))="yes", LOWER(TRIM(tblClean[[#This Row],[Cancellation Status]]))="cancelled"), 1, 0)</f>
        <v>1</v>
      </c>
      <c r="P432" s="38">
        <f>IF(AND(tblClean[[#This Row],[Is_Delivered]]=1, tblClean[[#This Row],[Is_Cancelled]]=0), 1, 0)</f>
        <v>0</v>
      </c>
      <c r="Q432" s="38" t="str">
        <f>IF(AND(NOT(ISBLANK(tblClean[[#This Row],[Pre-Booking Date]])), NOT(ISBLANK(tblClean[[#This Row],[Lead Date]]))), tblClean[[#This Row],[Pre-Booking Date]] - tblClean[[#This Row],[Lead Date]], "")</f>
        <v/>
      </c>
      <c r="R432" s="38" t="str">
        <f>IF(AND(NOT(ISBLANK(tblClean[[#This Row],[Booking Date]])), NOT(ISBLANK(tblClean[[#This Row],[Pre-Booking Date]]))), tblClean[[#This Row],[Booking Date]] - tblClean[[#This Row],[Pre-Booking Date]], "")</f>
        <v/>
      </c>
      <c r="S432" s="38" t="str">
        <f>IF(AND(NOT(ISBLANK(tblClean[[#This Row],[Delivery Date]])), NOT(ISBLANK(tblClean[[#This Row],[Booking Date]]))), tblClean[[#This Row],[Delivery Date]] - tblClean[[#This Row],[Booking Date]], "")</f>
        <v/>
      </c>
      <c r="T432" s="39" t="str">
        <f>IF(AND(tblClean[[#This Row],[Is_SuccessfulDelivery]]=1, NOT(ISBLANK(tblClean[[#This Row],[Delivery Date]])), NOT(ISBLANK(tblClean[[#This Row],[Booking Date]]))),
   tblClean[[#This Row],[Delivery Date]] - tblClean[[#This Row],[Booking Date]],
   "")</f>
        <v/>
      </c>
      <c r="U4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32" s="82" t="str">
        <f>IF(tblClean[[#This Row],[Delivery Date]]="", "", tblClean[[#This Row],[Delivery Date]] - tblClean[[#This Row],[Lead Date]])</f>
        <v/>
      </c>
      <c r="W432" s="82" t="str">
        <f>_xlfn.XLOOKUP(tblClean[[#This Row],[Lead ID]], tblHP[Lead ID], tblHP[Potential_Bucket], "")</f>
        <v>Low</v>
      </c>
      <c r="X432" s="82" t="str">
        <f>IF(tblClean[[#This Row],[Customer Rating]]="", "", IF(tblClean[[#This Row],[Customer Rating]]&lt;=2,"0-2", IF(tblClean[[#This Row],[Customer Rating]]&lt;=5,"3-5", IF(tblClean[[#This Row],[Customer Rating]]&lt;=8,"6-8","9-10"))))</f>
        <v/>
      </c>
    </row>
    <row r="433" spans="1:24" x14ac:dyDescent="0.3">
      <c r="A433" s="33" t="s">
        <v>452</v>
      </c>
      <c r="B433" s="34" t="s">
        <v>19</v>
      </c>
      <c r="C433" s="34" t="s">
        <v>16</v>
      </c>
      <c r="D433" s="35">
        <v>45946</v>
      </c>
      <c r="E433" s="35">
        <v>45951</v>
      </c>
      <c r="F433" s="35">
        <v>45954</v>
      </c>
      <c r="G433" s="35">
        <v>45956</v>
      </c>
      <c r="H433" s="34" t="s">
        <v>17</v>
      </c>
      <c r="I433" s="34"/>
      <c r="J433" s="35">
        <v>45969</v>
      </c>
      <c r="K433" s="36">
        <v>3</v>
      </c>
      <c r="L433" s="44">
        <f>IF(NOT(ISBLANK(tblClean[[#This Row],[Pre-Booking Date]])), 1, 0)</f>
        <v>1</v>
      </c>
      <c r="M433" s="44">
        <f>IF(NOT(ISBLANK(tblClean[[#This Row],[Booking Date]])), 1, 0)</f>
        <v>1</v>
      </c>
      <c r="N433" s="38">
        <f>IF(NOT(ISBLANK(tblClean[[#This Row],[Delivery Date]])), 1, 0)</f>
        <v>1</v>
      </c>
      <c r="O433" s="38">
        <f>IF(OR(LOWER(TRIM(tblClean[[#This Row],[Cancellation Status]]))="yes", LOWER(TRIM(tblClean[[#This Row],[Cancellation Status]]))="cancelled"), 1, 0)</f>
        <v>0</v>
      </c>
      <c r="P433" s="38">
        <f>IF(AND(tblClean[[#This Row],[Is_Delivered]]=1, tblClean[[#This Row],[Is_Cancelled]]=0), 1, 0)</f>
        <v>1</v>
      </c>
      <c r="Q433" s="38">
        <f>IF(AND(NOT(ISBLANK(tblClean[[#This Row],[Pre-Booking Date]])), NOT(ISBLANK(tblClean[[#This Row],[Lead Date]]))), tblClean[[#This Row],[Pre-Booking Date]] - tblClean[[#This Row],[Lead Date]], "")</f>
        <v>5</v>
      </c>
      <c r="R433" s="38">
        <f>IF(AND(NOT(ISBLANK(tblClean[[#This Row],[Booking Date]])), NOT(ISBLANK(tblClean[[#This Row],[Pre-Booking Date]]))), tblClean[[#This Row],[Booking Date]] - tblClean[[#This Row],[Pre-Booking Date]], "")</f>
        <v>3</v>
      </c>
      <c r="S433" s="38">
        <f>IF(AND(NOT(ISBLANK(tblClean[[#This Row],[Delivery Date]])), NOT(ISBLANK(tblClean[[#This Row],[Booking Date]]))), tblClean[[#This Row],[Delivery Date]] - tblClean[[#This Row],[Booking Date]], "")</f>
        <v>2</v>
      </c>
      <c r="T433" s="39">
        <f>IF(AND(tblClean[[#This Row],[Is_SuccessfulDelivery]]=1, NOT(ISBLANK(tblClean[[#This Row],[Delivery Date]])), NOT(ISBLANK(tblClean[[#This Row],[Booking Date]]))),
   tblClean[[#This Row],[Delivery Date]] - tblClean[[#This Row],[Booking Date]],
   "")</f>
        <v>2</v>
      </c>
      <c r="U4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33" s="82">
        <f>IF(tblClean[[#This Row],[Delivery Date]]="", "", tblClean[[#This Row],[Delivery Date]] - tblClean[[#This Row],[Lead Date]])</f>
        <v>10</v>
      </c>
      <c r="W433" s="82" t="str">
        <f>_xlfn.XLOOKUP(tblClean[[#This Row],[Lead ID]], tblHP[Lead ID], tblHP[Potential_Bucket], "")</f>
        <v>Low</v>
      </c>
      <c r="X433" s="82" t="str">
        <f>IF(tblClean[[#This Row],[Customer Rating]]="", "", IF(tblClean[[#This Row],[Customer Rating]]&lt;=2,"0-2", IF(tblClean[[#This Row],[Customer Rating]]&lt;=5,"3-5", IF(tblClean[[#This Row],[Customer Rating]]&lt;=8,"6-8","9-10"))))</f>
        <v>3-5</v>
      </c>
    </row>
    <row r="434" spans="1:24" x14ac:dyDescent="0.3">
      <c r="A434" s="40" t="s">
        <v>453</v>
      </c>
      <c r="B434" s="41" t="s">
        <v>19</v>
      </c>
      <c r="C434" s="41" t="s">
        <v>30</v>
      </c>
      <c r="D434" s="42">
        <v>45960</v>
      </c>
      <c r="E434" s="42">
        <v>45965</v>
      </c>
      <c r="F434" s="42">
        <v>45967</v>
      </c>
      <c r="G434" s="42">
        <v>45969</v>
      </c>
      <c r="H434" s="41" t="s">
        <v>17</v>
      </c>
      <c r="I434" s="41"/>
      <c r="J434" s="42">
        <v>45986</v>
      </c>
      <c r="K434" s="43">
        <v>3</v>
      </c>
      <c r="L434" s="44">
        <f>IF(NOT(ISBLANK(tblClean[[#This Row],[Pre-Booking Date]])), 1, 0)</f>
        <v>1</v>
      </c>
      <c r="M434" s="44">
        <f>IF(NOT(ISBLANK(tblClean[[#This Row],[Booking Date]])), 1, 0)</f>
        <v>1</v>
      </c>
      <c r="N434" s="38">
        <f>IF(NOT(ISBLANK(tblClean[[#This Row],[Delivery Date]])), 1, 0)</f>
        <v>1</v>
      </c>
      <c r="O434" s="38">
        <f>IF(OR(LOWER(TRIM(tblClean[[#This Row],[Cancellation Status]]))="yes", LOWER(TRIM(tblClean[[#This Row],[Cancellation Status]]))="cancelled"), 1, 0)</f>
        <v>0</v>
      </c>
      <c r="P434" s="38">
        <f>IF(AND(tblClean[[#This Row],[Is_Delivered]]=1, tblClean[[#This Row],[Is_Cancelled]]=0), 1, 0)</f>
        <v>1</v>
      </c>
      <c r="Q434" s="38">
        <f>IF(AND(NOT(ISBLANK(tblClean[[#This Row],[Pre-Booking Date]])), NOT(ISBLANK(tblClean[[#This Row],[Lead Date]]))), tblClean[[#This Row],[Pre-Booking Date]] - tblClean[[#This Row],[Lead Date]], "")</f>
        <v>5</v>
      </c>
      <c r="R434" s="38">
        <f>IF(AND(NOT(ISBLANK(tblClean[[#This Row],[Booking Date]])), NOT(ISBLANK(tblClean[[#This Row],[Pre-Booking Date]]))), tblClean[[#This Row],[Booking Date]] - tblClean[[#This Row],[Pre-Booking Date]], "")</f>
        <v>2</v>
      </c>
      <c r="S434" s="38">
        <f>IF(AND(NOT(ISBLANK(tblClean[[#This Row],[Delivery Date]])), NOT(ISBLANK(tblClean[[#This Row],[Booking Date]]))), tblClean[[#This Row],[Delivery Date]] - tblClean[[#This Row],[Booking Date]], "")</f>
        <v>2</v>
      </c>
      <c r="T434" s="39">
        <f>IF(AND(tblClean[[#This Row],[Is_SuccessfulDelivery]]=1, NOT(ISBLANK(tblClean[[#This Row],[Delivery Date]])), NOT(ISBLANK(tblClean[[#This Row],[Booking Date]]))),
   tblClean[[#This Row],[Delivery Date]] - tblClean[[#This Row],[Booking Date]],
   "")</f>
        <v>2</v>
      </c>
      <c r="U4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34" s="82">
        <f>IF(tblClean[[#This Row],[Delivery Date]]="", "", tblClean[[#This Row],[Delivery Date]] - tblClean[[#This Row],[Lead Date]])</f>
        <v>9</v>
      </c>
      <c r="W434" s="82" t="str">
        <f>_xlfn.XLOOKUP(tblClean[[#This Row],[Lead ID]], tblHP[Lead ID], tblHP[Potential_Bucket], "")</f>
        <v>Medium</v>
      </c>
      <c r="X434" s="82" t="str">
        <f>IF(tblClean[[#This Row],[Customer Rating]]="", "", IF(tblClean[[#This Row],[Customer Rating]]&lt;=2,"0-2", IF(tblClean[[#This Row],[Customer Rating]]&lt;=5,"3-5", IF(tblClean[[#This Row],[Customer Rating]]&lt;=8,"6-8","9-10"))))</f>
        <v>3-5</v>
      </c>
    </row>
    <row r="435" spans="1:24" x14ac:dyDescent="0.3">
      <c r="A435" s="33" t="s">
        <v>454</v>
      </c>
      <c r="B435" s="34" t="s">
        <v>15</v>
      </c>
      <c r="C435" s="34" t="s">
        <v>16</v>
      </c>
      <c r="D435" s="35">
        <v>45953</v>
      </c>
      <c r="E435" s="35">
        <v>45957</v>
      </c>
      <c r="F435" s="35">
        <v>45960</v>
      </c>
      <c r="G435" s="35">
        <v>45963</v>
      </c>
      <c r="H435" s="34" t="s">
        <v>17</v>
      </c>
      <c r="I435" s="34"/>
      <c r="J435" s="35">
        <v>45977</v>
      </c>
      <c r="K435" s="36">
        <v>6</v>
      </c>
      <c r="L435" s="44">
        <f>IF(NOT(ISBLANK(tblClean[[#This Row],[Pre-Booking Date]])), 1, 0)</f>
        <v>1</v>
      </c>
      <c r="M435" s="44">
        <f>IF(NOT(ISBLANK(tblClean[[#This Row],[Booking Date]])), 1, 0)</f>
        <v>1</v>
      </c>
      <c r="N435" s="38">
        <f>IF(NOT(ISBLANK(tblClean[[#This Row],[Delivery Date]])), 1, 0)</f>
        <v>1</v>
      </c>
      <c r="O435" s="38">
        <f>IF(OR(LOWER(TRIM(tblClean[[#This Row],[Cancellation Status]]))="yes", LOWER(TRIM(tblClean[[#This Row],[Cancellation Status]]))="cancelled"), 1, 0)</f>
        <v>0</v>
      </c>
      <c r="P435" s="38">
        <f>IF(AND(tblClean[[#This Row],[Is_Delivered]]=1, tblClean[[#This Row],[Is_Cancelled]]=0), 1, 0)</f>
        <v>1</v>
      </c>
      <c r="Q435" s="38">
        <f>IF(AND(NOT(ISBLANK(tblClean[[#This Row],[Pre-Booking Date]])), NOT(ISBLANK(tblClean[[#This Row],[Lead Date]]))), tblClean[[#This Row],[Pre-Booking Date]] - tblClean[[#This Row],[Lead Date]], "")</f>
        <v>4</v>
      </c>
      <c r="R435" s="38">
        <f>IF(AND(NOT(ISBLANK(tblClean[[#This Row],[Booking Date]])), NOT(ISBLANK(tblClean[[#This Row],[Pre-Booking Date]]))), tblClean[[#This Row],[Booking Date]] - tblClean[[#This Row],[Pre-Booking Date]], "")</f>
        <v>3</v>
      </c>
      <c r="S435" s="38">
        <f>IF(AND(NOT(ISBLANK(tblClean[[#This Row],[Delivery Date]])), NOT(ISBLANK(tblClean[[#This Row],[Booking Date]]))), tblClean[[#This Row],[Delivery Date]] - tblClean[[#This Row],[Booking Date]], "")</f>
        <v>3</v>
      </c>
      <c r="T435" s="39">
        <f>IF(AND(tblClean[[#This Row],[Is_SuccessfulDelivery]]=1, NOT(ISBLANK(tblClean[[#This Row],[Delivery Date]])), NOT(ISBLANK(tblClean[[#This Row],[Booking Date]]))),
   tblClean[[#This Row],[Delivery Date]] - tblClean[[#This Row],[Booking Date]],
   "")</f>
        <v>3</v>
      </c>
      <c r="U4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35" s="82">
        <f>IF(tblClean[[#This Row],[Delivery Date]]="", "", tblClean[[#This Row],[Delivery Date]] - tblClean[[#This Row],[Lead Date]])</f>
        <v>10</v>
      </c>
      <c r="W435" s="82" t="str">
        <f>_xlfn.XLOOKUP(tblClean[[#This Row],[Lead ID]], tblHP[Lead ID], tblHP[Potential_Bucket], "")</f>
        <v>Low</v>
      </c>
      <c r="X435" s="82" t="str">
        <f>IF(tblClean[[#This Row],[Customer Rating]]="", "", IF(tblClean[[#This Row],[Customer Rating]]&lt;=2,"0-2", IF(tblClean[[#This Row],[Customer Rating]]&lt;=5,"3-5", IF(tblClean[[#This Row],[Customer Rating]]&lt;=8,"6-8","9-10"))))</f>
        <v>6-8</v>
      </c>
    </row>
    <row r="436" spans="1:24" x14ac:dyDescent="0.3">
      <c r="A436" s="40" t="s">
        <v>455</v>
      </c>
      <c r="B436" s="41" t="s">
        <v>32</v>
      </c>
      <c r="C436" s="41" t="s">
        <v>16</v>
      </c>
      <c r="D436" s="42">
        <v>45940</v>
      </c>
      <c r="E436" s="42">
        <v>45942</v>
      </c>
      <c r="F436" s="42">
        <v>45944</v>
      </c>
      <c r="G436" s="42">
        <v>45946</v>
      </c>
      <c r="H436" s="41" t="s">
        <v>17</v>
      </c>
      <c r="I436" s="41"/>
      <c r="J436" s="42">
        <v>45965</v>
      </c>
      <c r="K436" s="43">
        <v>7</v>
      </c>
      <c r="L436" s="44">
        <f>IF(NOT(ISBLANK(tblClean[[#This Row],[Pre-Booking Date]])), 1, 0)</f>
        <v>1</v>
      </c>
      <c r="M436" s="44">
        <f>IF(NOT(ISBLANK(tblClean[[#This Row],[Booking Date]])), 1, 0)</f>
        <v>1</v>
      </c>
      <c r="N436" s="38">
        <f>IF(NOT(ISBLANK(tblClean[[#This Row],[Delivery Date]])), 1, 0)</f>
        <v>1</v>
      </c>
      <c r="O436" s="38">
        <f>IF(OR(LOWER(TRIM(tblClean[[#This Row],[Cancellation Status]]))="yes", LOWER(TRIM(tblClean[[#This Row],[Cancellation Status]]))="cancelled"), 1, 0)</f>
        <v>0</v>
      </c>
      <c r="P436" s="38">
        <f>IF(AND(tblClean[[#This Row],[Is_Delivered]]=1, tblClean[[#This Row],[Is_Cancelled]]=0), 1, 0)</f>
        <v>1</v>
      </c>
      <c r="Q436" s="38">
        <f>IF(AND(NOT(ISBLANK(tblClean[[#This Row],[Pre-Booking Date]])), NOT(ISBLANK(tblClean[[#This Row],[Lead Date]]))), tblClean[[#This Row],[Pre-Booking Date]] - tblClean[[#This Row],[Lead Date]], "")</f>
        <v>2</v>
      </c>
      <c r="R436" s="38">
        <f>IF(AND(NOT(ISBLANK(tblClean[[#This Row],[Booking Date]])), NOT(ISBLANK(tblClean[[#This Row],[Pre-Booking Date]]))), tblClean[[#This Row],[Booking Date]] - tblClean[[#This Row],[Pre-Booking Date]], "")</f>
        <v>2</v>
      </c>
      <c r="S436" s="38">
        <f>IF(AND(NOT(ISBLANK(tblClean[[#This Row],[Delivery Date]])), NOT(ISBLANK(tblClean[[#This Row],[Booking Date]]))), tblClean[[#This Row],[Delivery Date]] - tblClean[[#This Row],[Booking Date]], "")</f>
        <v>2</v>
      </c>
      <c r="T436" s="39">
        <f>IF(AND(tblClean[[#This Row],[Is_SuccessfulDelivery]]=1, NOT(ISBLANK(tblClean[[#This Row],[Delivery Date]])), NOT(ISBLANK(tblClean[[#This Row],[Booking Date]]))),
   tblClean[[#This Row],[Delivery Date]] - tblClean[[#This Row],[Booking Date]],
   "")</f>
        <v>2</v>
      </c>
      <c r="U4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36" s="82">
        <f>IF(tblClean[[#This Row],[Delivery Date]]="", "", tblClean[[#This Row],[Delivery Date]] - tblClean[[#This Row],[Lead Date]])</f>
        <v>6</v>
      </c>
      <c r="W436" s="82" t="str">
        <f>_xlfn.XLOOKUP(tblClean[[#This Row],[Lead ID]], tblHP[Lead ID], tblHP[Potential_Bucket], "")</f>
        <v>Low</v>
      </c>
      <c r="X436" s="82" t="str">
        <f>IF(tblClean[[#This Row],[Customer Rating]]="", "", IF(tblClean[[#This Row],[Customer Rating]]&lt;=2,"0-2", IF(tblClean[[#This Row],[Customer Rating]]&lt;=5,"3-5", IF(tblClean[[#This Row],[Customer Rating]]&lt;=8,"6-8","9-10"))))</f>
        <v>6-8</v>
      </c>
    </row>
    <row r="437" spans="1:24" x14ac:dyDescent="0.3">
      <c r="A437" s="33" t="s">
        <v>456</v>
      </c>
      <c r="B437" s="34" t="s">
        <v>21</v>
      </c>
      <c r="C437" s="34" t="s">
        <v>16</v>
      </c>
      <c r="D437" s="35">
        <v>45947</v>
      </c>
      <c r="E437" s="35">
        <v>45949</v>
      </c>
      <c r="F437" s="35">
        <v>45954</v>
      </c>
      <c r="G437" s="35">
        <v>45960</v>
      </c>
      <c r="H437" s="34" t="s">
        <v>17</v>
      </c>
      <c r="I437" s="34"/>
      <c r="J437" s="35">
        <v>45984</v>
      </c>
      <c r="K437" s="36">
        <v>8</v>
      </c>
      <c r="L437" s="44">
        <f>IF(NOT(ISBLANK(tblClean[[#This Row],[Pre-Booking Date]])), 1, 0)</f>
        <v>1</v>
      </c>
      <c r="M437" s="44">
        <f>IF(NOT(ISBLANK(tblClean[[#This Row],[Booking Date]])), 1, 0)</f>
        <v>1</v>
      </c>
      <c r="N437" s="38">
        <f>IF(NOT(ISBLANK(tblClean[[#This Row],[Delivery Date]])), 1, 0)</f>
        <v>1</v>
      </c>
      <c r="O437" s="38">
        <f>IF(OR(LOWER(TRIM(tblClean[[#This Row],[Cancellation Status]]))="yes", LOWER(TRIM(tblClean[[#This Row],[Cancellation Status]]))="cancelled"), 1, 0)</f>
        <v>0</v>
      </c>
      <c r="P437" s="38">
        <f>IF(AND(tblClean[[#This Row],[Is_Delivered]]=1, tblClean[[#This Row],[Is_Cancelled]]=0), 1, 0)</f>
        <v>1</v>
      </c>
      <c r="Q437" s="38">
        <f>IF(AND(NOT(ISBLANK(tblClean[[#This Row],[Pre-Booking Date]])), NOT(ISBLANK(tblClean[[#This Row],[Lead Date]]))), tblClean[[#This Row],[Pre-Booking Date]] - tblClean[[#This Row],[Lead Date]], "")</f>
        <v>2</v>
      </c>
      <c r="R437" s="38">
        <f>IF(AND(NOT(ISBLANK(tblClean[[#This Row],[Booking Date]])), NOT(ISBLANK(tblClean[[#This Row],[Pre-Booking Date]]))), tblClean[[#This Row],[Booking Date]] - tblClean[[#This Row],[Pre-Booking Date]], "")</f>
        <v>5</v>
      </c>
      <c r="S437" s="38">
        <f>IF(AND(NOT(ISBLANK(tblClean[[#This Row],[Delivery Date]])), NOT(ISBLANK(tblClean[[#This Row],[Booking Date]]))), tblClean[[#This Row],[Delivery Date]] - tblClean[[#This Row],[Booking Date]], "")</f>
        <v>6</v>
      </c>
      <c r="T437" s="39">
        <f>IF(AND(tblClean[[#This Row],[Is_SuccessfulDelivery]]=1, NOT(ISBLANK(tblClean[[#This Row],[Delivery Date]])), NOT(ISBLANK(tblClean[[#This Row],[Booking Date]]))),
   tblClean[[#This Row],[Delivery Date]] - tblClean[[#This Row],[Booking Date]],
   "")</f>
        <v>6</v>
      </c>
      <c r="U4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37" s="82">
        <f>IF(tblClean[[#This Row],[Delivery Date]]="", "", tblClean[[#This Row],[Delivery Date]] - tblClean[[#This Row],[Lead Date]])</f>
        <v>13</v>
      </c>
      <c r="W437" s="82" t="str">
        <f>_xlfn.XLOOKUP(tblClean[[#This Row],[Lead ID]], tblHP[Lead ID], tblHP[Potential_Bucket], "")</f>
        <v>Medium</v>
      </c>
      <c r="X437" s="82" t="str">
        <f>IF(tblClean[[#This Row],[Customer Rating]]="", "", IF(tblClean[[#This Row],[Customer Rating]]&lt;=2,"0-2", IF(tblClean[[#This Row],[Customer Rating]]&lt;=5,"3-5", IF(tblClean[[#This Row],[Customer Rating]]&lt;=8,"6-8","9-10"))))</f>
        <v>6-8</v>
      </c>
    </row>
    <row r="438" spans="1:24" x14ac:dyDescent="0.3">
      <c r="A438" s="40" t="s">
        <v>457</v>
      </c>
      <c r="B438" s="41" t="s">
        <v>15</v>
      </c>
      <c r="C438" s="41" t="s">
        <v>30</v>
      </c>
      <c r="D438" s="42">
        <v>45953</v>
      </c>
      <c r="E438" s="42">
        <v>45958</v>
      </c>
      <c r="F438" s="42">
        <v>45960</v>
      </c>
      <c r="G438" s="42">
        <v>45967</v>
      </c>
      <c r="H438" s="41" t="s">
        <v>17</v>
      </c>
      <c r="I438" s="41"/>
      <c r="J438" s="42">
        <v>45987</v>
      </c>
      <c r="K438" s="43">
        <v>6</v>
      </c>
      <c r="L438" s="44">
        <f>IF(NOT(ISBLANK(tblClean[[#This Row],[Pre-Booking Date]])), 1, 0)</f>
        <v>1</v>
      </c>
      <c r="M438" s="44">
        <f>IF(NOT(ISBLANK(tblClean[[#This Row],[Booking Date]])), 1, 0)</f>
        <v>1</v>
      </c>
      <c r="N438" s="38">
        <f>IF(NOT(ISBLANK(tblClean[[#This Row],[Delivery Date]])), 1, 0)</f>
        <v>1</v>
      </c>
      <c r="O438" s="38">
        <f>IF(OR(LOWER(TRIM(tblClean[[#This Row],[Cancellation Status]]))="yes", LOWER(TRIM(tblClean[[#This Row],[Cancellation Status]]))="cancelled"), 1, 0)</f>
        <v>0</v>
      </c>
      <c r="P438" s="38">
        <f>IF(AND(tblClean[[#This Row],[Is_Delivered]]=1, tblClean[[#This Row],[Is_Cancelled]]=0), 1, 0)</f>
        <v>1</v>
      </c>
      <c r="Q438" s="38">
        <f>IF(AND(NOT(ISBLANK(tblClean[[#This Row],[Pre-Booking Date]])), NOT(ISBLANK(tblClean[[#This Row],[Lead Date]]))), tblClean[[#This Row],[Pre-Booking Date]] - tblClean[[#This Row],[Lead Date]], "")</f>
        <v>5</v>
      </c>
      <c r="R438" s="38">
        <f>IF(AND(NOT(ISBLANK(tblClean[[#This Row],[Booking Date]])), NOT(ISBLANK(tblClean[[#This Row],[Pre-Booking Date]]))), tblClean[[#This Row],[Booking Date]] - tblClean[[#This Row],[Pre-Booking Date]], "")</f>
        <v>2</v>
      </c>
      <c r="S438" s="38">
        <f>IF(AND(NOT(ISBLANK(tblClean[[#This Row],[Delivery Date]])), NOT(ISBLANK(tblClean[[#This Row],[Booking Date]]))), tblClean[[#This Row],[Delivery Date]] - tblClean[[#This Row],[Booking Date]], "")</f>
        <v>7</v>
      </c>
      <c r="T438" s="39">
        <f>IF(AND(tblClean[[#This Row],[Is_SuccessfulDelivery]]=1, NOT(ISBLANK(tblClean[[#This Row],[Delivery Date]])), NOT(ISBLANK(tblClean[[#This Row],[Booking Date]]))),
   tblClean[[#This Row],[Delivery Date]] - tblClean[[#This Row],[Booking Date]],
   "")</f>
        <v>7</v>
      </c>
      <c r="U4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38" s="82">
        <f>IF(tblClean[[#This Row],[Delivery Date]]="", "", tblClean[[#This Row],[Delivery Date]] - tblClean[[#This Row],[Lead Date]])</f>
        <v>14</v>
      </c>
      <c r="W438" s="82" t="str">
        <f>_xlfn.XLOOKUP(tblClean[[#This Row],[Lead ID]], tblHP[Lead ID], tblHP[Potential_Bucket], "")</f>
        <v>High</v>
      </c>
      <c r="X438" s="82" t="str">
        <f>IF(tblClean[[#This Row],[Customer Rating]]="", "", IF(tblClean[[#This Row],[Customer Rating]]&lt;=2,"0-2", IF(tblClean[[#This Row],[Customer Rating]]&lt;=5,"3-5", IF(tblClean[[#This Row],[Customer Rating]]&lt;=8,"6-8","9-10"))))</f>
        <v>6-8</v>
      </c>
    </row>
    <row r="439" spans="1:24" x14ac:dyDescent="0.3">
      <c r="A439" s="33" t="s">
        <v>458</v>
      </c>
      <c r="B439" s="34" t="s">
        <v>19</v>
      </c>
      <c r="C439" s="34" t="s">
        <v>30</v>
      </c>
      <c r="D439" s="35">
        <v>45939</v>
      </c>
      <c r="E439" s="35">
        <v>45941</v>
      </c>
      <c r="F439" s="35">
        <v>45945</v>
      </c>
      <c r="G439" s="35">
        <v>45950</v>
      </c>
      <c r="H439" s="34" t="s">
        <v>17</v>
      </c>
      <c r="I439" s="34"/>
      <c r="J439" s="35">
        <v>45968</v>
      </c>
      <c r="K439" s="36">
        <v>10</v>
      </c>
      <c r="L439" s="44">
        <f>IF(NOT(ISBLANK(tblClean[[#This Row],[Pre-Booking Date]])), 1, 0)</f>
        <v>1</v>
      </c>
      <c r="M439" s="44">
        <f>IF(NOT(ISBLANK(tblClean[[#This Row],[Booking Date]])), 1, 0)</f>
        <v>1</v>
      </c>
      <c r="N439" s="38">
        <f>IF(NOT(ISBLANK(tblClean[[#This Row],[Delivery Date]])), 1, 0)</f>
        <v>1</v>
      </c>
      <c r="O439" s="38">
        <f>IF(OR(LOWER(TRIM(tblClean[[#This Row],[Cancellation Status]]))="yes", LOWER(TRIM(tblClean[[#This Row],[Cancellation Status]]))="cancelled"), 1, 0)</f>
        <v>0</v>
      </c>
      <c r="P439" s="38">
        <f>IF(AND(tblClean[[#This Row],[Is_Delivered]]=1, tblClean[[#This Row],[Is_Cancelled]]=0), 1, 0)</f>
        <v>1</v>
      </c>
      <c r="Q439" s="38">
        <f>IF(AND(NOT(ISBLANK(tblClean[[#This Row],[Pre-Booking Date]])), NOT(ISBLANK(tblClean[[#This Row],[Lead Date]]))), tblClean[[#This Row],[Pre-Booking Date]] - tblClean[[#This Row],[Lead Date]], "")</f>
        <v>2</v>
      </c>
      <c r="R439" s="38">
        <f>IF(AND(NOT(ISBLANK(tblClean[[#This Row],[Booking Date]])), NOT(ISBLANK(tblClean[[#This Row],[Pre-Booking Date]]))), tblClean[[#This Row],[Booking Date]] - tblClean[[#This Row],[Pre-Booking Date]], "")</f>
        <v>4</v>
      </c>
      <c r="S439" s="38">
        <f>IF(AND(NOT(ISBLANK(tblClean[[#This Row],[Delivery Date]])), NOT(ISBLANK(tblClean[[#This Row],[Booking Date]]))), tblClean[[#This Row],[Delivery Date]] - tblClean[[#This Row],[Booking Date]], "")</f>
        <v>5</v>
      </c>
      <c r="T439" s="39">
        <f>IF(AND(tblClean[[#This Row],[Is_SuccessfulDelivery]]=1, NOT(ISBLANK(tblClean[[#This Row],[Delivery Date]])), NOT(ISBLANK(tblClean[[#This Row],[Booking Date]]))),
   tblClean[[#This Row],[Delivery Date]] - tblClean[[#This Row],[Booking Date]],
   "")</f>
        <v>5</v>
      </c>
      <c r="U4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39" s="82">
        <f>IF(tblClean[[#This Row],[Delivery Date]]="", "", tblClean[[#This Row],[Delivery Date]] - tblClean[[#This Row],[Lead Date]])</f>
        <v>11</v>
      </c>
      <c r="W439" s="82" t="str">
        <f>_xlfn.XLOOKUP(tblClean[[#This Row],[Lead ID]], tblHP[Lead ID], tblHP[Potential_Bucket], "")</f>
        <v>Low</v>
      </c>
      <c r="X439" s="82" t="str">
        <f>IF(tblClean[[#This Row],[Customer Rating]]="", "", IF(tblClean[[#This Row],[Customer Rating]]&lt;=2,"0-2", IF(tblClean[[#This Row],[Customer Rating]]&lt;=5,"3-5", IF(tblClean[[#This Row],[Customer Rating]]&lt;=8,"6-8","9-10"))))</f>
        <v>9-10</v>
      </c>
    </row>
    <row r="440" spans="1:24" x14ac:dyDescent="0.3">
      <c r="A440" s="40" t="s">
        <v>459</v>
      </c>
      <c r="B440" s="41" t="s">
        <v>32</v>
      </c>
      <c r="C440" s="41" t="s">
        <v>30</v>
      </c>
      <c r="D440" s="42">
        <v>45944</v>
      </c>
      <c r="E440" s="42">
        <v>45947</v>
      </c>
      <c r="F440" s="42">
        <v>45950</v>
      </c>
      <c r="G440" s="42">
        <v>45954</v>
      </c>
      <c r="H440" s="41" t="s">
        <v>17</v>
      </c>
      <c r="I440" s="41"/>
      <c r="J440" s="42">
        <v>45977</v>
      </c>
      <c r="K440" s="43">
        <v>4</v>
      </c>
      <c r="L440" s="44">
        <f>IF(NOT(ISBLANK(tblClean[[#This Row],[Pre-Booking Date]])), 1, 0)</f>
        <v>1</v>
      </c>
      <c r="M440" s="44">
        <f>IF(NOT(ISBLANK(tblClean[[#This Row],[Booking Date]])), 1, 0)</f>
        <v>1</v>
      </c>
      <c r="N440" s="38">
        <f>IF(NOT(ISBLANK(tblClean[[#This Row],[Delivery Date]])), 1, 0)</f>
        <v>1</v>
      </c>
      <c r="O440" s="38">
        <f>IF(OR(LOWER(TRIM(tblClean[[#This Row],[Cancellation Status]]))="yes", LOWER(TRIM(tblClean[[#This Row],[Cancellation Status]]))="cancelled"), 1, 0)</f>
        <v>0</v>
      </c>
      <c r="P440" s="38">
        <f>IF(AND(tblClean[[#This Row],[Is_Delivered]]=1, tblClean[[#This Row],[Is_Cancelled]]=0), 1, 0)</f>
        <v>1</v>
      </c>
      <c r="Q440" s="38">
        <f>IF(AND(NOT(ISBLANK(tblClean[[#This Row],[Pre-Booking Date]])), NOT(ISBLANK(tblClean[[#This Row],[Lead Date]]))), tblClean[[#This Row],[Pre-Booking Date]] - tblClean[[#This Row],[Lead Date]], "")</f>
        <v>3</v>
      </c>
      <c r="R440" s="38">
        <f>IF(AND(NOT(ISBLANK(tblClean[[#This Row],[Booking Date]])), NOT(ISBLANK(tblClean[[#This Row],[Pre-Booking Date]]))), tblClean[[#This Row],[Booking Date]] - tblClean[[#This Row],[Pre-Booking Date]], "")</f>
        <v>3</v>
      </c>
      <c r="S440" s="38">
        <f>IF(AND(NOT(ISBLANK(tblClean[[#This Row],[Delivery Date]])), NOT(ISBLANK(tblClean[[#This Row],[Booking Date]]))), tblClean[[#This Row],[Delivery Date]] - tblClean[[#This Row],[Booking Date]], "")</f>
        <v>4</v>
      </c>
      <c r="T440" s="39">
        <f>IF(AND(tblClean[[#This Row],[Is_SuccessfulDelivery]]=1, NOT(ISBLANK(tblClean[[#This Row],[Delivery Date]])), NOT(ISBLANK(tblClean[[#This Row],[Booking Date]]))),
   tblClean[[#This Row],[Delivery Date]] - tblClean[[#This Row],[Booking Date]],
   "")</f>
        <v>4</v>
      </c>
      <c r="U4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40" s="82">
        <f>IF(tblClean[[#This Row],[Delivery Date]]="", "", tblClean[[#This Row],[Delivery Date]] - tblClean[[#This Row],[Lead Date]])</f>
        <v>10</v>
      </c>
      <c r="W440" s="82" t="str">
        <f>_xlfn.XLOOKUP(tblClean[[#This Row],[Lead ID]], tblHP[Lead ID], tblHP[Potential_Bucket], "")</f>
        <v>Medium</v>
      </c>
      <c r="X440" s="82" t="str">
        <f>IF(tblClean[[#This Row],[Customer Rating]]="", "", IF(tblClean[[#This Row],[Customer Rating]]&lt;=2,"0-2", IF(tblClean[[#This Row],[Customer Rating]]&lt;=5,"3-5", IF(tblClean[[#This Row],[Customer Rating]]&lt;=8,"6-8","9-10"))))</f>
        <v>3-5</v>
      </c>
    </row>
    <row r="441" spans="1:24" x14ac:dyDescent="0.3">
      <c r="A441" s="33" t="s">
        <v>460</v>
      </c>
      <c r="B441" s="34" t="s">
        <v>21</v>
      </c>
      <c r="C441" s="34" t="s">
        <v>22</v>
      </c>
      <c r="D441" s="35">
        <v>45957</v>
      </c>
      <c r="E441" s="34"/>
      <c r="F441" s="34"/>
      <c r="G441" s="34"/>
      <c r="H441" s="34" t="s">
        <v>23</v>
      </c>
      <c r="I441" s="34" t="s">
        <v>24</v>
      </c>
      <c r="J441" s="34"/>
      <c r="K441" s="36"/>
      <c r="L441" s="44">
        <f>IF(NOT(ISBLANK(tblClean[[#This Row],[Pre-Booking Date]])), 1, 0)</f>
        <v>0</v>
      </c>
      <c r="M441" s="44">
        <f>IF(NOT(ISBLANK(tblClean[[#This Row],[Booking Date]])), 1, 0)</f>
        <v>0</v>
      </c>
      <c r="N441" s="38">
        <f>IF(NOT(ISBLANK(tblClean[[#This Row],[Delivery Date]])), 1, 0)</f>
        <v>0</v>
      </c>
      <c r="O441" s="38">
        <f>IF(OR(LOWER(TRIM(tblClean[[#This Row],[Cancellation Status]]))="yes", LOWER(TRIM(tblClean[[#This Row],[Cancellation Status]]))="cancelled"), 1, 0)</f>
        <v>1</v>
      </c>
      <c r="P441" s="38">
        <f>IF(AND(tblClean[[#This Row],[Is_Delivered]]=1, tblClean[[#This Row],[Is_Cancelled]]=0), 1, 0)</f>
        <v>0</v>
      </c>
      <c r="Q441" s="38" t="str">
        <f>IF(AND(NOT(ISBLANK(tblClean[[#This Row],[Pre-Booking Date]])), NOT(ISBLANK(tblClean[[#This Row],[Lead Date]]))), tblClean[[#This Row],[Pre-Booking Date]] - tblClean[[#This Row],[Lead Date]], "")</f>
        <v/>
      </c>
      <c r="R441" s="38" t="str">
        <f>IF(AND(NOT(ISBLANK(tblClean[[#This Row],[Booking Date]])), NOT(ISBLANK(tblClean[[#This Row],[Pre-Booking Date]]))), tblClean[[#This Row],[Booking Date]] - tblClean[[#This Row],[Pre-Booking Date]], "")</f>
        <v/>
      </c>
      <c r="S441" s="38" t="str">
        <f>IF(AND(NOT(ISBLANK(tblClean[[#This Row],[Delivery Date]])), NOT(ISBLANK(tblClean[[#This Row],[Booking Date]]))), tblClean[[#This Row],[Delivery Date]] - tblClean[[#This Row],[Booking Date]], "")</f>
        <v/>
      </c>
      <c r="T441" s="39" t="str">
        <f>IF(AND(tblClean[[#This Row],[Is_SuccessfulDelivery]]=1, NOT(ISBLANK(tblClean[[#This Row],[Delivery Date]])), NOT(ISBLANK(tblClean[[#This Row],[Booking Date]]))),
   tblClean[[#This Row],[Delivery Date]] - tblClean[[#This Row],[Booking Date]],
   "")</f>
        <v/>
      </c>
      <c r="U4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41" s="82" t="str">
        <f>IF(tblClean[[#This Row],[Delivery Date]]="", "", tblClean[[#This Row],[Delivery Date]] - tblClean[[#This Row],[Lead Date]])</f>
        <v/>
      </c>
      <c r="W441" s="82" t="str">
        <f>_xlfn.XLOOKUP(tblClean[[#This Row],[Lead ID]], tblHP[Lead ID], tblHP[Potential_Bucket], "")</f>
        <v>Low</v>
      </c>
      <c r="X441" s="82" t="str">
        <f>IF(tblClean[[#This Row],[Customer Rating]]="", "", IF(tblClean[[#This Row],[Customer Rating]]&lt;=2,"0-2", IF(tblClean[[#This Row],[Customer Rating]]&lt;=5,"3-5", IF(tblClean[[#This Row],[Customer Rating]]&lt;=8,"6-8","9-10"))))</f>
        <v/>
      </c>
    </row>
    <row r="442" spans="1:24" x14ac:dyDescent="0.3">
      <c r="A442" s="40" t="s">
        <v>461</v>
      </c>
      <c r="B442" s="41" t="s">
        <v>21</v>
      </c>
      <c r="C442" s="41" t="s">
        <v>16</v>
      </c>
      <c r="D442" s="42">
        <v>45946</v>
      </c>
      <c r="E442" s="42">
        <v>45947</v>
      </c>
      <c r="F442" s="42">
        <v>45950</v>
      </c>
      <c r="G442" s="42">
        <v>45955</v>
      </c>
      <c r="H442" s="41" t="s">
        <v>17</v>
      </c>
      <c r="I442" s="41"/>
      <c r="J442" s="42">
        <v>45984</v>
      </c>
      <c r="K442" s="43">
        <v>1</v>
      </c>
      <c r="L442" s="44">
        <f>IF(NOT(ISBLANK(tblClean[[#This Row],[Pre-Booking Date]])), 1, 0)</f>
        <v>1</v>
      </c>
      <c r="M442" s="44">
        <f>IF(NOT(ISBLANK(tblClean[[#This Row],[Booking Date]])), 1, 0)</f>
        <v>1</v>
      </c>
      <c r="N442" s="38">
        <f>IF(NOT(ISBLANK(tblClean[[#This Row],[Delivery Date]])), 1, 0)</f>
        <v>1</v>
      </c>
      <c r="O442" s="38">
        <f>IF(OR(LOWER(TRIM(tblClean[[#This Row],[Cancellation Status]]))="yes", LOWER(TRIM(tblClean[[#This Row],[Cancellation Status]]))="cancelled"), 1, 0)</f>
        <v>0</v>
      </c>
      <c r="P442" s="38">
        <f>IF(AND(tblClean[[#This Row],[Is_Delivered]]=1, tblClean[[#This Row],[Is_Cancelled]]=0), 1, 0)</f>
        <v>1</v>
      </c>
      <c r="Q442" s="38">
        <f>IF(AND(NOT(ISBLANK(tblClean[[#This Row],[Pre-Booking Date]])), NOT(ISBLANK(tblClean[[#This Row],[Lead Date]]))), tblClean[[#This Row],[Pre-Booking Date]] - tblClean[[#This Row],[Lead Date]], "")</f>
        <v>1</v>
      </c>
      <c r="R442" s="38">
        <f>IF(AND(NOT(ISBLANK(tblClean[[#This Row],[Booking Date]])), NOT(ISBLANK(tblClean[[#This Row],[Pre-Booking Date]]))), tblClean[[#This Row],[Booking Date]] - tblClean[[#This Row],[Pre-Booking Date]], "")</f>
        <v>3</v>
      </c>
      <c r="S442" s="38">
        <f>IF(AND(NOT(ISBLANK(tblClean[[#This Row],[Delivery Date]])), NOT(ISBLANK(tblClean[[#This Row],[Booking Date]]))), tblClean[[#This Row],[Delivery Date]] - tblClean[[#This Row],[Booking Date]], "")</f>
        <v>5</v>
      </c>
      <c r="T442" s="39">
        <f>IF(AND(tblClean[[#This Row],[Is_SuccessfulDelivery]]=1, NOT(ISBLANK(tblClean[[#This Row],[Delivery Date]])), NOT(ISBLANK(tblClean[[#This Row],[Booking Date]]))),
   tblClean[[#This Row],[Delivery Date]] - tblClean[[#This Row],[Booking Date]],
   "")</f>
        <v>5</v>
      </c>
      <c r="U4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42" s="82">
        <f>IF(tblClean[[#This Row],[Delivery Date]]="", "", tblClean[[#This Row],[Delivery Date]] - tblClean[[#This Row],[Lead Date]])</f>
        <v>9</v>
      </c>
      <c r="W442" s="82" t="str">
        <f>_xlfn.XLOOKUP(tblClean[[#This Row],[Lead ID]], tblHP[Lead ID], tblHP[Potential_Bucket], "")</f>
        <v>Low</v>
      </c>
      <c r="X442" s="82" t="str">
        <f>IF(tblClean[[#This Row],[Customer Rating]]="", "", IF(tblClean[[#This Row],[Customer Rating]]&lt;=2,"0-2", IF(tblClean[[#This Row],[Customer Rating]]&lt;=5,"3-5", IF(tblClean[[#This Row],[Customer Rating]]&lt;=8,"6-8","9-10"))))</f>
        <v>0-2</v>
      </c>
    </row>
    <row r="443" spans="1:24" x14ac:dyDescent="0.3">
      <c r="A443" s="33" t="s">
        <v>462</v>
      </c>
      <c r="B443" s="34" t="s">
        <v>15</v>
      </c>
      <c r="C443" s="34" t="s">
        <v>30</v>
      </c>
      <c r="D443" s="35">
        <v>45946</v>
      </c>
      <c r="E443" s="35">
        <v>45950</v>
      </c>
      <c r="F443" s="35">
        <v>45951</v>
      </c>
      <c r="G443" s="35">
        <v>45955</v>
      </c>
      <c r="H443" s="34" t="s">
        <v>17</v>
      </c>
      <c r="I443" s="34"/>
      <c r="J443" s="35">
        <v>45985</v>
      </c>
      <c r="K443" s="36">
        <v>3</v>
      </c>
      <c r="L443" s="44">
        <f>IF(NOT(ISBLANK(tblClean[[#This Row],[Pre-Booking Date]])), 1, 0)</f>
        <v>1</v>
      </c>
      <c r="M443" s="44">
        <f>IF(NOT(ISBLANK(tblClean[[#This Row],[Booking Date]])), 1, 0)</f>
        <v>1</v>
      </c>
      <c r="N443" s="38">
        <f>IF(NOT(ISBLANK(tblClean[[#This Row],[Delivery Date]])), 1, 0)</f>
        <v>1</v>
      </c>
      <c r="O443" s="38">
        <f>IF(OR(LOWER(TRIM(tblClean[[#This Row],[Cancellation Status]]))="yes", LOWER(TRIM(tblClean[[#This Row],[Cancellation Status]]))="cancelled"), 1, 0)</f>
        <v>0</v>
      </c>
      <c r="P443" s="38">
        <f>IF(AND(tblClean[[#This Row],[Is_Delivered]]=1, tblClean[[#This Row],[Is_Cancelled]]=0), 1, 0)</f>
        <v>1</v>
      </c>
      <c r="Q443" s="38">
        <f>IF(AND(NOT(ISBLANK(tblClean[[#This Row],[Pre-Booking Date]])), NOT(ISBLANK(tblClean[[#This Row],[Lead Date]]))), tblClean[[#This Row],[Pre-Booking Date]] - tblClean[[#This Row],[Lead Date]], "")</f>
        <v>4</v>
      </c>
      <c r="R443" s="38">
        <f>IF(AND(NOT(ISBLANK(tblClean[[#This Row],[Booking Date]])), NOT(ISBLANK(tblClean[[#This Row],[Pre-Booking Date]]))), tblClean[[#This Row],[Booking Date]] - tblClean[[#This Row],[Pre-Booking Date]], "")</f>
        <v>1</v>
      </c>
      <c r="S443" s="38">
        <f>IF(AND(NOT(ISBLANK(tblClean[[#This Row],[Delivery Date]])), NOT(ISBLANK(tblClean[[#This Row],[Booking Date]]))), tblClean[[#This Row],[Delivery Date]] - tblClean[[#This Row],[Booking Date]], "")</f>
        <v>4</v>
      </c>
      <c r="T443" s="39">
        <f>IF(AND(tblClean[[#This Row],[Is_SuccessfulDelivery]]=1, NOT(ISBLANK(tblClean[[#This Row],[Delivery Date]])), NOT(ISBLANK(tblClean[[#This Row],[Booking Date]]))),
   tblClean[[#This Row],[Delivery Date]] - tblClean[[#This Row],[Booking Date]],
   "")</f>
        <v>4</v>
      </c>
      <c r="U4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43" s="82">
        <f>IF(tblClean[[#This Row],[Delivery Date]]="", "", tblClean[[#This Row],[Delivery Date]] - tblClean[[#This Row],[Lead Date]])</f>
        <v>9</v>
      </c>
      <c r="W443" s="82" t="str">
        <f>_xlfn.XLOOKUP(tblClean[[#This Row],[Lead ID]], tblHP[Lead ID], tblHP[Potential_Bucket], "")</f>
        <v>Medium</v>
      </c>
      <c r="X443" s="82" t="str">
        <f>IF(tblClean[[#This Row],[Customer Rating]]="", "", IF(tblClean[[#This Row],[Customer Rating]]&lt;=2,"0-2", IF(tblClean[[#This Row],[Customer Rating]]&lt;=5,"3-5", IF(tblClean[[#This Row],[Customer Rating]]&lt;=8,"6-8","9-10"))))</f>
        <v>3-5</v>
      </c>
    </row>
    <row r="444" spans="1:24" x14ac:dyDescent="0.3">
      <c r="A444" s="40" t="s">
        <v>463</v>
      </c>
      <c r="B444" s="41" t="s">
        <v>32</v>
      </c>
      <c r="C444" s="41" t="s">
        <v>30</v>
      </c>
      <c r="D444" s="42">
        <v>45938</v>
      </c>
      <c r="E444" s="42">
        <v>45941</v>
      </c>
      <c r="F444" s="42">
        <v>45946</v>
      </c>
      <c r="G444" s="42">
        <v>45949</v>
      </c>
      <c r="H444" s="41" t="s">
        <v>17</v>
      </c>
      <c r="I444" s="41"/>
      <c r="J444" s="42">
        <v>45961</v>
      </c>
      <c r="K444" s="43">
        <v>7</v>
      </c>
      <c r="L444" s="44">
        <f>IF(NOT(ISBLANK(tblClean[[#This Row],[Pre-Booking Date]])), 1, 0)</f>
        <v>1</v>
      </c>
      <c r="M444" s="44">
        <f>IF(NOT(ISBLANK(tblClean[[#This Row],[Booking Date]])), 1, 0)</f>
        <v>1</v>
      </c>
      <c r="N444" s="38">
        <f>IF(NOT(ISBLANK(tblClean[[#This Row],[Delivery Date]])), 1, 0)</f>
        <v>1</v>
      </c>
      <c r="O444" s="38">
        <f>IF(OR(LOWER(TRIM(tblClean[[#This Row],[Cancellation Status]]))="yes", LOWER(TRIM(tblClean[[#This Row],[Cancellation Status]]))="cancelled"), 1, 0)</f>
        <v>0</v>
      </c>
      <c r="P444" s="38">
        <f>IF(AND(tblClean[[#This Row],[Is_Delivered]]=1, tblClean[[#This Row],[Is_Cancelled]]=0), 1, 0)</f>
        <v>1</v>
      </c>
      <c r="Q444" s="38">
        <f>IF(AND(NOT(ISBLANK(tblClean[[#This Row],[Pre-Booking Date]])), NOT(ISBLANK(tblClean[[#This Row],[Lead Date]]))), tblClean[[#This Row],[Pre-Booking Date]] - tblClean[[#This Row],[Lead Date]], "")</f>
        <v>3</v>
      </c>
      <c r="R444" s="38">
        <f>IF(AND(NOT(ISBLANK(tblClean[[#This Row],[Booking Date]])), NOT(ISBLANK(tblClean[[#This Row],[Pre-Booking Date]]))), tblClean[[#This Row],[Booking Date]] - tblClean[[#This Row],[Pre-Booking Date]], "")</f>
        <v>5</v>
      </c>
      <c r="S444" s="38">
        <f>IF(AND(NOT(ISBLANK(tblClean[[#This Row],[Delivery Date]])), NOT(ISBLANK(tblClean[[#This Row],[Booking Date]]))), tblClean[[#This Row],[Delivery Date]] - tblClean[[#This Row],[Booking Date]], "")</f>
        <v>3</v>
      </c>
      <c r="T444" s="39">
        <f>IF(AND(tblClean[[#This Row],[Is_SuccessfulDelivery]]=1, NOT(ISBLANK(tblClean[[#This Row],[Delivery Date]])), NOT(ISBLANK(tblClean[[#This Row],[Booking Date]]))),
   tblClean[[#This Row],[Delivery Date]] - tblClean[[#This Row],[Booking Date]],
   "")</f>
        <v>3</v>
      </c>
      <c r="U4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44" s="82">
        <f>IF(tblClean[[#This Row],[Delivery Date]]="", "", tblClean[[#This Row],[Delivery Date]] - tblClean[[#This Row],[Lead Date]])</f>
        <v>11</v>
      </c>
      <c r="W444" s="82" t="str">
        <f>_xlfn.XLOOKUP(tblClean[[#This Row],[Lead ID]], tblHP[Lead ID], tblHP[Potential_Bucket], "")</f>
        <v>High</v>
      </c>
      <c r="X444" s="82" t="str">
        <f>IF(tblClean[[#This Row],[Customer Rating]]="", "", IF(tblClean[[#This Row],[Customer Rating]]&lt;=2,"0-2", IF(tblClean[[#This Row],[Customer Rating]]&lt;=5,"3-5", IF(tblClean[[#This Row],[Customer Rating]]&lt;=8,"6-8","9-10"))))</f>
        <v>6-8</v>
      </c>
    </row>
    <row r="445" spans="1:24" x14ac:dyDescent="0.3">
      <c r="A445" s="33" t="s">
        <v>464</v>
      </c>
      <c r="B445" s="34" t="s">
        <v>32</v>
      </c>
      <c r="C445" s="34" t="s">
        <v>16</v>
      </c>
      <c r="D445" s="35">
        <v>45945</v>
      </c>
      <c r="E445" s="35">
        <v>45950</v>
      </c>
      <c r="F445" s="35">
        <v>45955</v>
      </c>
      <c r="G445" s="35">
        <v>45958</v>
      </c>
      <c r="H445" s="34" t="s">
        <v>17</v>
      </c>
      <c r="I445" s="34"/>
      <c r="J445" s="35">
        <v>45974</v>
      </c>
      <c r="K445" s="36">
        <v>3</v>
      </c>
      <c r="L445" s="44">
        <f>IF(NOT(ISBLANK(tblClean[[#This Row],[Pre-Booking Date]])), 1, 0)</f>
        <v>1</v>
      </c>
      <c r="M445" s="44">
        <f>IF(NOT(ISBLANK(tblClean[[#This Row],[Booking Date]])), 1, 0)</f>
        <v>1</v>
      </c>
      <c r="N445" s="38">
        <f>IF(NOT(ISBLANK(tblClean[[#This Row],[Delivery Date]])), 1, 0)</f>
        <v>1</v>
      </c>
      <c r="O445" s="38">
        <f>IF(OR(LOWER(TRIM(tblClean[[#This Row],[Cancellation Status]]))="yes", LOWER(TRIM(tblClean[[#This Row],[Cancellation Status]]))="cancelled"), 1, 0)</f>
        <v>0</v>
      </c>
      <c r="P445" s="38">
        <f>IF(AND(tblClean[[#This Row],[Is_Delivered]]=1, tblClean[[#This Row],[Is_Cancelled]]=0), 1, 0)</f>
        <v>1</v>
      </c>
      <c r="Q445" s="38">
        <f>IF(AND(NOT(ISBLANK(tblClean[[#This Row],[Pre-Booking Date]])), NOT(ISBLANK(tblClean[[#This Row],[Lead Date]]))), tblClean[[#This Row],[Pre-Booking Date]] - tblClean[[#This Row],[Lead Date]], "")</f>
        <v>5</v>
      </c>
      <c r="R445" s="38">
        <f>IF(AND(NOT(ISBLANK(tblClean[[#This Row],[Booking Date]])), NOT(ISBLANK(tblClean[[#This Row],[Pre-Booking Date]]))), tblClean[[#This Row],[Booking Date]] - tblClean[[#This Row],[Pre-Booking Date]], "")</f>
        <v>5</v>
      </c>
      <c r="S445" s="38">
        <f>IF(AND(NOT(ISBLANK(tblClean[[#This Row],[Delivery Date]])), NOT(ISBLANK(tblClean[[#This Row],[Booking Date]]))), tblClean[[#This Row],[Delivery Date]] - tblClean[[#This Row],[Booking Date]], "")</f>
        <v>3</v>
      </c>
      <c r="T445" s="39">
        <f>IF(AND(tblClean[[#This Row],[Is_SuccessfulDelivery]]=1, NOT(ISBLANK(tblClean[[#This Row],[Delivery Date]])), NOT(ISBLANK(tblClean[[#This Row],[Booking Date]]))),
   tblClean[[#This Row],[Delivery Date]] - tblClean[[#This Row],[Booking Date]],
   "")</f>
        <v>3</v>
      </c>
      <c r="U4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45" s="82">
        <f>IF(tblClean[[#This Row],[Delivery Date]]="", "", tblClean[[#This Row],[Delivery Date]] - tblClean[[#This Row],[Lead Date]])</f>
        <v>13</v>
      </c>
      <c r="W445" s="82" t="str">
        <f>_xlfn.XLOOKUP(tblClean[[#This Row],[Lead ID]], tblHP[Lead ID], tblHP[Potential_Bucket], "")</f>
        <v>Low</v>
      </c>
      <c r="X445" s="82" t="str">
        <f>IF(tblClean[[#This Row],[Customer Rating]]="", "", IF(tblClean[[#This Row],[Customer Rating]]&lt;=2,"0-2", IF(tblClean[[#This Row],[Customer Rating]]&lt;=5,"3-5", IF(tblClean[[#This Row],[Customer Rating]]&lt;=8,"6-8","9-10"))))</f>
        <v>3-5</v>
      </c>
    </row>
    <row r="446" spans="1:24" x14ac:dyDescent="0.3">
      <c r="A446" s="40" t="s">
        <v>465</v>
      </c>
      <c r="B446" s="41" t="s">
        <v>19</v>
      </c>
      <c r="C446" s="41" t="s">
        <v>30</v>
      </c>
      <c r="D446" s="42">
        <v>45948</v>
      </c>
      <c r="E446" s="42">
        <v>45949</v>
      </c>
      <c r="F446" s="42">
        <v>45951</v>
      </c>
      <c r="G446" s="42">
        <v>45955</v>
      </c>
      <c r="H446" s="41" t="s">
        <v>17</v>
      </c>
      <c r="I446" s="41"/>
      <c r="J446" s="42">
        <v>45979</v>
      </c>
      <c r="K446" s="43">
        <v>8</v>
      </c>
      <c r="L446" s="44">
        <f>IF(NOT(ISBLANK(tblClean[[#This Row],[Pre-Booking Date]])), 1, 0)</f>
        <v>1</v>
      </c>
      <c r="M446" s="44">
        <f>IF(NOT(ISBLANK(tblClean[[#This Row],[Booking Date]])), 1, 0)</f>
        <v>1</v>
      </c>
      <c r="N446" s="38">
        <f>IF(NOT(ISBLANK(tblClean[[#This Row],[Delivery Date]])), 1, 0)</f>
        <v>1</v>
      </c>
      <c r="O446" s="38">
        <f>IF(OR(LOWER(TRIM(tblClean[[#This Row],[Cancellation Status]]))="yes", LOWER(TRIM(tblClean[[#This Row],[Cancellation Status]]))="cancelled"), 1, 0)</f>
        <v>0</v>
      </c>
      <c r="P446" s="38">
        <f>IF(AND(tblClean[[#This Row],[Is_Delivered]]=1, tblClean[[#This Row],[Is_Cancelled]]=0), 1, 0)</f>
        <v>1</v>
      </c>
      <c r="Q446" s="38">
        <f>IF(AND(NOT(ISBLANK(tblClean[[#This Row],[Pre-Booking Date]])), NOT(ISBLANK(tblClean[[#This Row],[Lead Date]]))), tblClean[[#This Row],[Pre-Booking Date]] - tblClean[[#This Row],[Lead Date]], "")</f>
        <v>1</v>
      </c>
      <c r="R446" s="38">
        <f>IF(AND(NOT(ISBLANK(tblClean[[#This Row],[Booking Date]])), NOT(ISBLANK(tblClean[[#This Row],[Pre-Booking Date]]))), tblClean[[#This Row],[Booking Date]] - tblClean[[#This Row],[Pre-Booking Date]], "")</f>
        <v>2</v>
      </c>
      <c r="S446" s="38">
        <f>IF(AND(NOT(ISBLANK(tblClean[[#This Row],[Delivery Date]])), NOT(ISBLANK(tblClean[[#This Row],[Booking Date]]))), tblClean[[#This Row],[Delivery Date]] - tblClean[[#This Row],[Booking Date]], "")</f>
        <v>4</v>
      </c>
      <c r="T446" s="39">
        <f>IF(AND(tblClean[[#This Row],[Is_SuccessfulDelivery]]=1, NOT(ISBLANK(tblClean[[#This Row],[Delivery Date]])), NOT(ISBLANK(tblClean[[#This Row],[Booking Date]]))),
   tblClean[[#This Row],[Delivery Date]] - tblClean[[#This Row],[Booking Date]],
   "")</f>
        <v>4</v>
      </c>
      <c r="U4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46" s="82">
        <f>IF(tblClean[[#This Row],[Delivery Date]]="", "", tblClean[[#This Row],[Delivery Date]] - tblClean[[#This Row],[Lead Date]])</f>
        <v>7</v>
      </c>
      <c r="W446" s="82" t="str">
        <f>_xlfn.XLOOKUP(tblClean[[#This Row],[Lead ID]], tblHP[Lead ID], tblHP[Potential_Bucket], "")</f>
        <v>High</v>
      </c>
      <c r="X446" s="82" t="str">
        <f>IF(tblClean[[#This Row],[Customer Rating]]="", "", IF(tblClean[[#This Row],[Customer Rating]]&lt;=2,"0-2", IF(tblClean[[#This Row],[Customer Rating]]&lt;=5,"3-5", IF(tblClean[[#This Row],[Customer Rating]]&lt;=8,"6-8","9-10"))))</f>
        <v>6-8</v>
      </c>
    </row>
    <row r="447" spans="1:24" x14ac:dyDescent="0.3">
      <c r="A447" s="33" t="s">
        <v>466</v>
      </c>
      <c r="B447" s="34" t="s">
        <v>32</v>
      </c>
      <c r="C447" s="34" t="s">
        <v>30</v>
      </c>
      <c r="D447" s="35">
        <v>45935</v>
      </c>
      <c r="E447" s="35">
        <v>45940</v>
      </c>
      <c r="F447" s="35">
        <v>45944</v>
      </c>
      <c r="G447" s="35">
        <v>45951</v>
      </c>
      <c r="H447" s="34" t="s">
        <v>17</v>
      </c>
      <c r="I447" s="34"/>
      <c r="J447" s="35">
        <v>45967</v>
      </c>
      <c r="K447" s="36">
        <v>7</v>
      </c>
      <c r="L447" s="44">
        <f>IF(NOT(ISBLANK(tblClean[[#This Row],[Pre-Booking Date]])), 1, 0)</f>
        <v>1</v>
      </c>
      <c r="M447" s="44">
        <f>IF(NOT(ISBLANK(tblClean[[#This Row],[Booking Date]])), 1, 0)</f>
        <v>1</v>
      </c>
      <c r="N447" s="38">
        <f>IF(NOT(ISBLANK(tblClean[[#This Row],[Delivery Date]])), 1, 0)</f>
        <v>1</v>
      </c>
      <c r="O447" s="38">
        <f>IF(OR(LOWER(TRIM(tblClean[[#This Row],[Cancellation Status]]))="yes", LOWER(TRIM(tblClean[[#This Row],[Cancellation Status]]))="cancelled"), 1, 0)</f>
        <v>0</v>
      </c>
      <c r="P447" s="38">
        <f>IF(AND(tblClean[[#This Row],[Is_Delivered]]=1, tblClean[[#This Row],[Is_Cancelled]]=0), 1, 0)</f>
        <v>1</v>
      </c>
      <c r="Q447" s="38">
        <f>IF(AND(NOT(ISBLANK(tblClean[[#This Row],[Pre-Booking Date]])), NOT(ISBLANK(tblClean[[#This Row],[Lead Date]]))), tblClean[[#This Row],[Pre-Booking Date]] - tblClean[[#This Row],[Lead Date]], "")</f>
        <v>5</v>
      </c>
      <c r="R447" s="38">
        <f>IF(AND(NOT(ISBLANK(tblClean[[#This Row],[Booking Date]])), NOT(ISBLANK(tblClean[[#This Row],[Pre-Booking Date]]))), tblClean[[#This Row],[Booking Date]] - tblClean[[#This Row],[Pre-Booking Date]], "")</f>
        <v>4</v>
      </c>
      <c r="S447" s="38">
        <f>IF(AND(NOT(ISBLANK(tblClean[[#This Row],[Delivery Date]])), NOT(ISBLANK(tblClean[[#This Row],[Booking Date]]))), tblClean[[#This Row],[Delivery Date]] - tblClean[[#This Row],[Booking Date]], "")</f>
        <v>7</v>
      </c>
      <c r="T447" s="39">
        <f>IF(AND(tblClean[[#This Row],[Is_SuccessfulDelivery]]=1, NOT(ISBLANK(tblClean[[#This Row],[Delivery Date]])), NOT(ISBLANK(tblClean[[#This Row],[Booking Date]]))),
   tblClean[[#This Row],[Delivery Date]] - tblClean[[#This Row],[Booking Date]],
   "")</f>
        <v>7</v>
      </c>
      <c r="U4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47" s="82">
        <f>IF(tblClean[[#This Row],[Delivery Date]]="", "", tblClean[[#This Row],[Delivery Date]] - tblClean[[#This Row],[Lead Date]])</f>
        <v>16</v>
      </c>
      <c r="W447" s="82" t="str">
        <f>_xlfn.XLOOKUP(tblClean[[#This Row],[Lead ID]], tblHP[Lead ID], tblHP[Potential_Bucket], "")</f>
        <v>High</v>
      </c>
      <c r="X447" s="82" t="str">
        <f>IF(tblClean[[#This Row],[Customer Rating]]="", "", IF(tblClean[[#This Row],[Customer Rating]]&lt;=2,"0-2", IF(tblClean[[#This Row],[Customer Rating]]&lt;=5,"3-5", IF(tblClean[[#This Row],[Customer Rating]]&lt;=8,"6-8","9-10"))))</f>
        <v>6-8</v>
      </c>
    </row>
    <row r="448" spans="1:24" x14ac:dyDescent="0.3">
      <c r="A448" s="40" t="s">
        <v>467</v>
      </c>
      <c r="B448" s="41" t="s">
        <v>32</v>
      </c>
      <c r="C448" s="41" t="s">
        <v>22</v>
      </c>
      <c r="D448" s="42">
        <v>45943</v>
      </c>
      <c r="E448" s="41"/>
      <c r="F448" s="41"/>
      <c r="G448" s="41"/>
      <c r="H448" s="41" t="s">
        <v>23</v>
      </c>
      <c r="I448" s="41" t="s">
        <v>101</v>
      </c>
      <c r="J448" s="41"/>
      <c r="K448" s="43"/>
      <c r="L448" s="44">
        <f>IF(NOT(ISBLANK(tblClean[[#This Row],[Pre-Booking Date]])), 1, 0)</f>
        <v>0</v>
      </c>
      <c r="M448" s="44">
        <f>IF(NOT(ISBLANK(tblClean[[#This Row],[Booking Date]])), 1, 0)</f>
        <v>0</v>
      </c>
      <c r="N448" s="38">
        <f>IF(NOT(ISBLANK(tblClean[[#This Row],[Delivery Date]])), 1, 0)</f>
        <v>0</v>
      </c>
      <c r="O448" s="38">
        <f>IF(OR(LOWER(TRIM(tblClean[[#This Row],[Cancellation Status]]))="yes", LOWER(TRIM(tblClean[[#This Row],[Cancellation Status]]))="cancelled"), 1, 0)</f>
        <v>1</v>
      </c>
      <c r="P448" s="38">
        <f>IF(AND(tblClean[[#This Row],[Is_Delivered]]=1, tblClean[[#This Row],[Is_Cancelled]]=0), 1, 0)</f>
        <v>0</v>
      </c>
      <c r="Q448" s="38" t="str">
        <f>IF(AND(NOT(ISBLANK(tblClean[[#This Row],[Pre-Booking Date]])), NOT(ISBLANK(tblClean[[#This Row],[Lead Date]]))), tblClean[[#This Row],[Pre-Booking Date]] - tblClean[[#This Row],[Lead Date]], "")</f>
        <v/>
      </c>
      <c r="R448" s="38" t="str">
        <f>IF(AND(NOT(ISBLANK(tblClean[[#This Row],[Booking Date]])), NOT(ISBLANK(tblClean[[#This Row],[Pre-Booking Date]]))), tblClean[[#This Row],[Booking Date]] - tblClean[[#This Row],[Pre-Booking Date]], "")</f>
        <v/>
      </c>
      <c r="S448" s="38" t="str">
        <f>IF(AND(NOT(ISBLANK(tblClean[[#This Row],[Delivery Date]])), NOT(ISBLANK(tblClean[[#This Row],[Booking Date]]))), tblClean[[#This Row],[Delivery Date]] - tblClean[[#This Row],[Booking Date]], "")</f>
        <v/>
      </c>
      <c r="T448" s="39" t="str">
        <f>IF(AND(tblClean[[#This Row],[Is_SuccessfulDelivery]]=1, NOT(ISBLANK(tblClean[[#This Row],[Delivery Date]])), NOT(ISBLANK(tblClean[[#This Row],[Booking Date]]))),
   tblClean[[#This Row],[Delivery Date]] - tblClean[[#This Row],[Booking Date]],
   "")</f>
        <v/>
      </c>
      <c r="U4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48" s="82" t="str">
        <f>IF(tblClean[[#This Row],[Delivery Date]]="", "", tblClean[[#This Row],[Delivery Date]] - tblClean[[#This Row],[Lead Date]])</f>
        <v/>
      </c>
      <c r="W448" s="82" t="str">
        <f>_xlfn.XLOOKUP(tblClean[[#This Row],[Lead ID]], tblHP[Lead ID], tblHP[Potential_Bucket], "")</f>
        <v>Low</v>
      </c>
      <c r="X448" s="82" t="str">
        <f>IF(tblClean[[#This Row],[Customer Rating]]="", "", IF(tblClean[[#This Row],[Customer Rating]]&lt;=2,"0-2", IF(tblClean[[#This Row],[Customer Rating]]&lt;=5,"3-5", IF(tblClean[[#This Row],[Customer Rating]]&lt;=8,"6-8","9-10"))))</f>
        <v/>
      </c>
    </row>
    <row r="449" spans="1:24" x14ac:dyDescent="0.3">
      <c r="A449" s="33" t="s">
        <v>468</v>
      </c>
      <c r="B449" s="34" t="s">
        <v>15</v>
      </c>
      <c r="C449" s="34" t="s">
        <v>30</v>
      </c>
      <c r="D449" s="35">
        <v>45937</v>
      </c>
      <c r="E449" s="35">
        <v>45938</v>
      </c>
      <c r="F449" s="35">
        <v>45943</v>
      </c>
      <c r="G449" s="35">
        <v>45945</v>
      </c>
      <c r="H449" s="34" t="s">
        <v>17</v>
      </c>
      <c r="I449" s="34"/>
      <c r="J449" s="35">
        <v>45968</v>
      </c>
      <c r="K449" s="36">
        <v>1</v>
      </c>
      <c r="L449" s="44">
        <f>IF(NOT(ISBLANK(tblClean[[#This Row],[Pre-Booking Date]])), 1, 0)</f>
        <v>1</v>
      </c>
      <c r="M449" s="44">
        <f>IF(NOT(ISBLANK(tblClean[[#This Row],[Booking Date]])), 1, 0)</f>
        <v>1</v>
      </c>
      <c r="N449" s="38">
        <f>IF(NOT(ISBLANK(tblClean[[#This Row],[Delivery Date]])), 1, 0)</f>
        <v>1</v>
      </c>
      <c r="O449" s="38">
        <f>IF(OR(LOWER(TRIM(tblClean[[#This Row],[Cancellation Status]]))="yes", LOWER(TRIM(tblClean[[#This Row],[Cancellation Status]]))="cancelled"), 1, 0)</f>
        <v>0</v>
      </c>
      <c r="P449" s="38">
        <f>IF(AND(tblClean[[#This Row],[Is_Delivered]]=1, tblClean[[#This Row],[Is_Cancelled]]=0), 1, 0)</f>
        <v>1</v>
      </c>
      <c r="Q449" s="38">
        <f>IF(AND(NOT(ISBLANK(tblClean[[#This Row],[Pre-Booking Date]])), NOT(ISBLANK(tblClean[[#This Row],[Lead Date]]))), tblClean[[#This Row],[Pre-Booking Date]] - tblClean[[#This Row],[Lead Date]], "")</f>
        <v>1</v>
      </c>
      <c r="R449" s="38">
        <f>IF(AND(NOT(ISBLANK(tblClean[[#This Row],[Booking Date]])), NOT(ISBLANK(tblClean[[#This Row],[Pre-Booking Date]]))), tblClean[[#This Row],[Booking Date]] - tblClean[[#This Row],[Pre-Booking Date]], "")</f>
        <v>5</v>
      </c>
      <c r="S449" s="38">
        <f>IF(AND(NOT(ISBLANK(tblClean[[#This Row],[Delivery Date]])), NOT(ISBLANK(tblClean[[#This Row],[Booking Date]]))), tblClean[[#This Row],[Delivery Date]] - tblClean[[#This Row],[Booking Date]], "")</f>
        <v>2</v>
      </c>
      <c r="T449" s="39">
        <f>IF(AND(tblClean[[#This Row],[Is_SuccessfulDelivery]]=1, NOT(ISBLANK(tblClean[[#This Row],[Delivery Date]])), NOT(ISBLANK(tblClean[[#This Row],[Booking Date]]))),
   tblClean[[#This Row],[Delivery Date]] - tblClean[[#This Row],[Booking Date]],
   "")</f>
        <v>2</v>
      </c>
      <c r="U4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49" s="82">
        <f>IF(tblClean[[#This Row],[Delivery Date]]="", "", tblClean[[#This Row],[Delivery Date]] - tblClean[[#This Row],[Lead Date]])</f>
        <v>8</v>
      </c>
      <c r="W449" s="82" t="str">
        <f>_xlfn.XLOOKUP(tblClean[[#This Row],[Lead ID]], tblHP[Lead ID], tblHP[Potential_Bucket], "")</f>
        <v>Low</v>
      </c>
      <c r="X449" s="82" t="str">
        <f>IF(tblClean[[#This Row],[Customer Rating]]="", "", IF(tblClean[[#This Row],[Customer Rating]]&lt;=2,"0-2", IF(tblClean[[#This Row],[Customer Rating]]&lt;=5,"3-5", IF(tblClean[[#This Row],[Customer Rating]]&lt;=8,"6-8","9-10"))))</f>
        <v>0-2</v>
      </c>
    </row>
    <row r="450" spans="1:24" x14ac:dyDescent="0.3">
      <c r="A450" s="40" t="s">
        <v>469</v>
      </c>
      <c r="B450" s="41" t="s">
        <v>32</v>
      </c>
      <c r="C450" s="41" t="s">
        <v>16</v>
      </c>
      <c r="D450" s="42">
        <v>45960</v>
      </c>
      <c r="E450" s="42">
        <v>45963</v>
      </c>
      <c r="F450" s="42">
        <v>45967</v>
      </c>
      <c r="G450" s="42">
        <v>45970</v>
      </c>
      <c r="H450" s="41" t="s">
        <v>17</v>
      </c>
      <c r="I450" s="41"/>
      <c r="J450" s="42">
        <v>45995</v>
      </c>
      <c r="K450" s="43">
        <v>8</v>
      </c>
      <c r="L450" s="44">
        <f>IF(NOT(ISBLANK(tblClean[[#This Row],[Pre-Booking Date]])), 1, 0)</f>
        <v>1</v>
      </c>
      <c r="M450" s="44">
        <f>IF(NOT(ISBLANK(tblClean[[#This Row],[Booking Date]])), 1, 0)</f>
        <v>1</v>
      </c>
      <c r="N450" s="38">
        <f>IF(NOT(ISBLANK(tblClean[[#This Row],[Delivery Date]])), 1, 0)</f>
        <v>1</v>
      </c>
      <c r="O450" s="38">
        <f>IF(OR(LOWER(TRIM(tblClean[[#This Row],[Cancellation Status]]))="yes", LOWER(TRIM(tblClean[[#This Row],[Cancellation Status]]))="cancelled"), 1, 0)</f>
        <v>0</v>
      </c>
      <c r="P450" s="38">
        <f>IF(AND(tblClean[[#This Row],[Is_Delivered]]=1, tblClean[[#This Row],[Is_Cancelled]]=0), 1, 0)</f>
        <v>1</v>
      </c>
      <c r="Q450" s="38">
        <f>IF(AND(NOT(ISBLANK(tblClean[[#This Row],[Pre-Booking Date]])), NOT(ISBLANK(tblClean[[#This Row],[Lead Date]]))), tblClean[[#This Row],[Pre-Booking Date]] - tblClean[[#This Row],[Lead Date]], "")</f>
        <v>3</v>
      </c>
      <c r="R450" s="38">
        <f>IF(AND(NOT(ISBLANK(tblClean[[#This Row],[Booking Date]])), NOT(ISBLANK(tblClean[[#This Row],[Pre-Booking Date]]))), tblClean[[#This Row],[Booking Date]] - tblClean[[#This Row],[Pre-Booking Date]], "")</f>
        <v>4</v>
      </c>
      <c r="S450" s="38">
        <f>IF(AND(NOT(ISBLANK(tblClean[[#This Row],[Delivery Date]])), NOT(ISBLANK(tblClean[[#This Row],[Booking Date]]))), tblClean[[#This Row],[Delivery Date]] - tblClean[[#This Row],[Booking Date]], "")</f>
        <v>3</v>
      </c>
      <c r="T450" s="39">
        <f>IF(AND(tblClean[[#This Row],[Is_SuccessfulDelivery]]=1, NOT(ISBLANK(tblClean[[#This Row],[Delivery Date]])), NOT(ISBLANK(tblClean[[#This Row],[Booking Date]]))),
   tblClean[[#This Row],[Delivery Date]] - tblClean[[#This Row],[Booking Date]],
   "")</f>
        <v>3</v>
      </c>
      <c r="U4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50" s="82">
        <f>IF(tblClean[[#This Row],[Delivery Date]]="", "", tblClean[[#This Row],[Delivery Date]] - tblClean[[#This Row],[Lead Date]])</f>
        <v>10</v>
      </c>
      <c r="W450" s="82" t="str">
        <f>_xlfn.XLOOKUP(tblClean[[#This Row],[Lead ID]], tblHP[Lead ID], tblHP[Potential_Bucket], "")</f>
        <v>Medium</v>
      </c>
      <c r="X450" s="82" t="str">
        <f>IF(tblClean[[#This Row],[Customer Rating]]="", "", IF(tblClean[[#This Row],[Customer Rating]]&lt;=2,"0-2", IF(tblClean[[#This Row],[Customer Rating]]&lt;=5,"3-5", IF(tblClean[[#This Row],[Customer Rating]]&lt;=8,"6-8","9-10"))))</f>
        <v>6-8</v>
      </c>
    </row>
    <row r="451" spans="1:24" x14ac:dyDescent="0.3">
      <c r="A451" s="33" t="s">
        <v>470</v>
      </c>
      <c r="B451" s="34" t="s">
        <v>21</v>
      </c>
      <c r="C451" s="34" t="s">
        <v>22</v>
      </c>
      <c r="D451" s="35">
        <v>45950</v>
      </c>
      <c r="E451" s="34"/>
      <c r="F451" s="34"/>
      <c r="G451" s="34"/>
      <c r="H451" s="34" t="s">
        <v>23</v>
      </c>
      <c r="I451" s="34" t="s">
        <v>33</v>
      </c>
      <c r="J451" s="34"/>
      <c r="K451" s="36"/>
      <c r="L451" s="44">
        <f>IF(NOT(ISBLANK(tblClean[[#This Row],[Pre-Booking Date]])), 1, 0)</f>
        <v>0</v>
      </c>
      <c r="M451" s="44">
        <f>IF(NOT(ISBLANK(tblClean[[#This Row],[Booking Date]])), 1, 0)</f>
        <v>0</v>
      </c>
      <c r="N451" s="38">
        <f>IF(NOT(ISBLANK(tblClean[[#This Row],[Delivery Date]])), 1, 0)</f>
        <v>0</v>
      </c>
      <c r="O451" s="38">
        <f>IF(OR(LOWER(TRIM(tblClean[[#This Row],[Cancellation Status]]))="yes", LOWER(TRIM(tblClean[[#This Row],[Cancellation Status]]))="cancelled"), 1, 0)</f>
        <v>1</v>
      </c>
      <c r="P451" s="38">
        <f>IF(AND(tblClean[[#This Row],[Is_Delivered]]=1, tblClean[[#This Row],[Is_Cancelled]]=0), 1, 0)</f>
        <v>0</v>
      </c>
      <c r="Q451" s="38" t="str">
        <f>IF(AND(NOT(ISBLANK(tblClean[[#This Row],[Pre-Booking Date]])), NOT(ISBLANK(tblClean[[#This Row],[Lead Date]]))), tblClean[[#This Row],[Pre-Booking Date]] - tblClean[[#This Row],[Lead Date]], "")</f>
        <v/>
      </c>
      <c r="R451" s="38" t="str">
        <f>IF(AND(NOT(ISBLANK(tblClean[[#This Row],[Booking Date]])), NOT(ISBLANK(tblClean[[#This Row],[Pre-Booking Date]]))), tblClean[[#This Row],[Booking Date]] - tblClean[[#This Row],[Pre-Booking Date]], "")</f>
        <v/>
      </c>
      <c r="S451" s="38" t="str">
        <f>IF(AND(NOT(ISBLANK(tblClean[[#This Row],[Delivery Date]])), NOT(ISBLANK(tblClean[[#This Row],[Booking Date]]))), tblClean[[#This Row],[Delivery Date]] - tblClean[[#This Row],[Booking Date]], "")</f>
        <v/>
      </c>
      <c r="T451" s="39" t="str">
        <f>IF(AND(tblClean[[#This Row],[Is_SuccessfulDelivery]]=1, NOT(ISBLANK(tblClean[[#This Row],[Delivery Date]])), NOT(ISBLANK(tblClean[[#This Row],[Booking Date]]))),
   tblClean[[#This Row],[Delivery Date]] - tblClean[[#This Row],[Booking Date]],
   "")</f>
        <v/>
      </c>
      <c r="U4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51" s="82" t="str">
        <f>IF(tblClean[[#This Row],[Delivery Date]]="", "", tblClean[[#This Row],[Delivery Date]] - tblClean[[#This Row],[Lead Date]])</f>
        <v/>
      </c>
      <c r="W451" s="82" t="str">
        <f>_xlfn.XLOOKUP(tblClean[[#This Row],[Lead ID]], tblHP[Lead ID], tblHP[Potential_Bucket], "")</f>
        <v>Low</v>
      </c>
      <c r="X451" s="82" t="str">
        <f>IF(tblClean[[#This Row],[Customer Rating]]="", "", IF(tblClean[[#This Row],[Customer Rating]]&lt;=2,"0-2", IF(tblClean[[#This Row],[Customer Rating]]&lt;=5,"3-5", IF(tblClean[[#This Row],[Customer Rating]]&lt;=8,"6-8","9-10"))))</f>
        <v/>
      </c>
    </row>
    <row r="452" spans="1:24" x14ac:dyDescent="0.3">
      <c r="A452" s="40" t="s">
        <v>471</v>
      </c>
      <c r="B452" s="41" t="s">
        <v>15</v>
      </c>
      <c r="C452" s="41" t="s">
        <v>16</v>
      </c>
      <c r="D452" s="42">
        <v>45947</v>
      </c>
      <c r="E452" s="42">
        <v>45948</v>
      </c>
      <c r="F452" s="42">
        <v>45949</v>
      </c>
      <c r="G452" s="42">
        <v>45955</v>
      </c>
      <c r="H452" s="41" t="s">
        <v>17</v>
      </c>
      <c r="I452" s="41"/>
      <c r="J452" s="42">
        <v>45981</v>
      </c>
      <c r="K452" s="43">
        <v>6</v>
      </c>
      <c r="L452" s="44">
        <f>IF(NOT(ISBLANK(tblClean[[#This Row],[Pre-Booking Date]])), 1, 0)</f>
        <v>1</v>
      </c>
      <c r="M452" s="44">
        <f>IF(NOT(ISBLANK(tblClean[[#This Row],[Booking Date]])), 1, 0)</f>
        <v>1</v>
      </c>
      <c r="N452" s="38">
        <f>IF(NOT(ISBLANK(tblClean[[#This Row],[Delivery Date]])), 1, 0)</f>
        <v>1</v>
      </c>
      <c r="O452" s="38">
        <f>IF(OR(LOWER(TRIM(tblClean[[#This Row],[Cancellation Status]]))="yes", LOWER(TRIM(tblClean[[#This Row],[Cancellation Status]]))="cancelled"), 1, 0)</f>
        <v>0</v>
      </c>
      <c r="P452" s="38">
        <f>IF(AND(tblClean[[#This Row],[Is_Delivered]]=1, tblClean[[#This Row],[Is_Cancelled]]=0), 1, 0)</f>
        <v>1</v>
      </c>
      <c r="Q452" s="38">
        <f>IF(AND(NOT(ISBLANK(tblClean[[#This Row],[Pre-Booking Date]])), NOT(ISBLANK(tblClean[[#This Row],[Lead Date]]))), tblClean[[#This Row],[Pre-Booking Date]] - tblClean[[#This Row],[Lead Date]], "")</f>
        <v>1</v>
      </c>
      <c r="R452" s="38">
        <f>IF(AND(NOT(ISBLANK(tblClean[[#This Row],[Booking Date]])), NOT(ISBLANK(tblClean[[#This Row],[Pre-Booking Date]]))), tblClean[[#This Row],[Booking Date]] - tblClean[[#This Row],[Pre-Booking Date]], "")</f>
        <v>1</v>
      </c>
      <c r="S452" s="38">
        <f>IF(AND(NOT(ISBLANK(tblClean[[#This Row],[Delivery Date]])), NOT(ISBLANK(tblClean[[#This Row],[Booking Date]]))), tblClean[[#This Row],[Delivery Date]] - tblClean[[#This Row],[Booking Date]], "")</f>
        <v>6</v>
      </c>
      <c r="T452" s="39">
        <f>IF(AND(tblClean[[#This Row],[Is_SuccessfulDelivery]]=1, NOT(ISBLANK(tblClean[[#This Row],[Delivery Date]])), NOT(ISBLANK(tblClean[[#This Row],[Booking Date]]))),
   tblClean[[#This Row],[Delivery Date]] - tblClean[[#This Row],[Booking Date]],
   "")</f>
        <v>6</v>
      </c>
      <c r="U4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52" s="82">
        <f>IF(tblClean[[#This Row],[Delivery Date]]="", "", tblClean[[#This Row],[Delivery Date]] - tblClean[[#This Row],[Lead Date]])</f>
        <v>8</v>
      </c>
      <c r="W452" s="82" t="str">
        <f>_xlfn.XLOOKUP(tblClean[[#This Row],[Lead ID]], tblHP[Lead ID], tblHP[Potential_Bucket], "")</f>
        <v>Low</v>
      </c>
      <c r="X452" s="82" t="str">
        <f>IF(tblClean[[#This Row],[Customer Rating]]="", "", IF(tblClean[[#This Row],[Customer Rating]]&lt;=2,"0-2", IF(tblClean[[#This Row],[Customer Rating]]&lt;=5,"3-5", IF(tblClean[[#This Row],[Customer Rating]]&lt;=8,"6-8","9-10"))))</f>
        <v>6-8</v>
      </c>
    </row>
    <row r="453" spans="1:24" x14ac:dyDescent="0.3">
      <c r="A453" s="33" t="s">
        <v>472</v>
      </c>
      <c r="B453" s="34" t="s">
        <v>15</v>
      </c>
      <c r="C453" s="34" t="s">
        <v>30</v>
      </c>
      <c r="D453" s="35">
        <v>45954</v>
      </c>
      <c r="E453" s="35">
        <v>45956</v>
      </c>
      <c r="F453" s="35">
        <v>45959</v>
      </c>
      <c r="G453" s="35">
        <v>45965</v>
      </c>
      <c r="H453" s="34" t="s">
        <v>23</v>
      </c>
      <c r="I453" s="34" t="s">
        <v>24</v>
      </c>
      <c r="J453" s="34"/>
      <c r="K453" s="36"/>
      <c r="L453" s="44">
        <f>IF(NOT(ISBLANK(tblClean[[#This Row],[Pre-Booking Date]])), 1, 0)</f>
        <v>1</v>
      </c>
      <c r="M453" s="44">
        <f>IF(NOT(ISBLANK(tblClean[[#This Row],[Booking Date]])), 1, 0)</f>
        <v>1</v>
      </c>
      <c r="N453" s="38">
        <f>IF(NOT(ISBLANK(tblClean[[#This Row],[Delivery Date]])), 1, 0)</f>
        <v>1</v>
      </c>
      <c r="O453" s="38">
        <f>IF(OR(LOWER(TRIM(tblClean[[#This Row],[Cancellation Status]]))="yes", LOWER(TRIM(tblClean[[#This Row],[Cancellation Status]]))="cancelled"), 1, 0)</f>
        <v>1</v>
      </c>
      <c r="P453" s="38">
        <f>IF(AND(tblClean[[#This Row],[Is_Delivered]]=1, tblClean[[#This Row],[Is_Cancelled]]=0), 1, 0)</f>
        <v>0</v>
      </c>
      <c r="Q453" s="38">
        <f>IF(AND(NOT(ISBLANK(tblClean[[#This Row],[Pre-Booking Date]])), NOT(ISBLANK(tblClean[[#This Row],[Lead Date]]))), tblClean[[#This Row],[Pre-Booking Date]] - tblClean[[#This Row],[Lead Date]], "")</f>
        <v>2</v>
      </c>
      <c r="R453" s="38">
        <f>IF(AND(NOT(ISBLANK(tblClean[[#This Row],[Booking Date]])), NOT(ISBLANK(tblClean[[#This Row],[Pre-Booking Date]]))), tblClean[[#This Row],[Booking Date]] - tblClean[[#This Row],[Pre-Booking Date]], "")</f>
        <v>3</v>
      </c>
      <c r="S453" s="38">
        <f>IF(AND(NOT(ISBLANK(tblClean[[#This Row],[Delivery Date]])), NOT(ISBLANK(tblClean[[#This Row],[Booking Date]]))), tblClean[[#This Row],[Delivery Date]] - tblClean[[#This Row],[Booking Date]], "")</f>
        <v>6</v>
      </c>
      <c r="T453" s="39" t="str">
        <f>IF(AND(tblClean[[#This Row],[Is_SuccessfulDelivery]]=1, NOT(ISBLANK(tblClean[[#This Row],[Delivery Date]])), NOT(ISBLANK(tblClean[[#This Row],[Booking Date]]))),
   tblClean[[#This Row],[Delivery Date]] - tblClean[[#This Row],[Booking Date]],
   "")</f>
        <v/>
      </c>
      <c r="U4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53" s="82">
        <f>IF(tblClean[[#This Row],[Delivery Date]]="", "", tblClean[[#This Row],[Delivery Date]] - tblClean[[#This Row],[Lead Date]])</f>
        <v>11</v>
      </c>
      <c r="W453" s="82" t="str">
        <f>_xlfn.XLOOKUP(tblClean[[#This Row],[Lead ID]], tblHP[Lead ID], tblHP[Potential_Bucket], "")</f>
        <v>Low</v>
      </c>
      <c r="X453" s="82" t="str">
        <f>IF(tblClean[[#This Row],[Customer Rating]]="", "", IF(tblClean[[#This Row],[Customer Rating]]&lt;=2,"0-2", IF(tblClean[[#This Row],[Customer Rating]]&lt;=5,"3-5", IF(tblClean[[#This Row],[Customer Rating]]&lt;=8,"6-8","9-10"))))</f>
        <v/>
      </c>
    </row>
    <row r="454" spans="1:24" x14ac:dyDescent="0.3">
      <c r="A454" s="40" t="s">
        <v>473</v>
      </c>
      <c r="B454" s="41" t="s">
        <v>19</v>
      </c>
      <c r="C454" s="41" t="s">
        <v>30</v>
      </c>
      <c r="D454" s="42">
        <v>45959</v>
      </c>
      <c r="E454" s="42">
        <v>45962</v>
      </c>
      <c r="F454" s="42">
        <v>45966</v>
      </c>
      <c r="G454" s="42">
        <v>45972</v>
      </c>
      <c r="H454" s="41" t="s">
        <v>17</v>
      </c>
      <c r="I454" s="41"/>
      <c r="J454" s="42">
        <v>45993</v>
      </c>
      <c r="K454" s="43">
        <v>3</v>
      </c>
      <c r="L454" s="44">
        <f>IF(NOT(ISBLANK(tblClean[[#This Row],[Pre-Booking Date]])), 1, 0)</f>
        <v>1</v>
      </c>
      <c r="M454" s="44">
        <f>IF(NOT(ISBLANK(tblClean[[#This Row],[Booking Date]])), 1, 0)</f>
        <v>1</v>
      </c>
      <c r="N454" s="38">
        <f>IF(NOT(ISBLANK(tblClean[[#This Row],[Delivery Date]])), 1, 0)</f>
        <v>1</v>
      </c>
      <c r="O454" s="38">
        <f>IF(OR(LOWER(TRIM(tblClean[[#This Row],[Cancellation Status]]))="yes", LOWER(TRIM(tblClean[[#This Row],[Cancellation Status]]))="cancelled"), 1, 0)</f>
        <v>0</v>
      </c>
      <c r="P454" s="38">
        <f>IF(AND(tblClean[[#This Row],[Is_Delivered]]=1, tblClean[[#This Row],[Is_Cancelled]]=0), 1, 0)</f>
        <v>1</v>
      </c>
      <c r="Q454" s="38">
        <f>IF(AND(NOT(ISBLANK(tblClean[[#This Row],[Pre-Booking Date]])), NOT(ISBLANK(tblClean[[#This Row],[Lead Date]]))), tblClean[[#This Row],[Pre-Booking Date]] - tblClean[[#This Row],[Lead Date]], "")</f>
        <v>3</v>
      </c>
      <c r="R454" s="38">
        <f>IF(AND(NOT(ISBLANK(tblClean[[#This Row],[Booking Date]])), NOT(ISBLANK(tblClean[[#This Row],[Pre-Booking Date]]))), tblClean[[#This Row],[Booking Date]] - tblClean[[#This Row],[Pre-Booking Date]], "")</f>
        <v>4</v>
      </c>
      <c r="S454" s="38">
        <f>IF(AND(NOT(ISBLANK(tblClean[[#This Row],[Delivery Date]])), NOT(ISBLANK(tblClean[[#This Row],[Booking Date]]))), tblClean[[#This Row],[Delivery Date]] - tblClean[[#This Row],[Booking Date]], "")</f>
        <v>6</v>
      </c>
      <c r="T454" s="39">
        <f>IF(AND(tblClean[[#This Row],[Is_SuccessfulDelivery]]=1, NOT(ISBLANK(tblClean[[#This Row],[Delivery Date]])), NOT(ISBLANK(tblClean[[#This Row],[Booking Date]]))),
   tblClean[[#This Row],[Delivery Date]] - tblClean[[#This Row],[Booking Date]],
   "")</f>
        <v>6</v>
      </c>
      <c r="U4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54" s="82">
        <f>IF(tblClean[[#This Row],[Delivery Date]]="", "", tblClean[[#This Row],[Delivery Date]] - tblClean[[#This Row],[Lead Date]])</f>
        <v>13</v>
      </c>
      <c r="W454" s="82" t="str">
        <f>_xlfn.XLOOKUP(tblClean[[#This Row],[Lead ID]], tblHP[Lead ID], tblHP[Potential_Bucket], "")</f>
        <v>Medium</v>
      </c>
      <c r="X454" s="82" t="str">
        <f>IF(tblClean[[#This Row],[Customer Rating]]="", "", IF(tblClean[[#This Row],[Customer Rating]]&lt;=2,"0-2", IF(tblClean[[#This Row],[Customer Rating]]&lt;=5,"3-5", IF(tblClean[[#This Row],[Customer Rating]]&lt;=8,"6-8","9-10"))))</f>
        <v>3-5</v>
      </c>
    </row>
    <row r="455" spans="1:24" x14ac:dyDescent="0.3">
      <c r="A455" s="33" t="s">
        <v>474</v>
      </c>
      <c r="B455" s="34" t="s">
        <v>32</v>
      </c>
      <c r="C455" s="34" t="s">
        <v>22</v>
      </c>
      <c r="D455" s="35">
        <v>45935</v>
      </c>
      <c r="E455" s="34"/>
      <c r="F455" s="34"/>
      <c r="G455" s="34"/>
      <c r="H455" s="34" t="s">
        <v>23</v>
      </c>
      <c r="I455" s="34" t="s">
        <v>101</v>
      </c>
      <c r="J455" s="34"/>
      <c r="K455" s="36"/>
      <c r="L455" s="44">
        <f>IF(NOT(ISBLANK(tblClean[[#This Row],[Pre-Booking Date]])), 1, 0)</f>
        <v>0</v>
      </c>
      <c r="M455" s="44">
        <f>IF(NOT(ISBLANK(tblClean[[#This Row],[Booking Date]])), 1, 0)</f>
        <v>0</v>
      </c>
      <c r="N455" s="38">
        <f>IF(NOT(ISBLANK(tblClean[[#This Row],[Delivery Date]])), 1, 0)</f>
        <v>0</v>
      </c>
      <c r="O455" s="38">
        <f>IF(OR(LOWER(TRIM(tblClean[[#This Row],[Cancellation Status]]))="yes", LOWER(TRIM(tblClean[[#This Row],[Cancellation Status]]))="cancelled"), 1, 0)</f>
        <v>1</v>
      </c>
      <c r="P455" s="38">
        <f>IF(AND(tblClean[[#This Row],[Is_Delivered]]=1, tblClean[[#This Row],[Is_Cancelled]]=0), 1, 0)</f>
        <v>0</v>
      </c>
      <c r="Q455" s="38" t="str">
        <f>IF(AND(NOT(ISBLANK(tblClean[[#This Row],[Pre-Booking Date]])), NOT(ISBLANK(tblClean[[#This Row],[Lead Date]]))), tblClean[[#This Row],[Pre-Booking Date]] - tblClean[[#This Row],[Lead Date]], "")</f>
        <v/>
      </c>
      <c r="R455" s="38" t="str">
        <f>IF(AND(NOT(ISBLANK(tblClean[[#This Row],[Booking Date]])), NOT(ISBLANK(tblClean[[#This Row],[Pre-Booking Date]]))), tblClean[[#This Row],[Booking Date]] - tblClean[[#This Row],[Pre-Booking Date]], "")</f>
        <v/>
      </c>
      <c r="S455" s="38" t="str">
        <f>IF(AND(NOT(ISBLANK(tblClean[[#This Row],[Delivery Date]])), NOT(ISBLANK(tblClean[[#This Row],[Booking Date]]))), tblClean[[#This Row],[Delivery Date]] - tblClean[[#This Row],[Booking Date]], "")</f>
        <v/>
      </c>
      <c r="T455" s="39" t="str">
        <f>IF(AND(tblClean[[#This Row],[Is_SuccessfulDelivery]]=1, NOT(ISBLANK(tblClean[[#This Row],[Delivery Date]])), NOT(ISBLANK(tblClean[[#This Row],[Booking Date]]))),
   tblClean[[#This Row],[Delivery Date]] - tblClean[[#This Row],[Booking Date]],
   "")</f>
        <v/>
      </c>
      <c r="U4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55" s="82" t="str">
        <f>IF(tblClean[[#This Row],[Delivery Date]]="", "", tblClean[[#This Row],[Delivery Date]] - tblClean[[#This Row],[Lead Date]])</f>
        <v/>
      </c>
      <c r="W455" s="82" t="str">
        <f>_xlfn.XLOOKUP(tblClean[[#This Row],[Lead ID]], tblHP[Lead ID], tblHP[Potential_Bucket], "")</f>
        <v>Low</v>
      </c>
      <c r="X455" s="82" t="str">
        <f>IF(tblClean[[#This Row],[Customer Rating]]="", "", IF(tblClean[[#This Row],[Customer Rating]]&lt;=2,"0-2", IF(tblClean[[#This Row],[Customer Rating]]&lt;=5,"3-5", IF(tblClean[[#This Row],[Customer Rating]]&lt;=8,"6-8","9-10"))))</f>
        <v/>
      </c>
    </row>
    <row r="456" spans="1:24" x14ac:dyDescent="0.3">
      <c r="A456" s="40" t="s">
        <v>475</v>
      </c>
      <c r="B456" s="41" t="s">
        <v>19</v>
      </c>
      <c r="C456" s="41" t="s">
        <v>22</v>
      </c>
      <c r="D456" s="42">
        <v>45958</v>
      </c>
      <c r="E456" s="41"/>
      <c r="F456" s="41"/>
      <c r="G456" s="41"/>
      <c r="H456" s="41" t="s">
        <v>23</v>
      </c>
      <c r="I456" s="41" t="s">
        <v>26</v>
      </c>
      <c r="J456" s="41"/>
      <c r="K456" s="43"/>
      <c r="L456" s="44">
        <f>IF(NOT(ISBLANK(tblClean[[#This Row],[Pre-Booking Date]])), 1, 0)</f>
        <v>0</v>
      </c>
      <c r="M456" s="44">
        <f>IF(NOT(ISBLANK(tblClean[[#This Row],[Booking Date]])), 1, 0)</f>
        <v>0</v>
      </c>
      <c r="N456" s="38">
        <f>IF(NOT(ISBLANK(tblClean[[#This Row],[Delivery Date]])), 1, 0)</f>
        <v>0</v>
      </c>
      <c r="O456" s="38">
        <f>IF(OR(LOWER(TRIM(tblClean[[#This Row],[Cancellation Status]]))="yes", LOWER(TRIM(tblClean[[#This Row],[Cancellation Status]]))="cancelled"), 1, 0)</f>
        <v>1</v>
      </c>
      <c r="P456" s="38">
        <f>IF(AND(tblClean[[#This Row],[Is_Delivered]]=1, tblClean[[#This Row],[Is_Cancelled]]=0), 1, 0)</f>
        <v>0</v>
      </c>
      <c r="Q456" s="38" t="str">
        <f>IF(AND(NOT(ISBLANK(tblClean[[#This Row],[Pre-Booking Date]])), NOT(ISBLANK(tblClean[[#This Row],[Lead Date]]))), tblClean[[#This Row],[Pre-Booking Date]] - tblClean[[#This Row],[Lead Date]], "")</f>
        <v/>
      </c>
      <c r="R456" s="38" t="str">
        <f>IF(AND(NOT(ISBLANK(tblClean[[#This Row],[Booking Date]])), NOT(ISBLANK(tblClean[[#This Row],[Pre-Booking Date]]))), tblClean[[#This Row],[Booking Date]] - tblClean[[#This Row],[Pre-Booking Date]], "")</f>
        <v/>
      </c>
      <c r="S456" s="38" t="str">
        <f>IF(AND(NOT(ISBLANK(tblClean[[#This Row],[Delivery Date]])), NOT(ISBLANK(tblClean[[#This Row],[Booking Date]]))), tblClean[[#This Row],[Delivery Date]] - tblClean[[#This Row],[Booking Date]], "")</f>
        <v/>
      </c>
      <c r="T456" s="39" t="str">
        <f>IF(AND(tblClean[[#This Row],[Is_SuccessfulDelivery]]=1, NOT(ISBLANK(tblClean[[#This Row],[Delivery Date]])), NOT(ISBLANK(tblClean[[#This Row],[Booking Date]]))),
   tblClean[[#This Row],[Delivery Date]] - tblClean[[#This Row],[Booking Date]],
   "")</f>
        <v/>
      </c>
      <c r="U4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56" s="82" t="str">
        <f>IF(tblClean[[#This Row],[Delivery Date]]="", "", tblClean[[#This Row],[Delivery Date]] - tblClean[[#This Row],[Lead Date]])</f>
        <v/>
      </c>
      <c r="W456" s="82" t="str">
        <f>_xlfn.XLOOKUP(tblClean[[#This Row],[Lead ID]], tblHP[Lead ID], tblHP[Potential_Bucket], "")</f>
        <v>Low</v>
      </c>
      <c r="X456" s="82" t="str">
        <f>IF(tblClean[[#This Row],[Customer Rating]]="", "", IF(tblClean[[#This Row],[Customer Rating]]&lt;=2,"0-2", IF(tblClean[[#This Row],[Customer Rating]]&lt;=5,"3-5", IF(tblClean[[#This Row],[Customer Rating]]&lt;=8,"6-8","9-10"))))</f>
        <v/>
      </c>
    </row>
    <row r="457" spans="1:24" x14ac:dyDescent="0.3">
      <c r="A457" s="33" t="s">
        <v>476</v>
      </c>
      <c r="B457" s="34" t="s">
        <v>21</v>
      </c>
      <c r="C457" s="34" t="s">
        <v>16</v>
      </c>
      <c r="D457" s="35">
        <v>45933</v>
      </c>
      <c r="E457" s="35">
        <v>45937</v>
      </c>
      <c r="F457" s="35">
        <v>45942</v>
      </c>
      <c r="G457" s="35">
        <v>45949</v>
      </c>
      <c r="H457" s="34" t="s">
        <v>17</v>
      </c>
      <c r="I457" s="34"/>
      <c r="J457" s="35">
        <v>45960</v>
      </c>
      <c r="K457" s="36">
        <v>3</v>
      </c>
      <c r="L457" s="44">
        <f>IF(NOT(ISBLANK(tblClean[[#This Row],[Pre-Booking Date]])), 1, 0)</f>
        <v>1</v>
      </c>
      <c r="M457" s="44">
        <f>IF(NOT(ISBLANK(tblClean[[#This Row],[Booking Date]])), 1, 0)</f>
        <v>1</v>
      </c>
      <c r="N457" s="38">
        <f>IF(NOT(ISBLANK(tblClean[[#This Row],[Delivery Date]])), 1, 0)</f>
        <v>1</v>
      </c>
      <c r="O457" s="38">
        <f>IF(OR(LOWER(TRIM(tblClean[[#This Row],[Cancellation Status]]))="yes", LOWER(TRIM(tblClean[[#This Row],[Cancellation Status]]))="cancelled"), 1, 0)</f>
        <v>0</v>
      </c>
      <c r="P457" s="38">
        <f>IF(AND(tblClean[[#This Row],[Is_Delivered]]=1, tblClean[[#This Row],[Is_Cancelled]]=0), 1, 0)</f>
        <v>1</v>
      </c>
      <c r="Q457" s="38">
        <f>IF(AND(NOT(ISBLANK(tblClean[[#This Row],[Pre-Booking Date]])), NOT(ISBLANK(tblClean[[#This Row],[Lead Date]]))), tblClean[[#This Row],[Pre-Booking Date]] - tblClean[[#This Row],[Lead Date]], "")</f>
        <v>4</v>
      </c>
      <c r="R457" s="38">
        <f>IF(AND(NOT(ISBLANK(tblClean[[#This Row],[Booking Date]])), NOT(ISBLANK(tblClean[[#This Row],[Pre-Booking Date]]))), tblClean[[#This Row],[Booking Date]] - tblClean[[#This Row],[Pre-Booking Date]], "")</f>
        <v>5</v>
      </c>
      <c r="S457" s="38">
        <f>IF(AND(NOT(ISBLANK(tblClean[[#This Row],[Delivery Date]])), NOT(ISBLANK(tblClean[[#This Row],[Booking Date]]))), tblClean[[#This Row],[Delivery Date]] - tblClean[[#This Row],[Booking Date]], "")</f>
        <v>7</v>
      </c>
      <c r="T457" s="39">
        <f>IF(AND(tblClean[[#This Row],[Is_SuccessfulDelivery]]=1, NOT(ISBLANK(tblClean[[#This Row],[Delivery Date]])), NOT(ISBLANK(tblClean[[#This Row],[Booking Date]]))),
   tblClean[[#This Row],[Delivery Date]] - tblClean[[#This Row],[Booking Date]],
   "")</f>
        <v>7</v>
      </c>
      <c r="U4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57" s="82">
        <f>IF(tblClean[[#This Row],[Delivery Date]]="", "", tblClean[[#This Row],[Delivery Date]] - tblClean[[#This Row],[Lead Date]])</f>
        <v>16</v>
      </c>
      <c r="W457" s="82" t="str">
        <f>_xlfn.XLOOKUP(tblClean[[#This Row],[Lead ID]], tblHP[Lead ID], tblHP[Potential_Bucket], "")</f>
        <v>Low</v>
      </c>
      <c r="X457" s="82" t="str">
        <f>IF(tblClean[[#This Row],[Customer Rating]]="", "", IF(tblClean[[#This Row],[Customer Rating]]&lt;=2,"0-2", IF(tblClean[[#This Row],[Customer Rating]]&lt;=5,"3-5", IF(tblClean[[#This Row],[Customer Rating]]&lt;=8,"6-8","9-10"))))</f>
        <v>3-5</v>
      </c>
    </row>
    <row r="458" spans="1:24" x14ac:dyDescent="0.3">
      <c r="A458" s="40" t="s">
        <v>477</v>
      </c>
      <c r="B458" s="41" t="s">
        <v>15</v>
      </c>
      <c r="C458" s="41" t="s">
        <v>30</v>
      </c>
      <c r="D458" s="42">
        <v>45939</v>
      </c>
      <c r="E458" s="42">
        <v>45944</v>
      </c>
      <c r="F458" s="42">
        <v>45947</v>
      </c>
      <c r="G458" s="42">
        <v>45953</v>
      </c>
      <c r="H458" s="41" t="s">
        <v>17</v>
      </c>
      <c r="I458" s="41"/>
      <c r="J458" s="42">
        <v>45979</v>
      </c>
      <c r="K458" s="43">
        <v>3</v>
      </c>
      <c r="L458" s="44">
        <f>IF(NOT(ISBLANK(tblClean[[#This Row],[Pre-Booking Date]])), 1, 0)</f>
        <v>1</v>
      </c>
      <c r="M458" s="44">
        <f>IF(NOT(ISBLANK(tblClean[[#This Row],[Booking Date]])), 1, 0)</f>
        <v>1</v>
      </c>
      <c r="N458" s="38">
        <f>IF(NOT(ISBLANK(tblClean[[#This Row],[Delivery Date]])), 1, 0)</f>
        <v>1</v>
      </c>
      <c r="O458" s="38">
        <f>IF(OR(LOWER(TRIM(tblClean[[#This Row],[Cancellation Status]]))="yes", LOWER(TRIM(tblClean[[#This Row],[Cancellation Status]]))="cancelled"), 1, 0)</f>
        <v>0</v>
      </c>
      <c r="P458" s="38">
        <f>IF(AND(tblClean[[#This Row],[Is_Delivered]]=1, tblClean[[#This Row],[Is_Cancelled]]=0), 1, 0)</f>
        <v>1</v>
      </c>
      <c r="Q458" s="38">
        <f>IF(AND(NOT(ISBLANK(tblClean[[#This Row],[Pre-Booking Date]])), NOT(ISBLANK(tblClean[[#This Row],[Lead Date]]))), tblClean[[#This Row],[Pre-Booking Date]] - tblClean[[#This Row],[Lead Date]], "")</f>
        <v>5</v>
      </c>
      <c r="R458" s="38">
        <f>IF(AND(NOT(ISBLANK(tblClean[[#This Row],[Booking Date]])), NOT(ISBLANK(tblClean[[#This Row],[Pre-Booking Date]]))), tblClean[[#This Row],[Booking Date]] - tblClean[[#This Row],[Pre-Booking Date]], "")</f>
        <v>3</v>
      </c>
      <c r="S458" s="38">
        <f>IF(AND(NOT(ISBLANK(tblClean[[#This Row],[Delivery Date]])), NOT(ISBLANK(tblClean[[#This Row],[Booking Date]]))), tblClean[[#This Row],[Delivery Date]] - tblClean[[#This Row],[Booking Date]], "")</f>
        <v>6</v>
      </c>
      <c r="T458" s="39">
        <f>IF(AND(tblClean[[#This Row],[Is_SuccessfulDelivery]]=1, NOT(ISBLANK(tblClean[[#This Row],[Delivery Date]])), NOT(ISBLANK(tblClean[[#This Row],[Booking Date]]))),
   tblClean[[#This Row],[Delivery Date]] - tblClean[[#This Row],[Booking Date]],
   "")</f>
        <v>6</v>
      </c>
      <c r="U4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58" s="82">
        <f>IF(tblClean[[#This Row],[Delivery Date]]="", "", tblClean[[#This Row],[Delivery Date]] - tblClean[[#This Row],[Lead Date]])</f>
        <v>14</v>
      </c>
      <c r="W458" s="82" t="str">
        <f>_xlfn.XLOOKUP(tblClean[[#This Row],[Lead ID]], tblHP[Lead ID], tblHP[Potential_Bucket], "")</f>
        <v>Low</v>
      </c>
      <c r="X458" s="82" t="str">
        <f>IF(tblClean[[#This Row],[Customer Rating]]="", "", IF(tblClean[[#This Row],[Customer Rating]]&lt;=2,"0-2", IF(tblClean[[#This Row],[Customer Rating]]&lt;=5,"3-5", IF(tblClean[[#This Row],[Customer Rating]]&lt;=8,"6-8","9-10"))))</f>
        <v>3-5</v>
      </c>
    </row>
    <row r="459" spans="1:24" x14ac:dyDescent="0.3">
      <c r="A459" s="33" t="s">
        <v>478</v>
      </c>
      <c r="B459" s="34" t="s">
        <v>15</v>
      </c>
      <c r="C459" s="34" t="s">
        <v>16</v>
      </c>
      <c r="D459" s="35">
        <v>45955</v>
      </c>
      <c r="E459" s="35">
        <v>45957</v>
      </c>
      <c r="F459" s="35">
        <v>45961</v>
      </c>
      <c r="G459" s="35">
        <v>45965</v>
      </c>
      <c r="H459" s="34" t="s">
        <v>17</v>
      </c>
      <c r="I459" s="34"/>
      <c r="J459" s="35">
        <v>45980</v>
      </c>
      <c r="K459" s="36">
        <v>0</v>
      </c>
      <c r="L459" s="44">
        <f>IF(NOT(ISBLANK(tblClean[[#This Row],[Pre-Booking Date]])), 1, 0)</f>
        <v>1</v>
      </c>
      <c r="M459" s="44">
        <f>IF(NOT(ISBLANK(tblClean[[#This Row],[Booking Date]])), 1, 0)</f>
        <v>1</v>
      </c>
      <c r="N459" s="38">
        <f>IF(NOT(ISBLANK(tblClean[[#This Row],[Delivery Date]])), 1, 0)</f>
        <v>1</v>
      </c>
      <c r="O459" s="38">
        <f>IF(OR(LOWER(TRIM(tblClean[[#This Row],[Cancellation Status]]))="yes", LOWER(TRIM(tblClean[[#This Row],[Cancellation Status]]))="cancelled"), 1, 0)</f>
        <v>0</v>
      </c>
      <c r="P459" s="38">
        <f>IF(AND(tblClean[[#This Row],[Is_Delivered]]=1, tblClean[[#This Row],[Is_Cancelled]]=0), 1, 0)</f>
        <v>1</v>
      </c>
      <c r="Q459" s="38">
        <f>IF(AND(NOT(ISBLANK(tblClean[[#This Row],[Pre-Booking Date]])), NOT(ISBLANK(tblClean[[#This Row],[Lead Date]]))), tblClean[[#This Row],[Pre-Booking Date]] - tblClean[[#This Row],[Lead Date]], "")</f>
        <v>2</v>
      </c>
      <c r="R459" s="38">
        <f>IF(AND(NOT(ISBLANK(tblClean[[#This Row],[Booking Date]])), NOT(ISBLANK(tblClean[[#This Row],[Pre-Booking Date]]))), tblClean[[#This Row],[Booking Date]] - tblClean[[#This Row],[Pre-Booking Date]], "")</f>
        <v>4</v>
      </c>
      <c r="S459" s="38">
        <f>IF(AND(NOT(ISBLANK(tblClean[[#This Row],[Delivery Date]])), NOT(ISBLANK(tblClean[[#This Row],[Booking Date]]))), tblClean[[#This Row],[Delivery Date]] - tblClean[[#This Row],[Booking Date]], "")</f>
        <v>4</v>
      </c>
      <c r="T459" s="39">
        <f>IF(AND(tblClean[[#This Row],[Is_SuccessfulDelivery]]=1, NOT(ISBLANK(tblClean[[#This Row],[Delivery Date]])), NOT(ISBLANK(tblClean[[#This Row],[Booking Date]]))),
   tblClean[[#This Row],[Delivery Date]] - tblClean[[#This Row],[Booking Date]],
   "")</f>
        <v>4</v>
      </c>
      <c r="U4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59" s="82">
        <f>IF(tblClean[[#This Row],[Delivery Date]]="", "", tblClean[[#This Row],[Delivery Date]] - tblClean[[#This Row],[Lead Date]])</f>
        <v>10</v>
      </c>
      <c r="W459" s="82" t="str">
        <f>_xlfn.XLOOKUP(tblClean[[#This Row],[Lead ID]], tblHP[Lead ID], tblHP[Potential_Bucket], "")</f>
        <v>Low</v>
      </c>
      <c r="X459" s="82" t="str">
        <f>IF(tblClean[[#This Row],[Customer Rating]]="", "", IF(tblClean[[#This Row],[Customer Rating]]&lt;=2,"0-2", IF(tblClean[[#This Row],[Customer Rating]]&lt;=5,"3-5", IF(tblClean[[#This Row],[Customer Rating]]&lt;=8,"6-8","9-10"))))</f>
        <v>0-2</v>
      </c>
    </row>
    <row r="460" spans="1:24" x14ac:dyDescent="0.3">
      <c r="A460" s="40" t="s">
        <v>479</v>
      </c>
      <c r="B460" s="41" t="s">
        <v>15</v>
      </c>
      <c r="C460" s="41" t="s">
        <v>22</v>
      </c>
      <c r="D460" s="42">
        <v>45956</v>
      </c>
      <c r="E460" s="41"/>
      <c r="F460" s="41"/>
      <c r="G460" s="41"/>
      <c r="H460" s="41" t="s">
        <v>23</v>
      </c>
      <c r="I460" s="41" t="s">
        <v>24</v>
      </c>
      <c r="J460" s="41"/>
      <c r="K460" s="43"/>
      <c r="L460" s="44">
        <f>IF(NOT(ISBLANK(tblClean[[#This Row],[Pre-Booking Date]])), 1, 0)</f>
        <v>0</v>
      </c>
      <c r="M460" s="44">
        <f>IF(NOT(ISBLANK(tblClean[[#This Row],[Booking Date]])), 1, 0)</f>
        <v>0</v>
      </c>
      <c r="N460" s="38">
        <f>IF(NOT(ISBLANK(tblClean[[#This Row],[Delivery Date]])), 1, 0)</f>
        <v>0</v>
      </c>
      <c r="O460" s="38">
        <f>IF(OR(LOWER(TRIM(tblClean[[#This Row],[Cancellation Status]]))="yes", LOWER(TRIM(tblClean[[#This Row],[Cancellation Status]]))="cancelled"), 1, 0)</f>
        <v>1</v>
      </c>
      <c r="P460" s="38">
        <f>IF(AND(tblClean[[#This Row],[Is_Delivered]]=1, tblClean[[#This Row],[Is_Cancelled]]=0), 1, 0)</f>
        <v>0</v>
      </c>
      <c r="Q460" s="38" t="str">
        <f>IF(AND(NOT(ISBLANK(tblClean[[#This Row],[Pre-Booking Date]])), NOT(ISBLANK(tblClean[[#This Row],[Lead Date]]))), tblClean[[#This Row],[Pre-Booking Date]] - tblClean[[#This Row],[Lead Date]], "")</f>
        <v/>
      </c>
      <c r="R460" s="38" t="str">
        <f>IF(AND(NOT(ISBLANK(tblClean[[#This Row],[Booking Date]])), NOT(ISBLANK(tblClean[[#This Row],[Pre-Booking Date]]))), tblClean[[#This Row],[Booking Date]] - tblClean[[#This Row],[Pre-Booking Date]], "")</f>
        <v/>
      </c>
      <c r="S460" s="38" t="str">
        <f>IF(AND(NOT(ISBLANK(tblClean[[#This Row],[Delivery Date]])), NOT(ISBLANK(tblClean[[#This Row],[Booking Date]]))), tblClean[[#This Row],[Delivery Date]] - tblClean[[#This Row],[Booking Date]], "")</f>
        <v/>
      </c>
      <c r="T460" s="39" t="str">
        <f>IF(AND(tblClean[[#This Row],[Is_SuccessfulDelivery]]=1, NOT(ISBLANK(tblClean[[#This Row],[Delivery Date]])), NOT(ISBLANK(tblClean[[#This Row],[Booking Date]]))),
   tblClean[[#This Row],[Delivery Date]] - tblClean[[#This Row],[Booking Date]],
   "")</f>
        <v/>
      </c>
      <c r="U4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60" s="82" t="str">
        <f>IF(tblClean[[#This Row],[Delivery Date]]="", "", tblClean[[#This Row],[Delivery Date]] - tblClean[[#This Row],[Lead Date]])</f>
        <v/>
      </c>
      <c r="W460" s="82" t="str">
        <f>_xlfn.XLOOKUP(tblClean[[#This Row],[Lead ID]], tblHP[Lead ID], tblHP[Potential_Bucket], "")</f>
        <v>Low</v>
      </c>
      <c r="X460" s="82" t="str">
        <f>IF(tblClean[[#This Row],[Customer Rating]]="", "", IF(tblClean[[#This Row],[Customer Rating]]&lt;=2,"0-2", IF(tblClean[[#This Row],[Customer Rating]]&lt;=5,"3-5", IF(tblClean[[#This Row],[Customer Rating]]&lt;=8,"6-8","9-10"))))</f>
        <v/>
      </c>
    </row>
    <row r="461" spans="1:24" x14ac:dyDescent="0.3">
      <c r="A461" s="33" t="s">
        <v>480</v>
      </c>
      <c r="B461" s="34" t="s">
        <v>21</v>
      </c>
      <c r="C461" s="34" t="s">
        <v>16</v>
      </c>
      <c r="D461" s="35">
        <v>45958</v>
      </c>
      <c r="E461" s="35">
        <v>45962</v>
      </c>
      <c r="F461" s="35">
        <v>45966</v>
      </c>
      <c r="G461" s="35">
        <v>45973</v>
      </c>
      <c r="H461" s="34" t="s">
        <v>17</v>
      </c>
      <c r="I461" s="34"/>
      <c r="J461" s="35">
        <v>45985</v>
      </c>
      <c r="K461" s="36">
        <v>4</v>
      </c>
      <c r="L461" s="44">
        <f>IF(NOT(ISBLANK(tblClean[[#This Row],[Pre-Booking Date]])), 1, 0)</f>
        <v>1</v>
      </c>
      <c r="M461" s="44">
        <f>IF(NOT(ISBLANK(tblClean[[#This Row],[Booking Date]])), 1, 0)</f>
        <v>1</v>
      </c>
      <c r="N461" s="38">
        <f>IF(NOT(ISBLANK(tblClean[[#This Row],[Delivery Date]])), 1, 0)</f>
        <v>1</v>
      </c>
      <c r="O461" s="38">
        <f>IF(OR(LOWER(TRIM(tblClean[[#This Row],[Cancellation Status]]))="yes", LOWER(TRIM(tblClean[[#This Row],[Cancellation Status]]))="cancelled"), 1, 0)</f>
        <v>0</v>
      </c>
      <c r="P461" s="38">
        <f>IF(AND(tblClean[[#This Row],[Is_Delivered]]=1, tblClean[[#This Row],[Is_Cancelled]]=0), 1, 0)</f>
        <v>1</v>
      </c>
      <c r="Q461" s="38">
        <f>IF(AND(NOT(ISBLANK(tblClean[[#This Row],[Pre-Booking Date]])), NOT(ISBLANK(tblClean[[#This Row],[Lead Date]]))), tblClean[[#This Row],[Pre-Booking Date]] - tblClean[[#This Row],[Lead Date]], "")</f>
        <v>4</v>
      </c>
      <c r="R461" s="38">
        <f>IF(AND(NOT(ISBLANK(tblClean[[#This Row],[Booking Date]])), NOT(ISBLANK(tblClean[[#This Row],[Pre-Booking Date]]))), tblClean[[#This Row],[Booking Date]] - tblClean[[#This Row],[Pre-Booking Date]], "")</f>
        <v>4</v>
      </c>
      <c r="S461" s="38">
        <f>IF(AND(NOT(ISBLANK(tblClean[[#This Row],[Delivery Date]])), NOT(ISBLANK(tblClean[[#This Row],[Booking Date]]))), tblClean[[#This Row],[Delivery Date]] - tblClean[[#This Row],[Booking Date]], "")</f>
        <v>7</v>
      </c>
      <c r="T461" s="39">
        <f>IF(AND(tblClean[[#This Row],[Is_SuccessfulDelivery]]=1, NOT(ISBLANK(tblClean[[#This Row],[Delivery Date]])), NOT(ISBLANK(tblClean[[#This Row],[Booking Date]]))),
   tblClean[[#This Row],[Delivery Date]] - tblClean[[#This Row],[Booking Date]],
   "")</f>
        <v>7</v>
      </c>
      <c r="U4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61" s="82">
        <f>IF(tblClean[[#This Row],[Delivery Date]]="", "", tblClean[[#This Row],[Delivery Date]] - tblClean[[#This Row],[Lead Date]])</f>
        <v>15</v>
      </c>
      <c r="W461" s="82" t="str">
        <f>_xlfn.XLOOKUP(tblClean[[#This Row],[Lead ID]], tblHP[Lead ID], tblHP[Potential_Bucket], "")</f>
        <v>Low</v>
      </c>
      <c r="X461" s="82" t="str">
        <f>IF(tblClean[[#This Row],[Customer Rating]]="", "", IF(tblClean[[#This Row],[Customer Rating]]&lt;=2,"0-2", IF(tblClean[[#This Row],[Customer Rating]]&lt;=5,"3-5", IF(tblClean[[#This Row],[Customer Rating]]&lt;=8,"6-8","9-10"))))</f>
        <v>3-5</v>
      </c>
    </row>
    <row r="462" spans="1:24" x14ac:dyDescent="0.3">
      <c r="A462" s="40" t="s">
        <v>481</v>
      </c>
      <c r="B462" s="41" t="s">
        <v>21</v>
      </c>
      <c r="C462" s="41" t="s">
        <v>22</v>
      </c>
      <c r="D462" s="42">
        <v>45944</v>
      </c>
      <c r="E462" s="41"/>
      <c r="F462" s="41"/>
      <c r="G462" s="41"/>
      <c r="H462" s="41" t="s">
        <v>23</v>
      </c>
      <c r="I462" s="41" t="s">
        <v>24</v>
      </c>
      <c r="J462" s="41"/>
      <c r="K462" s="43"/>
      <c r="L462" s="44">
        <f>IF(NOT(ISBLANK(tblClean[[#This Row],[Pre-Booking Date]])), 1, 0)</f>
        <v>0</v>
      </c>
      <c r="M462" s="44">
        <f>IF(NOT(ISBLANK(tblClean[[#This Row],[Booking Date]])), 1, 0)</f>
        <v>0</v>
      </c>
      <c r="N462" s="38">
        <f>IF(NOT(ISBLANK(tblClean[[#This Row],[Delivery Date]])), 1, 0)</f>
        <v>0</v>
      </c>
      <c r="O462" s="38">
        <f>IF(OR(LOWER(TRIM(tblClean[[#This Row],[Cancellation Status]]))="yes", LOWER(TRIM(tblClean[[#This Row],[Cancellation Status]]))="cancelled"), 1, 0)</f>
        <v>1</v>
      </c>
      <c r="P462" s="38">
        <f>IF(AND(tblClean[[#This Row],[Is_Delivered]]=1, tblClean[[#This Row],[Is_Cancelled]]=0), 1, 0)</f>
        <v>0</v>
      </c>
      <c r="Q462" s="38" t="str">
        <f>IF(AND(NOT(ISBLANK(tblClean[[#This Row],[Pre-Booking Date]])), NOT(ISBLANK(tblClean[[#This Row],[Lead Date]]))), tblClean[[#This Row],[Pre-Booking Date]] - tblClean[[#This Row],[Lead Date]], "")</f>
        <v/>
      </c>
      <c r="R462" s="38" t="str">
        <f>IF(AND(NOT(ISBLANK(tblClean[[#This Row],[Booking Date]])), NOT(ISBLANK(tblClean[[#This Row],[Pre-Booking Date]]))), tblClean[[#This Row],[Booking Date]] - tblClean[[#This Row],[Pre-Booking Date]], "")</f>
        <v/>
      </c>
      <c r="S462" s="38" t="str">
        <f>IF(AND(NOT(ISBLANK(tblClean[[#This Row],[Delivery Date]])), NOT(ISBLANK(tblClean[[#This Row],[Booking Date]]))), tblClean[[#This Row],[Delivery Date]] - tblClean[[#This Row],[Booking Date]], "")</f>
        <v/>
      </c>
      <c r="T462" s="39" t="str">
        <f>IF(AND(tblClean[[#This Row],[Is_SuccessfulDelivery]]=1, NOT(ISBLANK(tblClean[[#This Row],[Delivery Date]])), NOT(ISBLANK(tblClean[[#This Row],[Booking Date]]))),
   tblClean[[#This Row],[Delivery Date]] - tblClean[[#This Row],[Booking Date]],
   "")</f>
        <v/>
      </c>
      <c r="U4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62" s="82" t="str">
        <f>IF(tblClean[[#This Row],[Delivery Date]]="", "", tblClean[[#This Row],[Delivery Date]] - tblClean[[#This Row],[Lead Date]])</f>
        <v/>
      </c>
      <c r="W462" s="82" t="str">
        <f>_xlfn.XLOOKUP(tblClean[[#This Row],[Lead ID]], tblHP[Lead ID], tblHP[Potential_Bucket], "")</f>
        <v>Low</v>
      </c>
      <c r="X462" s="82" t="str">
        <f>IF(tblClean[[#This Row],[Customer Rating]]="", "", IF(tblClean[[#This Row],[Customer Rating]]&lt;=2,"0-2", IF(tblClean[[#This Row],[Customer Rating]]&lt;=5,"3-5", IF(tblClean[[#This Row],[Customer Rating]]&lt;=8,"6-8","9-10"))))</f>
        <v/>
      </c>
    </row>
    <row r="463" spans="1:24" x14ac:dyDescent="0.3">
      <c r="A463" s="33" t="s">
        <v>482</v>
      </c>
      <c r="B463" s="34" t="s">
        <v>19</v>
      </c>
      <c r="C463" s="34" t="s">
        <v>22</v>
      </c>
      <c r="D463" s="35">
        <v>45941</v>
      </c>
      <c r="E463" s="34"/>
      <c r="F463" s="34"/>
      <c r="G463" s="34"/>
      <c r="H463" s="34" t="s">
        <v>23</v>
      </c>
      <c r="I463" s="34" t="s">
        <v>33</v>
      </c>
      <c r="J463" s="34"/>
      <c r="K463" s="36"/>
      <c r="L463" s="44">
        <f>IF(NOT(ISBLANK(tblClean[[#This Row],[Pre-Booking Date]])), 1, 0)</f>
        <v>0</v>
      </c>
      <c r="M463" s="44">
        <f>IF(NOT(ISBLANK(tblClean[[#This Row],[Booking Date]])), 1, 0)</f>
        <v>0</v>
      </c>
      <c r="N463" s="38">
        <f>IF(NOT(ISBLANK(tblClean[[#This Row],[Delivery Date]])), 1, 0)</f>
        <v>0</v>
      </c>
      <c r="O463" s="38">
        <f>IF(OR(LOWER(TRIM(tblClean[[#This Row],[Cancellation Status]]))="yes", LOWER(TRIM(tblClean[[#This Row],[Cancellation Status]]))="cancelled"), 1, 0)</f>
        <v>1</v>
      </c>
      <c r="P463" s="38">
        <f>IF(AND(tblClean[[#This Row],[Is_Delivered]]=1, tblClean[[#This Row],[Is_Cancelled]]=0), 1, 0)</f>
        <v>0</v>
      </c>
      <c r="Q463" s="38" t="str">
        <f>IF(AND(NOT(ISBLANK(tblClean[[#This Row],[Pre-Booking Date]])), NOT(ISBLANK(tblClean[[#This Row],[Lead Date]]))), tblClean[[#This Row],[Pre-Booking Date]] - tblClean[[#This Row],[Lead Date]], "")</f>
        <v/>
      </c>
      <c r="R463" s="38" t="str">
        <f>IF(AND(NOT(ISBLANK(tblClean[[#This Row],[Booking Date]])), NOT(ISBLANK(tblClean[[#This Row],[Pre-Booking Date]]))), tblClean[[#This Row],[Booking Date]] - tblClean[[#This Row],[Pre-Booking Date]], "")</f>
        <v/>
      </c>
      <c r="S463" s="38" t="str">
        <f>IF(AND(NOT(ISBLANK(tblClean[[#This Row],[Delivery Date]])), NOT(ISBLANK(tblClean[[#This Row],[Booking Date]]))), tblClean[[#This Row],[Delivery Date]] - tblClean[[#This Row],[Booking Date]], "")</f>
        <v/>
      </c>
      <c r="T463" s="39" t="str">
        <f>IF(AND(tblClean[[#This Row],[Is_SuccessfulDelivery]]=1, NOT(ISBLANK(tblClean[[#This Row],[Delivery Date]])), NOT(ISBLANK(tblClean[[#This Row],[Booking Date]]))),
   tblClean[[#This Row],[Delivery Date]] - tblClean[[#This Row],[Booking Date]],
   "")</f>
        <v/>
      </c>
      <c r="U4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63" s="82" t="str">
        <f>IF(tblClean[[#This Row],[Delivery Date]]="", "", tblClean[[#This Row],[Delivery Date]] - tblClean[[#This Row],[Lead Date]])</f>
        <v/>
      </c>
      <c r="W463" s="82" t="str">
        <f>_xlfn.XLOOKUP(tblClean[[#This Row],[Lead ID]], tblHP[Lead ID], tblHP[Potential_Bucket], "")</f>
        <v>Low</v>
      </c>
      <c r="X463" s="82" t="str">
        <f>IF(tblClean[[#This Row],[Customer Rating]]="", "", IF(tblClean[[#This Row],[Customer Rating]]&lt;=2,"0-2", IF(tblClean[[#This Row],[Customer Rating]]&lt;=5,"3-5", IF(tblClean[[#This Row],[Customer Rating]]&lt;=8,"6-8","9-10"))))</f>
        <v/>
      </c>
    </row>
    <row r="464" spans="1:24" x14ac:dyDescent="0.3">
      <c r="A464" s="40" t="s">
        <v>483</v>
      </c>
      <c r="B464" s="41" t="s">
        <v>19</v>
      </c>
      <c r="C464" s="41" t="s">
        <v>16</v>
      </c>
      <c r="D464" s="42">
        <v>45960</v>
      </c>
      <c r="E464" s="42">
        <v>45961</v>
      </c>
      <c r="F464" s="42">
        <v>45963</v>
      </c>
      <c r="G464" s="42">
        <v>45965</v>
      </c>
      <c r="H464" s="41" t="s">
        <v>17</v>
      </c>
      <c r="I464" s="41"/>
      <c r="J464" s="42">
        <v>45984</v>
      </c>
      <c r="K464" s="43">
        <v>9</v>
      </c>
      <c r="L464" s="44">
        <f>IF(NOT(ISBLANK(tblClean[[#This Row],[Pre-Booking Date]])), 1, 0)</f>
        <v>1</v>
      </c>
      <c r="M464" s="44">
        <f>IF(NOT(ISBLANK(tblClean[[#This Row],[Booking Date]])), 1, 0)</f>
        <v>1</v>
      </c>
      <c r="N464" s="38">
        <f>IF(NOT(ISBLANK(tblClean[[#This Row],[Delivery Date]])), 1, 0)</f>
        <v>1</v>
      </c>
      <c r="O464" s="38">
        <f>IF(OR(LOWER(TRIM(tblClean[[#This Row],[Cancellation Status]]))="yes", LOWER(TRIM(tblClean[[#This Row],[Cancellation Status]]))="cancelled"), 1, 0)</f>
        <v>0</v>
      </c>
      <c r="P464" s="38">
        <f>IF(AND(tblClean[[#This Row],[Is_Delivered]]=1, tblClean[[#This Row],[Is_Cancelled]]=0), 1, 0)</f>
        <v>1</v>
      </c>
      <c r="Q464" s="38">
        <f>IF(AND(NOT(ISBLANK(tblClean[[#This Row],[Pre-Booking Date]])), NOT(ISBLANK(tblClean[[#This Row],[Lead Date]]))), tblClean[[#This Row],[Pre-Booking Date]] - tblClean[[#This Row],[Lead Date]], "")</f>
        <v>1</v>
      </c>
      <c r="R464" s="38">
        <f>IF(AND(NOT(ISBLANK(tblClean[[#This Row],[Booking Date]])), NOT(ISBLANK(tblClean[[#This Row],[Pre-Booking Date]]))), tblClean[[#This Row],[Booking Date]] - tblClean[[#This Row],[Pre-Booking Date]], "")</f>
        <v>2</v>
      </c>
      <c r="S464" s="38">
        <f>IF(AND(NOT(ISBLANK(tblClean[[#This Row],[Delivery Date]])), NOT(ISBLANK(tblClean[[#This Row],[Booking Date]]))), tblClean[[#This Row],[Delivery Date]] - tblClean[[#This Row],[Booking Date]], "")</f>
        <v>2</v>
      </c>
      <c r="T464" s="39">
        <f>IF(AND(tblClean[[#This Row],[Is_SuccessfulDelivery]]=1, NOT(ISBLANK(tblClean[[#This Row],[Delivery Date]])), NOT(ISBLANK(tblClean[[#This Row],[Booking Date]]))),
   tblClean[[#This Row],[Delivery Date]] - tblClean[[#This Row],[Booking Date]],
   "")</f>
        <v>2</v>
      </c>
      <c r="U4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64" s="82">
        <f>IF(tblClean[[#This Row],[Delivery Date]]="", "", tblClean[[#This Row],[Delivery Date]] - tblClean[[#This Row],[Lead Date]])</f>
        <v>5</v>
      </c>
      <c r="W464" s="82" t="str">
        <f>_xlfn.XLOOKUP(tblClean[[#This Row],[Lead ID]], tblHP[Lead ID], tblHP[Potential_Bucket], "")</f>
        <v>Medium</v>
      </c>
      <c r="X464" s="82" t="str">
        <f>IF(tblClean[[#This Row],[Customer Rating]]="", "", IF(tblClean[[#This Row],[Customer Rating]]&lt;=2,"0-2", IF(tblClean[[#This Row],[Customer Rating]]&lt;=5,"3-5", IF(tblClean[[#This Row],[Customer Rating]]&lt;=8,"6-8","9-10"))))</f>
        <v>9-10</v>
      </c>
    </row>
    <row r="465" spans="1:24" x14ac:dyDescent="0.3">
      <c r="A465" s="33" t="s">
        <v>484</v>
      </c>
      <c r="B465" s="34" t="s">
        <v>19</v>
      </c>
      <c r="C465" s="34" t="s">
        <v>16</v>
      </c>
      <c r="D465" s="35">
        <v>45956</v>
      </c>
      <c r="E465" s="35">
        <v>45958</v>
      </c>
      <c r="F465" s="35">
        <v>45961</v>
      </c>
      <c r="G465" s="35">
        <v>45968</v>
      </c>
      <c r="H465" s="34" t="s">
        <v>23</v>
      </c>
      <c r="I465" s="34" t="s">
        <v>63</v>
      </c>
      <c r="J465" s="34"/>
      <c r="K465" s="36"/>
      <c r="L465" s="44">
        <f>IF(NOT(ISBLANK(tblClean[[#This Row],[Pre-Booking Date]])), 1, 0)</f>
        <v>1</v>
      </c>
      <c r="M465" s="44">
        <f>IF(NOT(ISBLANK(tblClean[[#This Row],[Booking Date]])), 1, 0)</f>
        <v>1</v>
      </c>
      <c r="N465" s="38">
        <f>IF(NOT(ISBLANK(tblClean[[#This Row],[Delivery Date]])), 1, 0)</f>
        <v>1</v>
      </c>
      <c r="O465" s="38">
        <f>IF(OR(LOWER(TRIM(tblClean[[#This Row],[Cancellation Status]]))="yes", LOWER(TRIM(tblClean[[#This Row],[Cancellation Status]]))="cancelled"), 1, 0)</f>
        <v>1</v>
      </c>
      <c r="P465" s="38">
        <f>IF(AND(tblClean[[#This Row],[Is_Delivered]]=1, tblClean[[#This Row],[Is_Cancelled]]=0), 1, 0)</f>
        <v>0</v>
      </c>
      <c r="Q465" s="38">
        <f>IF(AND(NOT(ISBLANK(tblClean[[#This Row],[Pre-Booking Date]])), NOT(ISBLANK(tblClean[[#This Row],[Lead Date]]))), tblClean[[#This Row],[Pre-Booking Date]] - tblClean[[#This Row],[Lead Date]], "")</f>
        <v>2</v>
      </c>
      <c r="R465" s="38">
        <f>IF(AND(NOT(ISBLANK(tblClean[[#This Row],[Booking Date]])), NOT(ISBLANK(tblClean[[#This Row],[Pre-Booking Date]]))), tblClean[[#This Row],[Booking Date]] - tblClean[[#This Row],[Pre-Booking Date]], "")</f>
        <v>3</v>
      </c>
      <c r="S465" s="38">
        <f>IF(AND(NOT(ISBLANK(tblClean[[#This Row],[Delivery Date]])), NOT(ISBLANK(tblClean[[#This Row],[Booking Date]]))), tblClean[[#This Row],[Delivery Date]] - tblClean[[#This Row],[Booking Date]], "")</f>
        <v>7</v>
      </c>
      <c r="T465" s="39" t="str">
        <f>IF(AND(tblClean[[#This Row],[Is_SuccessfulDelivery]]=1, NOT(ISBLANK(tblClean[[#This Row],[Delivery Date]])), NOT(ISBLANK(tblClean[[#This Row],[Booking Date]]))),
   tblClean[[#This Row],[Delivery Date]] - tblClean[[#This Row],[Booking Date]],
   "")</f>
        <v/>
      </c>
      <c r="U4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65" s="82">
        <f>IF(tblClean[[#This Row],[Delivery Date]]="", "", tblClean[[#This Row],[Delivery Date]] - tblClean[[#This Row],[Lead Date]])</f>
        <v>12</v>
      </c>
      <c r="W465" s="82" t="str">
        <f>_xlfn.XLOOKUP(tblClean[[#This Row],[Lead ID]], tblHP[Lead ID], tblHP[Potential_Bucket], "")</f>
        <v>Low</v>
      </c>
      <c r="X465" s="82" t="str">
        <f>IF(tblClean[[#This Row],[Customer Rating]]="", "", IF(tblClean[[#This Row],[Customer Rating]]&lt;=2,"0-2", IF(tblClean[[#This Row],[Customer Rating]]&lt;=5,"3-5", IF(tblClean[[#This Row],[Customer Rating]]&lt;=8,"6-8","9-10"))))</f>
        <v/>
      </c>
    </row>
    <row r="466" spans="1:24" x14ac:dyDescent="0.3">
      <c r="A466" s="40" t="s">
        <v>485</v>
      </c>
      <c r="B466" s="41" t="s">
        <v>32</v>
      </c>
      <c r="C466" s="41" t="s">
        <v>16</v>
      </c>
      <c r="D466" s="42">
        <v>45947</v>
      </c>
      <c r="E466" s="42">
        <v>45951</v>
      </c>
      <c r="F466" s="42">
        <v>45955</v>
      </c>
      <c r="G466" s="42">
        <v>45959</v>
      </c>
      <c r="H466" s="41" t="s">
        <v>17</v>
      </c>
      <c r="I466" s="41"/>
      <c r="J466" s="42">
        <v>45985</v>
      </c>
      <c r="K466" s="43">
        <v>5</v>
      </c>
      <c r="L466" s="44">
        <f>IF(NOT(ISBLANK(tblClean[[#This Row],[Pre-Booking Date]])), 1, 0)</f>
        <v>1</v>
      </c>
      <c r="M466" s="44">
        <f>IF(NOT(ISBLANK(tblClean[[#This Row],[Booking Date]])), 1, 0)</f>
        <v>1</v>
      </c>
      <c r="N466" s="38">
        <f>IF(NOT(ISBLANK(tblClean[[#This Row],[Delivery Date]])), 1, 0)</f>
        <v>1</v>
      </c>
      <c r="O466" s="38">
        <f>IF(OR(LOWER(TRIM(tblClean[[#This Row],[Cancellation Status]]))="yes", LOWER(TRIM(tblClean[[#This Row],[Cancellation Status]]))="cancelled"), 1, 0)</f>
        <v>0</v>
      </c>
      <c r="P466" s="38">
        <f>IF(AND(tblClean[[#This Row],[Is_Delivered]]=1, tblClean[[#This Row],[Is_Cancelled]]=0), 1, 0)</f>
        <v>1</v>
      </c>
      <c r="Q466" s="38">
        <f>IF(AND(NOT(ISBLANK(tblClean[[#This Row],[Pre-Booking Date]])), NOT(ISBLANK(tblClean[[#This Row],[Lead Date]]))), tblClean[[#This Row],[Pre-Booking Date]] - tblClean[[#This Row],[Lead Date]], "")</f>
        <v>4</v>
      </c>
      <c r="R466" s="38">
        <f>IF(AND(NOT(ISBLANK(tblClean[[#This Row],[Booking Date]])), NOT(ISBLANK(tblClean[[#This Row],[Pre-Booking Date]]))), tblClean[[#This Row],[Booking Date]] - tblClean[[#This Row],[Pre-Booking Date]], "")</f>
        <v>4</v>
      </c>
      <c r="S466" s="38">
        <f>IF(AND(NOT(ISBLANK(tblClean[[#This Row],[Delivery Date]])), NOT(ISBLANK(tblClean[[#This Row],[Booking Date]]))), tblClean[[#This Row],[Delivery Date]] - tblClean[[#This Row],[Booking Date]], "")</f>
        <v>4</v>
      </c>
      <c r="T466" s="39">
        <f>IF(AND(tblClean[[#This Row],[Is_SuccessfulDelivery]]=1, NOT(ISBLANK(tblClean[[#This Row],[Delivery Date]])), NOT(ISBLANK(tblClean[[#This Row],[Booking Date]]))),
   tblClean[[#This Row],[Delivery Date]] - tblClean[[#This Row],[Booking Date]],
   "")</f>
        <v>4</v>
      </c>
      <c r="U4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66" s="82">
        <f>IF(tblClean[[#This Row],[Delivery Date]]="", "", tblClean[[#This Row],[Delivery Date]] - tblClean[[#This Row],[Lead Date]])</f>
        <v>12</v>
      </c>
      <c r="W466" s="82" t="str">
        <f>_xlfn.XLOOKUP(tblClean[[#This Row],[Lead ID]], tblHP[Lead ID], tblHP[Potential_Bucket], "")</f>
        <v>Low</v>
      </c>
      <c r="X466" s="82" t="str">
        <f>IF(tblClean[[#This Row],[Customer Rating]]="", "", IF(tblClean[[#This Row],[Customer Rating]]&lt;=2,"0-2", IF(tblClean[[#This Row],[Customer Rating]]&lt;=5,"3-5", IF(tblClean[[#This Row],[Customer Rating]]&lt;=8,"6-8","9-10"))))</f>
        <v>3-5</v>
      </c>
    </row>
    <row r="467" spans="1:24" x14ac:dyDescent="0.3">
      <c r="A467" s="33" t="s">
        <v>486</v>
      </c>
      <c r="B467" s="34" t="s">
        <v>15</v>
      </c>
      <c r="C467" s="34" t="s">
        <v>30</v>
      </c>
      <c r="D467" s="35">
        <v>45939</v>
      </c>
      <c r="E467" s="35">
        <v>45942</v>
      </c>
      <c r="F467" s="35">
        <v>45944</v>
      </c>
      <c r="G467" s="35">
        <v>45947</v>
      </c>
      <c r="H467" s="34" t="s">
        <v>17</v>
      </c>
      <c r="I467" s="34"/>
      <c r="J467" s="35">
        <v>45969</v>
      </c>
      <c r="K467" s="36">
        <v>5</v>
      </c>
      <c r="L467" s="44">
        <f>IF(NOT(ISBLANK(tblClean[[#This Row],[Pre-Booking Date]])), 1, 0)</f>
        <v>1</v>
      </c>
      <c r="M467" s="44">
        <f>IF(NOT(ISBLANK(tblClean[[#This Row],[Booking Date]])), 1, 0)</f>
        <v>1</v>
      </c>
      <c r="N467" s="38">
        <f>IF(NOT(ISBLANK(tblClean[[#This Row],[Delivery Date]])), 1, 0)</f>
        <v>1</v>
      </c>
      <c r="O467" s="38">
        <f>IF(OR(LOWER(TRIM(tblClean[[#This Row],[Cancellation Status]]))="yes", LOWER(TRIM(tblClean[[#This Row],[Cancellation Status]]))="cancelled"), 1, 0)</f>
        <v>0</v>
      </c>
      <c r="P467" s="38">
        <f>IF(AND(tblClean[[#This Row],[Is_Delivered]]=1, tblClean[[#This Row],[Is_Cancelled]]=0), 1, 0)</f>
        <v>1</v>
      </c>
      <c r="Q467" s="38">
        <f>IF(AND(NOT(ISBLANK(tblClean[[#This Row],[Pre-Booking Date]])), NOT(ISBLANK(tblClean[[#This Row],[Lead Date]]))), tblClean[[#This Row],[Pre-Booking Date]] - tblClean[[#This Row],[Lead Date]], "")</f>
        <v>3</v>
      </c>
      <c r="R467" s="38">
        <f>IF(AND(NOT(ISBLANK(tblClean[[#This Row],[Booking Date]])), NOT(ISBLANK(tblClean[[#This Row],[Pre-Booking Date]]))), tblClean[[#This Row],[Booking Date]] - tblClean[[#This Row],[Pre-Booking Date]], "")</f>
        <v>2</v>
      </c>
      <c r="S467" s="38">
        <f>IF(AND(NOT(ISBLANK(tblClean[[#This Row],[Delivery Date]])), NOT(ISBLANK(tblClean[[#This Row],[Booking Date]]))), tblClean[[#This Row],[Delivery Date]] - tblClean[[#This Row],[Booking Date]], "")</f>
        <v>3</v>
      </c>
      <c r="T467" s="39">
        <f>IF(AND(tblClean[[#This Row],[Is_SuccessfulDelivery]]=1, NOT(ISBLANK(tblClean[[#This Row],[Delivery Date]])), NOT(ISBLANK(tblClean[[#This Row],[Booking Date]]))),
   tblClean[[#This Row],[Delivery Date]] - tblClean[[#This Row],[Booking Date]],
   "")</f>
        <v>3</v>
      </c>
      <c r="U4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67" s="82">
        <f>IF(tblClean[[#This Row],[Delivery Date]]="", "", tblClean[[#This Row],[Delivery Date]] - tblClean[[#This Row],[Lead Date]])</f>
        <v>8</v>
      </c>
      <c r="W467" s="82" t="str">
        <f>_xlfn.XLOOKUP(tblClean[[#This Row],[Lead ID]], tblHP[Lead ID], tblHP[Potential_Bucket], "")</f>
        <v>Low</v>
      </c>
      <c r="X467" s="82" t="str">
        <f>IF(tblClean[[#This Row],[Customer Rating]]="", "", IF(tblClean[[#This Row],[Customer Rating]]&lt;=2,"0-2", IF(tblClean[[#This Row],[Customer Rating]]&lt;=5,"3-5", IF(tblClean[[#This Row],[Customer Rating]]&lt;=8,"6-8","9-10"))))</f>
        <v>3-5</v>
      </c>
    </row>
    <row r="468" spans="1:24" x14ac:dyDescent="0.3">
      <c r="A468" s="40" t="s">
        <v>487</v>
      </c>
      <c r="B468" s="41" t="s">
        <v>15</v>
      </c>
      <c r="C468" s="41" t="s">
        <v>16</v>
      </c>
      <c r="D468" s="42">
        <v>45957</v>
      </c>
      <c r="E468" s="42">
        <v>45958</v>
      </c>
      <c r="F468" s="42">
        <v>45963</v>
      </c>
      <c r="G468" s="42">
        <v>45969</v>
      </c>
      <c r="H468" s="41" t="s">
        <v>17</v>
      </c>
      <c r="I468" s="41"/>
      <c r="J468" s="42">
        <v>45983</v>
      </c>
      <c r="K468" s="43">
        <v>1</v>
      </c>
      <c r="L468" s="44">
        <f>IF(NOT(ISBLANK(tblClean[[#This Row],[Pre-Booking Date]])), 1, 0)</f>
        <v>1</v>
      </c>
      <c r="M468" s="44">
        <f>IF(NOT(ISBLANK(tblClean[[#This Row],[Booking Date]])), 1, 0)</f>
        <v>1</v>
      </c>
      <c r="N468" s="38">
        <f>IF(NOT(ISBLANK(tblClean[[#This Row],[Delivery Date]])), 1, 0)</f>
        <v>1</v>
      </c>
      <c r="O468" s="38">
        <f>IF(OR(LOWER(TRIM(tblClean[[#This Row],[Cancellation Status]]))="yes", LOWER(TRIM(tblClean[[#This Row],[Cancellation Status]]))="cancelled"), 1, 0)</f>
        <v>0</v>
      </c>
      <c r="P468" s="38">
        <f>IF(AND(tblClean[[#This Row],[Is_Delivered]]=1, tblClean[[#This Row],[Is_Cancelled]]=0), 1, 0)</f>
        <v>1</v>
      </c>
      <c r="Q468" s="38">
        <f>IF(AND(NOT(ISBLANK(tblClean[[#This Row],[Pre-Booking Date]])), NOT(ISBLANK(tblClean[[#This Row],[Lead Date]]))), tblClean[[#This Row],[Pre-Booking Date]] - tblClean[[#This Row],[Lead Date]], "")</f>
        <v>1</v>
      </c>
      <c r="R468" s="38">
        <f>IF(AND(NOT(ISBLANK(tblClean[[#This Row],[Booking Date]])), NOT(ISBLANK(tblClean[[#This Row],[Pre-Booking Date]]))), tblClean[[#This Row],[Booking Date]] - tblClean[[#This Row],[Pre-Booking Date]], "")</f>
        <v>5</v>
      </c>
      <c r="S468" s="38">
        <f>IF(AND(NOT(ISBLANK(tblClean[[#This Row],[Delivery Date]])), NOT(ISBLANK(tblClean[[#This Row],[Booking Date]]))), tblClean[[#This Row],[Delivery Date]] - tblClean[[#This Row],[Booking Date]], "")</f>
        <v>6</v>
      </c>
      <c r="T468" s="39">
        <f>IF(AND(tblClean[[#This Row],[Is_SuccessfulDelivery]]=1, NOT(ISBLANK(tblClean[[#This Row],[Delivery Date]])), NOT(ISBLANK(tblClean[[#This Row],[Booking Date]]))),
   tblClean[[#This Row],[Delivery Date]] - tblClean[[#This Row],[Booking Date]],
   "")</f>
        <v>6</v>
      </c>
      <c r="U4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68" s="82">
        <f>IF(tblClean[[#This Row],[Delivery Date]]="", "", tblClean[[#This Row],[Delivery Date]] - tblClean[[#This Row],[Lead Date]])</f>
        <v>12</v>
      </c>
      <c r="W468" s="82" t="str">
        <f>_xlfn.XLOOKUP(tblClean[[#This Row],[Lead ID]], tblHP[Lead ID], tblHP[Potential_Bucket], "")</f>
        <v>Low</v>
      </c>
      <c r="X468" s="82" t="str">
        <f>IF(tblClean[[#This Row],[Customer Rating]]="", "", IF(tblClean[[#This Row],[Customer Rating]]&lt;=2,"0-2", IF(tblClean[[#This Row],[Customer Rating]]&lt;=5,"3-5", IF(tblClean[[#This Row],[Customer Rating]]&lt;=8,"6-8","9-10"))))</f>
        <v>0-2</v>
      </c>
    </row>
    <row r="469" spans="1:24" x14ac:dyDescent="0.3">
      <c r="A469" s="33" t="s">
        <v>488</v>
      </c>
      <c r="B469" s="34" t="s">
        <v>19</v>
      </c>
      <c r="C469" s="34" t="s">
        <v>16</v>
      </c>
      <c r="D469" s="35">
        <v>45931</v>
      </c>
      <c r="E469" s="35">
        <v>45935</v>
      </c>
      <c r="F469" s="35">
        <v>45939</v>
      </c>
      <c r="G469" s="35">
        <v>45945</v>
      </c>
      <c r="H469" s="34" t="s">
        <v>23</v>
      </c>
      <c r="I469" s="34" t="s">
        <v>63</v>
      </c>
      <c r="J469" s="34"/>
      <c r="K469" s="36"/>
      <c r="L469" s="44">
        <f>IF(NOT(ISBLANK(tblClean[[#This Row],[Pre-Booking Date]])), 1, 0)</f>
        <v>1</v>
      </c>
      <c r="M469" s="44">
        <f>IF(NOT(ISBLANK(tblClean[[#This Row],[Booking Date]])), 1, 0)</f>
        <v>1</v>
      </c>
      <c r="N469" s="38">
        <f>IF(NOT(ISBLANK(tblClean[[#This Row],[Delivery Date]])), 1, 0)</f>
        <v>1</v>
      </c>
      <c r="O469" s="38">
        <f>IF(OR(LOWER(TRIM(tblClean[[#This Row],[Cancellation Status]]))="yes", LOWER(TRIM(tblClean[[#This Row],[Cancellation Status]]))="cancelled"), 1, 0)</f>
        <v>1</v>
      </c>
      <c r="P469" s="38">
        <f>IF(AND(tblClean[[#This Row],[Is_Delivered]]=1, tblClean[[#This Row],[Is_Cancelled]]=0), 1, 0)</f>
        <v>0</v>
      </c>
      <c r="Q469" s="38">
        <f>IF(AND(NOT(ISBLANK(tblClean[[#This Row],[Pre-Booking Date]])), NOT(ISBLANK(tblClean[[#This Row],[Lead Date]]))), tblClean[[#This Row],[Pre-Booking Date]] - tblClean[[#This Row],[Lead Date]], "")</f>
        <v>4</v>
      </c>
      <c r="R469" s="38">
        <f>IF(AND(NOT(ISBLANK(tblClean[[#This Row],[Booking Date]])), NOT(ISBLANK(tblClean[[#This Row],[Pre-Booking Date]]))), tblClean[[#This Row],[Booking Date]] - tblClean[[#This Row],[Pre-Booking Date]], "")</f>
        <v>4</v>
      </c>
      <c r="S469" s="38">
        <f>IF(AND(NOT(ISBLANK(tblClean[[#This Row],[Delivery Date]])), NOT(ISBLANK(tblClean[[#This Row],[Booking Date]]))), tblClean[[#This Row],[Delivery Date]] - tblClean[[#This Row],[Booking Date]], "")</f>
        <v>6</v>
      </c>
      <c r="T469" s="39" t="str">
        <f>IF(AND(tblClean[[#This Row],[Is_SuccessfulDelivery]]=1, NOT(ISBLANK(tblClean[[#This Row],[Delivery Date]])), NOT(ISBLANK(tblClean[[#This Row],[Booking Date]]))),
   tblClean[[#This Row],[Delivery Date]] - tblClean[[#This Row],[Booking Date]],
   "")</f>
        <v/>
      </c>
      <c r="U4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69" s="82">
        <f>IF(tblClean[[#This Row],[Delivery Date]]="", "", tblClean[[#This Row],[Delivery Date]] - tblClean[[#This Row],[Lead Date]])</f>
        <v>14</v>
      </c>
      <c r="W469" s="82" t="str">
        <f>_xlfn.XLOOKUP(tblClean[[#This Row],[Lead ID]], tblHP[Lead ID], tblHP[Potential_Bucket], "")</f>
        <v>Low</v>
      </c>
      <c r="X469" s="82" t="str">
        <f>IF(tblClean[[#This Row],[Customer Rating]]="", "", IF(tblClean[[#This Row],[Customer Rating]]&lt;=2,"0-2", IF(tblClean[[#This Row],[Customer Rating]]&lt;=5,"3-5", IF(tblClean[[#This Row],[Customer Rating]]&lt;=8,"6-8","9-10"))))</f>
        <v/>
      </c>
    </row>
    <row r="470" spans="1:24" x14ac:dyDescent="0.3">
      <c r="A470" s="40" t="s">
        <v>489</v>
      </c>
      <c r="B470" s="41" t="s">
        <v>15</v>
      </c>
      <c r="C470" s="41" t="s">
        <v>22</v>
      </c>
      <c r="D470" s="42">
        <v>45940</v>
      </c>
      <c r="E470" s="41"/>
      <c r="F470" s="41"/>
      <c r="G470" s="41"/>
      <c r="H470" s="41" t="s">
        <v>23</v>
      </c>
      <c r="I470" s="41" t="s">
        <v>33</v>
      </c>
      <c r="J470" s="41"/>
      <c r="K470" s="43"/>
      <c r="L470" s="44">
        <f>IF(NOT(ISBLANK(tblClean[[#This Row],[Pre-Booking Date]])), 1, 0)</f>
        <v>0</v>
      </c>
      <c r="M470" s="44">
        <f>IF(NOT(ISBLANK(tblClean[[#This Row],[Booking Date]])), 1, 0)</f>
        <v>0</v>
      </c>
      <c r="N470" s="38">
        <f>IF(NOT(ISBLANK(tblClean[[#This Row],[Delivery Date]])), 1, 0)</f>
        <v>0</v>
      </c>
      <c r="O470" s="38">
        <f>IF(OR(LOWER(TRIM(tblClean[[#This Row],[Cancellation Status]]))="yes", LOWER(TRIM(tblClean[[#This Row],[Cancellation Status]]))="cancelled"), 1, 0)</f>
        <v>1</v>
      </c>
      <c r="P470" s="38">
        <f>IF(AND(tblClean[[#This Row],[Is_Delivered]]=1, tblClean[[#This Row],[Is_Cancelled]]=0), 1, 0)</f>
        <v>0</v>
      </c>
      <c r="Q470" s="38" t="str">
        <f>IF(AND(NOT(ISBLANK(tblClean[[#This Row],[Pre-Booking Date]])), NOT(ISBLANK(tblClean[[#This Row],[Lead Date]]))), tblClean[[#This Row],[Pre-Booking Date]] - tblClean[[#This Row],[Lead Date]], "")</f>
        <v/>
      </c>
      <c r="R470" s="38" t="str">
        <f>IF(AND(NOT(ISBLANK(tblClean[[#This Row],[Booking Date]])), NOT(ISBLANK(tblClean[[#This Row],[Pre-Booking Date]]))), tblClean[[#This Row],[Booking Date]] - tblClean[[#This Row],[Pre-Booking Date]], "")</f>
        <v/>
      </c>
      <c r="S470" s="38" t="str">
        <f>IF(AND(NOT(ISBLANK(tblClean[[#This Row],[Delivery Date]])), NOT(ISBLANK(tblClean[[#This Row],[Booking Date]]))), tblClean[[#This Row],[Delivery Date]] - tblClean[[#This Row],[Booking Date]], "")</f>
        <v/>
      </c>
      <c r="T470" s="39" t="str">
        <f>IF(AND(tblClean[[#This Row],[Is_SuccessfulDelivery]]=1, NOT(ISBLANK(tblClean[[#This Row],[Delivery Date]])), NOT(ISBLANK(tblClean[[#This Row],[Booking Date]]))),
   tblClean[[#This Row],[Delivery Date]] - tblClean[[#This Row],[Booking Date]],
   "")</f>
        <v/>
      </c>
      <c r="U4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70" s="82" t="str">
        <f>IF(tblClean[[#This Row],[Delivery Date]]="", "", tblClean[[#This Row],[Delivery Date]] - tblClean[[#This Row],[Lead Date]])</f>
        <v/>
      </c>
      <c r="W470" s="82" t="str">
        <f>_xlfn.XLOOKUP(tblClean[[#This Row],[Lead ID]], tblHP[Lead ID], tblHP[Potential_Bucket], "")</f>
        <v>Low</v>
      </c>
      <c r="X470" s="82" t="str">
        <f>IF(tblClean[[#This Row],[Customer Rating]]="", "", IF(tblClean[[#This Row],[Customer Rating]]&lt;=2,"0-2", IF(tblClean[[#This Row],[Customer Rating]]&lt;=5,"3-5", IF(tblClean[[#This Row],[Customer Rating]]&lt;=8,"6-8","9-10"))))</f>
        <v/>
      </c>
    </row>
    <row r="471" spans="1:24" x14ac:dyDescent="0.3">
      <c r="A471" s="33" t="s">
        <v>490</v>
      </c>
      <c r="B471" s="34" t="s">
        <v>19</v>
      </c>
      <c r="C471" s="34" t="s">
        <v>22</v>
      </c>
      <c r="D471" s="35">
        <v>45954</v>
      </c>
      <c r="E471" s="34"/>
      <c r="F471" s="34"/>
      <c r="G471" s="34"/>
      <c r="H471" s="34" t="s">
        <v>23</v>
      </c>
      <c r="I471" s="34" t="s">
        <v>33</v>
      </c>
      <c r="J471" s="34"/>
      <c r="K471" s="36"/>
      <c r="L471" s="44">
        <f>IF(NOT(ISBLANK(tblClean[[#This Row],[Pre-Booking Date]])), 1, 0)</f>
        <v>0</v>
      </c>
      <c r="M471" s="44">
        <f>IF(NOT(ISBLANK(tblClean[[#This Row],[Booking Date]])), 1, 0)</f>
        <v>0</v>
      </c>
      <c r="N471" s="38">
        <f>IF(NOT(ISBLANK(tblClean[[#This Row],[Delivery Date]])), 1, 0)</f>
        <v>0</v>
      </c>
      <c r="O471" s="38">
        <f>IF(OR(LOWER(TRIM(tblClean[[#This Row],[Cancellation Status]]))="yes", LOWER(TRIM(tblClean[[#This Row],[Cancellation Status]]))="cancelled"), 1, 0)</f>
        <v>1</v>
      </c>
      <c r="P471" s="38">
        <f>IF(AND(tblClean[[#This Row],[Is_Delivered]]=1, tblClean[[#This Row],[Is_Cancelled]]=0), 1, 0)</f>
        <v>0</v>
      </c>
      <c r="Q471" s="38" t="str">
        <f>IF(AND(NOT(ISBLANK(tblClean[[#This Row],[Pre-Booking Date]])), NOT(ISBLANK(tblClean[[#This Row],[Lead Date]]))), tblClean[[#This Row],[Pre-Booking Date]] - tblClean[[#This Row],[Lead Date]], "")</f>
        <v/>
      </c>
      <c r="R471" s="38" t="str">
        <f>IF(AND(NOT(ISBLANK(tblClean[[#This Row],[Booking Date]])), NOT(ISBLANK(tblClean[[#This Row],[Pre-Booking Date]]))), tblClean[[#This Row],[Booking Date]] - tblClean[[#This Row],[Pre-Booking Date]], "")</f>
        <v/>
      </c>
      <c r="S471" s="38" t="str">
        <f>IF(AND(NOT(ISBLANK(tblClean[[#This Row],[Delivery Date]])), NOT(ISBLANK(tblClean[[#This Row],[Booking Date]]))), tblClean[[#This Row],[Delivery Date]] - tblClean[[#This Row],[Booking Date]], "")</f>
        <v/>
      </c>
      <c r="T471" s="39" t="str">
        <f>IF(AND(tblClean[[#This Row],[Is_SuccessfulDelivery]]=1, NOT(ISBLANK(tblClean[[#This Row],[Delivery Date]])), NOT(ISBLANK(tblClean[[#This Row],[Booking Date]]))),
   tblClean[[#This Row],[Delivery Date]] - tblClean[[#This Row],[Booking Date]],
   "")</f>
        <v/>
      </c>
      <c r="U4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71" s="82" t="str">
        <f>IF(tblClean[[#This Row],[Delivery Date]]="", "", tblClean[[#This Row],[Delivery Date]] - tblClean[[#This Row],[Lead Date]])</f>
        <v/>
      </c>
      <c r="W471" s="82" t="str">
        <f>_xlfn.XLOOKUP(tblClean[[#This Row],[Lead ID]], tblHP[Lead ID], tblHP[Potential_Bucket], "")</f>
        <v>Low</v>
      </c>
      <c r="X471" s="82" t="str">
        <f>IF(tblClean[[#This Row],[Customer Rating]]="", "", IF(tblClean[[#This Row],[Customer Rating]]&lt;=2,"0-2", IF(tblClean[[#This Row],[Customer Rating]]&lt;=5,"3-5", IF(tblClean[[#This Row],[Customer Rating]]&lt;=8,"6-8","9-10"))))</f>
        <v/>
      </c>
    </row>
    <row r="472" spans="1:24" x14ac:dyDescent="0.3">
      <c r="A472" s="40" t="s">
        <v>491</v>
      </c>
      <c r="B472" s="41" t="s">
        <v>32</v>
      </c>
      <c r="C472" s="41" t="s">
        <v>16</v>
      </c>
      <c r="D472" s="42">
        <v>45940</v>
      </c>
      <c r="E472" s="42">
        <v>45941</v>
      </c>
      <c r="F472" s="42">
        <v>45943</v>
      </c>
      <c r="G472" s="42">
        <v>45949</v>
      </c>
      <c r="H472" s="41" t="s">
        <v>17</v>
      </c>
      <c r="I472" s="41"/>
      <c r="J472" s="42">
        <v>45975</v>
      </c>
      <c r="K472" s="43">
        <v>1</v>
      </c>
      <c r="L472" s="44">
        <f>IF(NOT(ISBLANK(tblClean[[#This Row],[Pre-Booking Date]])), 1, 0)</f>
        <v>1</v>
      </c>
      <c r="M472" s="44">
        <f>IF(NOT(ISBLANK(tblClean[[#This Row],[Booking Date]])), 1, 0)</f>
        <v>1</v>
      </c>
      <c r="N472" s="38">
        <f>IF(NOT(ISBLANK(tblClean[[#This Row],[Delivery Date]])), 1, 0)</f>
        <v>1</v>
      </c>
      <c r="O472" s="38">
        <f>IF(OR(LOWER(TRIM(tblClean[[#This Row],[Cancellation Status]]))="yes", LOWER(TRIM(tblClean[[#This Row],[Cancellation Status]]))="cancelled"), 1, 0)</f>
        <v>0</v>
      </c>
      <c r="P472" s="38">
        <f>IF(AND(tblClean[[#This Row],[Is_Delivered]]=1, tblClean[[#This Row],[Is_Cancelled]]=0), 1, 0)</f>
        <v>1</v>
      </c>
      <c r="Q472" s="38">
        <f>IF(AND(NOT(ISBLANK(tblClean[[#This Row],[Pre-Booking Date]])), NOT(ISBLANK(tblClean[[#This Row],[Lead Date]]))), tblClean[[#This Row],[Pre-Booking Date]] - tblClean[[#This Row],[Lead Date]], "")</f>
        <v>1</v>
      </c>
      <c r="R472" s="38">
        <f>IF(AND(NOT(ISBLANK(tblClean[[#This Row],[Booking Date]])), NOT(ISBLANK(tblClean[[#This Row],[Pre-Booking Date]]))), tblClean[[#This Row],[Booking Date]] - tblClean[[#This Row],[Pre-Booking Date]], "")</f>
        <v>2</v>
      </c>
      <c r="S472" s="38">
        <f>IF(AND(NOT(ISBLANK(tblClean[[#This Row],[Delivery Date]])), NOT(ISBLANK(tblClean[[#This Row],[Booking Date]]))), tblClean[[#This Row],[Delivery Date]] - tblClean[[#This Row],[Booking Date]], "")</f>
        <v>6</v>
      </c>
      <c r="T472" s="39">
        <f>IF(AND(tblClean[[#This Row],[Is_SuccessfulDelivery]]=1, NOT(ISBLANK(tblClean[[#This Row],[Delivery Date]])), NOT(ISBLANK(tblClean[[#This Row],[Booking Date]]))),
   tblClean[[#This Row],[Delivery Date]] - tblClean[[#This Row],[Booking Date]],
   "")</f>
        <v>6</v>
      </c>
      <c r="U4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72" s="82">
        <f>IF(tblClean[[#This Row],[Delivery Date]]="", "", tblClean[[#This Row],[Delivery Date]] - tblClean[[#This Row],[Lead Date]])</f>
        <v>9</v>
      </c>
      <c r="W472" s="82" t="str">
        <f>_xlfn.XLOOKUP(tblClean[[#This Row],[Lead ID]], tblHP[Lead ID], tblHP[Potential_Bucket], "")</f>
        <v>Low</v>
      </c>
      <c r="X472" s="82" t="str">
        <f>IF(tblClean[[#This Row],[Customer Rating]]="", "", IF(tblClean[[#This Row],[Customer Rating]]&lt;=2,"0-2", IF(tblClean[[#This Row],[Customer Rating]]&lt;=5,"3-5", IF(tblClean[[#This Row],[Customer Rating]]&lt;=8,"6-8","9-10"))))</f>
        <v>0-2</v>
      </c>
    </row>
    <row r="473" spans="1:24" x14ac:dyDescent="0.3">
      <c r="A473" s="33" t="s">
        <v>492</v>
      </c>
      <c r="B473" s="34" t="s">
        <v>32</v>
      </c>
      <c r="C473" s="34" t="s">
        <v>30</v>
      </c>
      <c r="D473" s="35">
        <v>45957</v>
      </c>
      <c r="E473" s="35">
        <v>45961</v>
      </c>
      <c r="F473" s="35">
        <v>45963</v>
      </c>
      <c r="G473" s="35">
        <v>45966</v>
      </c>
      <c r="H473" s="34" t="s">
        <v>17</v>
      </c>
      <c r="I473" s="34"/>
      <c r="J473" s="35">
        <v>45994</v>
      </c>
      <c r="K473" s="36">
        <v>4</v>
      </c>
      <c r="L473" s="44">
        <f>IF(NOT(ISBLANK(tblClean[[#This Row],[Pre-Booking Date]])), 1, 0)</f>
        <v>1</v>
      </c>
      <c r="M473" s="44">
        <f>IF(NOT(ISBLANK(tblClean[[#This Row],[Booking Date]])), 1, 0)</f>
        <v>1</v>
      </c>
      <c r="N473" s="38">
        <f>IF(NOT(ISBLANK(tblClean[[#This Row],[Delivery Date]])), 1, 0)</f>
        <v>1</v>
      </c>
      <c r="O473" s="38">
        <f>IF(OR(LOWER(TRIM(tblClean[[#This Row],[Cancellation Status]]))="yes", LOWER(TRIM(tblClean[[#This Row],[Cancellation Status]]))="cancelled"), 1, 0)</f>
        <v>0</v>
      </c>
      <c r="P473" s="38">
        <f>IF(AND(tblClean[[#This Row],[Is_Delivered]]=1, tblClean[[#This Row],[Is_Cancelled]]=0), 1, 0)</f>
        <v>1</v>
      </c>
      <c r="Q473" s="38">
        <f>IF(AND(NOT(ISBLANK(tblClean[[#This Row],[Pre-Booking Date]])), NOT(ISBLANK(tblClean[[#This Row],[Lead Date]]))), tblClean[[#This Row],[Pre-Booking Date]] - tblClean[[#This Row],[Lead Date]], "")</f>
        <v>4</v>
      </c>
      <c r="R473" s="38">
        <f>IF(AND(NOT(ISBLANK(tblClean[[#This Row],[Booking Date]])), NOT(ISBLANK(tblClean[[#This Row],[Pre-Booking Date]]))), tblClean[[#This Row],[Booking Date]] - tblClean[[#This Row],[Pre-Booking Date]], "")</f>
        <v>2</v>
      </c>
      <c r="S473" s="38">
        <f>IF(AND(NOT(ISBLANK(tblClean[[#This Row],[Delivery Date]])), NOT(ISBLANK(tblClean[[#This Row],[Booking Date]]))), tblClean[[#This Row],[Delivery Date]] - tblClean[[#This Row],[Booking Date]], "")</f>
        <v>3</v>
      </c>
      <c r="T473" s="39">
        <f>IF(AND(tblClean[[#This Row],[Is_SuccessfulDelivery]]=1, NOT(ISBLANK(tblClean[[#This Row],[Delivery Date]])), NOT(ISBLANK(tblClean[[#This Row],[Booking Date]]))),
   tblClean[[#This Row],[Delivery Date]] - tblClean[[#This Row],[Booking Date]],
   "")</f>
        <v>3</v>
      </c>
      <c r="U4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73" s="82">
        <f>IF(tblClean[[#This Row],[Delivery Date]]="", "", tblClean[[#This Row],[Delivery Date]] - tblClean[[#This Row],[Lead Date]])</f>
        <v>9</v>
      </c>
      <c r="W473" s="82" t="str">
        <f>_xlfn.XLOOKUP(tblClean[[#This Row],[Lead ID]], tblHP[Lead ID], tblHP[Potential_Bucket], "")</f>
        <v>Medium</v>
      </c>
      <c r="X473" s="82" t="str">
        <f>IF(tblClean[[#This Row],[Customer Rating]]="", "", IF(tblClean[[#This Row],[Customer Rating]]&lt;=2,"0-2", IF(tblClean[[#This Row],[Customer Rating]]&lt;=5,"3-5", IF(tblClean[[#This Row],[Customer Rating]]&lt;=8,"6-8","9-10"))))</f>
        <v>3-5</v>
      </c>
    </row>
    <row r="474" spans="1:24" x14ac:dyDescent="0.3">
      <c r="A474" s="40" t="s">
        <v>493</v>
      </c>
      <c r="B474" s="41" t="s">
        <v>21</v>
      </c>
      <c r="C474" s="41" t="s">
        <v>30</v>
      </c>
      <c r="D474" s="42">
        <v>45949</v>
      </c>
      <c r="E474" s="42">
        <v>45954</v>
      </c>
      <c r="F474" s="42">
        <v>45957</v>
      </c>
      <c r="G474" s="42">
        <v>45964</v>
      </c>
      <c r="H474" s="41" t="s">
        <v>17</v>
      </c>
      <c r="I474" s="41"/>
      <c r="J474" s="42">
        <v>45974</v>
      </c>
      <c r="K474" s="43">
        <v>4</v>
      </c>
      <c r="L474" s="44">
        <f>IF(NOT(ISBLANK(tblClean[[#This Row],[Pre-Booking Date]])), 1, 0)</f>
        <v>1</v>
      </c>
      <c r="M474" s="44">
        <f>IF(NOT(ISBLANK(tblClean[[#This Row],[Booking Date]])), 1, 0)</f>
        <v>1</v>
      </c>
      <c r="N474" s="38">
        <f>IF(NOT(ISBLANK(tblClean[[#This Row],[Delivery Date]])), 1, 0)</f>
        <v>1</v>
      </c>
      <c r="O474" s="38">
        <f>IF(OR(LOWER(TRIM(tblClean[[#This Row],[Cancellation Status]]))="yes", LOWER(TRIM(tblClean[[#This Row],[Cancellation Status]]))="cancelled"), 1, 0)</f>
        <v>0</v>
      </c>
      <c r="P474" s="38">
        <f>IF(AND(tblClean[[#This Row],[Is_Delivered]]=1, tblClean[[#This Row],[Is_Cancelled]]=0), 1, 0)</f>
        <v>1</v>
      </c>
      <c r="Q474" s="38">
        <f>IF(AND(NOT(ISBLANK(tblClean[[#This Row],[Pre-Booking Date]])), NOT(ISBLANK(tblClean[[#This Row],[Lead Date]]))), tblClean[[#This Row],[Pre-Booking Date]] - tblClean[[#This Row],[Lead Date]], "")</f>
        <v>5</v>
      </c>
      <c r="R474" s="38">
        <f>IF(AND(NOT(ISBLANK(tblClean[[#This Row],[Booking Date]])), NOT(ISBLANK(tblClean[[#This Row],[Pre-Booking Date]]))), tblClean[[#This Row],[Booking Date]] - tblClean[[#This Row],[Pre-Booking Date]], "")</f>
        <v>3</v>
      </c>
      <c r="S474" s="38">
        <f>IF(AND(NOT(ISBLANK(tblClean[[#This Row],[Delivery Date]])), NOT(ISBLANK(tblClean[[#This Row],[Booking Date]]))), tblClean[[#This Row],[Delivery Date]] - tblClean[[#This Row],[Booking Date]], "")</f>
        <v>7</v>
      </c>
      <c r="T474" s="39">
        <f>IF(AND(tblClean[[#This Row],[Is_SuccessfulDelivery]]=1, NOT(ISBLANK(tblClean[[#This Row],[Delivery Date]])), NOT(ISBLANK(tblClean[[#This Row],[Booking Date]]))),
   tblClean[[#This Row],[Delivery Date]] - tblClean[[#This Row],[Booking Date]],
   "")</f>
        <v>7</v>
      </c>
      <c r="U4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74" s="82">
        <f>IF(tblClean[[#This Row],[Delivery Date]]="", "", tblClean[[#This Row],[Delivery Date]] - tblClean[[#This Row],[Lead Date]])</f>
        <v>15</v>
      </c>
      <c r="W474" s="82" t="str">
        <f>_xlfn.XLOOKUP(tblClean[[#This Row],[Lead ID]], tblHP[Lead ID], tblHP[Potential_Bucket], "")</f>
        <v>Medium</v>
      </c>
      <c r="X474" s="82" t="str">
        <f>IF(tblClean[[#This Row],[Customer Rating]]="", "", IF(tblClean[[#This Row],[Customer Rating]]&lt;=2,"0-2", IF(tblClean[[#This Row],[Customer Rating]]&lt;=5,"3-5", IF(tblClean[[#This Row],[Customer Rating]]&lt;=8,"6-8","9-10"))))</f>
        <v>3-5</v>
      </c>
    </row>
    <row r="475" spans="1:24" x14ac:dyDescent="0.3">
      <c r="A475" s="33" t="s">
        <v>494</v>
      </c>
      <c r="B475" s="34" t="s">
        <v>32</v>
      </c>
      <c r="C475" s="34" t="s">
        <v>30</v>
      </c>
      <c r="D475" s="35">
        <v>45949</v>
      </c>
      <c r="E475" s="35">
        <v>45952</v>
      </c>
      <c r="F475" s="35">
        <v>45954</v>
      </c>
      <c r="G475" s="35">
        <v>45959</v>
      </c>
      <c r="H475" s="34" t="s">
        <v>17</v>
      </c>
      <c r="I475" s="34"/>
      <c r="J475" s="35">
        <v>45974</v>
      </c>
      <c r="K475" s="36">
        <v>1</v>
      </c>
      <c r="L475" s="44">
        <f>IF(NOT(ISBLANK(tblClean[[#This Row],[Pre-Booking Date]])), 1, 0)</f>
        <v>1</v>
      </c>
      <c r="M475" s="44">
        <f>IF(NOT(ISBLANK(tblClean[[#This Row],[Booking Date]])), 1, 0)</f>
        <v>1</v>
      </c>
      <c r="N475" s="38">
        <f>IF(NOT(ISBLANK(tblClean[[#This Row],[Delivery Date]])), 1, 0)</f>
        <v>1</v>
      </c>
      <c r="O475" s="38">
        <f>IF(OR(LOWER(TRIM(tblClean[[#This Row],[Cancellation Status]]))="yes", LOWER(TRIM(tblClean[[#This Row],[Cancellation Status]]))="cancelled"), 1, 0)</f>
        <v>0</v>
      </c>
      <c r="P475" s="38">
        <f>IF(AND(tblClean[[#This Row],[Is_Delivered]]=1, tblClean[[#This Row],[Is_Cancelled]]=0), 1, 0)</f>
        <v>1</v>
      </c>
      <c r="Q475" s="38">
        <f>IF(AND(NOT(ISBLANK(tblClean[[#This Row],[Pre-Booking Date]])), NOT(ISBLANK(tblClean[[#This Row],[Lead Date]]))), tblClean[[#This Row],[Pre-Booking Date]] - tblClean[[#This Row],[Lead Date]], "")</f>
        <v>3</v>
      </c>
      <c r="R475" s="38">
        <f>IF(AND(NOT(ISBLANK(tblClean[[#This Row],[Booking Date]])), NOT(ISBLANK(tblClean[[#This Row],[Pre-Booking Date]]))), tblClean[[#This Row],[Booking Date]] - tblClean[[#This Row],[Pre-Booking Date]], "")</f>
        <v>2</v>
      </c>
      <c r="S475" s="38">
        <f>IF(AND(NOT(ISBLANK(tblClean[[#This Row],[Delivery Date]])), NOT(ISBLANK(tblClean[[#This Row],[Booking Date]]))), tblClean[[#This Row],[Delivery Date]] - tblClean[[#This Row],[Booking Date]], "")</f>
        <v>5</v>
      </c>
      <c r="T475" s="39">
        <f>IF(AND(tblClean[[#This Row],[Is_SuccessfulDelivery]]=1, NOT(ISBLANK(tblClean[[#This Row],[Delivery Date]])), NOT(ISBLANK(tblClean[[#This Row],[Booking Date]]))),
   tblClean[[#This Row],[Delivery Date]] - tblClean[[#This Row],[Booking Date]],
   "")</f>
        <v>5</v>
      </c>
      <c r="U4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75" s="82">
        <f>IF(tblClean[[#This Row],[Delivery Date]]="", "", tblClean[[#This Row],[Delivery Date]] - tblClean[[#This Row],[Lead Date]])</f>
        <v>10</v>
      </c>
      <c r="W475" s="82" t="str">
        <f>_xlfn.XLOOKUP(tblClean[[#This Row],[Lead ID]], tblHP[Lead ID], tblHP[Potential_Bucket], "")</f>
        <v>Low</v>
      </c>
      <c r="X475" s="82" t="str">
        <f>IF(tblClean[[#This Row],[Customer Rating]]="", "", IF(tblClean[[#This Row],[Customer Rating]]&lt;=2,"0-2", IF(tblClean[[#This Row],[Customer Rating]]&lt;=5,"3-5", IF(tblClean[[#This Row],[Customer Rating]]&lt;=8,"6-8","9-10"))))</f>
        <v>0-2</v>
      </c>
    </row>
    <row r="476" spans="1:24" x14ac:dyDescent="0.3">
      <c r="A476" s="40" t="s">
        <v>495</v>
      </c>
      <c r="B476" s="41" t="s">
        <v>19</v>
      </c>
      <c r="C476" s="41" t="s">
        <v>16</v>
      </c>
      <c r="D476" s="42">
        <v>45952</v>
      </c>
      <c r="E476" s="42">
        <v>45954</v>
      </c>
      <c r="F476" s="42">
        <v>45958</v>
      </c>
      <c r="G476" s="42">
        <v>45962</v>
      </c>
      <c r="H476" s="41" t="s">
        <v>17</v>
      </c>
      <c r="I476" s="41"/>
      <c r="J476" s="42">
        <v>45978</v>
      </c>
      <c r="K476" s="43">
        <v>1</v>
      </c>
      <c r="L476" s="44">
        <f>IF(NOT(ISBLANK(tblClean[[#This Row],[Pre-Booking Date]])), 1, 0)</f>
        <v>1</v>
      </c>
      <c r="M476" s="44">
        <f>IF(NOT(ISBLANK(tblClean[[#This Row],[Booking Date]])), 1, 0)</f>
        <v>1</v>
      </c>
      <c r="N476" s="38">
        <f>IF(NOT(ISBLANK(tblClean[[#This Row],[Delivery Date]])), 1, 0)</f>
        <v>1</v>
      </c>
      <c r="O476" s="38">
        <f>IF(OR(LOWER(TRIM(tblClean[[#This Row],[Cancellation Status]]))="yes", LOWER(TRIM(tblClean[[#This Row],[Cancellation Status]]))="cancelled"), 1, 0)</f>
        <v>0</v>
      </c>
      <c r="P476" s="38">
        <f>IF(AND(tblClean[[#This Row],[Is_Delivered]]=1, tblClean[[#This Row],[Is_Cancelled]]=0), 1, 0)</f>
        <v>1</v>
      </c>
      <c r="Q476" s="38">
        <f>IF(AND(NOT(ISBLANK(tblClean[[#This Row],[Pre-Booking Date]])), NOT(ISBLANK(tblClean[[#This Row],[Lead Date]]))), tblClean[[#This Row],[Pre-Booking Date]] - tblClean[[#This Row],[Lead Date]], "")</f>
        <v>2</v>
      </c>
      <c r="R476" s="38">
        <f>IF(AND(NOT(ISBLANK(tblClean[[#This Row],[Booking Date]])), NOT(ISBLANK(tblClean[[#This Row],[Pre-Booking Date]]))), tblClean[[#This Row],[Booking Date]] - tblClean[[#This Row],[Pre-Booking Date]], "")</f>
        <v>4</v>
      </c>
      <c r="S476" s="38">
        <f>IF(AND(NOT(ISBLANK(tblClean[[#This Row],[Delivery Date]])), NOT(ISBLANK(tblClean[[#This Row],[Booking Date]]))), tblClean[[#This Row],[Delivery Date]] - tblClean[[#This Row],[Booking Date]], "")</f>
        <v>4</v>
      </c>
      <c r="T476" s="39">
        <f>IF(AND(tblClean[[#This Row],[Is_SuccessfulDelivery]]=1, NOT(ISBLANK(tblClean[[#This Row],[Delivery Date]])), NOT(ISBLANK(tblClean[[#This Row],[Booking Date]]))),
   tblClean[[#This Row],[Delivery Date]] - tblClean[[#This Row],[Booking Date]],
   "")</f>
        <v>4</v>
      </c>
      <c r="U4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76" s="82">
        <f>IF(tblClean[[#This Row],[Delivery Date]]="", "", tblClean[[#This Row],[Delivery Date]] - tblClean[[#This Row],[Lead Date]])</f>
        <v>10</v>
      </c>
      <c r="W476" s="82" t="str">
        <f>_xlfn.XLOOKUP(tblClean[[#This Row],[Lead ID]], tblHP[Lead ID], tblHP[Potential_Bucket], "")</f>
        <v>Low</v>
      </c>
      <c r="X476" s="82" t="str">
        <f>IF(tblClean[[#This Row],[Customer Rating]]="", "", IF(tblClean[[#This Row],[Customer Rating]]&lt;=2,"0-2", IF(tblClean[[#This Row],[Customer Rating]]&lt;=5,"3-5", IF(tblClean[[#This Row],[Customer Rating]]&lt;=8,"6-8","9-10"))))</f>
        <v>0-2</v>
      </c>
    </row>
    <row r="477" spans="1:24" x14ac:dyDescent="0.3">
      <c r="A477" s="33" t="s">
        <v>496</v>
      </c>
      <c r="B477" s="34" t="s">
        <v>32</v>
      </c>
      <c r="C477" s="34" t="s">
        <v>16</v>
      </c>
      <c r="D477" s="35">
        <v>45946</v>
      </c>
      <c r="E477" s="35">
        <v>45950</v>
      </c>
      <c r="F477" s="35">
        <v>45951</v>
      </c>
      <c r="G477" s="35">
        <v>45958</v>
      </c>
      <c r="H477" s="34" t="s">
        <v>17</v>
      </c>
      <c r="I477" s="34"/>
      <c r="J477" s="35">
        <v>45974</v>
      </c>
      <c r="K477" s="36">
        <v>0</v>
      </c>
      <c r="L477" s="44">
        <f>IF(NOT(ISBLANK(tblClean[[#This Row],[Pre-Booking Date]])), 1, 0)</f>
        <v>1</v>
      </c>
      <c r="M477" s="44">
        <f>IF(NOT(ISBLANK(tblClean[[#This Row],[Booking Date]])), 1, 0)</f>
        <v>1</v>
      </c>
      <c r="N477" s="38">
        <f>IF(NOT(ISBLANK(tblClean[[#This Row],[Delivery Date]])), 1, 0)</f>
        <v>1</v>
      </c>
      <c r="O477" s="38">
        <f>IF(OR(LOWER(TRIM(tblClean[[#This Row],[Cancellation Status]]))="yes", LOWER(TRIM(tblClean[[#This Row],[Cancellation Status]]))="cancelled"), 1, 0)</f>
        <v>0</v>
      </c>
      <c r="P477" s="38">
        <f>IF(AND(tblClean[[#This Row],[Is_Delivered]]=1, tblClean[[#This Row],[Is_Cancelled]]=0), 1, 0)</f>
        <v>1</v>
      </c>
      <c r="Q477" s="38">
        <f>IF(AND(NOT(ISBLANK(tblClean[[#This Row],[Pre-Booking Date]])), NOT(ISBLANK(tblClean[[#This Row],[Lead Date]]))), tblClean[[#This Row],[Pre-Booking Date]] - tblClean[[#This Row],[Lead Date]], "")</f>
        <v>4</v>
      </c>
      <c r="R477" s="38">
        <f>IF(AND(NOT(ISBLANK(tblClean[[#This Row],[Booking Date]])), NOT(ISBLANK(tblClean[[#This Row],[Pre-Booking Date]]))), tblClean[[#This Row],[Booking Date]] - tblClean[[#This Row],[Pre-Booking Date]], "")</f>
        <v>1</v>
      </c>
      <c r="S477" s="38">
        <f>IF(AND(NOT(ISBLANK(tblClean[[#This Row],[Delivery Date]])), NOT(ISBLANK(tblClean[[#This Row],[Booking Date]]))), tblClean[[#This Row],[Delivery Date]] - tblClean[[#This Row],[Booking Date]], "")</f>
        <v>7</v>
      </c>
      <c r="T477" s="39">
        <f>IF(AND(tblClean[[#This Row],[Is_SuccessfulDelivery]]=1, NOT(ISBLANK(tblClean[[#This Row],[Delivery Date]])), NOT(ISBLANK(tblClean[[#This Row],[Booking Date]]))),
   tblClean[[#This Row],[Delivery Date]] - tblClean[[#This Row],[Booking Date]],
   "")</f>
        <v>7</v>
      </c>
      <c r="U4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77" s="82">
        <f>IF(tblClean[[#This Row],[Delivery Date]]="", "", tblClean[[#This Row],[Delivery Date]] - tblClean[[#This Row],[Lead Date]])</f>
        <v>12</v>
      </c>
      <c r="W477" s="82" t="str">
        <f>_xlfn.XLOOKUP(tblClean[[#This Row],[Lead ID]], tblHP[Lead ID], tblHP[Potential_Bucket], "")</f>
        <v>Low</v>
      </c>
      <c r="X477" s="82" t="str">
        <f>IF(tblClean[[#This Row],[Customer Rating]]="", "", IF(tblClean[[#This Row],[Customer Rating]]&lt;=2,"0-2", IF(tblClean[[#This Row],[Customer Rating]]&lt;=5,"3-5", IF(tblClean[[#This Row],[Customer Rating]]&lt;=8,"6-8","9-10"))))</f>
        <v>0-2</v>
      </c>
    </row>
    <row r="478" spans="1:24" x14ac:dyDescent="0.3">
      <c r="A478" s="40" t="s">
        <v>497</v>
      </c>
      <c r="B478" s="41" t="s">
        <v>21</v>
      </c>
      <c r="C478" s="41" t="s">
        <v>22</v>
      </c>
      <c r="D478" s="42">
        <v>45958</v>
      </c>
      <c r="E478" s="41"/>
      <c r="F478" s="41"/>
      <c r="G478" s="41"/>
      <c r="H478" s="41" t="s">
        <v>23</v>
      </c>
      <c r="I478" s="41" t="s">
        <v>33</v>
      </c>
      <c r="J478" s="41"/>
      <c r="K478" s="43"/>
      <c r="L478" s="44">
        <f>IF(NOT(ISBLANK(tblClean[[#This Row],[Pre-Booking Date]])), 1, 0)</f>
        <v>0</v>
      </c>
      <c r="M478" s="44">
        <f>IF(NOT(ISBLANK(tblClean[[#This Row],[Booking Date]])), 1, 0)</f>
        <v>0</v>
      </c>
      <c r="N478" s="38">
        <f>IF(NOT(ISBLANK(tblClean[[#This Row],[Delivery Date]])), 1, 0)</f>
        <v>0</v>
      </c>
      <c r="O478" s="38">
        <f>IF(OR(LOWER(TRIM(tblClean[[#This Row],[Cancellation Status]]))="yes", LOWER(TRIM(tblClean[[#This Row],[Cancellation Status]]))="cancelled"), 1, 0)</f>
        <v>1</v>
      </c>
      <c r="P478" s="38">
        <f>IF(AND(tblClean[[#This Row],[Is_Delivered]]=1, tblClean[[#This Row],[Is_Cancelled]]=0), 1, 0)</f>
        <v>0</v>
      </c>
      <c r="Q478" s="38" t="str">
        <f>IF(AND(NOT(ISBLANK(tblClean[[#This Row],[Pre-Booking Date]])), NOT(ISBLANK(tblClean[[#This Row],[Lead Date]]))), tblClean[[#This Row],[Pre-Booking Date]] - tblClean[[#This Row],[Lead Date]], "")</f>
        <v/>
      </c>
      <c r="R478" s="38" t="str">
        <f>IF(AND(NOT(ISBLANK(tblClean[[#This Row],[Booking Date]])), NOT(ISBLANK(tblClean[[#This Row],[Pre-Booking Date]]))), tblClean[[#This Row],[Booking Date]] - tblClean[[#This Row],[Pre-Booking Date]], "")</f>
        <v/>
      </c>
      <c r="S478" s="38" t="str">
        <f>IF(AND(NOT(ISBLANK(tblClean[[#This Row],[Delivery Date]])), NOT(ISBLANK(tblClean[[#This Row],[Booking Date]]))), tblClean[[#This Row],[Delivery Date]] - tblClean[[#This Row],[Booking Date]], "")</f>
        <v/>
      </c>
      <c r="T478" s="39" t="str">
        <f>IF(AND(tblClean[[#This Row],[Is_SuccessfulDelivery]]=1, NOT(ISBLANK(tblClean[[#This Row],[Delivery Date]])), NOT(ISBLANK(tblClean[[#This Row],[Booking Date]]))),
   tblClean[[#This Row],[Delivery Date]] - tblClean[[#This Row],[Booking Date]],
   "")</f>
        <v/>
      </c>
      <c r="U4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78" s="82" t="str">
        <f>IF(tblClean[[#This Row],[Delivery Date]]="", "", tblClean[[#This Row],[Delivery Date]] - tblClean[[#This Row],[Lead Date]])</f>
        <v/>
      </c>
      <c r="W478" s="82" t="str">
        <f>_xlfn.XLOOKUP(tblClean[[#This Row],[Lead ID]], tblHP[Lead ID], tblHP[Potential_Bucket], "")</f>
        <v>Low</v>
      </c>
      <c r="X478" s="82" t="str">
        <f>IF(tblClean[[#This Row],[Customer Rating]]="", "", IF(tblClean[[#This Row],[Customer Rating]]&lt;=2,"0-2", IF(tblClean[[#This Row],[Customer Rating]]&lt;=5,"3-5", IF(tblClean[[#This Row],[Customer Rating]]&lt;=8,"6-8","9-10"))))</f>
        <v/>
      </c>
    </row>
    <row r="479" spans="1:24" x14ac:dyDescent="0.3">
      <c r="A479" s="33" t="s">
        <v>498</v>
      </c>
      <c r="B479" s="34" t="s">
        <v>15</v>
      </c>
      <c r="C479" s="34" t="s">
        <v>16</v>
      </c>
      <c r="D479" s="35">
        <v>45935</v>
      </c>
      <c r="E479" s="35">
        <v>45936</v>
      </c>
      <c r="F479" s="35">
        <v>45941</v>
      </c>
      <c r="G479" s="35">
        <v>45943</v>
      </c>
      <c r="H479" s="34" t="s">
        <v>17</v>
      </c>
      <c r="I479" s="34"/>
      <c r="J479" s="35">
        <v>45954</v>
      </c>
      <c r="K479" s="36">
        <v>7</v>
      </c>
      <c r="L479" s="44">
        <f>IF(NOT(ISBLANK(tblClean[[#This Row],[Pre-Booking Date]])), 1, 0)</f>
        <v>1</v>
      </c>
      <c r="M479" s="44">
        <f>IF(NOT(ISBLANK(tblClean[[#This Row],[Booking Date]])), 1, 0)</f>
        <v>1</v>
      </c>
      <c r="N479" s="38">
        <f>IF(NOT(ISBLANK(tblClean[[#This Row],[Delivery Date]])), 1, 0)</f>
        <v>1</v>
      </c>
      <c r="O479" s="38">
        <f>IF(OR(LOWER(TRIM(tblClean[[#This Row],[Cancellation Status]]))="yes", LOWER(TRIM(tblClean[[#This Row],[Cancellation Status]]))="cancelled"), 1, 0)</f>
        <v>0</v>
      </c>
      <c r="P479" s="38">
        <f>IF(AND(tblClean[[#This Row],[Is_Delivered]]=1, tblClean[[#This Row],[Is_Cancelled]]=0), 1, 0)</f>
        <v>1</v>
      </c>
      <c r="Q479" s="38">
        <f>IF(AND(NOT(ISBLANK(tblClean[[#This Row],[Pre-Booking Date]])), NOT(ISBLANK(tblClean[[#This Row],[Lead Date]]))), tblClean[[#This Row],[Pre-Booking Date]] - tblClean[[#This Row],[Lead Date]], "")</f>
        <v>1</v>
      </c>
      <c r="R479" s="38">
        <f>IF(AND(NOT(ISBLANK(tblClean[[#This Row],[Booking Date]])), NOT(ISBLANK(tblClean[[#This Row],[Pre-Booking Date]]))), tblClean[[#This Row],[Booking Date]] - tblClean[[#This Row],[Pre-Booking Date]], "")</f>
        <v>5</v>
      </c>
      <c r="S479" s="38">
        <f>IF(AND(NOT(ISBLANK(tblClean[[#This Row],[Delivery Date]])), NOT(ISBLANK(tblClean[[#This Row],[Booking Date]]))), tblClean[[#This Row],[Delivery Date]] - tblClean[[#This Row],[Booking Date]], "")</f>
        <v>2</v>
      </c>
      <c r="T479" s="39">
        <f>IF(AND(tblClean[[#This Row],[Is_SuccessfulDelivery]]=1, NOT(ISBLANK(tblClean[[#This Row],[Delivery Date]])), NOT(ISBLANK(tblClean[[#This Row],[Booking Date]]))),
   tblClean[[#This Row],[Delivery Date]] - tblClean[[#This Row],[Booking Date]],
   "")</f>
        <v>2</v>
      </c>
      <c r="U4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79" s="82">
        <f>IF(tblClean[[#This Row],[Delivery Date]]="", "", tblClean[[#This Row],[Delivery Date]] - tblClean[[#This Row],[Lead Date]])</f>
        <v>8</v>
      </c>
      <c r="W479" s="82" t="str">
        <f>_xlfn.XLOOKUP(tblClean[[#This Row],[Lead ID]], tblHP[Lead ID], tblHP[Potential_Bucket], "")</f>
        <v>Low</v>
      </c>
      <c r="X479" s="82" t="str">
        <f>IF(tblClean[[#This Row],[Customer Rating]]="", "", IF(tblClean[[#This Row],[Customer Rating]]&lt;=2,"0-2", IF(tblClean[[#This Row],[Customer Rating]]&lt;=5,"3-5", IF(tblClean[[#This Row],[Customer Rating]]&lt;=8,"6-8","9-10"))))</f>
        <v>6-8</v>
      </c>
    </row>
    <row r="480" spans="1:24" x14ac:dyDescent="0.3">
      <c r="A480" s="40" t="s">
        <v>499</v>
      </c>
      <c r="B480" s="41" t="s">
        <v>19</v>
      </c>
      <c r="C480" s="41" t="s">
        <v>22</v>
      </c>
      <c r="D480" s="42">
        <v>45945</v>
      </c>
      <c r="E480" s="41"/>
      <c r="F480" s="41"/>
      <c r="G480" s="41"/>
      <c r="H480" s="41" t="s">
        <v>23</v>
      </c>
      <c r="I480" s="41" t="s">
        <v>63</v>
      </c>
      <c r="J480" s="41"/>
      <c r="K480" s="43"/>
      <c r="L480" s="44">
        <f>IF(NOT(ISBLANK(tblClean[[#This Row],[Pre-Booking Date]])), 1, 0)</f>
        <v>0</v>
      </c>
      <c r="M480" s="44">
        <f>IF(NOT(ISBLANK(tblClean[[#This Row],[Booking Date]])), 1, 0)</f>
        <v>0</v>
      </c>
      <c r="N480" s="38">
        <f>IF(NOT(ISBLANK(tblClean[[#This Row],[Delivery Date]])), 1, 0)</f>
        <v>0</v>
      </c>
      <c r="O480" s="38">
        <f>IF(OR(LOWER(TRIM(tblClean[[#This Row],[Cancellation Status]]))="yes", LOWER(TRIM(tblClean[[#This Row],[Cancellation Status]]))="cancelled"), 1, 0)</f>
        <v>1</v>
      </c>
      <c r="P480" s="38">
        <f>IF(AND(tblClean[[#This Row],[Is_Delivered]]=1, tblClean[[#This Row],[Is_Cancelled]]=0), 1, 0)</f>
        <v>0</v>
      </c>
      <c r="Q480" s="38" t="str">
        <f>IF(AND(NOT(ISBLANK(tblClean[[#This Row],[Pre-Booking Date]])), NOT(ISBLANK(tblClean[[#This Row],[Lead Date]]))), tblClean[[#This Row],[Pre-Booking Date]] - tblClean[[#This Row],[Lead Date]], "")</f>
        <v/>
      </c>
      <c r="R480" s="38" t="str">
        <f>IF(AND(NOT(ISBLANK(tblClean[[#This Row],[Booking Date]])), NOT(ISBLANK(tblClean[[#This Row],[Pre-Booking Date]]))), tblClean[[#This Row],[Booking Date]] - tblClean[[#This Row],[Pre-Booking Date]], "")</f>
        <v/>
      </c>
      <c r="S480" s="38" t="str">
        <f>IF(AND(NOT(ISBLANK(tblClean[[#This Row],[Delivery Date]])), NOT(ISBLANK(tblClean[[#This Row],[Booking Date]]))), tblClean[[#This Row],[Delivery Date]] - tblClean[[#This Row],[Booking Date]], "")</f>
        <v/>
      </c>
      <c r="T480" s="39" t="str">
        <f>IF(AND(tblClean[[#This Row],[Is_SuccessfulDelivery]]=1, NOT(ISBLANK(tblClean[[#This Row],[Delivery Date]])), NOT(ISBLANK(tblClean[[#This Row],[Booking Date]]))),
   tblClean[[#This Row],[Delivery Date]] - tblClean[[#This Row],[Booking Date]],
   "")</f>
        <v/>
      </c>
      <c r="U4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0" s="82" t="str">
        <f>IF(tblClean[[#This Row],[Delivery Date]]="", "", tblClean[[#This Row],[Delivery Date]] - tblClean[[#This Row],[Lead Date]])</f>
        <v/>
      </c>
      <c r="W480" s="82" t="str">
        <f>_xlfn.XLOOKUP(tblClean[[#This Row],[Lead ID]], tblHP[Lead ID], tblHP[Potential_Bucket], "")</f>
        <v>Low</v>
      </c>
      <c r="X480" s="82" t="str">
        <f>IF(tblClean[[#This Row],[Customer Rating]]="", "", IF(tblClean[[#This Row],[Customer Rating]]&lt;=2,"0-2", IF(tblClean[[#This Row],[Customer Rating]]&lt;=5,"3-5", IF(tblClean[[#This Row],[Customer Rating]]&lt;=8,"6-8","9-10"))))</f>
        <v/>
      </c>
    </row>
    <row r="481" spans="1:24" x14ac:dyDescent="0.3">
      <c r="A481" s="33" t="s">
        <v>500</v>
      </c>
      <c r="B481" s="34" t="s">
        <v>15</v>
      </c>
      <c r="C481" s="34" t="s">
        <v>22</v>
      </c>
      <c r="D481" s="35">
        <v>45948</v>
      </c>
      <c r="E481" s="34"/>
      <c r="F481" s="34"/>
      <c r="G481" s="34"/>
      <c r="H481" s="34" t="s">
        <v>23</v>
      </c>
      <c r="I481" s="34" t="s">
        <v>33</v>
      </c>
      <c r="J481" s="34"/>
      <c r="K481" s="36"/>
      <c r="L481" s="44">
        <f>IF(NOT(ISBLANK(tblClean[[#This Row],[Pre-Booking Date]])), 1, 0)</f>
        <v>0</v>
      </c>
      <c r="M481" s="44">
        <f>IF(NOT(ISBLANK(tblClean[[#This Row],[Booking Date]])), 1, 0)</f>
        <v>0</v>
      </c>
      <c r="N481" s="38">
        <f>IF(NOT(ISBLANK(tblClean[[#This Row],[Delivery Date]])), 1, 0)</f>
        <v>0</v>
      </c>
      <c r="O481" s="38">
        <f>IF(OR(LOWER(TRIM(tblClean[[#This Row],[Cancellation Status]]))="yes", LOWER(TRIM(tblClean[[#This Row],[Cancellation Status]]))="cancelled"), 1, 0)</f>
        <v>1</v>
      </c>
      <c r="P481" s="38">
        <f>IF(AND(tblClean[[#This Row],[Is_Delivered]]=1, tblClean[[#This Row],[Is_Cancelled]]=0), 1, 0)</f>
        <v>0</v>
      </c>
      <c r="Q481" s="38" t="str">
        <f>IF(AND(NOT(ISBLANK(tblClean[[#This Row],[Pre-Booking Date]])), NOT(ISBLANK(tblClean[[#This Row],[Lead Date]]))), tblClean[[#This Row],[Pre-Booking Date]] - tblClean[[#This Row],[Lead Date]], "")</f>
        <v/>
      </c>
      <c r="R481" s="38" t="str">
        <f>IF(AND(NOT(ISBLANK(tblClean[[#This Row],[Booking Date]])), NOT(ISBLANK(tblClean[[#This Row],[Pre-Booking Date]]))), tblClean[[#This Row],[Booking Date]] - tblClean[[#This Row],[Pre-Booking Date]], "")</f>
        <v/>
      </c>
      <c r="S481" s="38" t="str">
        <f>IF(AND(NOT(ISBLANK(tblClean[[#This Row],[Delivery Date]])), NOT(ISBLANK(tblClean[[#This Row],[Booking Date]]))), tblClean[[#This Row],[Delivery Date]] - tblClean[[#This Row],[Booking Date]], "")</f>
        <v/>
      </c>
      <c r="T481" s="39" t="str">
        <f>IF(AND(tblClean[[#This Row],[Is_SuccessfulDelivery]]=1, NOT(ISBLANK(tblClean[[#This Row],[Delivery Date]])), NOT(ISBLANK(tblClean[[#This Row],[Booking Date]]))),
   tblClean[[#This Row],[Delivery Date]] - tblClean[[#This Row],[Booking Date]],
   "")</f>
        <v/>
      </c>
      <c r="U4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1" s="82" t="str">
        <f>IF(tblClean[[#This Row],[Delivery Date]]="", "", tblClean[[#This Row],[Delivery Date]] - tblClean[[#This Row],[Lead Date]])</f>
        <v/>
      </c>
      <c r="W481" s="82" t="str">
        <f>_xlfn.XLOOKUP(tblClean[[#This Row],[Lead ID]], tblHP[Lead ID], tblHP[Potential_Bucket], "")</f>
        <v>Low</v>
      </c>
      <c r="X481" s="82" t="str">
        <f>IF(tblClean[[#This Row],[Customer Rating]]="", "", IF(tblClean[[#This Row],[Customer Rating]]&lt;=2,"0-2", IF(tblClean[[#This Row],[Customer Rating]]&lt;=5,"3-5", IF(tblClean[[#This Row],[Customer Rating]]&lt;=8,"6-8","9-10"))))</f>
        <v/>
      </c>
    </row>
    <row r="482" spans="1:24" x14ac:dyDescent="0.3">
      <c r="A482" s="40" t="s">
        <v>501</v>
      </c>
      <c r="B482" s="41" t="s">
        <v>21</v>
      </c>
      <c r="C482" s="41" t="s">
        <v>16</v>
      </c>
      <c r="D482" s="42">
        <v>45946</v>
      </c>
      <c r="E482" s="42">
        <v>45949</v>
      </c>
      <c r="F482" s="42">
        <v>45953</v>
      </c>
      <c r="G482" s="42">
        <v>45956</v>
      </c>
      <c r="H482" s="41" t="s">
        <v>17</v>
      </c>
      <c r="I482" s="41"/>
      <c r="J482" s="42">
        <v>45973</v>
      </c>
      <c r="K482" s="43">
        <v>8</v>
      </c>
      <c r="L482" s="44">
        <f>IF(NOT(ISBLANK(tblClean[[#This Row],[Pre-Booking Date]])), 1, 0)</f>
        <v>1</v>
      </c>
      <c r="M482" s="44">
        <f>IF(NOT(ISBLANK(tblClean[[#This Row],[Booking Date]])), 1, 0)</f>
        <v>1</v>
      </c>
      <c r="N482" s="38">
        <f>IF(NOT(ISBLANK(tblClean[[#This Row],[Delivery Date]])), 1, 0)</f>
        <v>1</v>
      </c>
      <c r="O482" s="38">
        <f>IF(OR(LOWER(TRIM(tblClean[[#This Row],[Cancellation Status]]))="yes", LOWER(TRIM(tblClean[[#This Row],[Cancellation Status]]))="cancelled"), 1, 0)</f>
        <v>0</v>
      </c>
      <c r="P482" s="38">
        <f>IF(AND(tblClean[[#This Row],[Is_Delivered]]=1, tblClean[[#This Row],[Is_Cancelled]]=0), 1, 0)</f>
        <v>1</v>
      </c>
      <c r="Q482" s="38">
        <f>IF(AND(NOT(ISBLANK(tblClean[[#This Row],[Pre-Booking Date]])), NOT(ISBLANK(tblClean[[#This Row],[Lead Date]]))), tblClean[[#This Row],[Pre-Booking Date]] - tblClean[[#This Row],[Lead Date]], "")</f>
        <v>3</v>
      </c>
      <c r="R482" s="38">
        <f>IF(AND(NOT(ISBLANK(tblClean[[#This Row],[Booking Date]])), NOT(ISBLANK(tblClean[[#This Row],[Pre-Booking Date]]))), tblClean[[#This Row],[Booking Date]] - tblClean[[#This Row],[Pre-Booking Date]], "")</f>
        <v>4</v>
      </c>
      <c r="S482" s="38">
        <f>IF(AND(NOT(ISBLANK(tblClean[[#This Row],[Delivery Date]])), NOT(ISBLANK(tblClean[[#This Row],[Booking Date]]))), tblClean[[#This Row],[Delivery Date]] - tblClean[[#This Row],[Booking Date]], "")</f>
        <v>3</v>
      </c>
      <c r="T482" s="39">
        <f>IF(AND(tblClean[[#This Row],[Is_SuccessfulDelivery]]=1, NOT(ISBLANK(tblClean[[#This Row],[Delivery Date]])), NOT(ISBLANK(tblClean[[#This Row],[Booking Date]]))),
   tblClean[[#This Row],[Delivery Date]] - tblClean[[#This Row],[Booking Date]],
   "")</f>
        <v>3</v>
      </c>
      <c r="U4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82" s="82">
        <f>IF(tblClean[[#This Row],[Delivery Date]]="", "", tblClean[[#This Row],[Delivery Date]] - tblClean[[#This Row],[Lead Date]])</f>
        <v>10</v>
      </c>
      <c r="W482" s="82" t="str">
        <f>_xlfn.XLOOKUP(tblClean[[#This Row],[Lead ID]], tblHP[Lead ID], tblHP[Potential_Bucket], "")</f>
        <v>Medium</v>
      </c>
      <c r="X482" s="82" t="str">
        <f>IF(tblClean[[#This Row],[Customer Rating]]="", "", IF(tblClean[[#This Row],[Customer Rating]]&lt;=2,"0-2", IF(tblClean[[#This Row],[Customer Rating]]&lt;=5,"3-5", IF(tblClean[[#This Row],[Customer Rating]]&lt;=8,"6-8","9-10"))))</f>
        <v>6-8</v>
      </c>
    </row>
    <row r="483" spans="1:24" x14ac:dyDescent="0.3">
      <c r="A483" s="33" t="s">
        <v>502</v>
      </c>
      <c r="B483" s="34" t="s">
        <v>21</v>
      </c>
      <c r="C483" s="34" t="s">
        <v>22</v>
      </c>
      <c r="D483" s="35">
        <v>45942</v>
      </c>
      <c r="E483" s="34"/>
      <c r="F483" s="34"/>
      <c r="G483" s="34"/>
      <c r="H483" s="34" t="s">
        <v>23</v>
      </c>
      <c r="I483" s="34" t="s">
        <v>101</v>
      </c>
      <c r="J483" s="34"/>
      <c r="K483" s="36"/>
      <c r="L483" s="44">
        <f>IF(NOT(ISBLANK(tblClean[[#This Row],[Pre-Booking Date]])), 1, 0)</f>
        <v>0</v>
      </c>
      <c r="M483" s="44">
        <f>IF(NOT(ISBLANK(tblClean[[#This Row],[Booking Date]])), 1, 0)</f>
        <v>0</v>
      </c>
      <c r="N483" s="38">
        <f>IF(NOT(ISBLANK(tblClean[[#This Row],[Delivery Date]])), 1, 0)</f>
        <v>0</v>
      </c>
      <c r="O483" s="38">
        <f>IF(OR(LOWER(TRIM(tblClean[[#This Row],[Cancellation Status]]))="yes", LOWER(TRIM(tblClean[[#This Row],[Cancellation Status]]))="cancelled"), 1, 0)</f>
        <v>1</v>
      </c>
      <c r="P483" s="38">
        <f>IF(AND(tblClean[[#This Row],[Is_Delivered]]=1, tblClean[[#This Row],[Is_Cancelled]]=0), 1, 0)</f>
        <v>0</v>
      </c>
      <c r="Q483" s="38" t="str">
        <f>IF(AND(NOT(ISBLANK(tblClean[[#This Row],[Pre-Booking Date]])), NOT(ISBLANK(tblClean[[#This Row],[Lead Date]]))), tblClean[[#This Row],[Pre-Booking Date]] - tblClean[[#This Row],[Lead Date]], "")</f>
        <v/>
      </c>
      <c r="R483" s="38" t="str">
        <f>IF(AND(NOT(ISBLANK(tblClean[[#This Row],[Booking Date]])), NOT(ISBLANK(tblClean[[#This Row],[Pre-Booking Date]]))), tblClean[[#This Row],[Booking Date]] - tblClean[[#This Row],[Pre-Booking Date]], "")</f>
        <v/>
      </c>
      <c r="S483" s="38" t="str">
        <f>IF(AND(NOT(ISBLANK(tblClean[[#This Row],[Delivery Date]])), NOT(ISBLANK(tblClean[[#This Row],[Booking Date]]))), tblClean[[#This Row],[Delivery Date]] - tblClean[[#This Row],[Booking Date]], "")</f>
        <v/>
      </c>
      <c r="T483" s="39" t="str">
        <f>IF(AND(tblClean[[#This Row],[Is_SuccessfulDelivery]]=1, NOT(ISBLANK(tblClean[[#This Row],[Delivery Date]])), NOT(ISBLANK(tblClean[[#This Row],[Booking Date]]))),
   tblClean[[#This Row],[Delivery Date]] - tblClean[[#This Row],[Booking Date]],
   "")</f>
        <v/>
      </c>
      <c r="U4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3" s="82" t="str">
        <f>IF(tblClean[[#This Row],[Delivery Date]]="", "", tblClean[[#This Row],[Delivery Date]] - tblClean[[#This Row],[Lead Date]])</f>
        <v/>
      </c>
      <c r="W483" s="82" t="str">
        <f>_xlfn.XLOOKUP(tblClean[[#This Row],[Lead ID]], tblHP[Lead ID], tblHP[Potential_Bucket], "")</f>
        <v>Low</v>
      </c>
      <c r="X483" s="82" t="str">
        <f>IF(tblClean[[#This Row],[Customer Rating]]="", "", IF(tblClean[[#This Row],[Customer Rating]]&lt;=2,"0-2", IF(tblClean[[#This Row],[Customer Rating]]&lt;=5,"3-5", IF(tblClean[[#This Row],[Customer Rating]]&lt;=8,"6-8","9-10"))))</f>
        <v/>
      </c>
    </row>
    <row r="484" spans="1:24" x14ac:dyDescent="0.3">
      <c r="A484" s="40" t="s">
        <v>503</v>
      </c>
      <c r="B484" s="41" t="s">
        <v>21</v>
      </c>
      <c r="C484" s="41" t="s">
        <v>16</v>
      </c>
      <c r="D484" s="42">
        <v>45941</v>
      </c>
      <c r="E484" s="42">
        <v>45943</v>
      </c>
      <c r="F484" s="42">
        <v>45947</v>
      </c>
      <c r="G484" s="42">
        <v>45952</v>
      </c>
      <c r="H484" s="41" t="s">
        <v>23</v>
      </c>
      <c r="I484" s="41" t="s">
        <v>24</v>
      </c>
      <c r="J484" s="41"/>
      <c r="K484" s="43"/>
      <c r="L484" s="44">
        <f>IF(NOT(ISBLANK(tblClean[[#This Row],[Pre-Booking Date]])), 1, 0)</f>
        <v>1</v>
      </c>
      <c r="M484" s="44">
        <f>IF(NOT(ISBLANK(tblClean[[#This Row],[Booking Date]])), 1, 0)</f>
        <v>1</v>
      </c>
      <c r="N484" s="38">
        <f>IF(NOT(ISBLANK(tblClean[[#This Row],[Delivery Date]])), 1, 0)</f>
        <v>1</v>
      </c>
      <c r="O484" s="38">
        <f>IF(OR(LOWER(TRIM(tblClean[[#This Row],[Cancellation Status]]))="yes", LOWER(TRIM(tblClean[[#This Row],[Cancellation Status]]))="cancelled"), 1, 0)</f>
        <v>1</v>
      </c>
      <c r="P484" s="38">
        <f>IF(AND(tblClean[[#This Row],[Is_Delivered]]=1, tblClean[[#This Row],[Is_Cancelled]]=0), 1, 0)</f>
        <v>0</v>
      </c>
      <c r="Q484" s="38">
        <f>IF(AND(NOT(ISBLANK(tblClean[[#This Row],[Pre-Booking Date]])), NOT(ISBLANK(tblClean[[#This Row],[Lead Date]]))), tblClean[[#This Row],[Pre-Booking Date]] - tblClean[[#This Row],[Lead Date]], "")</f>
        <v>2</v>
      </c>
      <c r="R484" s="38">
        <f>IF(AND(NOT(ISBLANK(tblClean[[#This Row],[Booking Date]])), NOT(ISBLANK(tblClean[[#This Row],[Pre-Booking Date]]))), tblClean[[#This Row],[Booking Date]] - tblClean[[#This Row],[Pre-Booking Date]], "")</f>
        <v>4</v>
      </c>
      <c r="S484" s="38">
        <f>IF(AND(NOT(ISBLANK(tblClean[[#This Row],[Delivery Date]])), NOT(ISBLANK(tblClean[[#This Row],[Booking Date]]))), tblClean[[#This Row],[Delivery Date]] - tblClean[[#This Row],[Booking Date]], "")</f>
        <v>5</v>
      </c>
      <c r="T484" s="39" t="str">
        <f>IF(AND(tblClean[[#This Row],[Is_SuccessfulDelivery]]=1, NOT(ISBLANK(tblClean[[#This Row],[Delivery Date]])), NOT(ISBLANK(tblClean[[#This Row],[Booking Date]]))),
   tblClean[[#This Row],[Delivery Date]] - tblClean[[#This Row],[Booking Date]],
   "")</f>
        <v/>
      </c>
      <c r="U4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4" s="82">
        <f>IF(tblClean[[#This Row],[Delivery Date]]="", "", tblClean[[#This Row],[Delivery Date]] - tblClean[[#This Row],[Lead Date]])</f>
        <v>11</v>
      </c>
      <c r="W484" s="82" t="str">
        <f>_xlfn.XLOOKUP(tblClean[[#This Row],[Lead ID]], tblHP[Lead ID], tblHP[Potential_Bucket], "")</f>
        <v>Low</v>
      </c>
      <c r="X484" s="82" t="str">
        <f>IF(tblClean[[#This Row],[Customer Rating]]="", "", IF(tblClean[[#This Row],[Customer Rating]]&lt;=2,"0-2", IF(tblClean[[#This Row],[Customer Rating]]&lt;=5,"3-5", IF(tblClean[[#This Row],[Customer Rating]]&lt;=8,"6-8","9-10"))))</f>
        <v/>
      </c>
    </row>
    <row r="485" spans="1:24" x14ac:dyDescent="0.3">
      <c r="A485" s="33" t="s">
        <v>504</v>
      </c>
      <c r="B485" s="34" t="s">
        <v>15</v>
      </c>
      <c r="C485" s="34" t="s">
        <v>30</v>
      </c>
      <c r="D485" s="35">
        <v>45948</v>
      </c>
      <c r="E485" s="35">
        <v>45949</v>
      </c>
      <c r="F485" s="35">
        <v>45954</v>
      </c>
      <c r="G485" s="35">
        <v>45959</v>
      </c>
      <c r="H485" s="34" t="s">
        <v>17</v>
      </c>
      <c r="I485" s="34"/>
      <c r="J485" s="35">
        <v>45970</v>
      </c>
      <c r="K485" s="36">
        <v>2</v>
      </c>
      <c r="L485" s="44">
        <f>IF(NOT(ISBLANK(tblClean[[#This Row],[Pre-Booking Date]])), 1, 0)</f>
        <v>1</v>
      </c>
      <c r="M485" s="44">
        <f>IF(NOT(ISBLANK(tblClean[[#This Row],[Booking Date]])), 1, 0)</f>
        <v>1</v>
      </c>
      <c r="N485" s="38">
        <f>IF(NOT(ISBLANK(tblClean[[#This Row],[Delivery Date]])), 1, 0)</f>
        <v>1</v>
      </c>
      <c r="O485" s="38">
        <f>IF(OR(LOWER(TRIM(tblClean[[#This Row],[Cancellation Status]]))="yes", LOWER(TRIM(tblClean[[#This Row],[Cancellation Status]]))="cancelled"), 1, 0)</f>
        <v>0</v>
      </c>
      <c r="P485" s="38">
        <f>IF(AND(tblClean[[#This Row],[Is_Delivered]]=1, tblClean[[#This Row],[Is_Cancelled]]=0), 1, 0)</f>
        <v>1</v>
      </c>
      <c r="Q485" s="38">
        <f>IF(AND(NOT(ISBLANK(tblClean[[#This Row],[Pre-Booking Date]])), NOT(ISBLANK(tblClean[[#This Row],[Lead Date]]))), tblClean[[#This Row],[Pre-Booking Date]] - tblClean[[#This Row],[Lead Date]], "")</f>
        <v>1</v>
      </c>
      <c r="R485" s="38">
        <f>IF(AND(NOT(ISBLANK(tblClean[[#This Row],[Booking Date]])), NOT(ISBLANK(tblClean[[#This Row],[Pre-Booking Date]]))), tblClean[[#This Row],[Booking Date]] - tblClean[[#This Row],[Pre-Booking Date]], "")</f>
        <v>5</v>
      </c>
      <c r="S485" s="38">
        <f>IF(AND(NOT(ISBLANK(tblClean[[#This Row],[Delivery Date]])), NOT(ISBLANK(tblClean[[#This Row],[Booking Date]]))), tblClean[[#This Row],[Delivery Date]] - tblClean[[#This Row],[Booking Date]], "")</f>
        <v>5</v>
      </c>
      <c r="T485" s="39">
        <f>IF(AND(tblClean[[#This Row],[Is_SuccessfulDelivery]]=1, NOT(ISBLANK(tblClean[[#This Row],[Delivery Date]])), NOT(ISBLANK(tblClean[[#This Row],[Booking Date]]))),
   tblClean[[#This Row],[Delivery Date]] - tblClean[[#This Row],[Booking Date]],
   "")</f>
        <v>5</v>
      </c>
      <c r="U4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85" s="82">
        <f>IF(tblClean[[#This Row],[Delivery Date]]="", "", tblClean[[#This Row],[Delivery Date]] - tblClean[[#This Row],[Lead Date]])</f>
        <v>11</v>
      </c>
      <c r="W485" s="82" t="str">
        <f>_xlfn.XLOOKUP(tblClean[[#This Row],[Lead ID]], tblHP[Lead ID], tblHP[Potential_Bucket], "")</f>
        <v>Low</v>
      </c>
      <c r="X485" s="82" t="str">
        <f>IF(tblClean[[#This Row],[Customer Rating]]="", "", IF(tblClean[[#This Row],[Customer Rating]]&lt;=2,"0-2", IF(tblClean[[#This Row],[Customer Rating]]&lt;=5,"3-5", IF(tblClean[[#This Row],[Customer Rating]]&lt;=8,"6-8","9-10"))))</f>
        <v>0-2</v>
      </c>
    </row>
    <row r="486" spans="1:24" x14ac:dyDescent="0.3">
      <c r="A486" s="40" t="s">
        <v>505</v>
      </c>
      <c r="B486" s="41" t="s">
        <v>15</v>
      </c>
      <c r="C486" s="41" t="s">
        <v>16</v>
      </c>
      <c r="D486" s="42">
        <v>45955</v>
      </c>
      <c r="E486" s="42">
        <v>45958</v>
      </c>
      <c r="F486" s="42">
        <v>45963</v>
      </c>
      <c r="G486" s="42">
        <v>45965</v>
      </c>
      <c r="H486" s="41" t="s">
        <v>23</v>
      </c>
      <c r="I486" s="41" t="s">
        <v>24</v>
      </c>
      <c r="J486" s="41"/>
      <c r="K486" s="43"/>
      <c r="L486" s="44">
        <f>IF(NOT(ISBLANK(tblClean[[#This Row],[Pre-Booking Date]])), 1, 0)</f>
        <v>1</v>
      </c>
      <c r="M486" s="44">
        <f>IF(NOT(ISBLANK(tblClean[[#This Row],[Booking Date]])), 1, 0)</f>
        <v>1</v>
      </c>
      <c r="N486" s="38">
        <f>IF(NOT(ISBLANK(tblClean[[#This Row],[Delivery Date]])), 1, 0)</f>
        <v>1</v>
      </c>
      <c r="O486" s="38">
        <f>IF(OR(LOWER(TRIM(tblClean[[#This Row],[Cancellation Status]]))="yes", LOWER(TRIM(tblClean[[#This Row],[Cancellation Status]]))="cancelled"), 1, 0)</f>
        <v>1</v>
      </c>
      <c r="P486" s="38">
        <f>IF(AND(tblClean[[#This Row],[Is_Delivered]]=1, tblClean[[#This Row],[Is_Cancelled]]=0), 1, 0)</f>
        <v>0</v>
      </c>
      <c r="Q486" s="38">
        <f>IF(AND(NOT(ISBLANK(tblClean[[#This Row],[Pre-Booking Date]])), NOT(ISBLANK(tblClean[[#This Row],[Lead Date]]))), tblClean[[#This Row],[Pre-Booking Date]] - tblClean[[#This Row],[Lead Date]], "")</f>
        <v>3</v>
      </c>
      <c r="R486" s="38">
        <f>IF(AND(NOT(ISBLANK(tblClean[[#This Row],[Booking Date]])), NOT(ISBLANK(tblClean[[#This Row],[Pre-Booking Date]]))), tblClean[[#This Row],[Booking Date]] - tblClean[[#This Row],[Pre-Booking Date]], "")</f>
        <v>5</v>
      </c>
      <c r="S486" s="38">
        <f>IF(AND(NOT(ISBLANK(tblClean[[#This Row],[Delivery Date]])), NOT(ISBLANK(tblClean[[#This Row],[Booking Date]]))), tblClean[[#This Row],[Delivery Date]] - tblClean[[#This Row],[Booking Date]], "")</f>
        <v>2</v>
      </c>
      <c r="T486" s="39" t="str">
        <f>IF(AND(tblClean[[#This Row],[Is_SuccessfulDelivery]]=1, NOT(ISBLANK(tblClean[[#This Row],[Delivery Date]])), NOT(ISBLANK(tblClean[[#This Row],[Booking Date]]))),
   tblClean[[#This Row],[Delivery Date]] - tblClean[[#This Row],[Booking Date]],
   "")</f>
        <v/>
      </c>
      <c r="U4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6" s="82">
        <f>IF(tblClean[[#This Row],[Delivery Date]]="", "", tblClean[[#This Row],[Delivery Date]] - tblClean[[#This Row],[Lead Date]])</f>
        <v>10</v>
      </c>
      <c r="W486" s="82" t="str">
        <f>_xlfn.XLOOKUP(tblClean[[#This Row],[Lead ID]], tblHP[Lead ID], tblHP[Potential_Bucket], "")</f>
        <v>Low</v>
      </c>
      <c r="X486" s="82" t="str">
        <f>IF(tblClean[[#This Row],[Customer Rating]]="", "", IF(tblClean[[#This Row],[Customer Rating]]&lt;=2,"0-2", IF(tblClean[[#This Row],[Customer Rating]]&lt;=5,"3-5", IF(tblClean[[#This Row],[Customer Rating]]&lt;=8,"6-8","9-10"))))</f>
        <v/>
      </c>
    </row>
    <row r="487" spans="1:24" x14ac:dyDescent="0.3">
      <c r="A487" s="33" t="s">
        <v>506</v>
      </c>
      <c r="B487" s="34" t="s">
        <v>15</v>
      </c>
      <c r="C487" s="34" t="s">
        <v>16</v>
      </c>
      <c r="D487" s="35">
        <v>45948</v>
      </c>
      <c r="E487" s="35">
        <v>45949</v>
      </c>
      <c r="F487" s="35">
        <v>45951</v>
      </c>
      <c r="G487" s="35">
        <v>45954</v>
      </c>
      <c r="H487" s="34" t="s">
        <v>17</v>
      </c>
      <c r="I487" s="34"/>
      <c r="J487" s="35">
        <v>45978</v>
      </c>
      <c r="K487" s="36">
        <v>7</v>
      </c>
      <c r="L487" s="44">
        <f>IF(NOT(ISBLANK(tblClean[[#This Row],[Pre-Booking Date]])), 1, 0)</f>
        <v>1</v>
      </c>
      <c r="M487" s="44">
        <f>IF(NOT(ISBLANK(tblClean[[#This Row],[Booking Date]])), 1, 0)</f>
        <v>1</v>
      </c>
      <c r="N487" s="38">
        <f>IF(NOT(ISBLANK(tblClean[[#This Row],[Delivery Date]])), 1, 0)</f>
        <v>1</v>
      </c>
      <c r="O487" s="38">
        <f>IF(OR(LOWER(TRIM(tblClean[[#This Row],[Cancellation Status]]))="yes", LOWER(TRIM(tblClean[[#This Row],[Cancellation Status]]))="cancelled"), 1, 0)</f>
        <v>0</v>
      </c>
      <c r="P487" s="38">
        <f>IF(AND(tblClean[[#This Row],[Is_Delivered]]=1, tblClean[[#This Row],[Is_Cancelled]]=0), 1, 0)</f>
        <v>1</v>
      </c>
      <c r="Q487" s="38">
        <f>IF(AND(NOT(ISBLANK(tblClean[[#This Row],[Pre-Booking Date]])), NOT(ISBLANK(tblClean[[#This Row],[Lead Date]]))), tblClean[[#This Row],[Pre-Booking Date]] - tblClean[[#This Row],[Lead Date]], "")</f>
        <v>1</v>
      </c>
      <c r="R487" s="38">
        <f>IF(AND(NOT(ISBLANK(tblClean[[#This Row],[Booking Date]])), NOT(ISBLANK(tblClean[[#This Row],[Pre-Booking Date]]))), tblClean[[#This Row],[Booking Date]] - tblClean[[#This Row],[Pre-Booking Date]], "")</f>
        <v>2</v>
      </c>
      <c r="S487" s="38">
        <f>IF(AND(NOT(ISBLANK(tblClean[[#This Row],[Delivery Date]])), NOT(ISBLANK(tblClean[[#This Row],[Booking Date]]))), tblClean[[#This Row],[Delivery Date]] - tblClean[[#This Row],[Booking Date]], "")</f>
        <v>3</v>
      </c>
      <c r="T487" s="39">
        <f>IF(AND(tblClean[[#This Row],[Is_SuccessfulDelivery]]=1, NOT(ISBLANK(tblClean[[#This Row],[Delivery Date]])), NOT(ISBLANK(tblClean[[#This Row],[Booking Date]]))),
   tblClean[[#This Row],[Delivery Date]] - tblClean[[#This Row],[Booking Date]],
   "")</f>
        <v>3</v>
      </c>
      <c r="U4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87" s="82">
        <f>IF(tblClean[[#This Row],[Delivery Date]]="", "", tblClean[[#This Row],[Delivery Date]] - tblClean[[#This Row],[Lead Date]])</f>
        <v>6</v>
      </c>
      <c r="W487" s="82" t="str">
        <f>_xlfn.XLOOKUP(tblClean[[#This Row],[Lead ID]], tblHP[Lead ID], tblHP[Potential_Bucket], "")</f>
        <v>Low</v>
      </c>
      <c r="X487" s="82" t="str">
        <f>IF(tblClean[[#This Row],[Customer Rating]]="", "", IF(tblClean[[#This Row],[Customer Rating]]&lt;=2,"0-2", IF(tblClean[[#This Row],[Customer Rating]]&lt;=5,"3-5", IF(tblClean[[#This Row],[Customer Rating]]&lt;=8,"6-8","9-10"))))</f>
        <v>6-8</v>
      </c>
    </row>
    <row r="488" spans="1:24" x14ac:dyDescent="0.3">
      <c r="A488" s="40" t="s">
        <v>507</v>
      </c>
      <c r="B488" s="41" t="s">
        <v>15</v>
      </c>
      <c r="C488" s="41" t="s">
        <v>16</v>
      </c>
      <c r="D488" s="42">
        <v>45943</v>
      </c>
      <c r="E488" s="42">
        <v>45946</v>
      </c>
      <c r="F488" s="42">
        <v>45950</v>
      </c>
      <c r="G488" s="42">
        <v>45955</v>
      </c>
      <c r="H488" s="41" t="s">
        <v>23</v>
      </c>
      <c r="I488" s="41" t="s">
        <v>26</v>
      </c>
      <c r="J488" s="41"/>
      <c r="K488" s="43"/>
      <c r="L488" s="44">
        <f>IF(NOT(ISBLANK(tblClean[[#This Row],[Pre-Booking Date]])), 1, 0)</f>
        <v>1</v>
      </c>
      <c r="M488" s="44">
        <f>IF(NOT(ISBLANK(tblClean[[#This Row],[Booking Date]])), 1, 0)</f>
        <v>1</v>
      </c>
      <c r="N488" s="38">
        <f>IF(NOT(ISBLANK(tblClean[[#This Row],[Delivery Date]])), 1, 0)</f>
        <v>1</v>
      </c>
      <c r="O488" s="38">
        <f>IF(OR(LOWER(TRIM(tblClean[[#This Row],[Cancellation Status]]))="yes", LOWER(TRIM(tblClean[[#This Row],[Cancellation Status]]))="cancelled"), 1, 0)</f>
        <v>1</v>
      </c>
      <c r="P488" s="38">
        <f>IF(AND(tblClean[[#This Row],[Is_Delivered]]=1, tblClean[[#This Row],[Is_Cancelled]]=0), 1, 0)</f>
        <v>0</v>
      </c>
      <c r="Q488" s="38">
        <f>IF(AND(NOT(ISBLANK(tblClean[[#This Row],[Pre-Booking Date]])), NOT(ISBLANK(tblClean[[#This Row],[Lead Date]]))), tblClean[[#This Row],[Pre-Booking Date]] - tblClean[[#This Row],[Lead Date]], "")</f>
        <v>3</v>
      </c>
      <c r="R488" s="38">
        <f>IF(AND(NOT(ISBLANK(tblClean[[#This Row],[Booking Date]])), NOT(ISBLANK(tblClean[[#This Row],[Pre-Booking Date]]))), tblClean[[#This Row],[Booking Date]] - tblClean[[#This Row],[Pre-Booking Date]], "")</f>
        <v>4</v>
      </c>
      <c r="S488" s="38">
        <f>IF(AND(NOT(ISBLANK(tblClean[[#This Row],[Delivery Date]])), NOT(ISBLANK(tblClean[[#This Row],[Booking Date]]))), tblClean[[#This Row],[Delivery Date]] - tblClean[[#This Row],[Booking Date]], "")</f>
        <v>5</v>
      </c>
      <c r="T488" s="39" t="str">
        <f>IF(AND(tblClean[[#This Row],[Is_SuccessfulDelivery]]=1, NOT(ISBLANK(tblClean[[#This Row],[Delivery Date]])), NOT(ISBLANK(tblClean[[#This Row],[Booking Date]]))),
   tblClean[[#This Row],[Delivery Date]] - tblClean[[#This Row],[Booking Date]],
   "")</f>
        <v/>
      </c>
      <c r="U4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88" s="82">
        <f>IF(tblClean[[#This Row],[Delivery Date]]="", "", tblClean[[#This Row],[Delivery Date]] - tblClean[[#This Row],[Lead Date]])</f>
        <v>12</v>
      </c>
      <c r="W488" s="82" t="str">
        <f>_xlfn.XLOOKUP(tblClean[[#This Row],[Lead ID]], tblHP[Lead ID], tblHP[Potential_Bucket], "")</f>
        <v>Low</v>
      </c>
      <c r="X488" s="82" t="str">
        <f>IF(tblClean[[#This Row],[Customer Rating]]="", "", IF(tblClean[[#This Row],[Customer Rating]]&lt;=2,"0-2", IF(tblClean[[#This Row],[Customer Rating]]&lt;=5,"3-5", IF(tblClean[[#This Row],[Customer Rating]]&lt;=8,"6-8","9-10"))))</f>
        <v/>
      </c>
    </row>
    <row r="489" spans="1:24" x14ac:dyDescent="0.3">
      <c r="A489" s="33" t="s">
        <v>508</v>
      </c>
      <c r="B489" s="34" t="s">
        <v>21</v>
      </c>
      <c r="C489" s="34" t="s">
        <v>16</v>
      </c>
      <c r="D489" s="35">
        <v>45945</v>
      </c>
      <c r="E489" s="35">
        <v>45947</v>
      </c>
      <c r="F489" s="35">
        <v>45949</v>
      </c>
      <c r="G489" s="35">
        <v>45956</v>
      </c>
      <c r="H489" s="34" t="s">
        <v>17</v>
      </c>
      <c r="I489" s="34"/>
      <c r="J489" s="35">
        <v>45967</v>
      </c>
      <c r="K489" s="36">
        <v>2</v>
      </c>
      <c r="L489" s="44">
        <f>IF(NOT(ISBLANK(tblClean[[#This Row],[Pre-Booking Date]])), 1, 0)</f>
        <v>1</v>
      </c>
      <c r="M489" s="44">
        <f>IF(NOT(ISBLANK(tblClean[[#This Row],[Booking Date]])), 1, 0)</f>
        <v>1</v>
      </c>
      <c r="N489" s="38">
        <f>IF(NOT(ISBLANK(tblClean[[#This Row],[Delivery Date]])), 1, 0)</f>
        <v>1</v>
      </c>
      <c r="O489" s="38">
        <f>IF(OR(LOWER(TRIM(tblClean[[#This Row],[Cancellation Status]]))="yes", LOWER(TRIM(tblClean[[#This Row],[Cancellation Status]]))="cancelled"), 1, 0)</f>
        <v>0</v>
      </c>
      <c r="P489" s="38">
        <f>IF(AND(tblClean[[#This Row],[Is_Delivered]]=1, tblClean[[#This Row],[Is_Cancelled]]=0), 1, 0)</f>
        <v>1</v>
      </c>
      <c r="Q489" s="38">
        <f>IF(AND(NOT(ISBLANK(tblClean[[#This Row],[Pre-Booking Date]])), NOT(ISBLANK(tblClean[[#This Row],[Lead Date]]))), tblClean[[#This Row],[Pre-Booking Date]] - tblClean[[#This Row],[Lead Date]], "")</f>
        <v>2</v>
      </c>
      <c r="R489" s="38">
        <f>IF(AND(NOT(ISBLANK(tblClean[[#This Row],[Booking Date]])), NOT(ISBLANK(tblClean[[#This Row],[Pre-Booking Date]]))), tblClean[[#This Row],[Booking Date]] - tblClean[[#This Row],[Pre-Booking Date]], "")</f>
        <v>2</v>
      </c>
      <c r="S489" s="38">
        <f>IF(AND(NOT(ISBLANK(tblClean[[#This Row],[Delivery Date]])), NOT(ISBLANK(tblClean[[#This Row],[Booking Date]]))), tblClean[[#This Row],[Delivery Date]] - tblClean[[#This Row],[Booking Date]], "")</f>
        <v>7</v>
      </c>
      <c r="T489" s="39">
        <f>IF(AND(tblClean[[#This Row],[Is_SuccessfulDelivery]]=1, NOT(ISBLANK(tblClean[[#This Row],[Delivery Date]])), NOT(ISBLANK(tblClean[[#This Row],[Booking Date]]))),
   tblClean[[#This Row],[Delivery Date]] - tblClean[[#This Row],[Booking Date]],
   "")</f>
        <v>7</v>
      </c>
      <c r="U4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89" s="82">
        <f>IF(tblClean[[#This Row],[Delivery Date]]="", "", tblClean[[#This Row],[Delivery Date]] - tblClean[[#This Row],[Lead Date]])</f>
        <v>11</v>
      </c>
      <c r="W489" s="82" t="str">
        <f>_xlfn.XLOOKUP(tblClean[[#This Row],[Lead ID]], tblHP[Lead ID], tblHP[Potential_Bucket], "")</f>
        <v>Low</v>
      </c>
      <c r="X489" s="82" t="str">
        <f>IF(tblClean[[#This Row],[Customer Rating]]="", "", IF(tblClean[[#This Row],[Customer Rating]]&lt;=2,"0-2", IF(tblClean[[#This Row],[Customer Rating]]&lt;=5,"3-5", IF(tblClean[[#This Row],[Customer Rating]]&lt;=8,"6-8","9-10"))))</f>
        <v>0-2</v>
      </c>
    </row>
    <row r="490" spans="1:24" x14ac:dyDescent="0.3">
      <c r="A490" s="40" t="s">
        <v>509</v>
      </c>
      <c r="B490" s="41" t="s">
        <v>21</v>
      </c>
      <c r="C490" s="41" t="s">
        <v>16</v>
      </c>
      <c r="D490" s="42">
        <v>45960</v>
      </c>
      <c r="E490" s="42">
        <v>45962</v>
      </c>
      <c r="F490" s="42">
        <v>45965</v>
      </c>
      <c r="G490" s="42">
        <v>45971</v>
      </c>
      <c r="H490" s="41" t="s">
        <v>17</v>
      </c>
      <c r="I490" s="41"/>
      <c r="J490" s="42">
        <v>45992</v>
      </c>
      <c r="K490" s="43">
        <v>8</v>
      </c>
      <c r="L490" s="44">
        <f>IF(NOT(ISBLANK(tblClean[[#This Row],[Pre-Booking Date]])), 1, 0)</f>
        <v>1</v>
      </c>
      <c r="M490" s="44">
        <f>IF(NOT(ISBLANK(tblClean[[#This Row],[Booking Date]])), 1, 0)</f>
        <v>1</v>
      </c>
      <c r="N490" s="38">
        <f>IF(NOT(ISBLANK(tblClean[[#This Row],[Delivery Date]])), 1, 0)</f>
        <v>1</v>
      </c>
      <c r="O490" s="38">
        <f>IF(OR(LOWER(TRIM(tblClean[[#This Row],[Cancellation Status]]))="yes", LOWER(TRIM(tblClean[[#This Row],[Cancellation Status]]))="cancelled"), 1, 0)</f>
        <v>0</v>
      </c>
      <c r="P490" s="38">
        <f>IF(AND(tblClean[[#This Row],[Is_Delivered]]=1, tblClean[[#This Row],[Is_Cancelled]]=0), 1, 0)</f>
        <v>1</v>
      </c>
      <c r="Q490" s="38">
        <f>IF(AND(NOT(ISBLANK(tblClean[[#This Row],[Pre-Booking Date]])), NOT(ISBLANK(tblClean[[#This Row],[Lead Date]]))), tblClean[[#This Row],[Pre-Booking Date]] - tblClean[[#This Row],[Lead Date]], "")</f>
        <v>2</v>
      </c>
      <c r="R490" s="38">
        <f>IF(AND(NOT(ISBLANK(tblClean[[#This Row],[Booking Date]])), NOT(ISBLANK(tblClean[[#This Row],[Pre-Booking Date]]))), tblClean[[#This Row],[Booking Date]] - tblClean[[#This Row],[Pre-Booking Date]], "")</f>
        <v>3</v>
      </c>
      <c r="S490" s="38">
        <f>IF(AND(NOT(ISBLANK(tblClean[[#This Row],[Delivery Date]])), NOT(ISBLANK(tblClean[[#This Row],[Booking Date]]))), tblClean[[#This Row],[Delivery Date]] - tblClean[[#This Row],[Booking Date]], "")</f>
        <v>6</v>
      </c>
      <c r="T490" s="39">
        <f>IF(AND(tblClean[[#This Row],[Is_SuccessfulDelivery]]=1, NOT(ISBLANK(tblClean[[#This Row],[Delivery Date]])), NOT(ISBLANK(tblClean[[#This Row],[Booking Date]]))),
   tblClean[[#This Row],[Delivery Date]] - tblClean[[#This Row],[Booking Date]],
   "")</f>
        <v>6</v>
      </c>
      <c r="U4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490" s="82">
        <f>IF(tblClean[[#This Row],[Delivery Date]]="", "", tblClean[[#This Row],[Delivery Date]] - tblClean[[#This Row],[Lead Date]])</f>
        <v>11</v>
      </c>
      <c r="W490" s="82" t="str">
        <f>_xlfn.XLOOKUP(tblClean[[#This Row],[Lead ID]], tblHP[Lead ID], tblHP[Potential_Bucket], "")</f>
        <v>Low</v>
      </c>
      <c r="X490" s="82" t="str">
        <f>IF(tblClean[[#This Row],[Customer Rating]]="", "", IF(tblClean[[#This Row],[Customer Rating]]&lt;=2,"0-2", IF(tblClean[[#This Row],[Customer Rating]]&lt;=5,"3-5", IF(tblClean[[#This Row],[Customer Rating]]&lt;=8,"6-8","9-10"))))</f>
        <v>6-8</v>
      </c>
    </row>
    <row r="491" spans="1:24" x14ac:dyDescent="0.3">
      <c r="A491" s="33" t="s">
        <v>510</v>
      </c>
      <c r="B491" s="34" t="s">
        <v>19</v>
      </c>
      <c r="C491" s="34" t="s">
        <v>16</v>
      </c>
      <c r="D491" s="35">
        <v>45941</v>
      </c>
      <c r="E491" s="35">
        <v>45942</v>
      </c>
      <c r="F491" s="35">
        <v>45944</v>
      </c>
      <c r="G491" s="35">
        <v>45946</v>
      </c>
      <c r="H491" s="34" t="s">
        <v>17</v>
      </c>
      <c r="I491" s="34"/>
      <c r="J491" s="35">
        <v>45962</v>
      </c>
      <c r="K491" s="36">
        <v>5</v>
      </c>
      <c r="L491" s="44">
        <f>IF(NOT(ISBLANK(tblClean[[#This Row],[Pre-Booking Date]])), 1, 0)</f>
        <v>1</v>
      </c>
      <c r="M491" s="44">
        <f>IF(NOT(ISBLANK(tblClean[[#This Row],[Booking Date]])), 1, 0)</f>
        <v>1</v>
      </c>
      <c r="N491" s="38">
        <f>IF(NOT(ISBLANK(tblClean[[#This Row],[Delivery Date]])), 1, 0)</f>
        <v>1</v>
      </c>
      <c r="O491" s="38">
        <f>IF(OR(LOWER(TRIM(tblClean[[#This Row],[Cancellation Status]]))="yes", LOWER(TRIM(tblClean[[#This Row],[Cancellation Status]]))="cancelled"), 1, 0)</f>
        <v>0</v>
      </c>
      <c r="P491" s="38">
        <f>IF(AND(tblClean[[#This Row],[Is_Delivered]]=1, tblClean[[#This Row],[Is_Cancelled]]=0), 1, 0)</f>
        <v>1</v>
      </c>
      <c r="Q491" s="38">
        <f>IF(AND(NOT(ISBLANK(tblClean[[#This Row],[Pre-Booking Date]])), NOT(ISBLANK(tblClean[[#This Row],[Lead Date]]))), tblClean[[#This Row],[Pre-Booking Date]] - tblClean[[#This Row],[Lead Date]], "")</f>
        <v>1</v>
      </c>
      <c r="R491" s="38">
        <f>IF(AND(NOT(ISBLANK(tblClean[[#This Row],[Booking Date]])), NOT(ISBLANK(tblClean[[#This Row],[Pre-Booking Date]]))), tblClean[[#This Row],[Booking Date]] - tblClean[[#This Row],[Pre-Booking Date]], "")</f>
        <v>2</v>
      </c>
      <c r="S491" s="38">
        <f>IF(AND(NOT(ISBLANK(tblClean[[#This Row],[Delivery Date]])), NOT(ISBLANK(tblClean[[#This Row],[Booking Date]]))), tblClean[[#This Row],[Delivery Date]] - tblClean[[#This Row],[Booking Date]], "")</f>
        <v>2</v>
      </c>
      <c r="T491" s="39">
        <f>IF(AND(tblClean[[#This Row],[Is_SuccessfulDelivery]]=1, NOT(ISBLANK(tblClean[[#This Row],[Delivery Date]])), NOT(ISBLANK(tblClean[[#This Row],[Booking Date]]))),
   tblClean[[#This Row],[Delivery Date]] - tblClean[[#This Row],[Booking Date]],
   "")</f>
        <v>2</v>
      </c>
      <c r="U4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91" s="82">
        <f>IF(tblClean[[#This Row],[Delivery Date]]="", "", tblClean[[#This Row],[Delivery Date]] - tblClean[[#This Row],[Lead Date]])</f>
        <v>5</v>
      </c>
      <c r="W491" s="82" t="str">
        <f>_xlfn.XLOOKUP(tblClean[[#This Row],[Lead ID]], tblHP[Lead ID], tblHP[Potential_Bucket], "")</f>
        <v>Low</v>
      </c>
      <c r="X491" s="82" t="str">
        <f>IF(tblClean[[#This Row],[Customer Rating]]="", "", IF(tblClean[[#This Row],[Customer Rating]]&lt;=2,"0-2", IF(tblClean[[#This Row],[Customer Rating]]&lt;=5,"3-5", IF(tblClean[[#This Row],[Customer Rating]]&lt;=8,"6-8","9-10"))))</f>
        <v>3-5</v>
      </c>
    </row>
    <row r="492" spans="1:24" x14ac:dyDescent="0.3">
      <c r="A492" s="40" t="s">
        <v>511</v>
      </c>
      <c r="B492" s="41" t="s">
        <v>19</v>
      </c>
      <c r="C492" s="41" t="s">
        <v>16</v>
      </c>
      <c r="D492" s="42">
        <v>45958</v>
      </c>
      <c r="E492" s="42">
        <v>45961</v>
      </c>
      <c r="F492" s="42">
        <v>45964</v>
      </c>
      <c r="G492" s="42">
        <v>45970</v>
      </c>
      <c r="H492" s="41" t="s">
        <v>17</v>
      </c>
      <c r="I492" s="41"/>
      <c r="J492" s="42">
        <v>45988</v>
      </c>
      <c r="K492" s="43">
        <v>5</v>
      </c>
      <c r="L492" s="44">
        <f>IF(NOT(ISBLANK(tblClean[[#This Row],[Pre-Booking Date]])), 1, 0)</f>
        <v>1</v>
      </c>
      <c r="M492" s="44">
        <f>IF(NOT(ISBLANK(tblClean[[#This Row],[Booking Date]])), 1, 0)</f>
        <v>1</v>
      </c>
      <c r="N492" s="38">
        <f>IF(NOT(ISBLANK(tblClean[[#This Row],[Delivery Date]])), 1, 0)</f>
        <v>1</v>
      </c>
      <c r="O492" s="38">
        <f>IF(OR(LOWER(TRIM(tblClean[[#This Row],[Cancellation Status]]))="yes", LOWER(TRIM(tblClean[[#This Row],[Cancellation Status]]))="cancelled"), 1, 0)</f>
        <v>0</v>
      </c>
      <c r="P492" s="38">
        <f>IF(AND(tblClean[[#This Row],[Is_Delivered]]=1, tblClean[[#This Row],[Is_Cancelled]]=0), 1, 0)</f>
        <v>1</v>
      </c>
      <c r="Q492" s="38">
        <f>IF(AND(NOT(ISBLANK(tblClean[[#This Row],[Pre-Booking Date]])), NOT(ISBLANK(tblClean[[#This Row],[Lead Date]]))), tblClean[[#This Row],[Pre-Booking Date]] - tblClean[[#This Row],[Lead Date]], "")</f>
        <v>3</v>
      </c>
      <c r="R492" s="38">
        <f>IF(AND(NOT(ISBLANK(tblClean[[#This Row],[Booking Date]])), NOT(ISBLANK(tblClean[[#This Row],[Pre-Booking Date]]))), tblClean[[#This Row],[Booking Date]] - tblClean[[#This Row],[Pre-Booking Date]], "")</f>
        <v>3</v>
      </c>
      <c r="S492" s="38">
        <f>IF(AND(NOT(ISBLANK(tblClean[[#This Row],[Delivery Date]])), NOT(ISBLANK(tblClean[[#This Row],[Booking Date]]))), tblClean[[#This Row],[Delivery Date]] - tblClean[[#This Row],[Booking Date]], "")</f>
        <v>6</v>
      </c>
      <c r="T492" s="39">
        <f>IF(AND(tblClean[[#This Row],[Is_SuccessfulDelivery]]=1, NOT(ISBLANK(tblClean[[#This Row],[Delivery Date]])), NOT(ISBLANK(tblClean[[#This Row],[Booking Date]]))),
   tblClean[[#This Row],[Delivery Date]] - tblClean[[#This Row],[Booking Date]],
   "")</f>
        <v>6</v>
      </c>
      <c r="U4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92" s="82">
        <f>IF(tblClean[[#This Row],[Delivery Date]]="", "", tblClean[[#This Row],[Delivery Date]] - tblClean[[#This Row],[Lead Date]])</f>
        <v>12</v>
      </c>
      <c r="W492" s="82" t="str">
        <f>_xlfn.XLOOKUP(tblClean[[#This Row],[Lead ID]], tblHP[Lead ID], tblHP[Potential_Bucket], "")</f>
        <v>Low</v>
      </c>
      <c r="X492" s="82" t="str">
        <f>IF(tblClean[[#This Row],[Customer Rating]]="", "", IF(tblClean[[#This Row],[Customer Rating]]&lt;=2,"0-2", IF(tblClean[[#This Row],[Customer Rating]]&lt;=5,"3-5", IF(tblClean[[#This Row],[Customer Rating]]&lt;=8,"6-8","9-10"))))</f>
        <v>3-5</v>
      </c>
    </row>
    <row r="493" spans="1:24" x14ac:dyDescent="0.3">
      <c r="A493" s="33" t="s">
        <v>512</v>
      </c>
      <c r="B493" s="34" t="s">
        <v>15</v>
      </c>
      <c r="C493" s="34" t="s">
        <v>16</v>
      </c>
      <c r="D493" s="35">
        <v>45937</v>
      </c>
      <c r="E493" s="35">
        <v>45941</v>
      </c>
      <c r="F493" s="35">
        <v>45942</v>
      </c>
      <c r="G493" s="35">
        <v>45944</v>
      </c>
      <c r="H493" s="34" t="s">
        <v>17</v>
      </c>
      <c r="I493" s="34"/>
      <c r="J493" s="35">
        <v>45965</v>
      </c>
      <c r="K493" s="36">
        <v>6</v>
      </c>
      <c r="L493" s="44">
        <f>IF(NOT(ISBLANK(tblClean[[#This Row],[Pre-Booking Date]])), 1, 0)</f>
        <v>1</v>
      </c>
      <c r="M493" s="44">
        <f>IF(NOT(ISBLANK(tblClean[[#This Row],[Booking Date]])), 1, 0)</f>
        <v>1</v>
      </c>
      <c r="N493" s="38">
        <f>IF(NOT(ISBLANK(tblClean[[#This Row],[Delivery Date]])), 1, 0)</f>
        <v>1</v>
      </c>
      <c r="O493" s="38">
        <f>IF(OR(LOWER(TRIM(tblClean[[#This Row],[Cancellation Status]]))="yes", LOWER(TRIM(tblClean[[#This Row],[Cancellation Status]]))="cancelled"), 1, 0)</f>
        <v>0</v>
      </c>
      <c r="P493" s="38">
        <f>IF(AND(tblClean[[#This Row],[Is_Delivered]]=1, tblClean[[#This Row],[Is_Cancelled]]=0), 1, 0)</f>
        <v>1</v>
      </c>
      <c r="Q493" s="38">
        <f>IF(AND(NOT(ISBLANK(tblClean[[#This Row],[Pre-Booking Date]])), NOT(ISBLANK(tblClean[[#This Row],[Lead Date]]))), tblClean[[#This Row],[Pre-Booking Date]] - tblClean[[#This Row],[Lead Date]], "")</f>
        <v>4</v>
      </c>
      <c r="R493" s="38">
        <f>IF(AND(NOT(ISBLANK(tblClean[[#This Row],[Booking Date]])), NOT(ISBLANK(tblClean[[#This Row],[Pre-Booking Date]]))), tblClean[[#This Row],[Booking Date]] - tblClean[[#This Row],[Pre-Booking Date]], "")</f>
        <v>1</v>
      </c>
      <c r="S493" s="38">
        <f>IF(AND(NOT(ISBLANK(tblClean[[#This Row],[Delivery Date]])), NOT(ISBLANK(tblClean[[#This Row],[Booking Date]]))), tblClean[[#This Row],[Delivery Date]] - tblClean[[#This Row],[Booking Date]], "")</f>
        <v>2</v>
      </c>
      <c r="T493" s="39">
        <f>IF(AND(tblClean[[#This Row],[Is_SuccessfulDelivery]]=1, NOT(ISBLANK(tblClean[[#This Row],[Delivery Date]])), NOT(ISBLANK(tblClean[[#This Row],[Booking Date]]))),
   tblClean[[#This Row],[Delivery Date]] - tblClean[[#This Row],[Booking Date]],
   "")</f>
        <v>2</v>
      </c>
      <c r="U4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93" s="82">
        <f>IF(tblClean[[#This Row],[Delivery Date]]="", "", tblClean[[#This Row],[Delivery Date]] - tblClean[[#This Row],[Lead Date]])</f>
        <v>7</v>
      </c>
      <c r="W493" s="82" t="str">
        <f>_xlfn.XLOOKUP(tblClean[[#This Row],[Lead ID]], tblHP[Lead ID], tblHP[Potential_Bucket], "")</f>
        <v>Low</v>
      </c>
      <c r="X493" s="82" t="str">
        <f>IF(tblClean[[#This Row],[Customer Rating]]="", "", IF(tblClean[[#This Row],[Customer Rating]]&lt;=2,"0-2", IF(tblClean[[#This Row],[Customer Rating]]&lt;=5,"3-5", IF(tblClean[[#This Row],[Customer Rating]]&lt;=8,"6-8","9-10"))))</f>
        <v>6-8</v>
      </c>
    </row>
    <row r="494" spans="1:24" x14ac:dyDescent="0.3">
      <c r="A494" s="40" t="s">
        <v>513</v>
      </c>
      <c r="B494" s="41" t="s">
        <v>32</v>
      </c>
      <c r="C494" s="41" t="s">
        <v>16</v>
      </c>
      <c r="D494" s="42">
        <v>45953</v>
      </c>
      <c r="E494" s="42">
        <v>45955</v>
      </c>
      <c r="F494" s="42">
        <v>45959</v>
      </c>
      <c r="G494" s="42">
        <v>45963</v>
      </c>
      <c r="H494" s="41" t="s">
        <v>23</v>
      </c>
      <c r="I494" s="41" t="s">
        <v>26</v>
      </c>
      <c r="J494" s="41"/>
      <c r="K494" s="43"/>
      <c r="L494" s="44">
        <f>IF(NOT(ISBLANK(tblClean[[#This Row],[Pre-Booking Date]])), 1, 0)</f>
        <v>1</v>
      </c>
      <c r="M494" s="44">
        <f>IF(NOT(ISBLANK(tblClean[[#This Row],[Booking Date]])), 1, 0)</f>
        <v>1</v>
      </c>
      <c r="N494" s="38">
        <f>IF(NOT(ISBLANK(tblClean[[#This Row],[Delivery Date]])), 1, 0)</f>
        <v>1</v>
      </c>
      <c r="O494" s="38">
        <f>IF(OR(LOWER(TRIM(tblClean[[#This Row],[Cancellation Status]]))="yes", LOWER(TRIM(tblClean[[#This Row],[Cancellation Status]]))="cancelled"), 1, 0)</f>
        <v>1</v>
      </c>
      <c r="P494" s="38">
        <f>IF(AND(tblClean[[#This Row],[Is_Delivered]]=1, tblClean[[#This Row],[Is_Cancelled]]=0), 1, 0)</f>
        <v>0</v>
      </c>
      <c r="Q494" s="38">
        <f>IF(AND(NOT(ISBLANK(tblClean[[#This Row],[Pre-Booking Date]])), NOT(ISBLANK(tblClean[[#This Row],[Lead Date]]))), tblClean[[#This Row],[Pre-Booking Date]] - tblClean[[#This Row],[Lead Date]], "")</f>
        <v>2</v>
      </c>
      <c r="R494" s="38">
        <f>IF(AND(NOT(ISBLANK(tblClean[[#This Row],[Booking Date]])), NOT(ISBLANK(tblClean[[#This Row],[Pre-Booking Date]]))), tblClean[[#This Row],[Booking Date]] - tblClean[[#This Row],[Pre-Booking Date]], "")</f>
        <v>4</v>
      </c>
      <c r="S494" s="38">
        <f>IF(AND(NOT(ISBLANK(tblClean[[#This Row],[Delivery Date]])), NOT(ISBLANK(tblClean[[#This Row],[Booking Date]]))), tblClean[[#This Row],[Delivery Date]] - tblClean[[#This Row],[Booking Date]], "")</f>
        <v>4</v>
      </c>
      <c r="T494" s="39" t="str">
        <f>IF(AND(tblClean[[#This Row],[Is_SuccessfulDelivery]]=1, NOT(ISBLANK(tblClean[[#This Row],[Delivery Date]])), NOT(ISBLANK(tblClean[[#This Row],[Booking Date]]))),
   tblClean[[#This Row],[Delivery Date]] - tblClean[[#This Row],[Booking Date]],
   "")</f>
        <v/>
      </c>
      <c r="U4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494" s="82">
        <f>IF(tblClean[[#This Row],[Delivery Date]]="", "", tblClean[[#This Row],[Delivery Date]] - tblClean[[#This Row],[Lead Date]])</f>
        <v>10</v>
      </c>
      <c r="W494" s="82" t="str">
        <f>_xlfn.XLOOKUP(tblClean[[#This Row],[Lead ID]], tblHP[Lead ID], tblHP[Potential_Bucket], "")</f>
        <v>Low</v>
      </c>
      <c r="X494" s="82" t="str">
        <f>IF(tblClean[[#This Row],[Customer Rating]]="", "", IF(tblClean[[#This Row],[Customer Rating]]&lt;=2,"0-2", IF(tblClean[[#This Row],[Customer Rating]]&lt;=5,"3-5", IF(tblClean[[#This Row],[Customer Rating]]&lt;=8,"6-8","9-10"))))</f>
        <v/>
      </c>
    </row>
    <row r="495" spans="1:24" x14ac:dyDescent="0.3">
      <c r="A495" s="33" t="s">
        <v>514</v>
      </c>
      <c r="B495" s="34" t="s">
        <v>32</v>
      </c>
      <c r="C495" s="34" t="s">
        <v>16</v>
      </c>
      <c r="D495" s="35">
        <v>45938</v>
      </c>
      <c r="E495" s="35">
        <v>45942</v>
      </c>
      <c r="F495" s="35">
        <v>45945</v>
      </c>
      <c r="G495" s="35">
        <v>45949</v>
      </c>
      <c r="H495" s="34" t="s">
        <v>17</v>
      </c>
      <c r="I495" s="34"/>
      <c r="J495" s="35">
        <v>45973</v>
      </c>
      <c r="K495" s="36">
        <v>9</v>
      </c>
      <c r="L495" s="44">
        <f>IF(NOT(ISBLANK(tblClean[[#This Row],[Pre-Booking Date]])), 1, 0)</f>
        <v>1</v>
      </c>
      <c r="M495" s="44">
        <f>IF(NOT(ISBLANK(tblClean[[#This Row],[Booking Date]])), 1, 0)</f>
        <v>1</v>
      </c>
      <c r="N495" s="38">
        <f>IF(NOT(ISBLANK(tblClean[[#This Row],[Delivery Date]])), 1, 0)</f>
        <v>1</v>
      </c>
      <c r="O495" s="38">
        <f>IF(OR(LOWER(TRIM(tblClean[[#This Row],[Cancellation Status]]))="yes", LOWER(TRIM(tblClean[[#This Row],[Cancellation Status]]))="cancelled"), 1, 0)</f>
        <v>0</v>
      </c>
      <c r="P495" s="38">
        <f>IF(AND(tblClean[[#This Row],[Is_Delivered]]=1, tblClean[[#This Row],[Is_Cancelled]]=0), 1, 0)</f>
        <v>1</v>
      </c>
      <c r="Q495" s="38">
        <f>IF(AND(NOT(ISBLANK(tblClean[[#This Row],[Pre-Booking Date]])), NOT(ISBLANK(tblClean[[#This Row],[Lead Date]]))), tblClean[[#This Row],[Pre-Booking Date]] - tblClean[[#This Row],[Lead Date]], "")</f>
        <v>4</v>
      </c>
      <c r="R495" s="38">
        <f>IF(AND(NOT(ISBLANK(tblClean[[#This Row],[Booking Date]])), NOT(ISBLANK(tblClean[[#This Row],[Pre-Booking Date]]))), tblClean[[#This Row],[Booking Date]] - tblClean[[#This Row],[Pre-Booking Date]], "")</f>
        <v>3</v>
      </c>
      <c r="S495" s="38">
        <f>IF(AND(NOT(ISBLANK(tblClean[[#This Row],[Delivery Date]])), NOT(ISBLANK(tblClean[[#This Row],[Booking Date]]))), tblClean[[#This Row],[Delivery Date]] - tblClean[[#This Row],[Booking Date]], "")</f>
        <v>4</v>
      </c>
      <c r="T495" s="39">
        <f>IF(AND(tblClean[[#This Row],[Is_SuccessfulDelivery]]=1, NOT(ISBLANK(tblClean[[#This Row],[Delivery Date]])), NOT(ISBLANK(tblClean[[#This Row],[Booking Date]]))),
   tblClean[[#This Row],[Delivery Date]] - tblClean[[#This Row],[Booking Date]],
   "")</f>
        <v>4</v>
      </c>
      <c r="U4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95" s="82">
        <f>IF(tblClean[[#This Row],[Delivery Date]]="", "", tblClean[[#This Row],[Delivery Date]] - tblClean[[#This Row],[Lead Date]])</f>
        <v>11</v>
      </c>
      <c r="W495" s="82" t="str">
        <f>_xlfn.XLOOKUP(tblClean[[#This Row],[Lead ID]], tblHP[Lead ID], tblHP[Potential_Bucket], "")</f>
        <v>Medium</v>
      </c>
      <c r="X495" s="82" t="str">
        <f>IF(tblClean[[#This Row],[Customer Rating]]="", "", IF(tblClean[[#This Row],[Customer Rating]]&lt;=2,"0-2", IF(tblClean[[#This Row],[Customer Rating]]&lt;=5,"3-5", IF(tblClean[[#This Row],[Customer Rating]]&lt;=8,"6-8","9-10"))))</f>
        <v>9-10</v>
      </c>
    </row>
    <row r="496" spans="1:24" x14ac:dyDescent="0.3">
      <c r="A496" s="40" t="s">
        <v>515</v>
      </c>
      <c r="B496" s="41" t="s">
        <v>21</v>
      </c>
      <c r="C496" s="41" t="s">
        <v>30</v>
      </c>
      <c r="D496" s="42">
        <v>45949</v>
      </c>
      <c r="E496" s="42">
        <v>45953</v>
      </c>
      <c r="F496" s="42">
        <v>45954</v>
      </c>
      <c r="G496" s="42">
        <v>45957</v>
      </c>
      <c r="H496" s="41" t="s">
        <v>17</v>
      </c>
      <c r="I496" s="41"/>
      <c r="J496" s="42">
        <v>45983</v>
      </c>
      <c r="K496" s="43">
        <v>4</v>
      </c>
      <c r="L496" s="44">
        <f>IF(NOT(ISBLANK(tblClean[[#This Row],[Pre-Booking Date]])), 1, 0)</f>
        <v>1</v>
      </c>
      <c r="M496" s="44">
        <f>IF(NOT(ISBLANK(tblClean[[#This Row],[Booking Date]])), 1, 0)</f>
        <v>1</v>
      </c>
      <c r="N496" s="38">
        <f>IF(NOT(ISBLANK(tblClean[[#This Row],[Delivery Date]])), 1, 0)</f>
        <v>1</v>
      </c>
      <c r="O496" s="38">
        <f>IF(OR(LOWER(TRIM(tblClean[[#This Row],[Cancellation Status]]))="yes", LOWER(TRIM(tblClean[[#This Row],[Cancellation Status]]))="cancelled"), 1, 0)</f>
        <v>0</v>
      </c>
      <c r="P496" s="38">
        <f>IF(AND(tblClean[[#This Row],[Is_Delivered]]=1, tblClean[[#This Row],[Is_Cancelled]]=0), 1, 0)</f>
        <v>1</v>
      </c>
      <c r="Q496" s="38">
        <f>IF(AND(NOT(ISBLANK(tblClean[[#This Row],[Pre-Booking Date]])), NOT(ISBLANK(tblClean[[#This Row],[Lead Date]]))), tblClean[[#This Row],[Pre-Booking Date]] - tblClean[[#This Row],[Lead Date]], "")</f>
        <v>4</v>
      </c>
      <c r="R496" s="38">
        <f>IF(AND(NOT(ISBLANK(tblClean[[#This Row],[Booking Date]])), NOT(ISBLANK(tblClean[[#This Row],[Pre-Booking Date]]))), tblClean[[#This Row],[Booking Date]] - tblClean[[#This Row],[Pre-Booking Date]], "")</f>
        <v>1</v>
      </c>
      <c r="S496" s="38">
        <f>IF(AND(NOT(ISBLANK(tblClean[[#This Row],[Delivery Date]])), NOT(ISBLANK(tblClean[[#This Row],[Booking Date]]))), tblClean[[#This Row],[Delivery Date]] - tblClean[[#This Row],[Booking Date]], "")</f>
        <v>3</v>
      </c>
      <c r="T496" s="39">
        <f>IF(AND(tblClean[[#This Row],[Is_SuccessfulDelivery]]=1, NOT(ISBLANK(tblClean[[#This Row],[Delivery Date]])), NOT(ISBLANK(tblClean[[#This Row],[Booking Date]]))),
   tblClean[[#This Row],[Delivery Date]] - tblClean[[#This Row],[Booking Date]],
   "")</f>
        <v>3</v>
      </c>
      <c r="U4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96" s="82">
        <f>IF(tblClean[[#This Row],[Delivery Date]]="", "", tblClean[[#This Row],[Delivery Date]] - tblClean[[#This Row],[Lead Date]])</f>
        <v>8</v>
      </c>
      <c r="W496" s="82" t="str">
        <f>_xlfn.XLOOKUP(tblClean[[#This Row],[Lead ID]], tblHP[Lead ID], tblHP[Potential_Bucket], "")</f>
        <v>Medium</v>
      </c>
      <c r="X496" s="82" t="str">
        <f>IF(tblClean[[#This Row],[Customer Rating]]="", "", IF(tblClean[[#This Row],[Customer Rating]]&lt;=2,"0-2", IF(tblClean[[#This Row],[Customer Rating]]&lt;=5,"3-5", IF(tblClean[[#This Row],[Customer Rating]]&lt;=8,"6-8","9-10"))))</f>
        <v>3-5</v>
      </c>
    </row>
    <row r="497" spans="1:24" x14ac:dyDescent="0.3">
      <c r="A497" s="33" t="s">
        <v>516</v>
      </c>
      <c r="B497" s="34" t="s">
        <v>21</v>
      </c>
      <c r="C497" s="34" t="s">
        <v>16</v>
      </c>
      <c r="D497" s="35">
        <v>45943</v>
      </c>
      <c r="E497" s="35">
        <v>45948</v>
      </c>
      <c r="F497" s="35">
        <v>45953</v>
      </c>
      <c r="G497" s="35">
        <v>45958</v>
      </c>
      <c r="H497" s="34" t="s">
        <v>17</v>
      </c>
      <c r="I497" s="34"/>
      <c r="J497" s="35">
        <v>45980</v>
      </c>
      <c r="K497" s="36">
        <v>5</v>
      </c>
      <c r="L497" s="44">
        <f>IF(NOT(ISBLANK(tblClean[[#This Row],[Pre-Booking Date]])), 1, 0)</f>
        <v>1</v>
      </c>
      <c r="M497" s="44">
        <f>IF(NOT(ISBLANK(tblClean[[#This Row],[Booking Date]])), 1, 0)</f>
        <v>1</v>
      </c>
      <c r="N497" s="38">
        <f>IF(NOT(ISBLANK(tblClean[[#This Row],[Delivery Date]])), 1, 0)</f>
        <v>1</v>
      </c>
      <c r="O497" s="38">
        <f>IF(OR(LOWER(TRIM(tblClean[[#This Row],[Cancellation Status]]))="yes", LOWER(TRIM(tblClean[[#This Row],[Cancellation Status]]))="cancelled"), 1, 0)</f>
        <v>0</v>
      </c>
      <c r="P497" s="38">
        <f>IF(AND(tblClean[[#This Row],[Is_Delivered]]=1, tblClean[[#This Row],[Is_Cancelled]]=0), 1, 0)</f>
        <v>1</v>
      </c>
      <c r="Q497" s="38">
        <f>IF(AND(NOT(ISBLANK(tblClean[[#This Row],[Pre-Booking Date]])), NOT(ISBLANK(tblClean[[#This Row],[Lead Date]]))), tblClean[[#This Row],[Pre-Booking Date]] - tblClean[[#This Row],[Lead Date]], "")</f>
        <v>5</v>
      </c>
      <c r="R497" s="38">
        <f>IF(AND(NOT(ISBLANK(tblClean[[#This Row],[Booking Date]])), NOT(ISBLANK(tblClean[[#This Row],[Pre-Booking Date]]))), tblClean[[#This Row],[Booking Date]] - tblClean[[#This Row],[Pre-Booking Date]], "")</f>
        <v>5</v>
      </c>
      <c r="S497" s="38">
        <f>IF(AND(NOT(ISBLANK(tblClean[[#This Row],[Delivery Date]])), NOT(ISBLANK(tblClean[[#This Row],[Booking Date]]))), tblClean[[#This Row],[Delivery Date]] - tblClean[[#This Row],[Booking Date]], "")</f>
        <v>5</v>
      </c>
      <c r="T497" s="39">
        <f>IF(AND(tblClean[[#This Row],[Is_SuccessfulDelivery]]=1, NOT(ISBLANK(tblClean[[#This Row],[Delivery Date]])), NOT(ISBLANK(tblClean[[#This Row],[Booking Date]]))),
   tblClean[[#This Row],[Delivery Date]] - tblClean[[#This Row],[Booking Date]],
   "")</f>
        <v>5</v>
      </c>
      <c r="U4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97" s="82">
        <f>IF(tblClean[[#This Row],[Delivery Date]]="", "", tblClean[[#This Row],[Delivery Date]] - tblClean[[#This Row],[Lead Date]])</f>
        <v>15</v>
      </c>
      <c r="W497" s="82" t="str">
        <f>_xlfn.XLOOKUP(tblClean[[#This Row],[Lead ID]], tblHP[Lead ID], tblHP[Potential_Bucket], "")</f>
        <v>Low</v>
      </c>
      <c r="X497" s="82" t="str">
        <f>IF(tblClean[[#This Row],[Customer Rating]]="", "", IF(tblClean[[#This Row],[Customer Rating]]&lt;=2,"0-2", IF(tblClean[[#This Row],[Customer Rating]]&lt;=5,"3-5", IF(tblClean[[#This Row],[Customer Rating]]&lt;=8,"6-8","9-10"))))</f>
        <v>3-5</v>
      </c>
    </row>
    <row r="498" spans="1:24" x14ac:dyDescent="0.3">
      <c r="A498" s="40" t="s">
        <v>517</v>
      </c>
      <c r="B498" s="41" t="s">
        <v>21</v>
      </c>
      <c r="C498" s="41" t="s">
        <v>30</v>
      </c>
      <c r="D498" s="42">
        <v>45938</v>
      </c>
      <c r="E498" s="42">
        <v>45939</v>
      </c>
      <c r="F498" s="42">
        <v>45941</v>
      </c>
      <c r="G498" s="42">
        <v>45947</v>
      </c>
      <c r="H498" s="41" t="s">
        <v>17</v>
      </c>
      <c r="I498" s="41"/>
      <c r="J498" s="42">
        <v>45977</v>
      </c>
      <c r="K498" s="43">
        <v>2</v>
      </c>
      <c r="L498" s="44">
        <f>IF(NOT(ISBLANK(tblClean[[#This Row],[Pre-Booking Date]])), 1, 0)</f>
        <v>1</v>
      </c>
      <c r="M498" s="44">
        <f>IF(NOT(ISBLANK(tblClean[[#This Row],[Booking Date]])), 1, 0)</f>
        <v>1</v>
      </c>
      <c r="N498" s="38">
        <f>IF(NOT(ISBLANK(tblClean[[#This Row],[Delivery Date]])), 1, 0)</f>
        <v>1</v>
      </c>
      <c r="O498" s="38">
        <f>IF(OR(LOWER(TRIM(tblClean[[#This Row],[Cancellation Status]]))="yes", LOWER(TRIM(tblClean[[#This Row],[Cancellation Status]]))="cancelled"), 1, 0)</f>
        <v>0</v>
      </c>
      <c r="P498" s="38">
        <f>IF(AND(tblClean[[#This Row],[Is_Delivered]]=1, tblClean[[#This Row],[Is_Cancelled]]=0), 1, 0)</f>
        <v>1</v>
      </c>
      <c r="Q498" s="38">
        <f>IF(AND(NOT(ISBLANK(tblClean[[#This Row],[Pre-Booking Date]])), NOT(ISBLANK(tblClean[[#This Row],[Lead Date]]))), tblClean[[#This Row],[Pre-Booking Date]] - tblClean[[#This Row],[Lead Date]], "")</f>
        <v>1</v>
      </c>
      <c r="R498" s="38">
        <f>IF(AND(NOT(ISBLANK(tblClean[[#This Row],[Booking Date]])), NOT(ISBLANK(tblClean[[#This Row],[Pre-Booking Date]]))), tblClean[[#This Row],[Booking Date]] - tblClean[[#This Row],[Pre-Booking Date]], "")</f>
        <v>2</v>
      </c>
      <c r="S498" s="38">
        <f>IF(AND(NOT(ISBLANK(tblClean[[#This Row],[Delivery Date]])), NOT(ISBLANK(tblClean[[#This Row],[Booking Date]]))), tblClean[[#This Row],[Delivery Date]] - tblClean[[#This Row],[Booking Date]], "")</f>
        <v>6</v>
      </c>
      <c r="T498" s="39">
        <f>IF(AND(tblClean[[#This Row],[Is_SuccessfulDelivery]]=1, NOT(ISBLANK(tblClean[[#This Row],[Delivery Date]])), NOT(ISBLANK(tblClean[[#This Row],[Booking Date]]))),
   tblClean[[#This Row],[Delivery Date]] - tblClean[[#This Row],[Booking Date]],
   "")</f>
        <v>6</v>
      </c>
      <c r="U4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498" s="82">
        <f>IF(tblClean[[#This Row],[Delivery Date]]="", "", tblClean[[#This Row],[Delivery Date]] - tblClean[[#This Row],[Lead Date]])</f>
        <v>9</v>
      </c>
      <c r="W498" s="82" t="str">
        <f>_xlfn.XLOOKUP(tblClean[[#This Row],[Lead ID]], tblHP[Lead ID], tblHP[Potential_Bucket], "")</f>
        <v>Low</v>
      </c>
      <c r="X498" s="82" t="str">
        <f>IF(tblClean[[#This Row],[Customer Rating]]="", "", IF(tblClean[[#This Row],[Customer Rating]]&lt;=2,"0-2", IF(tblClean[[#This Row],[Customer Rating]]&lt;=5,"3-5", IF(tblClean[[#This Row],[Customer Rating]]&lt;=8,"6-8","9-10"))))</f>
        <v>0-2</v>
      </c>
    </row>
    <row r="499" spans="1:24" x14ac:dyDescent="0.3">
      <c r="A499" s="33" t="s">
        <v>518</v>
      </c>
      <c r="B499" s="34" t="s">
        <v>19</v>
      </c>
      <c r="C499" s="34" t="s">
        <v>16</v>
      </c>
      <c r="D499" s="35">
        <v>45958</v>
      </c>
      <c r="E499" s="35">
        <v>45959</v>
      </c>
      <c r="F499" s="35">
        <v>45960</v>
      </c>
      <c r="G499" s="35">
        <v>45965</v>
      </c>
      <c r="H499" s="34" t="s">
        <v>17</v>
      </c>
      <c r="I499" s="34"/>
      <c r="J499" s="35">
        <v>45978</v>
      </c>
      <c r="K499" s="36">
        <v>9</v>
      </c>
      <c r="L499" s="44">
        <f>IF(NOT(ISBLANK(tblClean[[#This Row],[Pre-Booking Date]])), 1, 0)</f>
        <v>1</v>
      </c>
      <c r="M499" s="44">
        <f>IF(NOT(ISBLANK(tblClean[[#This Row],[Booking Date]])), 1, 0)</f>
        <v>1</v>
      </c>
      <c r="N499" s="38">
        <f>IF(NOT(ISBLANK(tblClean[[#This Row],[Delivery Date]])), 1, 0)</f>
        <v>1</v>
      </c>
      <c r="O499" s="38">
        <f>IF(OR(LOWER(TRIM(tblClean[[#This Row],[Cancellation Status]]))="yes", LOWER(TRIM(tblClean[[#This Row],[Cancellation Status]]))="cancelled"), 1, 0)</f>
        <v>0</v>
      </c>
      <c r="P499" s="38">
        <f>IF(AND(tblClean[[#This Row],[Is_Delivered]]=1, tblClean[[#This Row],[Is_Cancelled]]=0), 1, 0)</f>
        <v>1</v>
      </c>
      <c r="Q499" s="38">
        <f>IF(AND(NOT(ISBLANK(tblClean[[#This Row],[Pre-Booking Date]])), NOT(ISBLANK(tblClean[[#This Row],[Lead Date]]))), tblClean[[#This Row],[Pre-Booking Date]] - tblClean[[#This Row],[Lead Date]], "")</f>
        <v>1</v>
      </c>
      <c r="R499" s="38">
        <f>IF(AND(NOT(ISBLANK(tblClean[[#This Row],[Booking Date]])), NOT(ISBLANK(tblClean[[#This Row],[Pre-Booking Date]]))), tblClean[[#This Row],[Booking Date]] - tblClean[[#This Row],[Pre-Booking Date]], "")</f>
        <v>1</v>
      </c>
      <c r="S499" s="38">
        <f>IF(AND(NOT(ISBLANK(tblClean[[#This Row],[Delivery Date]])), NOT(ISBLANK(tblClean[[#This Row],[Booking Date]]))), tblClean[[#This Row],[Delivery Date]] - tblClean[[#This Row],[Booking Date]], "")</f>
        <v>5</v>
      </c>
      <c r="T499" s="39">
        <f>IF(AND(tblClean[[#This Row],[Is_SuccessfulDelivery]]=1, NOT(ISBLANK(tblClean[[#This Row],[Delivery Date]])), NOT(ISBLANK(tblClean[[#This Row],[Booking Date]]))),
   tblClean[[#This Row],[Delivery Date]] - tblClean[[#This Row],[Booking Date]],
   "")</f>
        <v>5</v>
      </c>
      <c r="U4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499" s="82">
        <f>IF(tblClean[[#This Row],[Delivery Date]]="", "", tblClean[[#This Row],[Delivery Date]] - tblClean[[#This Row],[Lead Date]])</f>
        <v>7</v>
      </c>
      <c r="W499" s="82" t="str">
        <f>_xlfn.XLOOKUP(tblClean[[#This Row],[Lead ID]], tblHP[Lead ID], tblHP[Potential_Bucket], "")</f>
        <v>Medium</v>
      </c>
      <c r="X499" s="82" t="str">
        <f>IF(tblClean[[#This Row],[Customer Rating]]="", "", IF(tblClean[[#This Row],[Customer Rating]]&lt;=2,"0-2", IF(tblClean[[#This Row],[Customer Rating]]&lt;=5,"3-5", IF(tblClean[[#This Row],[Customer Rating]]&lt;=8,"6-8","9-10"))))</f>
        <v>9-10</v>
      </c>
    </row>
    <row r="500" spans="1:24" x14ac:dyDescent="0.3">
      <c r="A500" s="40" t="s">
        <v>519</v>
      </c>
      <c r="B500" s="41" t="s">
        <v>19</v>
      </c>
      <c r="C500" s="41" t="s">
        <v>16</v>
      </c>
      <c r="D500" s="42">
        <v>45955</v>
      </c>
      <c r="E500" s="42">
        <v>45956</v>
      </c>
      <c r="F500" s="42">
        <v>45959</v>
      </c>
      <c r="G500" s="42">
        <v>45963</v>
      </c>
      <c r="H500" s="41" t="s">
        <v>23</v>
      </c>
      <c r="I500" s="41" t="s">
        <v>24</v>
      </c>
      <c r="J500" s="41"/>
      <c r="K500" s="43"/>
      <c r="L500" s="44">
        <f>IF(NOT(ISBLANK(tblClean[[#This Row],[Pre-Booking Date]])), 1, 0)</f>
        <v>1</v>
      </c>
      <c r="M500" s="44">
        <f>IF(NOT(ISBLANK(tblClean[[#This Row],[Booking Date]])), 1, 0)</f>
        <v>1</v>
      </c>
      <c r="N500" s="38">
        <f>IF(NOT(ISBLANK(tblClean[[#This Row],[Delivery Date]])), 1, 0)</f>
        <v>1</v>
      </c>
      <c r="O500" s="38">
        <f>IF(OR(LOWER(TRIM(tblClean[[#This Row],[Cancellation Status]]))="yes", LOWER(TRIM(tblClean[[#This Row],[Cancellation Status]]))="cancelled"), 1, 0)</f>
        <v>1</v>
      </c>
      <c r="P500" s="38">
        <f>IF(AND(tblClean[[#This Row],[Is_Delivered]]=1, tblClean[[#This Row],[Is_Cancelled]]=0), 1, 0)</f>
        <v>0</v>
      </c>
      <c r="Q500" s="38">
        <f>IF(AND(NOT(ISBLANK(tblClean[[#This Row],[Pre-Booking Date]])), NOT(ISBLANK(tblClean[[#This Row],[Lead Date]]))), tblClean[[#This Row],[Pre-Booking Date]] - tblClean[[#This Row],[Lead Date]], "")</f>
        <v>1</v>
      </c>
      <c r="R500" s="38">
        <f>IF(AND(NOT(ISBLANK(tblClean[[#This Row],[Booking Date]])), NOT(ISBLANK(tblClean[[#This Row],[Pre-Booking Date]]))), tblClean[[#This Row],[Booking Date]] - tblClean[[#This Row],[Pre-Booking Date]], "")</f>
        <v>3</v>
      </c>
      <c r="S500" s="38">
        <f>IF(AND(NOT(ISBLANK(tblClean[[#This Row],[Delivery Date]])), NOT(ISBLANK(tblClean[[#This Row],[Booking Date]]))), tblClean[[#This Row],[Delivery Date]] - tblClean[[#This Row],[Booking Date]], "")</f>
        <v>4</v>
      </c>
      <c r="T500" s="39" t="str">
        <f>IF(AND(tblClean[[#This Row],[Is_SuccessfulDelivery]]=1, NOT(ISBLANK(tblClean[[#This Row],[Delivery Date]])), NOT(ISBLANK(tblClean[[#This Row],[Booking Date]]))),
   tblClean[[#This Row],[Delivery Date]] - tblClean[[#This Row],[Booking Date]],
   "")</f>
        <v/>
      </c>
      <c r="U5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00" s="82">
        <f>IF(tblClean[[#This Row],[Delivery Date]]="", "", tblClean[[#This Row],[Delivery Date]] - tblClean[[#This Row],[Lead Date]])</f>
        <v>8</v>
      </c>
      <c r="W500" s="82" t="str">
        <f>_xlfn.XLOOKUP(tblClean[[#This Row],[Lead ID]], tblHP[Lead ID], tblHP[Potential_Bucket], "")</f>
        <v>Low</v>
      </c>
      <c r="X500" s="82" t="str">
        <f>IF(tblClean[[#This Row],[Customer Rating]]="", "", IF(tblClean[[#This Row],[Customer Rating]]&lt;=2,"0-2", IF(tblClean[[#This Row],[Customer Rating]]&lt;=5,"3-5", IF(tblClean[[#This Row],[Customer Rating]]&lt;=8,"6-8","9-10"))))</f>
        <v/>
      </c>
    </row>
    <row r="501" spans="1:24" x14ac:dyDescent="0.3">
      <c r="A501" s="33" t="s">
        <v>520</v>
      </c>
      <c r="B501" s="34" t="s">
        <v>21</v>
      </c>
      <c r="C501" s="34" t="s">
        <v>16</v>
      </c>
      <c r="D501" s="35">
        <v>45944</v>
      </c>
      <c r="E501" s="35">
        <v>45947</v>
      </c>
      <c r="F501" s="35">
        <v>45951</v>
      </c>
      <c r="G501" s="35">
        <v>45957</v>
      </c>
      <c r="H501" s="34" t="s">
        <v>17</v>
      </c>
      <c r="I501" s="34"/>
      <c r="J501" s="35">
        <v>45967</v>
      </c>
      <c r="K501" s="36">
        <v>3</v>
      </c>
      <c r="L501" s="44">
        <f>IF(NOT(ISBLANK(tblClean[[#This Row],[Pre-Booking Date]])), 1, 0)</f>
        <v>1</v>
      </c>
      <c r="M501" s="44">
        <f>IF(NOT(ISBLANK(tblClean[[#This Row],[Booking Date]])), 1, 0)</f>
        <v>1</v>
      </c>
      <c r="N501" s="38">
        <f>IF(NOT(ISBLANK(tblClean[[#This Row],[Delivery Date]])), 1, 0)</f>
        <v>1</v>
      </c>
      <c r="O501" s="38">
        <f>IF(OR(LOWER(TRIM(tblClean[[#This Row],[Cancellation Status]]))="yes", LOWER(TRIM(tblClean[[#This Row],[Cancellation Status]]))="cancelled"), 1, 0)</f>
        <v>0</v>
      </c>
      <c r="P501" s="38">
        <f>IF(AND(tblClean[[#This Row],[Is_Delivered]]=1, tblClean[[#This Row],[Is_Cancelled]]=0), 1, 0)</f>
        <v>1</v>
      </c>
      <c r="Q501" s="38">
        <f>IF(AND(NOT(ISBLANK(tblClean[[#This Row],[Pre-Booking Date]])), NOT(ISBLANK(tblClean[[#This Row],[Lead Date]]))), tblClean[[#This Row],[Pre-Booking Date]] - tblClean[[#This Row],[Lead Date]], "")</f>
        <v>3</v>
      </c>
      <c r="R501" s="38">
        <f>IF(AND(NOT(ISBLANK(tblClean[[#This Row],[Booking Date]])), NOT(ISBLANK(tblClean[[#This Row],[Pre-Booking Date]]))), tblClean[[#This Row],[Booking Date]] - tblClean[[#This Row],[Pre-Booking Date]], "")</f>
        <v>4</v>
      </c>
      <c r="S501" s="38">
        <f>IF(AND(NOT(ISBLANK(tblClean[[#This Row],[Delivery Date]])), NOT(ISBLANK(tblClean[[#This Row],[Booking Date]]))), tblClean[[#This Row],[Delivery Date]] - tblClean[[#This Row],[Booking Date]], "")</f>
        <v>6</v>
      </c>
      <c r="T501" s="39">
        <f>IF(AND(tblClean[[#This Row],[Is_SuccessfulDelivery]]=1, NOT(ISBLANK(tblClean[[#This Row],[Delivery Date]])), NOT(ISBLANK(tblClean[[#This Row],[Booking Date]]))),
   tblClean[[#This Row],[Delivery Date]] - tblClean[[#This Row],[Booking Date]],
   "")</f>
        <v>6</v>
      </c>
      <c r="U5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01" s="82">
        <f>IF(tblClean[[#This Row],[Delivery Date]]="", "", tblClean[[#This Row],[Delivery Date]] - tblClean[[#This Row],[Lead Date]])</f>
        <v>13</v>
      </c>
      <c r="W501" s="82" t="str">
        <f>_xlfn.XLOOKUP(tblClean[[#This Row],[Lead ID]], tblHP[Lead ID], tblHP[Potential_Bucket], "")</f>
        <v>Low</v>
      </c>
      <c r="X501" s="82" t="str">
        <f>IF(tblClean[[#This Row],[Customer Rating]]="", "", IF(tblClean[[#This Row],[Customer Rating]]&lt;=2,"0-2", IF(tblClean[[#This Row],[Customer Rating]]&lt;=5,"3-5", IF(tblClean[[#This Row],[Customer Rating]]&lt;=8,"6-8","9-10"))))</f>
        <v>3-5</v>
      </c>
    </row>
    <row r="502" spans="1:24" x14ac:dyDescent="0.3">
      <c r="A502" s="40" t="s">
        <v>521</v>
      </c>
      <c r="B502" s="41" t="s">
        <v>21</v>
      </c>
      <c r="C502" s="41" t="s">
        <v>16</v>
      </c>
      <c r="D502" s="42">
        <v>45932</v>
      </c>
      <c r="E502" s="42">
        <v>45934</v>
      </c>
      <c r="F502" s="42">
        <v>45939</v>
      </c>
      <c r="G502" s="42">
        <v>45946</v>
      </c>
      <c r="H502" s="41" t="s">
        <v>17</v>
      </c>
      <c r="I502" s="41"/>
      <c r="J502" s="42">
        <v>45963</v>
      </c>
      <c r="K502" s="43">
        <v>1</v>
      </c>
      <c r="L502" s="44">
        <f>IF(NOT(ISBLANK(tblClean[[#This Row],[Pre-Booking Date]])), 1, 0)</f>
        <v>1</v>
      </c>
      <c r="M502" s="44">
        <f>IF(NOT(ISBLANK(tblClean[[#This Row],[Booking Date]])), 1, 0)</f>
        <v>1</v>
      </c>
      <c r="N502" s="38">
        <f>IF(NOT(ISBLANK(tblClean[[#This Row],[Delivery Date]])), 1, 0)</f>
        <v>1</v>
      </c>
      <c r="O502" s="38">
        <f>IF(OR(LOWER(TRIM(tblClean[[#This Row],[Cancellation Status]]))="yes", LOWER(TRIM(tblClean[[#This Row],[Cancellation Status]]))="cancelled"), 1, 0)</f>
        <v>0</v>
      </c>
      <c r="P502" s="38">
        <f>IF(AND(tblClean[[#This Row],[Is_Delivered]]=1, tblClean[[#This Row],[Is_Cancelled]]=0), 1, 0)</f>
        <v>1</v>
      </c>
      <c r="Q502" s="38">
        <f>IF(AND(NOT(ISBLANK(tblClean[[#This Row],[Pre-Booking Date]])), NOT(ISBLANK(tblClean[[#This Row],[Lead Date]]))), tblClean[[#This Row],[Pre-Booking Date]] - tblClean[[#This Row],[Lead Date]], "")</f>
        <v>2</v>
      </c>
      <c r="R502" s="38">
        <f>IF(AND(NOT(ISBLANK(tblClean[[#This Row],[Booking Date]])), NOT(ISBLANK(tblClean[[#This Row],[Pre-Booking Date]]))), tblClean[[#This Row],[Booking Date]] - tblClean[[#This Row],[Pre-Booking Date]], "")</f>
        <v>5</v>
      </c>
      <c r="S502" s="38">
        <f>IF(AND(NOT(ISBLANK(tblClean[[#This Row],[Delivery Date]])), NOT(ISBLANK(tblClean[[#This Row],[Booking Date]]))), tblClean[[#This Row],[Delivery Date]] - tblClean[[#This Row],[Booking Date]], "")</f>
        <v>7</v>
      </c>
      <c r="T502" s="39">
        <f>IF(AND(tblClean[[#This Row],[Is_SuccessfulDelivery]]=1, NOT(ISBLANK(tblClean[[#This Row],[Delivery Date]])), NOT(ISBLANK(tblClean[[#This Row],[Booking Date]]))),
   tblClean[[#This Row],[Delivery Date]] - tblClean[[#This Row],[Booking Date]],
   "")</f>
        <v>7</v>
      </c>
      <c r="U5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02" s="82">
        <f>IF(tblClean[[#This Row],[Delivery Date]]="", "", tblClean[[#This Row],[Delivery Date]] - tblClean[[#This Row],[Lead Date]])</f>
        <v>14</v>
      </c>
      <c r="W502" s="82" t="str">
        <f>_xlfn.XLOOKUP(tblClean[[#This Row],[Lead ID]], tblHP[Lead ID], tblHP[Potential_Bucket], "")</f>
        <v>Low</v>
      </c>
      <c r="X502" s="82" t="str">
        <f>IF(tblClean[[#This Row],[Customer Rating]]="", "", IF(tblClean[[#This Row],[Customer Rating]]&lt;=2,"0-2", IF(tblClean[[#This Row],[Customer Rating]]&lt;=5,"3-5", IF(tblClean[[#This Row],[Customer Rating]]&lt;=8,"6-8","9-10"))))</f>
        <v>0-2</v>
      </c>
    </row>
    <row r="503" spans="1:24" x14ac:dyDescent="0.3">
      <c r="A503" s="33" t="s">
        <v>522</v>
      </c>
      <c r="B503" s="34" t="s">
        <v>21</v>
      </c>
      <c r="C503" s="34" t="s">
        <v>22</v>
      </c>
      <c r="D503" s="35">
        <v>45941</v>
      </c>
      <c r="E503" s="34"/>
      <c r="F503" s="34"/>
      <c r="G503" s="34"/>
      <c r="H503" s="34" t="s">
        <v>23</v>
      </c>
      <c r="I503" s="34" t="s">
        <v>101</v>
      </c>
      <c r="J503" s="34"/>
      <c r="K503" s="36"/>
      <c r="L503" s="44">
        <f>IF(NOT(ISBLANK(tblClean[[#This Row],[Pre-Booking Date]])), 1, 0)</f>
        <v>0</v>
      </c>
      <c r="M503" s="44">
        <f>IF(NOT(ISBLANK(tblClean[[#This Row],[Booking Date]])), 1, 0)</f>
        <v>0</v>
      </c>
      <c r="N503" s="38">
        <f>IF(NOT(ISBLANK(tblClean[[#This Row],[Delivery Date]])), 1, 0)</f>
        <v>0</v>
      </c>
      <c r="O503" s="38">
        <f>IF(OR(LOWER(TRIM(tblClean[[#This Row],[Cancellation Status]]))="yes", LOWER(TRIM(tblClean[[#This Row],[Cancellation Status]]))="cancelled"), 1, 0)</f>
        <v>1</v>
      </c>
      <c r="P503" s="38">
        <f>IF(AND(tblClean[[#This Row],[Is_Delivered]]=1, tblClean[[#This Row],[Is_Cancelled]]=0), 1, 0)</f>
        <v>0</v>
      </c>
      <c r="Q503" s="38" t="str">
        <f>IF(AND(NOT(ISBLANK(tblClean[[#This Row],[Pre-Booking Date]])), NOT(ISBLANK(tblClean[[#This Row],[Lead Date]]))), tblClean[[#This Row],[Pre-Booking Date]] - tblClean[[#This Row],[Lead Date]], "")</f>
        <v/>
      </c>
      <c r="R503" s="38" t="str">
        <f>IF(AND(NOT(ISBLANK(tblClean[[#This Row],[Booking Date]])), NOT(ISBLANK(tblClean[[#This Row],[Pre-Booking Date]]))), tblClean[[#This Row],[Booking Date]] - tblClean[[#This Row],[Pre-Booking Date]], "")</f>
        <v/>
      </c>
      <c r="S503" s="38" t="str">
        <f>IF(AND(NOT(ISBLANK(tblClean[[#This Row],[Delivery Date]])), NOT(ISBLANK(tblClean[[#This Row],[Booking Date]]))), tblClean[[#This Row],[Delivery Date]] - tblClean[[#This Row],[Booking Date]], "")</f>
        <v/>
      </c>
      <c r="T503" s="39" t="str">
        <f>IF(AND(tblClean[[#This Row],[Is_SuccessfulDelivery]]=1, NOT(ISBLANK(tblClean[[#This Row],[Delivery Date]])), NOT(ISBLANK(tblClean[[#This Row],[Booking Date]]))),
   tblClean[[#This Row],[Delivery Date]] - tblClean[[#This Row],[Booking Date]],
   "")</f>
        <v/>
      </c>
      <c r="U5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03" s="82" t="str">
        <f>IF(tblClean[[#This Row],[Delivery Date]]="", "", tblClean[[#This Row],[Delivery Date]] - tblClean[[#This Row],[Lead Date]])</f>
        <v/>
      </c>
      <c r="W503" s="82" t="str">
        <f>_xlfn.XLOOKUP(tblClean[[#This Row],[Lead ID]], tblHP[Lead ID], tblHP[Potential_Bucket], "")</f>
        <v>Low</v>
      </c>
      <c r="X503" s="82" t="str">
        <f>IF(tblClean[[#This Row],[Customer Rating]]="", "", IF(tblClean[[#This Row],[Customer Rating]]&lt;=2,"0-2", IF(tblClean[[#This Row],[Customer Rating]]&lt;=5,"3-5", IF(tblClean[[#This Row],[Customer Rating]]&lt;=8,"6-8","9-10"))))</f>
        <v/>
      </c>
    </row>
    <row r="504" spans="1:24" x14ac:dyDescent="0.3">
      <c r="A504" s="40" t="s">
        <v>523</v>
      </c>
      <c r="B504" s="41" t="s">
        <v>32</v>
      </c>
      <c r="C504" s="41" t="s">
        <v>22</v>
      </c>
      <c r="D504" s="42">
        <v>45954</v>
      </c>
      <c r="E504" s="41"/>
      <c r="F504" s="41"/>
      <c r="G504" s="41"/>
      <c r="H504" s="41" t="s">
        <v>23</v>
      </c>
      <c r="I504" s="41" t="s">
        <v>63</v>
      </c>
      <c r="J504" s="41"/>
      <c r="K504" s="43"/>
      <c r="L504" s="44">
        <f>IF(NOT(ISBLANK(tblClean[[#This Row],[Pre-Booking Date]])), 1, 0)</f>
        <v>0</v>
      </c>
      <c r="M504" s="44">
        <f>IF(NOT(ISBLANK(tblClean[[#This Row],[Booking Date]])), 1, 0)</f>
        <v>0</v>
      </c>
      <c r="N504" s="38">
        <f>IF(NOT(ISBLANK(tblClean[[#This Row],[Delivery Date]])), 1, 0)</f>
        <v>0</v>
      </c>
      <c r="O504" s="38">
        <f>IF(OR(LOWER(TRIM(tblClean[[#This Row],[Cancellation Status]]))="yes", LOWER(TRIM(tblClean[[#This Row],[Cancellation Status]]))="cancelled"), 1, 0)</f>
        <v>1</v>
      </c>
      <c r="P504" s="38">
        <f>IF(AND(tblClean[[#This Row],[Is_Delivered]]=1, tblClean[[#This Row],[Is_Cancelled]]=0), 1, 0)</f>
        <v>0</v>
      </c>
      <c r="Q504" s="38" t="str">
        <f>IF(AND(NOT(ISBLANK(tblClean[[#This Row],[Pre-Booking Date]])), NOT(ISBLANK(tblClean[[#This Row],[Lead Date]]))), tblClean[[#This Row],[Pre-Booking Date]] - tblClean[[#This Row],[Lead Date]], "")</f>
        <v/>
      </c>
      <c r="R504" s="38" t="str">
        <f>IF(AND(NOT(ISBLANK(tblClean[[#This Row],[Booking Date]])), NOT(ISBLANK(tblClean[[#This Row],[Pre-Booking Date]]))), tblClean[[#This Row],[Booking Date]] - tblClean[[#This Row],[Pre-Booking Date]], "")</f>
        <v/>
      </c>
      <c r="S504" s="38" t="str">
        <f>IF(AND(NOT(ISBLANK(tblClean[[#This Row],[Delivery Date]])), NOT(ISBLANK(tblClean[[#This Row],[Booking Date]]))), tblClean[[#This Row],[Delivery Date]] - tblClean[[#This Row],[Booking Date]], "")</f>
        <v/>
      </c>
      <c r="T504" s="39" t="str">
        <f>IF(AND(tblClean[[#This Row],[Is_SuccessfulDelivery]]=1, NOT(ISBLANK(tblClean[[#This Row],[Delivery Date]])), NOT(ISBLANK(tblClean[[#This Row],[Booking Date]]))),
   tblClean[[#This Row],[Delivery Date]] - tblClean[[#This Row],[Booking Date]],
   "")</f>
        <v/>
      </c>
      <c r="U5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04" s="82" t="str">
        <f>IF(tblClean[[#This Row],[Delivery Date]]="", "", tblClean[[#This Row],[Delivery Date]] - tblClean[[#This Row],[Lead Date]])</f>
        <v/>
      </c>
      <c r="W504" s="82" t="str">
        <f>_xlfn.XLOOKUP(tblClean[[#This Row],[Lead ID]], tblHP[Lead ID], tblHP[Potential_Bucket], "")</f>
        <v>Low</v>
      </c>
      <c r="X504" s="82" t="str">
        <f>IF(tblClean[[#This Row],[Customer Rating]]="", "", IF(tblClean[[#This Row],[Customer Rating]]&lt;=2,"0-2", IF(tblClean[[#This Row],[Customer Rating]]&lt;=5,"3-5", IF(tblClean[[#This Row],[Customer Rating]]&lt;=8,"6-8","9-10"))))</f>
        <v/>
      </c>
    </row>
    <row r="505" spans="1:24" x14ac:dyDescent="0.3">
      <c r="A505" s="33" t="s">
        <v>524</v>
      </c>
      <c r="B505" s="34" t="s">
        <v>19</v>
      </c>
      <c r="C505" s="34" t="s">
        <v>22</v>
      </c>
      <c r="D505" s="35">
        <v>45946</v>
      </c>
      <c r="E505" s="34"/>
      <c r="F505" s="34"/>
      <c r="G505" s="34"/>
      <c r="H505" s="34" t="s">
        <v>23</v>
      </c>
      <c r="I505" s="34" t="s">
        <v>63</v>
      </c>
      <c r="J505" s="34"/>
      <c r="K505" s="36"/>
      <c r="L505" s="44">
        <f>IF(NOT(ISBLANK(tblClean[[#This Row],[Pre-Booking Date]])), 1, 0)</f>
        <v>0</v>
      </c>
      <c r="M505" s="44">
        <f>IF(NOT(ISBLANK(tblClean[[#This Row],[Booking Date]])), 1, 0)</f>
        <v>0</v>
      </c>
      <c r="N505" s="38">
        <f>IF(NOT(ISBLANK(tblClean[[#This Row],[Delivery Date]])), 1, 0)</f>
        <v>0</v>
      </c>
      <c r="O505" s="38">
        <f>IF(OR(LOWER(TRIM(tblClean[[#This Row],[Cancellation Status]]))="yes", LOWER(TRIM(tblClean[[#This Row],[Cancellation Status]]))="cancelled"), 1, 0)</f>
        <v>1</v>
      </c>
      <c r="P505" s="38">
        <f>IF(AND(tblClean[[#This Row],[Is_Delivered]]=1, tblClean[[#This Row],[Is_Cancelled]]=0), 1, 0)</f>
        <v>0</v>
      </c>
      <c r="Q505" s="38" t="str">
        <f>IF(AND(NOT(ISBLANK(tblClean[[#This Row],[Pre-Booking Date]])), NOT(ISBLANK(tblClean[[#This Row],[Lead Date]]))), tblClean[[#This Row],[Pre-Booking Date]] - tblClean[[#This Row],[Lead Date]], "")</f>
        <v/>
      </c>
      <c r="R505" s="38" t="str">
        <f>IF(AND(NOT(ISBLANK(tblClean[[#This Row],[Booking Date]])), NOT(ISBLANK(tblClean[[#This Row],[Pre-Booking Date]]))), tblClean[[#This Row],[Booking Date]] - tblClean[[#This Row],[Pre-Booking Date]], "")</f>
        <v/>
      </c>
      <c r="S505" s="38" t="str">
        <f>IF(AND(NOT(ISBLANK(tblClean[[#This Row],[Delivery Date]])), NOT(ISBLANK(tblClean[[#This Row],[Booking Date]]))), tblClean[[#This Row],[Delivery Date]] - tblClean[[#This Row],[Booking Date]], "")</f>
        <v/>
      </c>
      <c r="T505" s="39" t="str">
        <f>IF(AND(tblClean[[#This Row],[Is_SuccessfulDelivery]]=1, NOT(ISBLANK(tblClean[[#This Row],[Delivery Date]])), NOT(ISBLANK(tblClean[[#This Row],[Booking Date]]))),
   tblClean[[#This Row],[Delivery Date]] - tblClean[[#This Row],[Booking Date]],
   "")</f>
        <v/>
      </c>
      <c r="U5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05" s="82" t="str">
        <f>IF(tblClean[[#This Row],[Delivery Date]]="", "", tblClean[[#This Row],[Delivery Date]] - tblClean[[#This Row],[Lead Date]])</f>
        <v/>
      </c>
      <c r="W505" s="82" t="str">
        <f>_xlfn.XLOOKUP(tblClean[[#This Row],[Lead ID]], tblHP[Lead ID], tblHP[Potential_Bucket], "")</f>
        <v>Low</v>
      </c>
      <c r="X505" s="82" t="str">
        <f>IF(tblClean[[#This Row],[Customer Rating]]="", "", IF(tblClean[[#This Row],[Customer Rating]]&lt;=2,"0-2", IF(tblClean[[#This Row],[Customer Rating]]&lt;=5,"3-5", IF(tblClean[[#This Row],[Customer Rating]]&lt;=8,"6-8","9-10"))))</f>
        <v/>
      </c>
    </row>
    <row r="506" spans="1:24" x14ac:dyDescent="0.3">
      <c r="A506" s="40" t="s">
        <v>525</v>
      </c>
      <c r="B506" s="41" t="s">
        <v>32</v>
      </c>
      <c r="C506" s="41" t="s">
        <v>22</v>
      </c>
      <c r="D506" s="42">
        <v>45953</v>
      </c>
      <c r="E506" s="41"/>
      <c r="F506" s="41"/>
      <c r="G506" s="41"/>
      <c r="H506" s="41" t="s">
        <v>23</v>
      </c>
      <c r="I506" s="41" t="s">
        <v>101</v>
      </c>
      <c r="J506" s="41"/>
      <c r="K506" s="43"/>
      <c r="L506" s="44">
        <f>IF(NOT(ISBLANK(tblClean[[#This Row],[Pre-Booking Date]])), 1, 0)</f>
        <v>0</v>
      </c>
      <c r="M506" s="44">
        <f>IF(NOT(ISBLANK(tblClean[[#This Row],[Booking Date]])), 1, 0)</f>
        <v>0</v>
      </c>
      <c r="N506" s="38">
        <f>IF(NOT(ISBLANK(tblClean[[#This Row],[Delivery Date]])), 1, 0)</f>
        <v>0</v>
      </c>
      <c r="O506" s="38">
        <f>IF(OR(LOWER(TRIM(tblClean[[#This Row],[Cancellation Status]]))="yes", LOWER(TRIM(tblClean[[#This Row],[Cancellation Status]]))="cancelled"), 1, 0)</f>
        <v>1</v>
      </c>
      <c r="P506" s="38">
        <f>IF(AND(tblClean[[#This Row],[Is_Delivered]]=1, tblClean[[#This Row],[Is_Cancelled]]=0), 1, 0)</f>
        <v>0</v>
      </c>
      <c r="Q506" s="38" t="str">
        <f>IF(AND(NOT(ISBLANK(tblClean[[#This Row],[Pre-Booking Date]])), NOT(ISBLANK(tblClean[[#This Row],[Lead Date]]))), tblClean[[#This Row],[Pre-Booking Date]] - tblClean[[#This Row],[Lead Date]], "")</f>
        <v/>
      </c>
      <c r="R506" s="38" t="str">
        <f>IF(AND(NOT(ISBLANK(tblClean[[#This Row],[Booking Date]])), NOT(ISBLANK(tblClean[[#This Row],[Pre-Booking Date]]))), tblClean[[#This Row],[Booking Date]] - tblClean[[#This Row],[Pre-Booking Date]], "")</f>
        <v/>
      </c>
      <c r="S506" s="38" t="str">
        <f>IF(AND(NOT(ISBLANK(tblClean[[#This Row],[Delivery Date]])), NOT(ISBLANK(tblClean[[#This Row],[Booking Date]]))), tblClean[[#This Row],[Delivery Date]] - tblClean[[#This Row],[Booking Date]], "")</f>
        <v/>
      </c>
      <c r="T506" s="39" t="str">
        <f>IF(AND(tblClean[[#This Row],[Is_SuccessfulDelivery]]=1, NOT(ISBLANK(tblClean[[#This Row],[Delivery Date]])), NOT(ISBLANK(tblClean[[#This Row],[Booking Date]]))),
   tblClean[[#This Row],[Delivery Date]] - tblClean[[#This Row],[Booking Date]],
   "")</f>
        <v/>
      </c>
      <c r="U5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06" s="82" t="str">
        <f>IF(tblClean[[#This Row],[Delivery Date]]="", "", tblClean[[#This Row],[Delivery Date]] - tblClean[[#This Row],[Lead Date]])</f>
        <v/>
      </c>
      <c r="W506" s="82" t="str">
        <f>_xlfn.XLOOKUP(tblClean[[#This Row],[Lead ID]], tblHP[Lead ID], tblHP[Potential_Bucket], "")</f>
        <v>Low</v>
      </c>
      <c r="X506" s="82" t="str">
        <f>IF(tblClean[[#This Row],[Customer Rating]]="", "", IF(tblClean[[#This Row],[Customer Rating]]&lt;=2,"0-2", IF(tblClean[[#This Row],[Customer Rating]]&lt;=5,"3-5", IF(tblClean[[#This Row],[Customer Rating]]&lt;=8,"6-8","9-10"))))</f>
        <v/>
      </c>
    </row>
    <row r="507" spans="1:24" x14ac:dyDescent="0.3">
      <c r="A507" s="33" t="s">
        <v>526</v>
      </c>
      <c r="B507" s="34" t="s">
        <v>32</v>
      </c>
      <c r="C507" s="34" t="s">
        <v>30</v>
      </c>
      <c r="D507" s="35">
        <v>45960</v>
      </c>
      <c r="E507" s="35">
        <v>45962</v>
      </c>
      <c r="F507" s="35">
        <v>45967</v>
      </c>
      <c r="G507" s="35">
        <v>45970</v>
      </c>
      <c r="H507" s="34" t="s">
        <v>17</v>
      </c>
      <c r="I507" s="34"/>
      <c r="J507" s="35">
        <v>45991</v>
      </c>
      <c r="K507" s="36">
        <v>8</v>
      </c>
      <c r="L507" s="44">
        <f>IF(NOT(ISBLANK(tblClean[[#This Row],[Pre-Booking Date]])), 1, 0)</f>
        <v>1</v>
      </c>
      <c r="M507" s="44">
        <f>IF(NOT(ISBLANK(tblClean[[#This Row],[Booking Date]])), 1, 0)</f>
        <v>1</v>
      </c>
      <c r="N507" s="38">
        <f>IF(NOT(ISBLANK(tblClean[[#This Row],[Delivery Date]])), 1, 0)</f>
        <v>1</v>
      </c>
      <c r="O507" s="38">
        <f>IF(OR(LOWER(TRIM(tblClean[[#This Row],[Cancellation Status]]))="yes", LOWER(TRIM(tblClean[[#This Row],[Cancellation Status]]))="cancelled"), 1, 0)</f>
        <v>0</v>
      </c>
      <c r="P507" s="38">
        <f>IF(AND(tblClean[[#This Row],[Is_Delivered]]=1, tblClean[[#This Row],[Is_Cancelled]]=0), 1, 0)</f>
        <v>1</v>
      </c>
      <c r="Q507" s="38">
        <f>IF(AND(NOT(ISBLANK(tblClean[[#This Row],[Pre-Booking Date]])), NOT(ISBLANK(tblClean[[#This Row],[Lead Date]]))), tblClean[[#This Row],[Pre-Booking Date]] - tblClean[[#This Row],[Lead Date]], "")</f>
        <v>2</v>
      </c>
      <c r="R507" s="38">
        <f>IF(AND(NOT(ISBLANK(tblClean[[#This Row],[Booking Date]])), NOT(ISBLANK(tblClean[[#This Row],[Pre-Booking Date]]))), tblClean[[#This Row],[Booking Date]] - tblClean[[#This Row],[Pre-Booking Date]], "")</f>
        <v>5</v>
      </c>
      <c r="S507" s="38">
        <f>IF(AND(NOT(ISBLANK(tblClean[[#This Row],[Delivery Date]])), NOT(ISBLANK(tblClean[[#This Row],[Booking Date]]))), tblClean[[#This Row],[Delivery Date]] - tblClean[[#This Row],[Booking Date]], "")</f>
        <v>3</v>
      </c>
      <c r="T507" s="39">
        <f>IF(AND(tblClean[[#This Row],[Is_SuccessfulDelivery]]=1, NOT(ISBLANK(tblClean[[#This Row],[Delivery Date]])), NOT(ISBLANK(tblClean[[#This Row],[Booking Date]]))),
   tblClean[[#This Row],[Delivery Date]] - tblClean[[#This Row],[Booking Date]],
   "")</f>
        <v>3</v>
      </c>
      <c r="U5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07" s="82">
        <f>IF(tblClean[[#This Row],[Delivery Date]]="", "", tblClean[[#This Row],[Delivery Date]] - tblClean[[#This Row],[Lead Date]])</f>
        <v>10</v>
      </c>
      <c r="W507" s="82" t="str">
        <f>_xlfn.XLOOKUP(tblClean[[#This Row],[Lead ID]], tblHP[Lead ID], tblHP[Potential_Bucket], "")</f>
        <v>High</v>
      </c>
      <c r="X507" s="82" t="str">
        <f>IF(tblClean[[#This Row],[Customer Rating]]="", "", IF(tblClean[[#This Row],[Customer Rating]]&lt;=2,"0-2", IF(tblClean[[#This Row],[Customer Rating]]&lt;=5,"3-5", IF(tblClean[[#This Row],[Customer Rating]]&lt;=8,"6-8","9-10"))))</f>
        <v>6-8</v>
      </c>
    </row>
    <row r="508" spans="1:24" x14ac:dyDescent="0.3">
      <c r="A508" s="40" t="s">
        <v>527</v>
      </c>
      <c r="B508" s="41" t="s">
        <v>21</v>
      </c>
      <c r="C508" s="41" t="s">
        <v>30</v>
      </c>
      <c r="D508" s="42">
        <v>45956</v>
      </c>
      <c r="E508" s="42">
        <v>45961</v>
      </c>
      <c r="F508" s="42">
        <v>45962</v>
      </c>
      <c r="G508" s="42">
        <v>45967</v>
      </c>
      <c r="H508" s="41" t="s">
        <v>17</v>
      </c>
      <c r="I508" s="41"/>
      <c r="J508" s="42">
        <v>45992</v>
      </c>
      <c r="K508" s="43">
        <v>7</v>
      </c>
      <c r="L508" s="44">
        <f>IF(NOT(ISBLANK(tblClean[[#This Row],[Pre-Booking Date]])), 1, 0)</f>
        <v>1</v>
      </c>
      <c r="M508" s="44">
        <f>IF(NOT(ISBLANK(tblClean[[#This Row],[Booking Date]])), 1, 0)</f>
        <v>1</v>
      </c>
      <c r="N508" s="38">
        <f>IF(NOT(ISBLANK(tblClean[[#This Row],[Delivery Date]])), 1, 0)</f>
        <v>1</v>
      </c>
      <c r="O508" s="38">
        <f>IF(OR(LOWER(TRIM(tblClean[[#This Row],[Cancellation Status]]))="yes", LOWER(TRIM(tblClean[[#This Row],[Cancellation Status]]))="cancelled"), 1, 0)</f>
        <v>0</v>
      </c>
      <c r="P508" s="38">
        <f>IF(AND(tblClean[[#This Row],[Is_Delivered]]=1, tblClean[[#This Row],[Is_Cancelled]]=0), 1, 0)</f>
        <v>1</v>
      </c>
      <c r="Q508" s="38">
        <f>IF(AND(NOT(ISBLANK(tblClean[[#This Row],[Pre-Booking Date]])), NOT(ISBLANK(tblClean[[#This Row],[Lead Date]]))), tblClean[[#This Row],[Pre-Booking Date]] - tblClean[[#This Row],[Lead Date]], "")</f>
        <v>5</v>
      </c>
      <c r="R508" s="38">
        <f>IF(AND(NOT(ISBLANK(tblClean[[#This Row],[Booking Date]])), NOT(ISBLANK(tblClean[[#This Row],[Pre-Booking Date]]))), tblClean[[#This Row],[Booking Date]] - tblClean[[#This Row],[Pre-Booking Date]], "")</f>
        <v>1</v>
      </c>
      <c r="S508" s="38">
        <f>IF(AND(NOT(ISBLANK(tblClean[[#This Row],[Delivery Date]])), NOT(ISBLANK(tblClean[[#This Row],[Booking Date]]))), tblClean[[#This Row],[Delivery Date]] - tblClean[[#This Row],[Booking Date]], "")</f>
        <v>5</v>
      </c>
      <c r="T508" s="39">
        <f>IF(AND(tblClean[[#This Row],[Is_SuccessfulDelivery]]=1, NOT(ISBLANK(tblClean[[#This Row],[Delivery Date]])), NOT(ISBLANK(tblClean[[#This Row],[Booking Date]]))),
   tblClean[[#This Row],[Delivery Date]] - tblClean[[#This Row],[Booking Date]],
   "")</f>
        <v>5</v>
      </c>
      <c r="U5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08" s="82">
        <f>IF(tblClean[[#This Row],[Delivery Date]]="", "", tblClean[[#This Row],[Delivery Date]] - tblClean[[#This Row],[Lead Date]])</f>
        <v>11</v>
      </c>
      <c r="W508" s="82" t="str">
        <f>_xlfn.XLOOKUP(tblClean[[#This Row],[Lead ID]], tblHP[Lead ID], tblHP[Potential_Bucket], "")</f>
        <v>High</v>
      </c>
      <c r="X508" s="82" t="str">
        <f>IF(tblClean[[#This Row],[Customer Rating]]="", "", IF(tblClean[[#This Row],[Customer Rating]]&lt;=2,"0-2", IF(tblClean[[#This Row],[Customer Rating]]&lt;=5,"3-5", IF(tblClean[[#This Row],[Customer Rating]]&lt;=8,"6-8","9-10"))))</f>
        <v>6-8</v>
      </c>
    </row>
    <row r="509" spans="1:24" x14ac:dyDescent="0.3">
      <c r="A509" s="33" t="s">
        <v>528</v>
      </c>
      <c r="B509" s="34" t="s">
        <v>21</v>
      </c>
      <c r="C509" s="34" t="s">
        <v>16</v>
      </c>
      <c r="D509" s="35">
        <v>45943</v>
      </c>
      <c r="E509" s="35">
        <v>45948</v>
      </c>
      <c r="F509" s="35">
        <v>45949</v>
      </c>
      <c r="G509" s="35">
        <v>45951</v>
      </c>
      <c r="H509" s="34" t="s">
        <v>17</v>
      </c>
      <c r="I509" s="34"/>
      <c r="J509" s="35">
        <v>45980</v>
      </c>
      <c r="K509" s="36">
        <v>9</v>
      </c>
      <c r="L509" s="44">
        <f>IF(NOT(ISBLANK(tblClean[[#This Row],[Pre-Booking Date]])), 1, 0)</f>
        <v>1</v>
      </c>
      <c r="M509" s="44">
        <f>IF(NOT(ISBLANK(tblClean[[#This Row],[Booking Date]])), 1, 0)</f>
        <v>1</v>
      </c>
      <c r="N509" s="38">
        <f>IF(NOT(ISBLANK(tblClean[[#This Row],[Delivery Date]])), 1, 0)</f>
        <v>1</v>
      </c>
      <c r="O509" s="38">
        <f>IF(OR(LOWER(TRIM(tblClean[[#This Row],[Cancellation Status]]))="yes", LOWER(TRIM(tblClean[[#This Row],[Cancellation Status]]))="cancelled"), 1, 0)</f>
        <v>0</v>
      </c>
      <c r="P509" s="38">
        <f>IF(AND(tblClean[[#This Row],[Is_Delivered]]=1, tblClean[[#This Row],[Is_Cancelled]]=0), 1, 0)</f>
        <v>1</v>
      </c>
      <c r="Q509" s="38">
        <f>IF(AND(NOT(ISBLANK(tblClean[[#This Row],[Pre-Booking Date]])), NOT(ISBLANK(tblClean[[#This Row],[Lead Date]]))), tblClean[[#This Row],[Pre-Booking Date]] - tblClean[[#This Row],[Lead Date]], "")</f>
        <v>5</v>
      </c>
      <c r="R509" s="38">
        <f>IF(AND(NOT(ISBLANK(tblClean[[#This Row],[Booking Date]])), NOT(ISBLANK(tblClean[[#This Row],[Pre-Booking Date]]))), tblClean[[#This Row],[Booking Date]] - tblClean[[#This Row],[Pre-Booking Date]], "")</f>
        <v>1</v>
      </c>
      <c r="S509" s="38">
        <f>IF(AND(NOT(ISBLANK(tblClean[[#This Row],[Delivery Date]])), NOT(ISBLANK(tblClean[[#This Row],[Booking Date]]))), tblClean[[#This Row],[Delivery Date]] - tblClean[[#This Row],[Booking Date]], "")</f>
        <v>2</v>
      </c>
      <c r="T509" s="39">
        <f>IF(AND(tblClean[[#This Row],[Is_SuccessfulDelivery]]=1, NOT(ISBLANK(tblClean[[#This Row],[Delivery Date]])), NOT(ISBLANK(tblClean[[#This Row],[Booking Date]]))),
   tblClean[[#This Row],[Delivery Date]] - tblClean[[#This Row],[Booking Date]],
   "")</f>
        <v>2</v>
      </c>
      <c r="U5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09" s="82">
        <f>IF(tblClean[[#This Row],[Delivery Date]]="", "", tblClean[[#This Row],[Delivery Date]] - tblClean[[#This Row],[Lead Date]])</f>
        <v>8</v>
      </c>
      <c r="W509" s="82" t="str">
        <f>_xlfn.XLOOKUP(tblClean[[#This Row],[Lead ID]], tblHP[Lead ID], tblHP[Potential_Bucket], "")</f>
        <v>Medium</v>
      </c>
      <c r="X509" s="82" t="str">
        <f>IF(tblClean[[#This Row],[Customer Rating]]="", "", IF(tblClean[[#This Row],[Customer Rating]]&lt;=2,"0-2", IF(tblClean[[#This Row],[Customer Rating]]&lt;=5,"3-5", IF(tblClean[[#This Row],[Customer Rating]]&lt;=8,"6-8","9-10"))))</f>
        <v>9-10</v>
      </c>
    </row>
    <row r="510" spans="1:24" x14ac:dyDescent="0.3">
      <c r="A510" s="40" t="s">
        <v>529</v>
      </c>
      <c r="B510" s="41" t="s">
        <v>15</v>
      </c>
      <c r="C510" s="41" t="s">
        <v>30</v>
      </c>
      <c r="D510" s="42">
        <v>45943</v>
      </c>
      <c r="E510" s="42">
        <v>45948</v>
      </c>
      <c r="F510" s="42">
        <v>45950</v>
      </c>
      <c r="G510" s="42">
        <v>45952</v>
      </c>
      <c r="H510" s="41" t="s">
        <v>17</v>
      </c>
      <c r="I510" s="41"/>
      <c r="J510" s="42">
        <v>45976</v>
      </c>
      <c r="K510" s="43">
        <v>4</v>
      </c>
      <c r="L510" s="44">
        <f>IF(NOT(ISBLANK(tblClean[[#This Row],[Pre-Booking Date]])), 1, 0)</f>
        <v>1</v>
      </c>
      <c r="M510" s="44">
        <f>IF(NOT(ISBLANK(tblClean[[#This Row],[Booking Date]])), 1, 0)</f>
        <v>1</v>
      </c>
      <c r="N510" s="38">
        <f>IF(NOT(ISBLANK(tblClean[[#This Row],[Delivery Date]])), 1, 0)</f>
        <v>1</v>
      </c>
      <c r="O510" s="38">
        <f>IF(OR(LOWER(TRIM(tblClean[[#This Row],[Cancellation Status]]))="yes", LOWER(TRIM(tblClean[[#This Row],[Cancellation Status]]))="cancelled"), 1, 0)</f>
        <v>0</v>
      </c>
      <c r="P510" s="38">
        <f>IF(AND(tblClean[[#This Row],[Is_Delivered]]=1, tblClean[[#This Row],[Is_Cancelled]]=0), 1, 0)</f>
        <v>1</v>
      </c>
      <c r="Q510" s="38">
        <f>IF(AND(NOT(ISBLANK(tblClean[[#This Row],[Pre-Booking Date]])), NOT(ISBLANK(tblClean[[#This Row],[Lead Date]]))), tblClean[[#This Row],[Pre-Booking Date]] - tblClean[[#This Row],[Lead Date]], "")</f>
        <v>5</v>
      </c>
      <c r="R510" s="38">
        <f>IF(AND(NOT(ISBLANK(tblClean[[#This Row],[Booking Date]])), NOT(ISBLANK(tblClean[[#This Row],[Pre-Booking Date]]))), tblClean[[#This Row],[Booking Date]] - tblClean[[#This Row],[Pre-Booking Date]], "")</f>
        <v>2</v>
      </c>
      <c r="S510" s="38">
        <f>IF(AND(NOT(ISBLANK(tblClean[[#This Row],[Delivery Date]])), NOT(ISBLANK(tblClean[[#This Row],[Booking Date]]))), tblClean[[#This Row],[Delivery Date]] - tblClean[[#This Row],[Booking Date]], "")</f>
        <v>2</v>
      </c>
      <c r="T510" s="39">
        <f>IF(AND(tblClean[[#This Row],[Is_SuccessfulDelivery]]=1, NOT(ISBLANK(tblClean[[#This Row],[Delivery Date]])), NOT(ISBLANK(tblClean[[#This Row],[Booking Date]]))),
   tblClean[[#This Row],[Delivery Date]] - tblClean[[#This Row],[Booking Date]],
   "")</f>
        <v>2</v>
      </c>
      <c r="U5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10" s="82">
        <f>IF(tblClean[[#This Row],[Delivery Date]]="", "", tblClean[[#This Row],[Delivery Date]] - tblClean[[#This Row],[Lead Date]])</f>
        <v>9</v>
      </c>
      <c r="W510" s="82" t="str">
        <f>_xlfn.XLOOKUP(tblClean[[#This Row],[Lead ID]], tblHP[Lead ID], tblHP[Potential_Bucket], "")</f>
        <v>Low</v>
      </c>
      <c r="X510" s="82" t="str">
        <f>IF(tblClean[[#This Row],[Customer Rating]]="", "", IF(tblClean[[#This Row],[Customer Rating]]&lt;=2,"0-2", IF(tblClean[[#This Row],[Customer Rating]]&lt;=5,"3-5", IF(tblClean[[#This Row],[Customer Rating]]&lt;=8,"6-8","9-10"))))</f>
        <v>3-5</v>
      </c>
    </row>
    <row r="511" spans="1:24" x14ac:dyDescent="0.3">
      <c r="A511" s="33" t="s">
        <v>530</v>
      </c>
      <c r="B511" s="34" t="s">
        <v>15</v>
      </c>
      <c r="C511" s="34" t="s">
        <v>16</v>
      </c>
      <c r="D511" s="35">
        <v>45952</v>
      </c>
      <c r="E511" s="35">
        <v>45956</v>
      </c>
      <c r="F511" s="35">
        <v>45961</v>
      </c>
      <c r="G511" s="35">
        <v>45967</v>
      </c>
      <c r="H511" s="34" t="s">
        <v>17</v>
      </c>
      <c r="I511" s="34"/>
      <c r="J511" s="35">
        <v>45982</v>
      </c>
      <c r="K511" s="36">
        <v>5</v>
      </c>
      <c r="L511" s="44">
        <f>IF(NOT(ISBLANK(tblClean[[#This Row],[Pre-Booking Date]])), 1, 0)</f>
        <v>1</v>
      </c>
      <c r="M511" s="44">
        <f>IF(NOT(ISBLANK(tblClean[[#This Row],[Booking Date]])), 1, 0)</f>
        <v>1</v>
      </c>
      <c r="N511" s="38">
        <f>IF(NOT(ISBLANK(tblClean[[#This Row],[Delivery Date]])), 1, 0)</f>
        <v>1</v>
      </c>
      <c r="O511" s="38">
        <f>IF(OR(LOWER(TRIM(tblClean[[#This Row],[Cancellation Status]]))="yes", LOWER(TRIM(tblClean[[#This Row],[Cancellation Status]]))="cancelled"), 1, 0)</f>
        <v>0</v>
      </c>
      <c r="P511" s="38">
        <f>IF(AND(tblClean[[#This Row],[Is_Delivered]]=1, tblClean[[#This Row],[Is_Cancelled]]=0), 1, 0)</f>
        <v>1</v>
      </c>
      <c r="Q511" s="38">
        <f>IF(AND(NOT(ISBLANK(tblClean[[#This Row],[Pre-Booking Date]])), NOT(ISBLANK(tblClean[[#This Row],[Lead Date]]))), tblClean[[#This Row],[Pre-Booking Date]] - tblClean[[#This Row],[Lead Date]], "")</f>
        <v>4</v>
      </c>
      <c r="R511" s="38">
        <f>IF(AND(NOT(ISBLANK(tblClean[[#This Row],[Booking Date]])), NOT(ISBLANK(tblClean[[#This Row],[Pre-Booking Date]]))), tblClean[[#This Row],[Booking Date]] - tblClean[[#This Row],[Pre-Booking Date]], "")</f>
        <v>5</v>
      </c>
      <c r="S511" s="38">
        <f>IF(AND(NOT(ISBLANK(tblClean[[#This Row],[Delivery Date]])), NOT(ISBLANK(tblClean[[#This Row],[Booking Date]]))), tblClean[[#This Row],[Delivery Date]] - tblClean[[#This Row],[Booking Date]], "")</f>
        <v>6</v>
      </c>
      <c r="T511" s="39">
        <f>IF(AND(tblClean[[#This Row],[Is_SuccessfulDelivery]]=1, NOT(ISBLANK(tblClean[[#This Row],[Delivery Date]])), NOT(ISBLANK(tblClean[[#This Row],[Booking Date]]))),
   tblClean[[#This Row],[Delivery Date]] - tblClean[[#This Row],[Booking Date]],
   "")</f>
        <v>6</v>
      </c>
      <c r="U5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11" s="82">
        <f>IF(tblClean[[#This Row],[Delivery Date]]="", "", tblClean[[#This Row],[Delivery Date]] - tblClean[[#This Row],[Lead Date]])</f>
        <v>15</v>
      </c>
      <c r="W511" s="82" t="str">
        <f>_xlfn.XLOOKUP(tblClean[[#This Row],[Lead ID]], tblHP[Lead ID], tblHP[Potential_Bucket], "")</f>
        <v>Low</v>
      </c>
      <c r="X511" s="82" t="str">
        <f>IF(tblClean[[#This Row],[Customer Rating]]="", "", IF(tblClean[[#This Row],[Customer Rating]]&lt;=2,"0-2", IF(tblClean[[#This Row],[Customer Rating]]&lt;=5,"3-5", IF(tblClean[[#This Row],[Customer Rating]]&lt;=8,"6-8","9-10"))))</f>
        <v>3-5</v>
      </c>
    </row>
    <row r="512" spans="1:24" x14ac:dyDescent="0.3">
      <c r="A512" s="40" t="s">
        <v>531</v>
      </c>
      <c r="B512" s="41" t="s">
        <v>32</v>
      </c>
      <c r="C512" s="41" t="s">
        <v>16</v>
      </c>
      <c r="D512" s="42">
        <v>45956</v>
      </c>
      <c r="E512" s="42">
        <v>45957</v>
      </c>
      <c r="F512" s="42">
        <v>45962</v>
      </c>
      <c r="G512" s="42">
        <v>45964</v>
      </c>
      <c r="H512" s="41" t="s">
        <v>17</v>
      </c>
      <c r="I512" s="41"/>
      <c r="J512" s="42">
        <v>45989</v>
      </c>
      <c r="K512" s="43">
        <v>10</v>
      </c>
      <c r="L512" s="44">
        <f>IF(NOT(ISBLANK(tblClean[[#This Row],[Pre-Booking Date]])), 1, 0)</f>
        <v>1</v>
      </c>
      <c r="M512" s="44">
        <f>IF(NOT(ISBLANK(tblClean[[#This Row],[Booking Date]])), 1, 0)</f>
        <v>1</v>
      </c>
      <c r="N512" s="38">
        <f>IF(NOT(ISBLANK(tblClean[[#This Row],[Delivery Date]])), 1, 0)</f>
        <v>1</v>
      </c>
      <c r="O512" s="38">
        <f>IF(OR(LOWER(TRIM(tblClean[[#This Row],[Cancellation Status]]))="yes", LOWER(TRIM(tblClean[[#This Row],[Cancellation Status]]))="cancelled"), 1, 0)</f>
        <v>0</v>
      </c>
      <c r="P512" s="38">
        <f>IF(AND(tblClean[[#This Row],[Is_Delivered]]=1, tblClean[[#This Row],[Is_Cancelled]]=0), 1, 0)</f>
        <v>1</v>
      </c>
      <c r="Q512" s="38">
        <f>IF(AND(NOT(ISBLANK(tblClean[[#This Row],[Pre-Booking Date]])), NOT(ISBLANK(tblClean[[#This Row],[Lead Date]]))), tblClean[[#This Row],[Pre-Booking Date]] - tblClean[[#This Row],[Lead Date]], "")</f>
        <v>1</v>
      </c>
      <c r="R512" s="38">
        <f>IF(AND(NOT(ISBLANK(tblClean[[#This Row],[Booking Date]])), NOT(ISBLANK(tblClean[[#This Row],[Pre-Booking Date]]))), tblClean[[#This Row],[Booking Date]] - tblClean[[#This Row],[Pre-Booking Date]], "")</f>
        <v>5</v>
      </c>
      <c r="S512" s="38">
        <f>IF(AND(NOT(ISBLANK(tblClean[[#This Row],[Delivery Date]])), NOT(ISBLANK(tblClean[[#This Row],[Booking Date]]))), tblClean[[#This Row],[Delivery Date]] - tblClean[[#This Row],[Booking Date]], "")</f>
        <v>2</v>
      </c>
      <c r="T512" s="39">
        <f>IF(AND(tblClean[[#This Row],[Is_SuccessfulDelivery]]=1, NOT(ISBLANK(tblClean[[#This Row],[Delivery Date]])), NOT(ISBLANK(tblClean[[#This Row],[Booking Date]]))),
   tblClean[[#This Row],[Delivery Date]] - tblClean[[#This Row],[Booking Date]],
   "")</f>
        <v>2</v>
      </c>
      <c r="U5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12" s="82">
        <f>IF(tblClean[[#This Row],[Delivery Date]]="", "", tblClean[[#This Row],[Delivery Date]] - tblClean[[#This Row],[Lead Date]])</f>
        <v>8</v>
      </c>
      <c r="W512" s="82" t="str">
        <f>_xlfn.XLOOKUP(tblClean[[#This Row],[Lead ID]], tblHP[Lead ID], tblHP[Potential_Bucket], "")</f>
        <v>Low</v>
      </c>
      <c r="X512" s="82" t="str">
        <f>IF(tblClean[[#This Row],[Customer Rating]]="", "", IF(tblClean[[#This Row],[Customer Rating]]&lt;=2,"0-2", IF(tblClean[[#This Row],[Customer Rating]]&lt;=5,"3-5", IF(tblClean[[#This Row],[Customer Rating]]&lt;=8,"6-8","9-10"))))</f>
        <v>9-10</v>
      </c>
    </row>
    <row r="513" spans="1:24" x14ac:dyDescent="0.3">
      <c r="A513" s="33" t="s">
        <v>532</v>
      </c>
      <c r="B513" s="34" t="s">
        <v>19</v>
      </c>
      <c r="C513" s="34" t="s">
        <v>16</v>
      </c>
      <c r="D513" s="35">
        <v>45957</v>
      </c>
      <c r="E513" s="35">
        <v>45960</v>
      </c>
      <c r="F513" s="35">
        <v>45962</v>
      </c>
      <c r="G513" s="35">
        <v>45964</v>
      </c>
      <c r="H513" s="34" t="s">
        <v>17</v>
      </c>
      <c r="I513" s="34"/>
      <c r="J513" s="35">
        <v>45992</v>
      </c>
      <c r="K513" s="36">
        <v>1</v>
      </c>
      <c r="L513" s="44">
        <f>IF(NOT(ISBLANK(tblClean[[#This Row],[Pre-Booking Date]])), 1, 0)</f>
        <v>1</v>
      </c>
      <c r="M513" s="44">
        <f>IF(NOT(ISBLANK(tblClean[[#This Row],[Booking Date]])), 1, 0)</f>
        <v>1</v>
      </c>
      <c r="N513" s="38">
        <f>IF(NOT(ISBLANK(tblClean[[#This Row],[Delivery Date]])), 1, 0)</f>
        <v>1</v>
      </c>
      <c r="O513" s="38">
        <f>IF(OR(LOWER(TRIM(tblClean[[#This Row],[Cancellation Status]]))="yes", LOWER(TRIM(tblClean[[#This Row],[Cancellation Status]]))="cancelled"), 1, 0)</f>
        <v>0</v>
      </c>
      <c r="P513" s="38">
        <f>IF(AND(tblClean[[#This Row],[Is_Delivered]]=1, tblClean[[#This Row],[Is_Cancelled]]=0), 1, 0)</f>
        <v>1</v>
      </c>
      <c r="Q513" s="38">
        <f>IF(AND(NOT(ISBLANK(tblClean[[#This Row],[Pre-Booking Date]])), NOT(ISBLANK(tblClean[[#This Row],[Lead Date]]))), tblClean[[#This Row],[Pre-Booking Date]] - tblClean[[#This Row],[Lead Date]], "")</f>
        <v>3</v>
      </c>
      <c r="R513" s="38">
        <f>IF(AND(NOT(ISBLANK(tblClean[[#This Row],[Booking Date]])), NOT(ISBLANK(tblClean[[#This Row],[Pre-Booking Date]]))), tblClean[[#This Row],[Booking Date]] - tblClean[[#This Row],[Pre-Booking Date]], "")</f>
        <v>2</v>
      </c>
      <c r="S513" s="38">
        <f>IF(AND(NOT(ISBLANK(tblClean[[#This Row],[Delivery Date]])), NOT(ISBLANK(tblClean[[#This Row],[Booking Date]]))), tblClean[[#This Row],[Delivery Date]] - tblClean[[#This Row],[Booking Date]], "")</f>
        <v>2</v>
      </c>
      <c r="T513" s="39">
        <f>IF(AND(tblClean[[#This Row],[Is_SuccessfulDelivery]]=1, NOT(ISBLANK(tblClean[[#This Row],[Delivery Date]])), NOT(ISBLANK(tblClean[[#This Row],[Booking Date]]))),
   tblClean[[#This Row],[Delivery Date]] - tblClean[[#This Row],[Booking Date]],
   "")</f>
        <v>2</v>
      </c>
      <c r="U5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13" s="82">
        <f>IF(tblClean[[#This Row],[Delivery Date]]="", "", tblClean[[#This Row],[Delivery Date]] - tblClean[[#This Row],[Lead Date]])</f>
        <v>7</v>
      </c>
      <c r="W513" s="82" t="str">
        <f>_xlfn.XLOOKUP(tblClean[[#This Row],[Lead ID]], tblHP[Lead ID], tblHP[Potential_Bucket], "")</f>
        <v>Low</v>
      </c>
      <c r="X513" s="82" t="str">
        <f>IF(tblClean[[#This Row],[Customer Rating]]="", "", IF(tblClean[[#This Row],[Customer Rating]]&lt;=2,"0-2", IF(tblClean[[#This Row],[Customer Rating]]&lt;=5,"3-5", IF(tblClean[[#This Row],[Customer Rating]]&lt;=8,"6-8","9-10"))))</f>
        <v>0-2</v>
      </c>
    </row>
    <row r="514" spans="1:24" x14ac:dyDescent="0.3">
      <c r="A514" s="40" t="s">
        <v>533</v>
      </c>
      <c r="B514" s="41" t="s">
        <v>21</v>
      </c>
      <c r="C514" s="41" t="s">
        <v>16</v>
      </c>
      <c r="D514" s="42">
        <v>45951</v>
      </c>
      <c r="E514" s="42">
        <v>45953</v>
      </c>
      <c r="F514" s="42">
        <v>45957</v>
      </c>
      <c r="G514" s="42">
        <v>45961</v>
      </c>
      <c r="H514" s="41" t="s">
        <v>17</v>
      </c>
      <c r="I514" s="41"/>
      <c r="J514" s="42">
        <v>45988</v>
      </c>
      <c r="K514" s="43">
        <v>10</v>
      </c>
      <c r="L514" s="44">
        <f>IF(NOT(ISBLANK(tblClean[[#This Row],[Pre-Booking Date]])), 1, 0)</f>
        <v>1</v>
      </c>
      <c r="M514" s="44">
        <f>IF(NOT(ISBLANK(tblClean[[#This Row],[Booking Date]])), 1, 0)</f>
        <v>1</v>
      </c>
      <c r="N514" s="38">
        <f>IF(NOT(ISBLANK(tblClean[[#This Row],[Delivery Date]])), 1, 0)</f>
        <v>1</v>
      </c>
      <c r="O514" s="38">
        <f>IF(OR(LOWER(TRIM(tblClean[[#This Row],[Cancellation Status]]))="yes", LOWER(TRIM(tblClean[[#This Row],[Cancellation Status]]))="cancelled"), 1, 0)</f>
        <v>0</v>
      </c>
      <c r="P514" s="38">
        <f>IF(AND(tblClean[[#This Row],[Is_Delivered]]=1, tblClean[[#This Row],[Is_Cancelled]]=0), 1, 0)</f>
        <v>1</v>
      </c>
      <c r="Q514" s="38">
        <f>IF(AND(NOT(ISBLANK(tblClean[[#This Row],[Pre-Booking Date]])), NOT(ISBLANK(tblClean[[#This Row],[Lead Date]]))), tblClean[[#This Row],[Pre-Booking Date]] - tblClean[[#This Row],[Lead Date]], "")</f>
        <v>2</v>
      </c>
      <c r="R514" s="38">
        <f>IF(AND(NOT(ISBLANK(tblClean[[#This Row],[Booking Date]])), NOT(ISBLANK(tblClean[[#This Row],[Pre-Booking Date]]))), tblClean[[#This Row],[Booking Date]] - tblClean[[#This Row],[Pre-Booking Date]], "")</f>
        <v>4</v>
      </c>
      <c r="S514" s="38">
        <f>IF(AND(NOT(ISBLANK(tblClean[[#This Row],[Delivery Date]])), NOT(ISBLANK(tblClean[[#This Row],[Booking Date]]))), tblClean[[#This Row],[Delivery Date]] - tblClean[[#This Row],[Booking Date]], "")</f>
        <v>4</v>
      </c>
      <c r="T514" s="39">
        <f>IF(AND(tblClean[[#This Row],[Is_SuccessfulDelivery]]=1, NOT(ISBLANK(tblClean[[#This Row],[Delivery Date]])), NOT(ISBLANK(tblClean[[#This Row],[Booking Date]]))),
   tblClean[[#This Row],[Delivery Date]] - tblClean[[#This Row],[Booking Date]],
   "")</f>
        <v>4</v>
      </c>
      <c r="U5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14" s="82">
        <f>IF(tblClean[[#This Row],[Delivery Date]]="", "", tblClean[[#This Row],[Delivery Date]] - tblClean[[#This Row],[Lead Date]])</f>
        <v>10</v>
      </c>
      <c r="W514" s="82" t="str">
        <f>_xlfn.XLOOKUP(tblClean[[#This Row],[Lead ID]], tblHP[Lead ID], tblHP[Potential_Bucket], "")</f>
        <v>Medium</v>
      </c>
      <c r="X514" s="82" t="str">
        <f>IF(tblClean[[#This Row],[Customer Rating]]="", "", IF(tblClean[[#This Row],[Customer Rating]]&lt;=2,"0-2", IF(tblClean[[#This Row],[Customer Rating]]&lt;=5,"3-5", IF(tblClean[[#This Row],[Customer Rating]]&lt;=8,"6-8","9-10"))))</f>
        <v>9-10</v>
      </c>
    </row>
    <row r="515" spans="1:24" x14ac:dyDescent="0.3">
      <c r="A515" s="33" t="s">
        <v>534</v>
      </c>
      <c r="B515" s="34" t="s">
        <v>21</v>
      </c>
      <c r="C515" s="34" t="s">
        <v>16</v>
      </c>
      <c r="D515" s="35">
        <v>45935</v>
      </c>
      <c r="E515" s="35">
        <v>45938</v>
      </c>
      <c r="F515" s="35">
        <v>45940</v>
      </c>
      <c r="G515" s="35">
        <v>45943</v>
      </c>
      <c r="H515" s="34" t="s">
        <v>17</v>
      </c>
      <c r="I515" s="34"/>
      <c r="J515" s="35">
        <v>45964</v>
      </c>
      <c r="K515" s="36">
        <v>5</v>
      </c>
      <c r="L515" s="44">
        <f>IF(NOT(ISBLANK(tblClean[[#This Row],[Pre-Booking Date]])), 1, 0)</f>
        <v>1</v>
      </c>
      <c r="M515" s="44">
        <f>IF(NOT(ISBLANK(tblClean[[#This Row],[Booking Date]])), 1, 0)</f>
        <v>1</v>
      </c>
      <c r="N515" s="38">
        <f>IF(NOT(ISBLANK(tblClean[[#This Row],[Delivery Date]])), 1, 0)</f>
        <v>1</v>
      </c>
      <c r="O515" s="38">
        <f>IF(OR(LOWER(TRIM(tblClean[[#This Row],[Cancellation Status]]))="yes", LOWER(TRIM(tblClean[[#This Row],[Cancellation Status]]))="cancelled"), 1, 0)</f>
        <v>0</v>
      </c>
      <c r="P515" s="38">
        <f>IF(AND(tblClean[[#This Row],[Is_Delivered]]=1, tblClean[[#This Row],[Is_Cancelled]]=0), 1, 0)</f>
        <v>1</v>
      </c>
      <c r="Q515" s="38">
        <f>IF(AND(NOT(ISBLANK(tblClean[[#This Row],[Pre-Booking Date]])), NOT(ISBLANK(tblClean[[#This Row],[Lead Date]]))), tblClean[[#This Row],[Pre-Booking Date]] - tblClean[[#This Row],[Lead Date]], "")</f>
        <v>3</v>
      </c>
      <c r="R515" s="38">
        <f>IF(AND(NOT(ISBLANK(tblClean[[#This Row],[Booking Date]])), NOT(ISBLANK(tblClean[[#This Row],[Pre-Booking Date]]))), tblClean[[#This Row],[Booking Date]] - tblClean[[#This Row],[Pre-Booking Date]], "")</f>
        <v>2</v>
      </c>
      <c r="S515" s="38">
        <f>IF(AND(NOT(ISBLANK(tblClean[[#This Row],[Delivery Date]])), NOT(ISBLANK(tblClean[[#This Row],[Booking Date]]))), tblClean[[#This Row],[Delivery Date]] - tblClean[[#This Row],[Booking Date]], "")</f>
        <v>3</v>
      </c>
      <c r="T515" s="39">
        <f>IF(AND(tblClean[[#This Row],[Is_SuccessfulDelivery]]=1, NOT(ISBLANK(tblClean[[#This Row],[Delivery Date]])), NOT(ISBLANK(tblClean[[#This Row],[Booking Date]]))),
   tblClean[[#This Row],[Delivery Date]] - tblClean[[#This Row],[Booking Date]],
   "")</f>
        <v>3</v>
      </c>
      <c r="U5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15" s="82">
        <f>IF(tblClean[[#This Row],[Delivery Date]]="", "", tblClean[[#This Row],[Delivery Date]] - tblClean[[#This Row],[Lead Date]])</f>
        <v>8</v>
      </c>
      <c r="W515" s="82" t="str">
        <f>_xlfn.XLOOKUP(tblClean[[#This Row],[Lead ID]], tblHP[Lead ID], tblHP[Potential_Bucket], "")</f>
        <v>Low</v>
      </c>
      <c r="X515" s="82" t="str">
        <f>IF(tblClean[[#This Row],[Customer Rating]]="", "", IF(tblClean[[#This Row],[Customer Rating]]&lt;=2,"0-2", IF(tblClean[[#This Row],[Customer Rating]]&lt;=5,"3-5", IF(tblClean[[#This Row],[Customer Rating]]&lt;=8,"6-8","9-10"))))</f>
        <v>3-5</v>
      </c>
    </row>
    <row r="516" spans="1:24" x14ac:dyDescent="0.3">
      <c r="A516" s="40" t="s">
        <v>535</v>
      </c>
      <c r="B516" s="41" t="s">
        <v>32</v>
      </c>
      <c r="C516" s="41" t="s">
        <v>16</v>
      </c>
      <c r="D516" s="42">
        <v>45946</v>
      </c>
      <c r="E516" s="42">
        <v>45947</v>
      </c>
      <c r="F516" s="42">
        <v>45950</v>
      </c>
      <c r="G516" s="42">
        <v>45952</v>
      </c>
      <c r="H516" s="41" t="s">
        <v>17</v>
      </c>
      <c r="I516" s="41"/>
      <c r="J516" s="42">
        <v>45973</v>
      </c>
      <c r="K516" s="43">
        <v>5</v>
      </c>
      <c r="L516" s="44">
        <f>IF(NOT(ISBLANK(tblClean[[#This Row],[Pre-Booking Date]])), 1, 0)</f>
        <v>1</v>
      </c>
      <c r="M516" s="44">
        <f>IF(NOT(ISBLANK(tblClean[[#This Row],[Booking Date]])), 1, 0)</f>
        <v>1</v>
      </c>
      <c r="N516" s="38">
        <f>IF(NOT(ISBLANK(tblClean[[#This Row],[Delivery Date]])), 1, 0)</f>
        <v>1</v>
      </c>
      <c r="O516" s="38">
        <f>IF(OR(LOWER(TRIM(tblClean[[#This Row],[Cancellation Status]]))="yes", LOWER(TRIM(tblClean[[#This Row],[Cancellation Status]]))="cancelled"), 1, 0)</f>
        <v>0</v>
      </c>
      <c r="P516" s="38">
        <f>IF(AND(tblClean[[#This Row],[Is_Delivered]]=1, tblClean[[#This Row],[Is_Cancelled]]=0), 1, 0)</f>
        <v>1</v>
      </c>
      <c r="Q516" s="38">
        <f>IF(AND(NOT(ISBLANK(tblClean[[#This Row],[Pre-Booking Date]])), NOT(ISBLANK(tblClean[[#This Row],[Lead Date]]))), tblClean[[#This Row],[Pre-Booking Date]] - tblClean[[#This Row],[Lead Date]], "")</f>
        <v>1</v>
      </c>
      <c r="R516" s="38">
        <f>IF(AND(NOT(ISBLANK(tblClean[[#This Row],[Booking Date]])), NOT(ISBLANK(tblClean[[#This Row],[Pre-Booking Date]]))), tblClean[[#This Row],[Booking Date]] - tblClean[[#This Row],[Pre-Booking Date]], "")</f>
        <v>3</v>
      </c>
      <c r="S516" s="38">
        <f>IF(AND(NOT(ISBLANK(tblClean[[#This Row],[Delivery Date]])), NOT(ISBLANK(tblClean[[#This Row],[Booking Date]]))), tblClean[[#This Row],[Delivery Date]] - tblClean[[#This Row],[Booking Date]], "")</f>
        <v>2</v>
      </c>
      <c r="T516" s="39">
        <f>IF(AND(tblClean[[#This Row],[Is_SuccessfulDelivery]]=1, NOT(ISBLANK(tblClean[[#This Row],[Delivery Date]])), NOT(ISBLANK(tblClean[[#This Row],[Booking Date]]))),
   tblClean[[#This Row],[Delivery Date]] - tblClean[[#This Row],[Booking Date]],
   "")</f>
        <v>2</v>
      </c>
      <c r="U5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16" s="82">
        <f>IF(tblClean[[#This Row],[Delivery Date]]="", "", tblClean[[#This Row],[Delivery Date]] - tblClean[[#This Row],[Lead Date]])</f>
        <v>6</v>
      </c>
      <c r="W516" s="82" t="str">
        <f>_xlfn.XLOOKUP(tblClean[[#This Row],[Lead ID]], tblHP[Lead ID], tblHP[Potential_Bucket], "")</f>
        <v>Low</v>
      </c>
      <c r="X516" s="82" t="str">
        <f>IF(tblClean[[#This Row],[Customer Rating]]="", "", IF(tblClean[[#This Row],[Customer Rating]]&lt;=2,"0-2", IF(tblClean[[#This Row],[Customer Rating]]&lt;=5,"3-5", IF(tblClean[[#This Row],[Customer Rating]]&lt;=8,"6-8","9-10"))))</f>
        <v>3-5</v>
      </c>
    </row>
    <row r="517" spans="1:24" x14ac:dyDescent="0.3">
      <c r="A517" s="33" t="s">
        <v>536</v>
      </c>
      <c r="B517" s="34" t="s">
        <v>15</v>
      </c>
      <c r="C517" s="34" t="s">
        <v>22</v>
      </c>
      <c r="D517" s="35">
        <v>45961</v>
      </c>
      <c r="E517" s="34"/>
      <c r="F517" s="34"/>
      <c r="G517" s="34"/>
      <c r="H517" s="34" t="s">
        <v>23</v>
      </c>
      <c r="I517" s="34" t="s">
        <v>63</v>
      </c>
      <c r="J517" s="34"/>
      <c r="K517" s="36"/>
      <c r="L517" s="44">
        <f>IF(NOT(ISBLANK(tblClean[[#This Row],[Pre-Booking Date]])), 1, 0)</f>
        <v>0</v>
      </c>
      <c r="M517" s="44">
        <f>IF(NOT(ISBLANK(tblClean[[#This Row],[Booking Date]])), 1, 0)</f>
        <v>0</v>
      </c>
      <c r="N517" s="38">
        <f>IF(NOT(ISBLANK(tblClean[[#This Row],[Delivery Date]])), 1, 0)</f>
        <v>0</v>
      </c>
      <c r="O517" s="38">
        <f>IF(OR(LOWER(TRIM(tblClean[[#This Row],[Cancellation Status]]))="yes", LOWER(TRIM(tblClean[[#This Row],[Cancellation Status]]))="cancelled"), 1, 0)</f>
        <v>1</v>
      </c>
      <c r="P517" s="38">
        <f>IF(AND(tblClean[[#This Row],[Is_Delivered]]=1, tblClean[[#This Row],[Is_Cancelled]]=0), 1, 0)</f>
        <v>0</v>
      </c>
      <c r="Q517" s="38" t="str">
        <f>IF(AND(NOT(ISBLANK(tblClean[[#This Row],[Pre-Booking Date]])), NOT(ISBLANK(tblClean[[#This Row],[Lead Date]]))), tblClean[[#This Row],[Pre-Booking Date]] - tblClean[[#This Row],[Lead Date]], "")</f>
        <v/>
      </c>
      <c r="R517" s="38" t="str">
        <f>IF(AND(NOT(ISBLANK(tblClean[[#This Row],[Booking Date]])), NOT(ISBLANK(tblClean[[#This Row],[Pre-Booking Date]]))), tblClean[[#This Row],[Booking Date]] - tblClean[[#This Row],[Pre-Booking Date]], "")</f>
        <v/>
      </c>
      <c r="S517" s="38" t="str">
        <f>IF(AND(NOT(ISBLANK(tblClean[[#This Row],[Delivery Date]])), NOT(ISBLANK(tblClean[[#This Row],[Booking Date]]))), tblClean[[#This Row],[Delivery Date]] - tblClean[[#This Row],[Booking Date]], "")</f>
        <v/>
      </c>
      <c r="T517" s="39" t="str">
        <f>IF(AND(tblClean[[#This Row],[Is_SuccessfulDelivery]]=1, NOT(ISBLANK(tblClean[[#This Row],[Delivery Date]])), NOT(ISBLANK(tblClean[[#This Row],[Booking Date]]))),
   tblClean[[#This Row],[Delivery Date]] - tblClean[[#This Row],[Booking Date]],
   "")</f>
        <v/>
      </c>
      <c r="U5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17" s="82" t="str">
        <f>IF(tblClean[[#This Row],[Delivery Date]]="", "", tblClean[[#This Row],[Delivery Date]] - tblClean[[#This Row],[Lead Date]])</f>
        <v/>
      </c>
      <c r="W517" s="82" t="str">
        <f>_xlfn.XLOOKUP(tblClean[[#This Row],[Lead ID]], tblHP[Lead ID], tblHP[Potential_Bucket], "")</f>
        <v>Low</v>
      </c>
      <c r="X517" s="82" t="str">
        <f>IF(tblClean[[#This Row],[Customer Rating]]="", "", IF(tblClean[[#This Row],[Customer Rating]]&lt;=2,"0-2", IF(tblClean[[#This Row],[Customer Rating]]&lt;=5,"3-5", IF(tblClean[[#This Row],[Customer Rating]]&lt;=8,"6-8","9-10"))))</f>
        <v/>
      </c>
    </row>
    <row r="518" spans="1:24" x14ac:dyDescent="0.3">
      <c r="A518" s="40" t="s">
        <v>537</v>
      </c>
      <c r="B518" s="41" t="s">
        <v>19</v>
      </c>
      <c r="C518" s="41" t="s">
        <v>16</v>
      </c>
      <c r="D518" s="42">
        <v>45932</v>
      </c>
      <c r="E518" s="42">
        <v>45933</v>
      </c>
      <c r="F518" s="42">
        <v>45936</v>
      </c>
      <c r="G518" s="42">
        <v>45938</v>
      </c>
      <c r="H518" s="41" t="s">
        <v>17</v>
      </c>
      <c r="I518" s="41"/>
      <c r="J518" s="42">
        <v>45953</v>
      </c>
      <c r="K518" s="43">
        <v>7</v>
      </c>
      <c r="L518" s="44">
        <f>IF(NOT(ISBLANK(tblClean[[#This Row],[Pre-Booking Date]])), 1, 0)</f>
        <v>1</v>
      </c>
      <c r="M518" s="44">
        <f>IF(NOT(ISBLANK(tblClean[[#This Row],[Booking Date]])), 1, 0)</f>
        <v>1</v>
      </c>
      <c r="N518" s="38">
        <f>IF(NOT(ISBLANK(tblClean[[#This Row],[Delivery Date]])), 1, 0)</f>
        <v>1</v>
      </c>
      <c r="O518" s="38">
        <f>IF(OR(LOWER(TRIM(tblClean[[#This Row],[Cancellation Status]]))="yes", LOWER(TRIM(tblClean[[#This Row],[Cancellation Status]]))="cancelled"), 1, 0)</f>
        <v>0</v>
      </c>
      <c r="P518" s="38">
        <f>IF(AND(tblClean[[#This Row],[Is_Delivered]]=1, tblClean[[#This Row],[Is_Cancelled]]=0), 1, 0)</f>
        <v>1</v>
      </c>
      <c r="Q518" s="38">
        <f>IF(AND(NOT(ISBLANK(tblClean[[#This Row],[Pre-Booking Date]])), NOT(ISBLANK(tblClean[[#This Row],[Lead Date]]))), tblClean[[#This Row],[Pre-Booking Date]] - tblClean[[#This Row],[Lead Date]], "")</f>
        <v>1</v>
      </c>
      <c r="R518" s="38">
        <f>IF(AND(NOT(ISBLANK(tblClean[[#This Row],[Booking Date]])), NOT(ISBLANK(tblClean[[#This Row],[Pre-Booking Date]]))), tblClean[[#This Row],[Booking Date]] - tblClean[[#This Row],[Pre-Booking Date]], "")</f>
        <v>3</v>
      </c>
      <c r="S518" s="38">
        <f>IF(AND(NOT(ISBLANK(tblClean[[#This Row],[Delivery Date]])), NOT(ISBLANK(tblClean[[#This Row],[Booking Date]]))), tblClean[[#This Row],[Delivery Date]] - tblClean[[#This Row],[Booking Date]], "")</f>
        <v>2</v>
      </c>
      <c r="T518" s="39">
        <f>IF(AND(tblClean[[#This Row],[Is_SuccessfulDelivery]]=1, NOT(ISBLANK(tblClean[[#This Row],[Delivery Date]])), NOT(ISBLANK(tblClean[[#This Row],[Booking Date]]))),
   tblClean[[#This Row],[Delivery Date]] - tblClean[[#This Row],[Booking Date]],
   "")</f>
        <v>2</v>
      </c>
      <c r="U5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18" s="82">
        <f>IF(tblClean[[#This Row],[Delivery Date]]="", "", tblClean[[#This Row],[Delivery Date]] - tblClean[[#This Row],[Lead Date]])</f>
        <v>6</v>
      </c>
      <c r="W518" s="82" t="str">
        <f>_xlfn.XLOOKUP(tblClean[[#This Row],[Lead ID]], tblHP[Lead ID], tblHP[Potential_Bucket], "")</f>
        <v>Low</v>
      </c>
      <c r="X518" s="82" t="str">
        <f>IF(tblClean[[#This Row],[Customer Rating]]="", "", IF(tblClean[[#This Row],[Customer Rating]]&lt;=2,"0-2", IF(tblClean[[#This Row],[Customer Rating]]&lt;=5,"3-5", IF(tblClean[[#This Row],[Customer Rating]]&lt;=8,"6-8","9-10"))))</f>
        <v>6-8</v>
      </c>
    </row>
    <row r="519" spans="1:24" x14ac:dyDescent="0.3">
      <c r="A519" s="33" t="s">
        <v>538</v>
      </c>
      <c r="B519" s="34" t="s">
        <v>15</v>
      </c>
      <c r="C519" s="34" t="s">
        <v>22</v>
      </c>
      <c r="D519" s="35">
        <v>45935</v>
      </c>
      <c r="E519" s="34"/>
      <c r="F519" s="34"/>
      <c r="G519" s="34"/>
      <c r="H519" s="34" t="s">
        <v>23</v>
      </c>
      <c r="I519" s="34" t="s">
        <v>33</v>
      </c>
      <c r="J519" s="34"/>
      <c r="K519" s="36"/>
      <c r="L519" s="44">
        <f>IF(NOT(ISBLANK(tblClean[[#This Row],[Pre-Booking Date]])), 1, 0)</f>
        <v>0</v>
      </c>
      <c r="M519" s="44">
        <f>IF(NOT(ISBLANK(tblClean[[#This Row],[Booking Date]])), 1, 0)</f>
        <v>0</v>
      </c>
      <c r="N519" s="38">
        <f>IF(NOT(ISBLANK(tblClean[[#This Row],[Delivery Date]])), 1, 0)</f>
        <v>0</v>
      </c>
      <c r="O519" s="38">
        <f>IF(OR(LOWER(TRIM(tblClean[[#This Row],[Cancellation Status]]))="yes", LOWER(TRIM(tblClean[[#This Row],[Cancellation Status]]))="cancelled"), 1, 0)</f>
        <v>1</v>
      </c>
      <c r="P519" s="38">
        <f>IF(AND(tblClean[[#This Row],[Is_Delivered]]=1, tblClean[[#This Row],[Is_Cancelled]]=0), 1, 0)</f>
        <v>0</v>
      </c>
      <c r="Q519" s="38" t="str">
        <f>IF(AND(NOT(ISBLANK(tblClean[[#This Row],[Pre-Booking Date]])), NOT(ISBLANK(tblClean[[#This Row],[Lead Date]]))), tblClean[[#This Row],[Pre-Booking Date]] - tblClean[[#This Row],[Lead Date]], "")</f>
        <v/>
      </c>
      <c r="R519" s="38" t="str">
        <f>IF(AND(NOT(ISBLANK(tblClean[[#This Row],[Booking Date]])), NOT(ISBLANK(tblClean[[#This Row],[Pre-Booking Date]]))), tblClean[[#This Row],[Booking Date]] - tblClean[[#This Row],[Pre-Booking Date]], "")</f>
        <v/>
      </c>
      <c r="S519" s="38" t="str">
        <f>IF(AND(NOT(ISBLANK(tblClean[[#This Row],[Delivery Date]])), NOT(ISBLANK(tblClean[[#This Row],[Booking Date]]))), tblClean[[#This Row],[Delivery Date]] - tblClean[[#This Row],[Booking Date]], "")</f>
        <v/>
      </c>
      <c r="T519" s="39" t="str">
        <f>IF(AND(tblClean[[#This Row],[Is_SuccessfulDelivery]]=1, NOT(ISBLANK(tblClean[[#This Row],[Delivery Date]])), NOT(ISBLANK(tblClean[[#This Row],[Booking Date]]))),
   tblClean[[#This Row],[Delivery Date]] - tblClean[[#This Row],[Booking Date]],
   "")</f>
        <v/>
      </c>
      <c r="U5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19" s="82" t="str">
        <f>IF(tblClean[[#This Row],[Delivery Date]]="", "", tblClean[[#This Row],[Delivery Date]] - tblClean[[#This Row],[Lead Date]])</f>
        <v/>
      </c>
      <c r="W519" s="82" t="str">
        <f>_xlfn.XLOOKUP(tblClean[[#This Row],[Lead ID]], tblHP[Lead ID], tblHP[Potential_Bucket], "")</f>
        <v>Low</v>
      </c>
      <c r="X519" s="82" t="str">
        <f>IF(tblClean[[#This Row],[Customer Rating]]="", "", IF(tblClean[[#This Row],[Customer Rating]]&lt;=2,"0-2", IF(tblClean[[#This Row],[Customer Rating]]&lt;=5,"3-5", IF(tblClean[[#This Row],[Customer Rating]]&lt;=8,"6-8","9-10"))))</f>
        <v/>
      </c>
    </row>
    <row r="520" spans="1:24" x14ac:dyDescent="0.3">
      <c r="A520" s="40" t="s">
        <v>539</v>
      </c>
      <c r="B520" s="41" t="s">
        <v>15</v>
      </c>
      <c r="C520" s="41" t="s">
        <v>30</v>
      </c>
      <c r="D520" s="42">
        <v>45947</v>
      </c>
      <c r="E520" s="42">
        <v>45949</v>
      </c>
      <c r="F520" s="42">
        <v>45950</v>
      </c>
      <c r="G520" s="42">
        <v>45955</v>
      </c>
      <c r="H520" s="41" t="s">
        <v>17</v>
      </c>
      <c r="I520" s="41"/>
      <c r="J520" s="42">
        <v>45973</v>
      </c>
      <c r="K520" s="43">
        <v>7</v>
      </c>
      <c r="L520" s="44">
        <f>IF(NOT(ISBLANK(tblClean[[#This Row],[Pre-Booking Date]])), 1, 0)</f>
        <v>1</v>
      </c>
      <c r="M520" s="44">
        <f>IF(NOT(ISBLANK(tblClean[[#This Row],[Booking Date]])), 1, 0)</f>
        <v>1</v>
      </c>
      <c r="N520" s="38">
        <f>IF(NOT(ISBLANK(tblClean[[#This Row],[Delivery Date]])), 1, 0)</f>
        <v>1</v>
      </c>
      <c r="O520" s="38">
        <f>IF(OR(LOWER(TRIM(tblClean[[#This Row],[Cancellation Status]]))="yes", LOWER(TRIM(tblClean[[#This Row],[Cancellation Status]]))="cancelled"), 1, 0)</f>
        <v>0</v>
      </c>
      <c r="P520" s="38">
        <f>IF(AND(tblClean[[#This Row],[Is_Delivered]]=1, tblClean[[#This Row],[Is_Cancelled]]=0), 1, 0)</f>
        <v>1</v>
      </c>
      <c r="Q520" s="38">
        <f>IF(AND(NOT(ISBLANK(tblClean[[#This Row],[Pre-Booking Date]])), NOT(ISBLANK(tblClean[[#This Row],[Lead Date]]))), tblClean[[#This Row],[Pre-Booking Date]] - tblClean[[#This Row],[Lead Date]], "")</f>
        <v>2</v>
      </c>
      <c r="R520" s="38">
        <f>IF(AND(NOT(ISBLANK(tblClean[[#This Row],[Booking Date]])), NOT(ISBLANK(tblClean[[#This Row],[Pre-Booking Date]]))), tblClean[[#This Row],[Booking Date]] - tblClean[[#This Row],[Pre-Booking Date]], "")</f>
        <v>1</v>
      </c>
      <c r="S520" s="38">
        <f>IF(AND(NOT(ISBLANK(tblClean[[#This Row],[Delivery Date]])), NOT(ISBLANK(tblClean[[#This Row],[Booking Date]]))), tblClean[[#This Row],[Delivery Date]] - tblClean[[#This Row],[Booking Date]], "")</f>
        <v>5</v>
      </c>
      <c r="T520" s="39">
        <f>IF(AND(tblClean[[#This Row],[Is_SuccessfulDelivery]]=1, NOT(ISBLANK(tblClean[[#This Row],[Delivery Date]])), NOT(ISBLANK(tblClean[[#This Row],[Booking Date]]))),
   tblClean[[#This Row],[Delivery Date]] - tblClean[[#This Row],[Booking Date]],
   "")</f>
        <v>5</v>
      </c>
      <c r="U5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20" s="82">
        <f>IF(tblClean[[#This Row],[Delivery Date]]="", "", tblClean[[#This Row],[Delivery Date]] - tblClean[[#This Row],[Lead Date]])</f>
        <v>8</v>
      </c>
      <c r="W520" s="82" t="str">
        <f>_xlfn.XLOOKUP(tblClean[[#This Row],[Lead ID]], tblHP[Lead ID], tblHP[Potential_Bucket], "")</f>
        <v>High</v>
      </c>
      <c r="X520" s="82" t="str">
        <f>IF(tblClean[[#This Row],[Customer Rating]]="", "", IF(tblClean[[#This Row],[Customer Rating]]&lt;=2,"0-2", IF(tblClean[[#This Row],[Customer Rating]]&lt;=5,"3-5", IF(tblClean[[#This Row],[Customer Rating]]&lt;=8,"6-8","9-10"))))</f>
        <v>6-8</v>
      </c>
    </row>
    <row r="521" spans="1:24" x14ac:dyDescent="0.3">
      <c r="A521" s="33" t="s">
        <v>540</v>
      </c>
      <c r="B521" s="34" t="s">
        <v>15</v>
      </c>
      <c r="C521" s="34" t="s">
        <v>22</v>
      </c>
      <c r="D521" s="35">
        <v>45961</v>
      </c>
      <c r="E521" s="34"/>
      <c r="F521" s="34"/>
      <c r="G521" s="34"/>
      <c r="H521" s="34" t="s">
        <v>23</v>
      </c>
      <c r="I521" s="34" t="s">
        <v>24</v>
      </c>
      <c r="J521" s="34"/>
      <c r="K521" s="36"/>
      <c r="L521" s="44">
        <f>IF(NOT(ISBLANK(tblClean[[#This Row],[Pre-Booking Date]])), 1, 0)</f>
        <v>0</v>
      </c>
      <c r="M521" s="44">
        <f>IF(NOT(ISBLANK(tblClean[[#This Row],[Booking Date]])), 1, 0)</f>
        <v>0</v>
      </c>
      <c r="N521" s="38">
        <f>IF(NOT(ISBLANK(tblClean[[#This Row],[Delivery Date]])), 1, 0)</f>
        <v>0</v>
      </c>
      <c r="O521" s="38">
        <f>IF(OR(LOWER(TRIM(tblClean[[#This Row],[Cancellation Status]]))="yes", LOWER(TRIM(tblClean[[#This Row],[Cancellation Status]]))="cancelled"), 1, 0)</f>
        <v>1</v>
      </c>
      <c r="P521" s="38">
        <f>IF(AND(tblClean[[#This Row],[Is_Delivered]]=1, tblClean[[#This Row],[Is_Cancelled]]=0), 1, 0)</f>
        <v>0</v>
      </c>
      <c r="Q521" s="38" t="str">
        <f>IF(AND(NOT(ISBLANK(tblClean[[#This Row],[Pre-Booking Date]])), NOT(ISBLANK(tblClean[[#This Row],[Lead Date]]))), tblClean[[#This Row],[Pre-Booking Date]] - tblClean[[#This Row],[Lead Date]], "")</f>
        <v/>
      </c>
      <c r="R521" s="38" t="str">
        <f>IF(AND(NOT(ISBLANK(tblClean[[#This Row],[Booking Date]])), NOT(ISBLANK(tblClean[[#This Row],[Pre-Booking Date]]))), tblClean[[#This Row],[Booking Date]] - tblClean[[#This Row],[Pre-Booking Date]], "")</f>
        <v/>
      </c>
      <c r="S521" s="38" t="str">
        <f>IF(AND(NOT(ISBLANK(tblClean[[#This Row],[Delivery Date]])), NOT(ISBLANK(tblClean[[#This Row],[Booking Date]]))), tblClean[[#This Row],[Delivery Date]] - tblClean[[#This Row],[Booking Date]], "")</f>
        <v/>
      </c>
      <c r="T521" s="39" t="str">
        <f>IF(AND(tblClean[[#This Row],[Is_SuccessfulDelivery]]=1, NOT(ISBLANK(tblClean[[#This Row],[Delivery Date]])), NOT(ISBLANK(tblClean[[#This Row],[Booking Date]]))),
   tblClean[[#This Row],[Delivery Date]] - tblClean[[#This Row],[Booking Date]],
   "")</f>
        <v/>
      </c>
      <c r="U5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21" s="82" t="str">
        <f>IF(tblClean[[#This Row],[Delivery Date]]="", "", tblClean[[#This Row],[Delivery Date]] - tblClean[[#This Row],[Lead Date]])</f>
        <v/>
      </c>
      <c r="W521" s="82" t="str">
        <f>_xlfn.XLOOKUP(tblClean[[#This Row],[Lead ID]], tblHP[Lead ID], tblHP[Potential_Bucket], "")</f>
        <v>Low</v>
      </c>
      <c r="X521" s="82" t="str">
        <f>IF(tblClean[[#This Row],[Customer Rating]]="", "", IF(tblClean[[#This Row],[Customer Rating]]&lt;=2,"0-2", IF(tblClean[[#This Row],[Customer Rating]]&lt;=5,"3-5", IF(tblClean[[#This Row],[Customer Rating]]&lt;=8,"6-8","9-10"))))</f>
        <v/>
      </c>
    </row>
    <row r="522" spans="1:24" x14ac:dyDescent="0.3">
      <c r="A522" s="40" t="s">
        <v>541</v>
      </c>
      <c r="B522" s="41" t="s">
        <v>15</v>
      </c>
      <c r="C522" s="41" t="s">
        <v>16</v>
      </c>
      <c r="D522" s="42">
        <v>45949</v>
      </c>
      <c r="E522" s="42">
        <v>45953</v>
      </c>
      <c r="F522" s="42">
        <v>45955</v>
      </c>
      <c r="G522" s="42">
        <v>45961</v>
      </c>
      <c r="H522" s="41" t="s">
        <v>17</v>
      </c>
      <c r="I522" s="41"/>
      <c r="J522" s="42">
        <v>45973</v>
      </c>
      <c r="K522" s="43">
        <v>3</v>
      </c>
      <c r="L522" s="44">
        <f>IF(NOT(ISBLANK(tblClean[[#This Row],[Pre-Booking Date]])), 1, 0)</f>
        <v>1</v>
      </c>
      <c r="M522" s="44">
        <f>IF(NOT(ISBLANK(tblClean[[#This Row],[Booking Date]])), 1, 0)</f>
        <v>1</v>
      </c>
      <c r="N522" s="38">
        <f>IF(NOT(ISBLANK(tblClean[[#This Row],[Delivery Date]])), 1, 0)</f>
        <v>1</v>
      </c>
      <c r="O522" s="38">
        <f>IF(OR(LOWER(TRIM(tblClean[[#This Row],[Cancellation Status]]))="yes", LOWER(TRIM(tblClean[[#This Row],[Cancellation Status]]))="cancelled"), 1, 0)</f>
        <v>0</v>
      </c>
      <c r="P522" s="38">
        <f>IF(AND(tblClean[[#This Row],[Is_Delivered]]=1, tblClean[[#This Row],[Is_Cancelled]]=0), 1, 0)</f>
        <v>1</v>
      </c>
      <c r="Q522" s="38">
        <f>IF(AND(NOT(ISBLANK(tblClean[[#This Row],[Pre-Booking Date]])), NOT(ISBLANK(tblClean[[#This Row],[Lead Date]]))), tblClean[[#This Row],[Pre-Booking Date]] - tblClean[[#This Row],[Lead Date]], "")</f>
        <v>4</v>
      </c>
      <c r="R522" s="38">
        <f>IF(AND(NOT(ISBLANK(tblClean[[#This Row],[Booking Date]])), NOT(ISBLANK(tblClean[[#This Row],[Pre-Booking Date]]))), tblClean[[#This Row],[Booking Date]] - tblClean[[#This Row],[Pre-Booking Date]], "")</f>
        <v>2</v>
      </c>
      <c r="S522" s="38">
        <f>IF(AND(NOT(ISBLANK(tblClean[[#This Row],[Delivery Date]])), NOT(ISBLANK(tblClean[[#This Row],[Booking Date]]))), tblClean[[#This Row],[Delivery Date]] - tblClean[[#This Row],[Booking Date]], "")</f>
        <v>6</v>
      </c>
      <c r="T522" s="39">
        <f>IF(AND(tblClean[[#This Row],[Is_SuccessfulDelivery]]=1, NOT(ISBLANK(tblClean[[#This Row],[Delivery Date]])), NOT(ISBLANK(tblClean[[#This Row],[Booking Date]]))),
   tblClean[[#This Row],[Delivery Date]] - tblClean[[#This Row],[Booking Date]],
   "")</f>
        <v>6</v>
      </c>
      <c r="U5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22" s="82">
        <f>IF(tblClean[[#This Row],[Delivery Date]]="", "", tblClean[[#This Row],[Delivery Date]] - tblClean[[#This Row],[Lead Date]])</f>
        <v>12</v>
      </c>
      <c r="W522" s="82" t="str">
        <f>_xlfn.XLOOKUP(tblClean[[#This Row],[Lead ID]], tblHP[Lead ID], tblHP[Potential_Bucket], "")</f>
        <v>Low</v>
      </c>
      <c r="X522" s="82" t="str">
        <f>IF(tblClean[[#This Row],[Customer Rating]]="", "", IF(tblClean[[#This Row],[Customer Rating]]&lt;=2,"0-2", IF(tblClean[[#This Row],[Customer Rating]]&lt;=5,"3-5", IF(tblClean[[#This Row],[Customer Rating]]&lt;=8,"6-8","9-10"))))</f>
        <v>3-5</v>
      </c>
    </row>
    <row r="523" spans="1:24" x14ac:dyDescent="0.3">
      <c r="A523" s="33" t="s">
        <v>542</v>
      </c>
      <c r="B523" s="34" t="s">
        <v>21</v>
      </c>
      <c r="C523" s="34" t="s">
        <v>16</v>
      </c>
      <c r="D523" s="35">
        <v>45941</v>
      </c>
      <c r="E523" s="35">
        <v>45946</v>
      </c>
      <c r="F523" s="35">
        <v>45948</v>
      </c>
      <c r="G523" s="35">
        <v>45952</v>
      </c>
      <c r="H523" s="34" t="s">
        <v>17</v>
      </c>
      <c r="I523" s="34"/>
      <c r="J523" s="35">
        <v>45971</v>
      </c>
      <c r="K523" s="36">
        <v>5</v>
      </c>
      <c r="L523" s="44">
        <f>IF(NOT(ISBLANK(tblClean[[#This Row],[Pre-Booking Date]])), 1, 0)</f>
        <v>1</v>
      </c>
      <c r="M523" s="44">
        <f>IF(NOT(ISBLANK(tblClean[[#This Row],[Booking Date]])), 1, 0)</f>
        <v>1</v>
      </c>
      <c r="N523" s="38">
        <f>IF(NOT(ISBLANK(tblClean[[#This Row],[Delivery Date]])), 1, 0)</f>
        <v>1</v>
      </c>
      <c r="O523" s="38">
        <f>IF(OR(LOWER(TRIM(tblClean[[#This Row],[Cancellation Status]]))="yes", LOWER(TRIM(tblClean[[#This Row],[Cancellation Status]]))="cancelled"), 1, 0)</f>
        <v>0</v>
      </c>
      <c r="P523" s="38">
        <f>IF(AND(tblClean[[#This Row],[Is_Delivered]]=1, tblClean[[#This Row],[Is_Cancelled]]=0), 1, 0)</f>
        <v>1</v>
      </c>
      <c r="Q523" s="38">
        <f>IF(AND(NOT(ISBLANK(tblClean[[#This Row],[Pre-Booking Date]])), NOT(ISBLANK(tblClean[[#This Row],[Lead Date]]))), tblClean[[#This Row],[Pre-Booking Date]] - tblClean[[#This Row],[Lead Date]], "")</f>
        <v>5</v>
      </c>
      <c r="R523" s="38">
        <f>IF(AND(NOT(ISBLANK(tblClean[[#This Row],[Booking Date]])), NOT(ISBLANK(tblClean[[#This Row],[Pre-Booking Date]]))), tblClean[[#This Row],[Booking Date]] - tblClean[[#This Row],[Pre-Booking Date]], "")</f>
        <v>2</v>
      </c>
      <c r="S523" s="38">
        <f>IF(AND(NOT(ISBLANK(tblClean[[#This Row],[Delivery Date]])), NOT(ISBLANK(tblClean[[#This Row],[Booking Date]]))), tblClean[[#This Row],[Delivery Date]] - tblClean[[#This Row],[Booking Date]], "")</f>
        <v>4</v>
      </c>
      <c r="T523" s="39">
        <f>IF(AND(tblClean[[#This Row],[Is_SuccessfulDelivery]]=1, NOT(ISBLANK(tblClean[[#This Row],[Delivery Date]])), NOT(ISBLANK(tblClean[[#This Row],[Booking Date]]))),
   tblClean[[#This Row],[Delivery Date]] - tblClean[[#This Row],[Booking Date]],
   "")</f>
        <v>4</v>
      </c>
      <c r="U5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23" s="82">
        <f>IF(tblClean[[#This Row],[Delivery Date]]="", "", tblClean[[#This Row],[Delivery Date]] - tblClean[[#This Row],[Lead Date]])</f>
        <v>11</v>
      </c>
      <c r="W523" s="82" t="str">
        <f>_xlfn.XLOOKUP(tblClean[[#This Row],[Lead ID]], tblHP[Lead ID], tblHP[Potential_Bucket], "")</f>
        <v>Low</v>
      </c>
      <c r="X523" s="82" t="str">
        <f>IF(tblClean[[#This Row],[Customer Rating]]="", "", IF(tblClean[[#This Row],[Customer Rating]]&lt;=2,"0-2", IF(tblClean[[#This Row],[Customer Rating]]&lt;=5,"3-5", IF(tblClean[[#This Row],[Customer Rating]]&lt;=8,"6-8","9-10"))))</f>
        <v>3-5</v>
      </c>
    </row>
    <row r="524" spans="1:24" x14ac:dyDescent="0.3">
      <c r="A524" s="40" t="s">
        <v>543</v>
      </c>
      <c r="B524" s="41" t="s">
        <v>21</v>
      </c>
      <c r="C524" s="41" t="s">
        <v>30</v>
      </c>
      <c r="D524" s="42">
        <v>45958</v>
      </c>
      <c r="E524" s="42">
        <v>45962</v>
      </c>
      <c r="F524" s="42">
        <v>45963</v>
      </c>
      <c r="G524" s="42">
        <v>45970</v>
      </c>
      <c r="H524" s="41" t="s">
        <v>23</v>
      </c>
      <c r="I524" s="41" t="s">
        <v>24</v>
      </c>
      <c r="J524" s="41"/>
      <c r="K524" s="43"/>
      <c r="L524" s="44">
        <f>IF(NOT(ISBLANK(tblClean[[#This Row],[Pre-Booking Date]])), 1, 0)</f>
        <v>1</v>
      </c>
      <c r="M524" s="44">
        <f>IF(NOT(ISBLANK(tblClean[[#This Row],[Booking Date]])), 1, 0)</f>
        <v>1</v>
      </c>
      <c r="N524" s="38">
        <f>IF(NOT(ISBLANK(tblClean[[#This Row],[Delivery Date]])), 1, 0)</f>
        <v>1</v>
      </c>
      <c r="O524" s="38">
        <f>IF(OR(LOWER(TRIM(tblClean[[#This Row],[Cancellation Status]]))="yes", LOWER(TRIM(tblClean[[#This Row],[Cancellation Status]]))="cancelled"), 1, 0)</f>
        <v>1</v>
      </c>
      <c r="P524" s="38">
        <f>IF(AND(tblClean[[#This Row],[Is_Delivered]]=1, tblClean[[#This Row],[Is_Cancelled]]=0), 1, 0)</f>
        <v>0</v>
      </c>
      <c r="Q524" s="38">
        <f>IF(AND(NOT(ISBLANK(tblClean[[#This Row],[Pre-Booking Date]])), NOT(ISBLANK(tblClean[[#This Row],[Lead Date]]))), tblClean[[#This Row],[Pre-Booking Date]] - tblClean[[#This Row],[Lead Date]], "")</f>
        <v>4</v>
      </c>
      <c r="R524" s="38">
        <f>IF(AND(NOT(ISBLANK(tblClean[[#This Row],[Booking Date]])), NOT(ISBLANK(tblClean[[#This Row],[Pre-Booking Date]]))), tblClean[[#This Row],[Booking Date]] - tblClean[[#This Row],[Pre-Booking Date]], "")</f>
        <v>1</v>
      </c>
      <c r="S524" s="38">
        <f>IF(AND(NOT(ISBLANK(tblClean[[#This Row],[Delivery Date]])), NOT(ISBLANK(tblClean[[#This Row],[Booking Date]]))), tblClean[[#This Row],[Delivery Date]] - tblClean[[#This Row],[Booking Date]], "")</f>
        <v>7</v>
      </c>
      <c r="T524" s="39" t="str">
        <f>IF(AND(tblClean[[#This Row],[Is_SuccessfulDelivery]]=1, NOT(ISBLANK(tblClean[[#This Row],[Delivery Date]])), NOT(ISBLANK(tblClean[[#This Row],[Booking Date]]))),
   tblClean[[#This Row],[Delivery Date]] - tblClean[[#This Row],[Booking Date]],
   "")</f>
        <v/>
      </c>
      <c r="U5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24" s="82">
        <f>IF(tblClean[[#This Row],[Delivery Date]]="", "", tblClean[[#This Row],[Delivery Date]] - tblClean[[#This Row],[Lead Date]])</f>
        <v>12</v>
      </c>
      <c r="W524" s="82" t="str">
        <f>_xlfn.XLOOKUP(tblClean[[#This Row],[Lead ID]], tblHP[Lead ID], tblHP[Potential_Bucket], "")</f>
        <v>Low</v>
      </c>
      <c r="X524" s="82" t="str">
        <f>IF(tblClean[[#This Row],[Customer Rating]]="", "", IF(tblClean[[#This Row],[Customer Rating]]&lt;=2,"0-2", IF(tblClean[[#This Row],[Customer Rating]]&lt;=5,"3-5", IF(tblClean[[#This Row],[Customer Rating]]&lt;=8,"6-8","9-10"))))</f>
        <v/>
      </c>
    </row>
    <row r="525" spans="1:24" x14ac:dyDescent="0.3">
      <c r="A525" s="33" t="s">
        <v>544</v>
      </c>
      <c r="B525" s="34" t="s">
        <v>15</v>
      </c>
      <c r="C525" s="34" t="s">
        <v>16</v>
      </c>
      <c r="D525" s="35">
        <v>45934</v>
      </c>
      <c r="E525" s="35">
        <v>45935</v>
      </c>
      <c r="F525" s="35">
        <v>45939</v>
      </c>
      <c r="G525" s="35">
        <v>45946</v>
      </c>
      <c r="H525" s="34" t="s">
        <v>17</v>
      </c>
      <c r="I525" s="34"/>
      <c r="J525" s="35">
        <v>45956</v>
      </c>
      <c r="K525" s="36">
        <v>2</v>
      </c>
      <c r="L525" s="44">
        <f>IF(NOT(ISBLANK(tblClean[[#This Row],[Pre-Booking Date]])), 1, 0)</f>
        <v>1</v>
      </c>
      <c r="M525" s="44">
        <f>IF(NOT(ISBLANK(tblClean[[#This Row],[Booking Date]])), 1, 0)</f>
        <v>1</v>
      </c>
      <c r="N525" s="38">
        <f>IF(NOT(ISBLANK(tblClean[[#This Row],[Delivery Date]])), 1, 0)</f>
        <v>1</v>
      </c>
      <c r="O525" s="38">
        <f>IF(OR(LOWER(TRIM(tblClean[[#This Row],[Cancellation Status]]))="yes", LOWER(TRIM(tblClean[[#This Row],[Cancellation Status]]))="cancelled"), 1, 0)</f>
        <v>0</v>
      </c>
      <c r="P525" s="38">
        <f>IF(AND(tblClean[[#This Row],[Is_Delivered]]=1, tblClean[[#This Row],[Is_Cancelled]]=0), 1, 0)</f>
        <v>1</v>
      </c>
      <c r="Q525" s="38">
        <f>IF(AND(NOT(ISBLANK(tblClean[[#This Row],[Pre-Booking Date]])), NOT(ISBLANK(tblClean[[#This Row],[Lead Date]]))), tblClean[[#This Row],[Pre-Booking Date]] - tblClean[[#This Row],[Lead Date]], "")</f>
        <v>1</v>
      </c>
      <c r="R525" s="38">
        <f>IF(AND(NOT(ISBLANK(tblClean[[#This Row],[Booking Date]])), NOT(ISBLANK(tblClean[[#This Row],[Pre-Booking Date]]))), tblClean[[#This Row],[Booking Date]] - tblClean[[#This Row],[Pre-Booking Date]], "")</f>
        <v>4</v>
      </c>
      <c r="S525" s="38">
        <f>IF(AND(NOT(ISBLANK(tblClean[[#This Row],[Delivery Date]])), NOT(ISBLANK(tblClean[[#This Row],[Booking Date]]))), tblClean[[#This Row],[Delivery Date]] - tblClean[[#This Row],[Booking Date]], "")</f>
        <v>7</v>
      </c>
      <c r="T525" s="39">
        <f>IF(AND(tblClean[[#This Row],[Is_SuccessfulDelivery]]=1, NOT(ISBLANK(tblClean[[#This Row],[Delivery Date]])), NOT(ISBLANK(tblClean[[#This Row],[Booking Date]]))),
   tblClean[[#This Row],[Delivery Date]] - tblClean[[#This Row],[Booking Date]],
   "")</f>
        <v>7</v>
      </c>
      <c r="U5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25" s="82">
        <f>IF(tblClean[[#This Row],[Delivery Date]]="", "", tblClean[[#This Row],[Delivery Date]] - tblClean[[#This Row],[Lead Date]])</f>
        <v>12</v>
      </c>
      <c r="W525" s="82" t="str">
        <f>_xlfn.XLOOKUP(tblClean[[#This Row],[Lead ID]], tblHP[Lead ID], tblHP[Potential_Bucket], "")</f>
        <v>Low</v>
      </c>
      <c r="X525" s="82" t="str">
        <f>IF(tblClean[[#This Row],[Customer Rating]]="", "", IF(tblClean[[#This Row],[Customer Rating]]&lt;=2,"0-2", IF(tblClean[[#This Row],[Customer Rating]]&lt;=5,"3-5", IF(tblClean[[#This Row],[Customer Rating]]&lt;=8,"6-8","9-10"))))</f>
        <v>0-2</v>
      </c>
    </row>
    <row r="526" spans="1:24" x14ac:dyDescent="0.3">
      <c r="A526" s="40" t="s">
        <v>545</v>
      </c>
      <c r="B526" s="41" t="s">
        <v>19</v>
      </c>
      <c r="C526" s="41" t="s">
        <v>30</v>
      </c>
      <c r="D526" s="42">
        <v>45958</v>
      </c>
      <c r="E526" s="42">
        <v>45959</v>
      </c>
      <c r="F526" s="42">
        <v>45961</v>
      </c>
      <c r="G526" s="42">
        <v>45967</v>
      </c>
      <c r="H526" s="41" t="s">
        <v>17</v>
      </c>
      <c r="I526" s="41"/>
      <c r="J526" s="42">
        <v>45989</v>
      </c>
      <c r="K526" s="43">
        <v>1</v>
      </c>
      <c r="L526" s="44">
        <f>IF(NOT(ISBLANK(tblClean[[#This Row],[Pre-Booking Date]])), 1, 0)</f>
        <v>1</v>
      </c>
      <c r="M526" s="44">
        <f>IF(NOT(ISBLANK(tblClean[[#This Row],[Booking Date]])), 1, 0)</f>
        <v>1</v>
      </c>
      <c r="N526" s="38">
        <f>IF(NOT(ISBLANK(tblClean[[#This Row],[Delivery Date]])), 1, 0)</f>
        <v>1</v>
      </c>
      <c r="O526" s="38">
        <f>IF(OR(LOWER(TRIM(tblClean[[#This Row],[Cancellation Status]]))="yes", LOWER(TRIM(tblClean[[#This Row],[Cancellation Status]]))="cancelled"), 1, 0)</f>
        <v>0</v>
      </c>
      <c r="P526" s="38">
        <f>IF(AND(tblClean[[#This Row],[Is_Delivered]]=1, tblClean[[#This Row],[Is_Cancelled]]=0), 1, 0)</f>
        <v>1</v>
      </c>
      <c r="Q526" s="38">
        <f>IF(AND(NOT(ISBLANK(tblClean[[#This Row],[Pre-Booking Date]])), NOT(ISBLANK(tblClean[[#This Row],[Lead Date]]))), tblClean[[#This Row],[Pre-Booking Date]] - tblClean[[#This Row],[Lead Date]], "")</f>
        <v>1</v>
      </c>
      <c r="R526" s="38">
        <f>IF(AND(NOT(ISBLANK(tblClean[[#This Row],[Booking Date]])), NOT(ISBLANK(tblClean[[#This Row],[Pre-Booking Date]]))), tblClean[[#This Row],[Booking Date]] - tblClean[[#This Row],[Pre-Booking Date]], "")</f>
        <v>2</v>
      </c>
      <c r="S526" s="38">
        <f>IF(AND(NOT(ISBLANK(tblClean[[#This Row],[Delivery Date]])), NOT(ISBLANK(tblClean[[#This Row],[Booking Date]]))), tblClean[[#This Row],[Delivery Date]] - tblClean[[#This Row],[Booking Date]], "")</f>
        <v>6</v>
      </c>
      <c r="T526" s="39">
        <f>IF(AND(tblClean[[#This Row],[Is_SuccessfulDelivery]]=1, NOT(ISBLANK(tblClean[[#This Row],[Delivery Date]])), NOT(ISBLANK(tblClean[[#This Row],[Booking Date]]))),
   tblClean[[#This Row],[Delivery Date]] - tblClean[[#This Row],[Booking Date]],
   "")</f>
        <v>6</v>
      </c>
      <c r="U5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26" s="82">
        <f>IF(tblClean[[#This Row],[Delivery Date]]="", "", tblClean[[#This Row],[Delivery Date]] - tblClean[[#This Row],[Lead Date]])</f>
        <v>9</v>
      </c>
      <c r="W526" s="82" t="str">
        <f>_xlfn.XLOOKUP(tblClean[[#This Row],[Lead ID]], tblHP[Lead ID], tblHP[Potential_Bucket], "")</f>
        <v>Low</v>
      </c>
      <c r="X526" s="82" t="str">
        <f>IF(tblClean[[#This Row],[Customer Rating]]="", "", IF(tblClean[[#This Row],[Customer Rating]]&lt;=2,"0-2", IF(tblClean[[#This Row],[Customer Rating]]&lt;=5,"3-5", IF(tblClean[[#This Row],[Customer Rating]]&lt;=8,"6-8","9-10"))))</f>
        <v>0-2</v>
      </c>
    </row>
    <row r="527" spans="1:24" x14ac:dyDescent="0.3">
      <c r="A527" s="33" t="s">
        <v>546</v>
      </c>
      <c r="B527" s="34" t="s">
        <v>32</v>
      </c>
      <c r="C527" s="34" t="s">
        <v>30</v>
      </c>
      <c r="D527" s="35">
        <v>45958</v>
      </c>
      <c r="E527" s="35">
        <v>45962</v>
      </c>
      <c r="F527" s="35">
        <v>45967</v>
      </c>
      <c r="G527" s="35">
        <v>45972</v>
      </c>
      <c r="H527" s="34" t="s">
        <v>17</v>
      </c>
      <c r="I527" s="34"/>
      <c r="J527" s="35">
        <v>45983</v>
      </c>
      <c r="K527" s="36">
        <v>10</v>
      </c>
      <c r="L527" s="44">
        <f>IF(NOT(ISBLANK(tblClean[[#This Row],[Pre-Booking Date]])), 1, 0)</f>
        <v>1</v>
      </c>
      <c r="M527" s="44">
        <f>IF(NOT(ISBLANK(tblClean[[#This Row],[Booking Date]])), 1, 0)</f>
        <v>1</v>
      </c>
      <c r="N527" s="38">
        <f>IF(NOT(ISBLANK(tblClean[[#This Row],[Delivery Date]])), 1, 0)</f>
        <v>1</v>
      </c>
      <c r="O527" s="38">
        <f>IF(OR(LOWER(TRIM(tblClean[[#This Row],[Cancellation Status]]))="yes", LOWER(TRIM(tblClean[[#This Row],[Cancellation Status]]))="cancelled"), 1, 0)</f>
        <v>0</v>
      </c>
      <c r="P527" s="38">
        <f>IF(AND(tblClean[[#This Row],[Is_Delivered]]=1, tblClean[[#This Row],[Is_Cancelled]]=0), 1, 0)</f>
        <v>1</v>
      </c>
      <c r="Q527" s="38">
        <f>IF(AND(NOT(ISBLANK(tblClean[[#This Row],[Pre-Booking Date]])), NOT(ISBLANK(tblClean[[#This Row],[Lead Date]]))), tblClean[[#This Row],[Pre-Booking Date]] - tblClean[[#This Row],[Lead Date]], "")</f>
        <v>4</v>
      </c>
      <c r="R527" s="38">
        <f>IF(AND(NOT(ISBLANK(tblClean[[#This Row],[Booking Date]])), NOT(ISBLANK(tblClean[[#This Row],[Pre-Booking Date]]))), tblClean[[#This Row],[Booking Date]] - tblClean[[#This Row],[Pre-Booking Date]], "")</f>
        <v>5</v>
      </c>
      <c r="S527" s="38">
        <f>IF(AND(NOT(ISBLANK(tblClean[[#This Row],[Delivery Date]])), NOT(ISBLANK(tblClean[[#This Row],[Booking Date]]))), tblClean[[#This Row],[Delivery Date]] - tblClean[[#This Row],[Booking Date]], "")</f>
        <v>5</v>
      </c>
      <c r="T527" s="39">
        <f>IF(AND(tblClean[[#This Row],[Is_SuccessfulDelivery]]=1, NOT(ISBLANK(tblClean[[#This Row],[Delivery Date]])), NOT(ISBLANK(tblClean[[#This Row],[Booking Date]]))),
   tblClean[[#This Row],[Delivery Date]] - tblClean[[#This Row],[Booking Date]],
   "")</f>
        <v>5</v>
      </c>
      <c r="U5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27" s="82">
        <f>IF(tblClean[[#This Row],[Delivery Date]]="", "", tblClean[[#This Row],[Delivery Date]] - tblClean[[#This Row],[Lead Date]])</f>
        <v>14</v>
      </c>
      <c r="W527" s="82" t="str">
        <f>_xlfn.XLOOKUP(tblClean[[#This Row],[Lead ID]], tblHP[Lead ID], tblHP[Potential_Bucket], "")</f>
        <v>High</v>
      </c>
      <c r="X527" s="82" t="str">
        <f>IF(tblClean[[#This Row],[Customer Rating]]="", "", IF(tblClean[[#This Row],[Customer Rating]]&lt;=2,"0-2", IF(tblClean[[#This Row],[Customer Rating]]&lt;=5,"3-5", IF(tblClean[[#This Row],[Customer Rating]]&lt;=8,"6-8","9-10"))))</f>
        <v>9-10</v>
      </c>
    </row>
    <row r="528" spans="1:24" x14ac:dyDescent="0.3">
      <c r="A528" s="40" t="s">
        <v>547</v>
      </c>
      <c r="B528" s="41" t="s">
        <v>19</v>
      </c>
      <c r="C528" s="41" t="s">
        <v>16</v>
      </c>
      <c r="D528" s="42">
        <v>45945</v>
      </c>
      <c r="E528" s="42">
        <v>45950</v>
      </c>
      <c r="F528" s="42">
        <v>45952</v>
      </c>
      <c r="G528" s="42">
        <v>45957</v>
      </c>
      <c r="H528" s="41" t="s">
        <v>17</v>
      </c>
      <c r="I528" s="41"/>
      <c r="J528" s="42">
        <v>45972</v>
      </c>
      <c r="K528" s="43">
        <v>6</v>
      </c>
      <c r="L528" s="44">
        <f>IF(NOT(ISBLANK(tblClean[[#This Row],[Pre-Booking Date]])), 1, 0)</f>
        <v>1</v>
      </c>
      <c r="M528" s="44">
        <f>IF(NOT(ISBLANK(tblClean[[#This Row],[Booking Date]])), 1, 0)</f>
        <v>1</v>
      </c>
      <c r="N528" s="38">
        <f>IF(NOT(ISBLANK(tblClean[[#This Row],[Delivery Date]])), 1, 0)</f>
        <v>1</v>
      </c>
      <c r="O528" s="38">
        <f>IF(OR(LOWER(TRIM(tblClean[[#This Row],[Cancellation Status]]))="yes", LOWER(TRIM(tblClean[[#This Row],[Cancellation Status]]))="cancelled"), 1, 0)</f>
        <v>0</v>
      </c>
      <c r="P528" s="38">
        <f>IF(AND(tblClean[[#This Row],[Is_Delivered]]=1, tblClean[[#This Row],[Is_Cancelled]]=0), 1, 0)</f>
        <v>1</v>
      </c>
      <c r="Q528" s="38">
        <f>IF(AND(NOT(ISBLANK(tblClean[[#This Row],[Pre-Booking Date]])), NOT(ISBLANK(tblClean[[#This Row],[Lead Date]]))), tblClean[[#This Row],[Pre-Booking Date]] - tblClean[[#This Row],[Lead Date]], "")</f>
        <v>5</v>
      </c>
      <c r="R528" s="38">
        <f>IF(AND(NOT(ISBLANK(tblClean[[#This Row],[Booking Date]])), NOT(ISBLANK(tblClean[[#This Row],[Pre-Booking Date]]))), tblClean[[#This Row],[Booking Date]] - tblClean[[#This Row],[Pre-Booking Date]], "")</f>
        <v>2</v>
      </c>
      <c r="S528" s="38">
        <f>IF(AND(NOT(ISBLANK(tblClean[[#This Row],[Delivery Date]])), NOT(ISBLANK(tblClean[[#This Row],[Booking Date]]))), tblClean[[#This Row],[Delivery Date]] - tblClean[[#This Row],[Booking Date]], "")</f>
        <v>5</v>
      </c>
      <c r="T528" s="39">
        <f>IF(AND(tblClean[[#This Row],[Is_SuccessfulDelivery]]=1, NOT(ISBLANK(tblClean[[#This Row],[Delivery Date]])), NOT(ISBLANK(tblClean[[#This Row],[Booking Date]]))),
   tblClean[[#This Row],[Delivery Date]] - tblClean[[#This Row],[Booking Date]],
   "")</f>
        <v>5</v>
      </c>
      <c r="U5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28" s="82">
        <f>IF(tblClean[[#This Row],[Delivery Date]]="", "", tblClean[[#This Row],[Delivery Date]] - tblClean[[#This Row],[Lead Date]])</f>
        <v>12</v>
      </c>
      <c r="W528" s="82" t="str">
        <f>_xlfn.XLOOKUP(tblClean[[#This Row],[Lead ID]], tblHP[Lead ID], tblHP[Potential_Bucket], "")</f>
        <v>Low</v>
      </c>
      <c r="X528" s="82" t="str">
        <f>IF(tblClean[[#This Row],[Customer Rating]]="", "", IF(tblClean[[#This Row],[Customer Rating]]&lt;=2,"0-2", IF(tblClean[[#This Row],[Customer Rating]]&lt;=5,"3-5", IF(tblClean[[#This Row],[Customer Rating]]&lt;=8,"6-8","9-10"))))</f>
        <v>6-8</v>
      </c>
    </row>
    <row r="529" spans="1:24" x14ac:dyDescent="0.3">
      <c r="A529" s="33" t="s">
        <v>548</v>
      </c>
      <c r="B529" s="34" t="s">
        <v>19</v>
      </c>
      <c r="C529" s="34" t="s">
        <v>16</v>
      </c>
      <c r="D529" s="35">
        <v>45934</v>
      </c>
      <c r="E529" s="35">
        <v>45939</v>
      </c>
      <c r="F529" s="35">
        <v>45943</v>
      </c>
      <c r="G529" s="35">
        <v>45950</v>
      </c>
      <c r="H529" s="34" t="s">
        <v>17</v>
      </c>
      <c r="I529" s="34"/>
      <c r="J529" s="35">
        <v>45978</v>
      </c>
      <c r="K529" s="36">
        <v>7</v>
      </c>
      <c r="L529" s="44">
        <f>IF(NOT(ISBLANK(tblClean[[#This Row],[Pre-Booking Date]])), 1, 0)</f>
        <v>1</v>
      </c>
      <c r="M529" s="44">
        <f>IF(NOT(ISBLANK(tblClean[[#This Row],[Booking Date]])), 1, 0)</f>
        <v>1</v>
      </c>
      <c r="N529" s="38">
        <f>IF(NOT(ISBLANK(tblClean[[#This Row],[Delivery Date]])), 1, 0)</f>
        <v>1</v>
      </c>
      <c r="O529" s="38">
        <f>IF(OR(LOWER(TRIM(tblClean[[#This Row],[Cancellation Status]]))="yes", LOWER(TRIM(tblClean[[#This Row],[Cancellation Status]]))="cancelled"), 1, 0)</f>
        <v>0</v>
      </c>
      <c r="P529" s="38">
        <f>IF(AND(tblClean[[#This Row],[Is_Delivered]]=1, tblClean[[#This Row],[Is_Cancelled]]=0), 1, 0)</f>
        <v>1</v>
      </c>
      <c r="Q529" s="38">
        <f>IF(AND(NOT(ISBLANK(tblClean[[#This Row],[Pre-Booking Date]])), NOT(ISBLANK(tblClean[[#This Row],[Lead Date]]))), tblClean[[#This Row],[Pre-Booking Date]] - tblClean[[#This Row],[Lead Date]], "")</f>
        <v>5</v>
      </c>
      <c r="R529" s="38">
        <f>IF(AND(NOT(ISBLANK(tblClean[[#This Row],[Booking Date]])), NOT(ISBLANK(tblClean[[#This Row],[Pre-Booking Date]]))), tblClean[[#This Row],[Booking Date]] - tblClean[[#This Row],[Pre-Booking Date]], "")</f>
        <v>4</v>
      </c>
      <c r="S529" s="38">
        <f>IF(AND(NOT(ISBLANK(tblClean[[#This Row],[Delivery Date]])), NOT(ISBLANK(tblClean[[#This Row],[Booking Date]]))), tblClean[[#This Row],[Delivery Date]] - tblClean[[#This Row],[Booking Date]], "")</f>
        <v>7</v>
      </c>
      <c r="T529" s="39">
        <f>IF(AND(tblClean[[#This Row],[Is_SuccessfulDelivery]]=1, NOT(ISBLANK(tblClean[[#This Row],[Delivery Date]])), NOT(ISBLANK(tblClean[[#This Row],[Booking Date]]))),
   tblClean[[#This Row],[Delivery Date]] - tblClean[[#This Row],[Booking Date]],
   "")</f>
        <v>7</v>
      </c>
      <c r="U5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29" s="82">
        <f>IF(tblClean[[#This Row],[Delivery Date]]="", "", tblClean[[#This Row],[Delivery Date]] - tblClean[[#This Row],[Lead Date]])</f>
        <v>16</v>
      </c>
      <c r="W529" s="82" t="str">
        <f>_xlfn.XLOOKUP(tblClean[[#This Row],[Lead ID]], tblHP[Lead ID], tblHP[Potential_Bucket], "")</f>
        <v>Low</v>
      </c>
      <c r="X529" s="82" t="str">
        <f>IF(tblClean[[#This Row],[Customer Rating]]="", "", IF(tblClean[[#This Row],[Customer Rating]]&lt;=2,"0-2", IF(tblClean[[#This Row],[Customer Rating]]&lt;=5,"3-5", IF(tblClean[[#This Row],[Customer Rating]]&lt;=8,"6-8","9-10"))))</f>
        <v>6-8</v>
      </c>
    </row>
    <row r="530" spans="1:24" x14ac:dyDescent="0.3">
      <c r="A530" s="40" t="s">
        <v>549</v>
      </c>
      <c r="B530" s="41" t="s">
        <v>19</v>
      </c>
      <c r="C530" s="41" t="s">
        <v>16</v>
      </c>
      <c r="D530" s="42">
        <v>45947</v>
      </c>
      <c r="E530" s="42">
        <v>45948</v>
      </c>
      <c r="F530" s="42">
        <v>45950</v>
      </c>
      <c r="G530" s="42">
        <v>45955</v>
      </c>
      <c r="H530" s="41" t="s">
        <v>17</v>
      </c>
      <c r="I530" s="41"/>
      <c r="J530" s="42">
        <v>45971</v>
      </c>
      <c r="K530" s="43">
        <v>4</v>
      </c>
      <c r="L530" s="44">
        <f>IF(NOT(ISBLANK(tblClean[[#This Row],[Pre-Booking Date]])), 1, 0)</f>
        <v>1</v>
      </c>
      <c r="M530" s="44">
        <f>IF(NOT(ISBLANK(tblClean[[#This Row],[Booking Date]])), 1, 0)</f>
        <v>1</v>
      </c>
      <c r="N530" s="38">
        <f>IF(NOT(ISBLANK(tblClean[[#This Row],[Delivery Date]])), 1, 0)</f>
        <v>1</v>
      </c>
      <c r="O530" s="38">
        <f>IF(OR(LOWER(TRIM(tblClean[[#This Row],[Cancellation Status]]))="yes", LOWER(TRIM(tblClean[[#This Row],[Cancellation Status]]))="cancelled"), 1, 0)</f>
        <v>0</v>
      </c>
      <c r="P530" s="38">
        <f>IF(AND(tblClean[[#This Row],[Is_Delivered]]=1, tblClean[[#This Row],[Is_Cancelled]]=0), 1, 0)</f>
        <v>1</v>
      </c>
      <c r="Q530" s="38">
        <f>IF(AND(NOT(ISBLANK(tblClean[[#This Row],[Pre-Booking Date]])), NOT(ISBLANK(tblClean[[#This Row],[Lead Date]]))), tblClean[[#This Row],[Pre-Booking Date]] - tblClean[[#This Row],[Lead Date]], "")</f>
        <v>1</v>
      </c>
      <c r="R530" s="38">
        <f>IF(AND(NOT(ISBLANK(tblClean[[#This Row],[Booking Date]])), NOT(ISBLANK(tblClean[[#This Row],[Pre-Booking Date]]))), tblClean[[#This Row],[Booking Date]] - tblClean[[#This Row],[Pre-Booking Date]], "")</f>
        <v>2</v>
      </c>
      <c r="S530" s="38">
        <f>IF(AND(NOT(ISBLANK(tblClean[[#This Row],[Delivery Date]])), NOT(ISBLANK(tblClean[[#This Row],[Booking Date]]))), tblClean[[#This Row],[Delivery Date]] - tblClean[[#This Row],[Booking Date]], "")</f>
        <v>5</v>
      </c>
      <c r="T530" s="39">
        <f>IF(AND(tblClean[[#This Row],[Is_SuccessfulDelivery]]=1, NOT(ISBLANK(tblClean[[#This Row],[Delivery Date]])), NOT(ISBLANK(tblClean[[#This Row],[Booking Date]]))),
   tblClean[[#This Row],[Delivery Date]] - tblClean[[#This Row],[Booking Date]],
   "")</f>
        <v>5</v>
      </c>
      <c r="U5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30" s="82">
        <f>IF(tblClean[[#This Row],[Delivery Date]]="", "", tblClean[[#This Row],[Delivery Date]] - tblClean[[#This Row],[Lead Date]])</f>
        <v>8</v>
      </c>
      <c r="W530" s="82" t="str">
        <f>_xlfn.XLOOKUP(tblClean[[#This Row],[Lead ID]], tblHP[Lead ID], tblHP[Potential_Bucket], "")</f>
        <v>Low</v>
      </c>
      <c r="X530" s="82" t="str">
        <f>IF(tblClean[[#This Row],[Customer Rating]]="", "", IF(tblClean[[#This Row],[Customer Rating]]&lt;=2,"0-2", IF(tblClean[[#This Row],[Customer Rating]]&lt;=5,"3-5", IF(tblClean[[#This Row],[Customer Rating]]&lt;=8,"6-8","9-10"))))</f>
        <v>3-5</v>
      </c>
    </row>
    <row r="531" spans="1:24" x14ac:dyDescent="0.3">
      <c r="A531" s="33" t="s">
        <v>550</v>
      </c>
      <c r="B531" s="34" t="s">
        <v>15</v>
      </c>
      <c r="C531" s="34" t="s">
        <v>22</v>
      </c>
      <c r="D531" s="35">
        <v>45960</v>
      </c>
      <c r="E531" s="34"/>
      <c r="F531" s="34"/>
      <c r="G531" s="34"/>
      <c r="H531" s="34" t="s">
        <v>23</v>
      </c>
      <c r="I531" s="34" t="s">
        <v>101</v>
      </c>
      <c r="J531" s="34"/>
      <c r="K531" s="36"/>
      <c r="L531" s="44">
        <f>IF(NOT(ISBLANK(tblClean[[#This Row],[Pre-Booking Date]])), 1, 0)</f>
        <v>0</v>
      </c>
      <c r="M531" s="44">
        <f>IF(NOT(ISBLANK(tblClean[[#This Row],[Booking Date]])), 1, 0)</f>
        <v>0</v>
      </c>
      <c r="N531" s="38">
        <f>IF(NOT(ISBLANK(tblClean[[#This Row],[Delivery Date]])), 1, 0)</f>
        <v>0</v>
      </c>
      <c r="O531" s="38">
        <f>IF(OR(LOWER(TRIM(tblClean[[#This Row],[Cancellation Status]]))="yes", LOWER(TRIM(tblClean[[#This Row],[Cancellation Status]]))="cancelled"), 1, 0)</f>
        <v>1</v>
      </c>
      <c r="P531" s="38">
        <f>IF(AND(tblClean[[#This Row],[Is_Delivered]]=1, tblClean[[#This Row],[Is_Cancelled]]=0), 1, 0)</f>
        <v>0</v>
      </c>
      <c r="Q531" s="38" t="str">
        <f>IF(AND(NOT(ISBLANK(tblClean[[#This Row],[Pre-Booking Date]])), NOT(ISBLANK(tblClean[[#This Row],[Lead Date]]))), tblClean[[#This Row],[Pre-Booking Date]] - tblClean[[#This Row],[Lead Date]], "")</f>
        <v/>
      </c>
      <c r="R531" s="38" t="str">
        <f>IF(AND(NOT(ISBLANK(tblClean[[#This Row],[Booking Date]])), NOT(ISBLANK(tblClean[[#This Row],[Pre-Booking Date]]))), tblClean[[#This Row],[Booking Date]] - tblClean[[#This Row],[Pre-Booking Date]], "")</f>
        <v/>
      </c>
      <c r="S531" s="38" t="str">
        <f>IF(AND(NOT(ISBLANK(tblClean[[#This Row],[Delivery Date]])), NOT(ISBLANK(tblClean[[#This Row],[Booking Date]]))), tblClean[[#This Row],[Delivery Date]] - tblClean[[#This Row],[Booking Date]], "")</f>
        <v/>
      </c>
      <c r="T531" s="39" t="str">
        <f>IF(AND(tblClean[[#This Row],[Is_SuccessfulDelivery]]=1, NOT(ISBLANK(tblClean[[#This Row],[Delivery Date]])), NOT(ISBLANK(tblClean[[#This Row],[Booking Date]]))),
   tblClean[[#This Row],[Delivery Date]] - tblClean[[#This Row],[Booking Date]],
   "")</f>
        <v/>
      </c>
      <c r="U5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31" s="82" t="str">
        <f>IF(tblClean[[#This Row],[Delivery Date]]="", "", tblClean[[#This Row],[Delivery Date]] - tblClean[[#This Row],[Lead Date]])</f>
        <v/>
      </c>
      <c r="W531" s="82" t="str">
        <f>_xlfn.XLOOKUP(tblClean[[#This Row],[Lead ID]], tblHP[Lead ID], tblHP[Potential_Bucket], "")</f>
        <v>Low</v>
      </c>
      <c r="X531" s="82" t="str">
        <f>IF(tblClean[[#This Row],[Customer Rating]]="", "", IF(tblClean[[#This Row],[Customer Rating]]&lt;=2,"0-2", IF(tblClean[[#This Row],[Customer Rating]]&lt;=5,"3-5", IF(tblClean[[#This Row],[Customer Rating]]&lt;=8,"6-8","9-10"))))</f>
        <v/>
      </c>
    </row>
    <row r="532" spans="1:24" x14ac:dyDescent="0.3">
      <c r="A532" s="40" t="s">
        <v>551</v>
      </c>
      <c r="B532" s="41" t="s">
        <v>21</v>
      </c>
      <c r="C532" s="41" t="s">
        <v>16</v>
      </c>
      <c r="D532" s="42">
        <v>45945</v>
      </c>
      <c r="E532" s="42">
        <v>45950</v>
      </c>
      <c r="F532" s="42">
        <v>45955</v>
      </c>
      <c r="G532" s="42">
        <v>45957</v>
      </c>
      <c r="H532" s="41" t="s">
        <v>17</v>
      </c>
      <c r="I532" s="41"/>
      <c r="J532" s="42">
        <v>45974</v>
      </c>
      <c r="K532" s="43">
        <v>4</v>
      </c>
      <c r="L532" s="44">
        <f>IF(NOT(ISBLANK(tblClean[[#This Row],[Pre-Booking Date]])), 1, 0)</f>
        <v>1</v>
      </c>
      <c r="M532" s="44">
        <f>IF(NOT(ISBLANK(tblClean[[#This Row],[Booking Date]])), 1, 0)</f>
        <v>1</v>
      </c>
      <c r="N532" s="38">
        <f>IF(NOT(ISBLANK(tblClean[[#This Row],[Delivery Date]])), 1, 0)</f>
        <v>1</v>
      </c>
      <c r="O532" s="38">
        <f>IF(OR(LOWER(TRIM(tblClean[[#This Row],[Cancellation Status]]))="yes", LOWER(TRIM(tblClean[[#This Row],[Cancellation Status]]))="cancelled"), 1, 0)</f>
        <v>0</v>
      </c>
      <c r="P532" s="38">
        <f>IF(AND(tblClean[[#This Row],[Is_Delivered]]=1, tblClean[[#This Row],[Is_Cancelled]]=0), 1, 0)</f>
        <v>1</v>
      </c>
      <c r="Q532" s="38">
        <f>IF(AND(NOT(ISBLANK(tblClean[[#This Row],[Pre-Booking Date]])), NOT(ISBLANK(tblClean[[#This Row],[Lead Date]]))), tblClean[[#This Row],[Pre-Booking Date]] - tblClean[[#This Row],[Lead Date]], "")</f>
        <v>5</v>
      </c>
      <c r="R532" s="38">
        <f>IF(AND(NOT(ISBLANK(tblClean[[#This Row],[Booking Date]])), NOT(ISBLANK(tblClean[[#This Row],[Pre-Booking Date]]))), tblClean[[#This Row],[Booking Date]] - tblClean[[#This Row],[Pre-Booking Date]], "")</f>
        <v>5</v>
      </c>
      <c r="S532" s="38">
        <f>IF(AND(NOT(ISBLANK(tblClean[[#This Row],[Delivery Date]])), NOT(ISBLANK(tblClean[[#This Row],[Booking Date]]))), tblClean[[#This Row],[Delivery Date]] - tblClean[[#This Row],[Booking Date]], "")</f>
        <v>2</v>
      </c>
      <c r="T532" s="39">
        <f>IF(AND(tblClean[[#This Row],[Is_SuccessfulDelivery]]=1, NOT(ISBLANK(tblClean[[#This Row],[Delivery Date]])), NOT(ISBLANK(tblClean[[#This Row],[Booking Date]]))),
   tblClean[[#This Row],[Delivery Date]] - tblClean[[#This Row],[Booking Date]],
   "")</f>
        <v>2</v>
      </c>
      <c r="U5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32" s="82">
        <f>IF(tblClean[[#This Row],[Delivery Date]]="", "", tblClean[[#This Row],[Delivery Date]] - tblClean[[#This Row],[Lead Date]])</f>
        <v>12</v>
      </c>
      <c r="W532" s="82" t="str">
        <f>_xlfn.XLOOKUP(tblClean[[#This Row],[Lead ID]], tblHP[Lead ID], tblHP[Potential_Bucket], "")</f>
        <v>Low</v>
      </c>
      <c r="X532" s="82" t="str">
        <f>IF(tblClean[[#This Row],[Customer Rating]]="", "", IF(tblClean[[#This Row],[Customer Rating]]&lt;=2,"0-2", IF(tblClean[[#This Row],[Customer Rating]]&lt;=5,"3-5", IF(tblClean[[#This Row],[Customer Rating]]&lt;=8,"6-8","9-10"))))</f>
        <v>3-5</v>
      </c>
    </row>
    <row r="533" spans="1:24" x14ac:dyDescent="0.3">
      <c r="A533" s="33" t="s">
        <v>552</v>
      </c>
      <c r="B533" s="34" t="s">
        <v>19</v>
      </c>
      <c r="C533" s="34" t="s">
        <v>16</v>
      </c>
      <c r="D533" s="35">
        <v>45931</v>
      </c>
      <c r="E533" s="35">
        <v>45936</v>
      </c>
      <c r="F533" s="35">
        <v>45939</v>
      </c>
      <c r="G533" s="35">
        <v>45946</v>
      </c>
      <c r="H533" s="34" t="s">
        <v>17</v>
      </c>
      <c r="I533" s="34"/>
      <c r="J533" s="35">
        <v>45976</v>
      </c>
      <c r="K533" s="36">
        <v>8</v>
      </c>
      <c r="L533" s="44">
        <f>IF(NOT(ISBLANK(tblClean[[#This Row],[Pre-Booking Date]])), 1, 0)</f>
        <v>1</v>
      </c>
      <c r="M533" s="44">
        <f>IF(NOT(ISBLANK(tblClean[[#This Row],[Booking Date]])), 1, 0)</f>
        <v>1</v>
      </c>
      <c r="N533" s="38">
        <f>IF(NOT(ISBLANK(tblClean[[#This Row],[Delivery Date]])), 1, 0)</f>
        <v>1</v>
      </c>
      <c r="O533" s="38">
        <f>IF(OR(LOWER(TRIM(tblClean[[#This Row],[Cancellation Status]]))="yes", LOWER(TRIM(tblClean[[#This Row],[Cancellation Status]]))="cancelled"), 1, 0)</f>
        <v>0</v>
      </c>
      <c r="P533" s="38">
        <f>IF(AND(tblClean[[#This Row],[Is_Delivered]]=1, tblClean[[#This Row],[Is_Cancelled]]=0), 1, 0)</f>
        <v>1</v>
      </c>
      <c r="Q533" s="38">
        <f>IF(AND(NOT(ISBLANK(tblClean[[#This Row],[Pre-Booking Date]])), NOT(ISBLANK(tblClean[[#This Row],[Lead Date]]))), tblClean[[#This Row],[Pre-Booking Date]] - tblClean[[#This Row],[Lead Date]], "")</f>
        <v>5</v>
      </c>
      <c r="R533" s="38">
        <f>IF(AND(NOT(ISBLANK(tblClean[[#This Row],[Booking Date]])), NOT(ISBLANK(tblClean[[#This Row],[Pre-Booking Date]]))), tblClean[[#This Row],[Booking Date]] - tblClean[[#This Row],[Pre-Booking Date]], "")</f>
        <v>3</v>
      </c>
      <c r="S533" s="38">
        <f>IF(AND(NOT(ISBLANK(tblClean[[#This Row],[Delivery Date]])), NOT(ISBLANK(tblClean[[#This Row],[Booking Date]]))), tblClean[[#This Row],[Delivery Date]] - tblClean[[#This Row],[Booking Date]], "")</f>
        <v>7</v>
      </c>
      <c r="T533" s="39">
        <f>IF(AND(tblClean[[#This Row],[Is_SuccessfulDelivery]]=1, NOT(ISBLANK(tblClean[[#This Row],[Delivery Date]])), NOT(ISBLANK(tblClean[[#This Row],[Booking Date]]))),
   tblClean[[#This Row],[Delivery Date]] - tblClean[[#This Row],[Booking Date]],
   "")</f>
        <v>7</v>
      </c>
      <c r="U5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33" s="82">
        <f>IF(tblClean[[#This Row],[Delivery Date]]="", "", tblClean[[#This Row],[Delivery Date]] - tblClean[[#This Row],[Lead Date]])</f>
        <v>15</v>
      </c>
      <c r="W533" s="82" t="str">
        <f>_xlfn.XLOOKUP(tblClean[[#This Row],[Lead ID]], tblHP[Lead ID], tblHP[Potential_Bucket], "")</f>
        <v>Medium</v>
      </c>
      <c r="X533" s="82" t="str">
        <f>IF(tblClean[[#This Row],[Customer Rating]]="", "", IF(tblClean[[#This Row],[Customer Rating]]&lt;=2,"0-2", IF(tblClean[[#This Row],[Customer Rating]]&lt;=5,"3-5", IF(tblClean[[#This Row],[Customer Rating]]&lt;=8,"6-8","9-10"))))</f>
        <v>6-8</v>
      </c>
    </row>
    <row r="534" spans="1:24" x14ac:dyDescent="0.3">
      <c r="A534" s="40" t="s">
        <v>553</v>
      </c>
      <c r="B534" s="41" t="s">
        <v>15</v>
      </c>
      <c r="C534" s="41" t="s">
        <v>30</v>
      </c>
      <c r="D534" s="42">
        <v>45954</v>
      </c>
      <c r="E534" s="42">
        <v>45956</v>
      </c>
      <c r="F534" s="42">
        <v>45959</v>
      </c>
      <c r="G534" s="42">
        <v>45965</v>
      </c>
      <c r="H534" s="41" t="s">
        <v>17</v>
      </c>
      <c r="I534" s="41"/>
      <c r="J534" s="42">
        <v>45982</v>
      </c>
      <c r="K534" s="43">
        <v>8</v>
      </c>
      <c r="L534" s="44">
        <f>IF(NOT(ISBLANK(tblClean[[#This Row],[Pre-Booking Date]])), 1, 0)</f>
        <v>1</v>
      </c>
      <c r="M534" s="44">
        <f>IF(NOT(ISBLANK(tblClean[[#This Row],[Booking Date]])), 1, 0)</f>
        <v>1</v>
      </c>
      <c r="N534" s="38">
        <f>IF(NOT(ISBLANK(tblClean[[#This Row],[Delivery Date]])), 1, 0)</f>
        <v>1</v>
      </c>
      <c r="O534" s="38">
        <f>IF(OR(LOWER(TRIM(tblClean[[#This Row],[Cancellation Status]]))="yes", LOWER(TRIM(tblClean[[#This Row],[Cancellation Status]]))="cancelled"), 1, 0)</f>
        <v>0</v>
      </c>
      <c r="P534" s="38">
        <f>IF(AND(tblClean[[#This Row],[Is_Delivered]]=1, tblClean[[#This Row],[Is_Cancelled]]=0), 1, 0)</f>
        <v>1</v>
      </c>
      <c r="Q534" s="38">
        <f>IF(AND(NOT(ISBLANK(tblClean[[#This Row],[Pre-Booking Date]])), NOT(ISBLANK(tblClean[[#This Row],[Lead Date]]))), tblClean[[#This Row],[Pre-Booking Date]] - tblClean[[#This Row],[Lead Date]], "")</f>
        <v>2</v>
      </c>
      <c r="R534" s="38">
        <f>IF(AND(NOT(ISBLANK(tblClean[[#This Row],[Booking Date]])), NOT(ISBLANK(tblClean[[#This Row],[Pre-Booking Date]]))), tblClean[[#This Row],[Booking Date]] - tblClean[[#This Row],[Pre-Booking Date]], "")</f>
        <v>3</v>
      </c>
      <c r="S534" s="38">
        <f>IF(AND(NOT(ISBLANK(tblClean[[#This Row],[Delivery Date]])), NOT(ISBLANK(tblClean[[#This Row],[Booking Date]]))), tblClean[[#This Row],[Delivery Date]] - tblClean[[#This Row],[Booking Date]], "")</f>
        <v>6</v>
      </c>
      <c r="T534" s="39">
        <f>IF(AND(tblClean[[#This Row],[Is_SuccessfulDelivery]]=1, NOT(ISBLANK(tblClean[[#This Row],[Delivery Date]])), NOT(ISBLANK(tblClean[[#This Row],[Booking Date]]))),
   tblClean[[#This Row],[Delivery Date]] - tblClean[[#This Row],[Booking Date]],
   "")</f>
        <v>6</v>
      </c>
      <c r="U5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34" s="82">
        <f>IF(tblClean[[#This Row],[Delivery Date]]="", "", tblClean[[#This Row],[Delivery Date]] - tblClean[[#This Row],[Lead Date]])</f>
        <v>11</v>
      </c>
      <c r="W534" s="82" t="str">
        <f>_xlfn.XLOOKUP(tblClean[[#This Row],[Lead ID]], tblHP[Lead ID], tblHP[Potential_Bucket], "")</f>
        <v>High</v>
      </c>
      <c r="X534" s="82" t="str">
        <f>IF(tblClean[[#This Row],[Customer Rating]]="", "", IF(tblClean[[#This Row],[Customer Rating]]&lt;=2,"0-2", IF(tblClean[[#This Row],[Customer Rating]]&lt;=5,"3-5", IF(tblClean[[#This Row],[Customer Rating]]&lt;=8,"6-8","9-10"))))</f>
        <v>6-8</v>
      </c>
    </row>
    <row r="535" spans="1:24" x14ac:dyDescent="0.3">
      <c r="A535" s="33" t="s">
        <v>554</v>
      </c>
      <c r="B535" s="34" t="s">
        <v>19</v>
      </c>
      <c r="C535" s="34" t="s">
        <v>16</v>
      </c>
      <c r="D535" s="35">
        <v>45935</v>
      </c>
      <c r="E535" s="35">
        <v>45937</v>
      </c>
      <c r="F535" s="35">
        <v>45941</v>
      </c>
      <c r="G535" s="35">
        <v>45947</v>
      </c>
      <c r="H535" s="34" t="s">
        <v>17</v>
      </c>
      <c r="I535" s="34"/>
      <c r="J535" s="35">
        <v>45963</v>
      </c>
      <c r="K535" s="36">
        <v>6</v>
      </c>
      <c r="L535" s="44">
        <f>IF(NOT(ISBLANK(tblClean[[#This Row],[Pre-Booking Date]])), 1, 0)</f>
        <v>1</v>
      </c>
      <c r="M535" s="44">
        <f>IF(NOT(ISBLANK(tblClean[[#This Row],[Booking Date]])), 1, 0)</f>
        <v>1</v>
      </c>
      <c r="N535" s="38">
        <f>IF(NOT(ISBLANK(tblClean[[#This Row],[Delivery Date]])), 1, 0)</f>
        <v>1</v>
      </c>
      <c r="O535" s="38">
        <f>IF(OR(LOWER(TRIM(tblClean[[#This Row],[Cancellation Status]]))="yes", LOWER(TRIM(tblClean[[#This Row],[Cancellation Status]]))="cancelled"), 1, 0)</f>
        <v>0</v>
      </c>
      <c r="P535" s="38">
        <f>IF(AND(tblClean[[#This Row],[Is_Delivered]]=1, tblClean[[#This Row],[Is_Cancelled]]=0), 1, 0)</f>
        <v>1</v>
      </c>
      <c r="Q535" s="38">
        <f>IF(AND(NOT(ISBLANK(tblClean[[#This Row],[Pre-Booking Date]])), NOT(ISBLANK(tblClean[[#This Row],[Lead Date]]))), tblClean[[#This Row],[Pre-Booking Date]] - tblClean[[#This Row],[Lead Date]], "")</f>
        <v>2</v>
      </c>
      <c r="R535" s="38">
        <f>IF(AND(NOT(ISBLANK(tblClean[[#This Row],[Booking Date]])), NOT(ISBLANK(tblClean[[#This Row],[Pre-Booking Date]]))), tblClean[[#This Row],[Booking Date]] - tblClean[[#This Row],[Pre-Booking Date]], "")</f>
        <v>4</v>
      </c>
      <c r="S535" s="38">
        <f>IF(AND(NOT(ISBLANK(tblClean[[#This Row],[Delivery Date]])), NOT(ISBLANK(tblClean[[#This Row],[Booking Date]]))), tblClean[[#This Row],[Delivery Date]] - tblClean[[#This Row],[Booking Date]], "")</f>
        <v>6</v>
      </c>
      <c r="T535" s="39">
        <f>IF(AND(tblClean[[#This Row],[Is_SuccessfulDelivery]]=1, NOT(ISBLANK(tblClean[[#This Row],[Delivery Date]])), NOT(ISBLANK(tblClean[[#This Row],[Booking Date]]))),
   tblClean[[#This Row],[Delivery Date]] - tblClean[[#This Row],[Booking Date]],
   "")</f>
        <v>6</v>
      </c>
      <c r="U5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35" s="82">
        <f>IF(tblClean[[#This Row],[Delivery Date]]="", "", tblClean[[#This Row],[Delivery Date]] - tblClean[[#This Row],[Lead Date]])</f>
        <v>12</v>
      </c>
      <c r="W535" s="82" t="str">
        <f>_xlfn.XLOOKUP(tblClean[[#This Row],[Lead ID]], tblHP[Lead ID], tblHP[Potential_Bucket], "")</f>
        <v>Low</v>
      </c>
      <c r="X535" s="82" t="str">
        <f>IF(tblClean[[#This Row],[Customer Rating]]="", "", IF(tblClean[[#This Row],[Customer Rating]]&lt;=2,"0-2", IF(tblClean[[#This Row],[Customer Rating]]&lt;=5,"3-5", IF(tblClean[[#This Row],[Customer Rating]]&lt;=8,"6-8","9-10"))))</f>
        <v>6-8</v>
      </c>
    </row>
    <row r="536" spans="1:24" x14ac:dyDescent="0.3">
      <c r="A536" s="40" t="s">
        <v>555</v>
      </c>
      <c r="B536" s="41" t="s">
        <v>19</v>
      </c>
      <c r="C536" s="41" t="s">
        <v>16</v>
      </c>
      <c r="D536" s="42">
        <v>45944</v>
      </c>
      <c r="E536" s="42">
        <v>45947</v>
      </c>
      <c r="F536" s="42">
        <v>45951</v>
      </c>
      <c r="G536" s="42">
        <v>45957</v>
      </c>
      <c r="H536" s="41" t="s">
        <v>17</v>
      </c>
      <c r="I536" s="41"/>
      <c r="J536" s="42">
        <v>45975</v>
      </c>
      <c r="K536" s="43">
        <v>4</v>
      </c>
      <c r="L536" s="44">
        <f>IF(NOT(ISBLANK(tblClean[[#This Row],[Pre-Booking Date]])), 1, 0)</f>
        <v>1</v>
      </c>
      <c r="M536" s="44">
        <f>IF(NOT(ISBLANK(tblClean[[#This Row],[Booking Date]])), 1, 0)</f>
        <v>1</v>
      </c>
      <c r="N536" s="38">
        <f>IF(NOT(ISBLANK(tblClean[[#This Row],[Delivery Date]])), 1, 0)</f>
        <v>1</v>
      </c>
      <c r="O536" s="38">
        <f>IF(OR(LOWER(TRIM(tblClean[[#This Row],[Cancellation Status]]))="yes", LOWER(TRIM(tblClean[[#This Row],[Cancellation Status]]))="cancelled"), 1, 0)</f>
        <v>0</v>
      </c>
      <c r="P536" s="38">
        <f>IF(AND(tblClean[[#This Row],[Is_Delivered]]=1, tblClean[[#This Row],[Is_Cancelled]]=0), 1, 0)</f>
        <v>1</v>
      </c>
      <c r="Q536" s="38">
        <f>IF(AND(NOT(ISBLANK(tblClean[[#This Row],[Pre-Booking Date]])), NOT(ISBLANK(tblClean[[#This Row],[Lead Date]]))), tblClean[[#This Row],[Pre-Booking Date]] - tblClean[[#This Row],[Lead Date]], "")</f>
        <v>3</v>
      </c>
      <c r="R536" s="38">
        <f>IF(AND(NOT(ISBLANK(tblClean[[#This Row],[Booking Date]])), NOT(ISBLANK(tblClean[[#This Row],[Pre-Booking Date]]))), tblClean[[#This Row],[Booking Date]] - tblClean[[#This Row],[Pre-Booking Date]], "")</f>
        <v>4</v>
      </c>
      <c r="S536" s="38">
        <f>IF(AND(NOT(ISBLANK(tblClean[[#This Row],[Delivery Date]])), NOT(ISBLANK(tblClean[[#This Row],[Booking Date]]))), tblClean[[#This Row],[Delivery Date]] - tblClean[[#This Row],[Booking Date]], "")</f>
        <v>6</v>
      </c>
      <c r="T536" s="39">
        <f>IF(AND(tblClean[[#This Row],[Is_SuccessfulDelivery]]=1, NOT(ISBLANK(tblClean[[#This Row],[Delivery Date]])), NOT(ISBLANK(tblClean[[#This Row],[Booking Date]]))),
   tblClean[[#This Row],[Delivery Date]] - tblClean[[#This Row],[Booking Date]],
   "")</f>
        <v>6</v>
      </c>
      <c r="U5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36" s="82">
        <f>IF(tblClean[[#This Row],[Delivery Date]]="", "", tblClean[[#This Row],[Delivery Date]] - tblClean[[#This Row],[Lead Date]])</f>
        <v>13</v>
      </c>
      <c r="W536" s="82" t="str">
        <f>_xlfn.XLOOKUP(tblClean[[#This Row],[Lead ID]], tblHP[Lead ID], tblHP[Potential_Bucket], "")</f>
        <v>Low</v>
      </c>
      <c r="X536" s="82" t="str">
        <f>IF(tblClean[[#This Row],[Customer Rating]]="", "", IF(tblClean[[#This Row],[Customer Rating]]&lt;=2,"0-2", IF(tblClean[[#This Row],[Customer Rating]]&lt;=5,"3-5", IF(tblClean[[#This Row],[Customer Rating]]&lt;=8,"6-8","9-10"))))</f>
        <v>3-5</v>
      </c>
    </row>
    <row r="537" spans="1:24" x14ac:dyDescent="0.3">
      <c r="A537" s="33" t="s">
        <v>556</v>
      </c>
      <c r="B537" s="34" t="s">
        <v>15</v>
      </c>
      <c r="C537" s="34" t="s">
        <v>22</v>
      </c>
      <c r="D537" s="35">
        <v>45958</v>
      </c>
      <c r="E537" s="34"/>
      <c r="F537" s="34"/>
      <c r="G537" s="34"/>
      <c r="H537" s="34" t="s">
        <v>23</v>
      </c>
      <c r="I537" s="34" t="s">
        <v>63</v>
      </c>
      <c r="J537" s="34"/>
      <c r="K537" s="36"/>
      <c r="L537" s="44">
        <f>IF(NOT(ISBLANK(tblClean[[#This Row],[Pre-Booking Date]])), 1, 0)</f>
        <v>0</v>
      </c>
      <c r="M537" s="44">
        <f>IF(NOT(ISBLANK(tblClean[[#This Row],[Booking Date]])), 1, 0)</f>
        <v>0</v>
      </c>
      <c r="N537" s="38">
        <f>IF(NOT(ISBLANK(tblClean[[#This Row],[Delivery Date]])), 1, 0)</f>
        <v>0</v>
      </c>
      <c r="O537" s="38">
        <f>IF(OR(LOWER(TRIM(tblClean[[#This Row],[Cancellation Status]]))="yes", LOWER(TRIM(tblClean[[#This Row],[Cancellation Status]]))="cancelled"), 1, 0)</f>
        <v>1</v>
      </c>
      <c r="P537" s="38">
        <f>IF(AND(tblClean[[#This Row],[Is_Delivered]]=1, tblClean[[#This Row],[Is_Cancelled]]=0), 1, 0)</f>
        <v>0</v>
      </c>
      <c r="Q537" s="38" t="str">
        <f>IF(AND(NOT(ISBLANK(tblClean[[#This Row],[Pre-Booking Date]])), NOT(ISBLANK(tblClean[[#This Row],[Lead Date]]))), tblClean[[#This Row],[Pre-Booking Date]] - tblClean[[#This Row],[Lead Date]], "")</f>
        <v/>
      </c>
      <c r="R537" s="38" t="str">
        <f>IF(AND(NOT(ISBLANK(tblClean[[#This Row],[Booking Date]])), NOT(ISBLANK(tblClean[[#This Row],[Pre-Booking Date]]))), tblClean[[#This Row],[Booking Date]] - tblClean[[#This Row],[Pre-Booking Date]], "")</f>
        <v/>
      </c>
      <c r="S537" s="38" t="str">
        <f>IF(AND(NOT(ISBLANK(tblClean[[#This Row],[Delivery Date]])), NOT(ISBLANK(tblClean[[#This Row],[Booking Date]]))), tblClean[[#This Row],[Delivery Date]] - tblClean[[#This Row],[Booking Date]], "")</f>
        <v/>
      </c>
      <c r="T537" s="39" t="str">
        <f>IF(AND(tblClean[[#This Row],[Is_SuccessfulDelivery]]=1, NOT(ISBLANK(tblClean[[#This Row],[Delivery Date]])), NOT(ISBLANK(tblClean[[#This Row],[Booking Date]]))),
   tblClean[[#This Row],[Delivery Date]] - tblClean[[#This Row],[Booking Date]],
   "")</f>
        <v/>
      </c>
      <c r="U5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37" s="82" t="str">
        <f>IF(tblClean[[#This Row],[Delivery Date]]="", "", tblClean[[#This Row],[Delivery Date]] - tblClean[[#This Row],[Lead Date]])</f>
        <v/>
      </c>
      <c r="W537" s="82" t="str">
        <f>_xlfn.XLOOKUP(tblClean[[#This Row],[Lead ID]], tblHP[Lead ID], tblHP[Potential_Bucket], "")</f>
        <v>Low</v>
      </c>
      <c r="X537" s="82" t="str">
        <f>IF(tblClean[[#This Row],[Customer Rating]]="", "", IF(tblClean[[#This Row],[Customer Rating]]&lt;=2,"0-2", IF(tblClean[[#This Row],[Customer Rating]]&lt;=5,"3-5", IF(tblClean[[#This Row],[Customer Rating]]&lt;=8,"6-8","9-10"))))</f>
        <v/>
      </c>
    </row>
    <row r="538" spans="1:24" x14ac:dyDescent="0.3">
      <c r="A538" s="40" t="s">
        <v>557</v>
      </c>
      <c r="B538" s="41" t="s">
        <v>21</v>
      </c>
      <c r="C538" s="41" t="s">
        <v>22</v>
      </c>
      <c r="D538" s="42">
        <v>45951</v>
      </c>
      <c r="E538" s="41"/>
      <c r="F538" s="41"/>
      <c r="G538" s="41"/>
      <c r="H538" s="41" t="s">
        <v>23</v>
      </c>
      <c r="I538" s="41" t="s">
        <v>26</v>
      </c>
      <c r="J538" s="41"/>
      <c r="K538" s="43"/>
      <c r="L538" s="44">
        <f>IF(NOT(ISBLANK(tblClean[[#This Row],[Pre-Booking Date]])), 1, 0)</f>
        <v>0</v>
      </c>
      <c r="M538" s="44">
        <f>IF(NOT(ISBLANK(tblClean[[#This Row],[Booking Date]])), 1, 0)</f>
        <v>0</v>
      </c>
      <c r="N538" s="38">
        <f>IF(NOT(ISBLANK(tblClean[[#This Row],[Delivery Date]])), 1, 0)</f>
        <v>0</v>
      </c>
      <c r="O538" s="38">
        <f>IF(OR(LOWER(TRIM(tblClean[[#This Row],[Cancellation Status]]))="yes", LOWER(TRIM(tblClean[[#This Row],[Cancellation Status]]))="cancelled"), 1, 0)</f>
        <v>1</v>
      </c>
      <c r="P538" s="38">
        <f>IF(AND(tblClean[[#This Row],[Is_Delivered]]=1, tblClean[[#This Row],[Is_Cancelled]]=0), 1, 0)</f>
        <v>0</v>
      </c>
      <c r="Q538" s="38" t="str">
        <f>IF(AND(NOT(ISBLANK(tblClean[[#This Row],[Pre-Booking Date]])), NOT(ISBLANK(tblClean[[#This Row],[Lead Date]]))), tblClean[[#This Row],[Pre-Booking Date]] - tblClean[[#This Row],[Lead Date]], "")</f>
        <v/>
      </c>
      <c r="R538" s="38" t="str">
        <f>IF(AND(NOT(ISBLANK(tblClean[[#This Row],[Booking Date]])), NOT(ISBLANK(tblClean[[#This Row],[Pre-Booking Date]]))), tblClean[[#This Row],[Booking Date]] - tblClean[[#This Row],[Pre-Booking Date]], "")</f>
        <v/>
      </c>
      <c r="S538" s="38" t="str">
        <f>IF(AND(NOT(ISBLANK(tblClean[[#This Row],[Delivery Date]])), NOT(ISBLANK(tblClean[[#This Row],[Booking Date]]))), tblClean[[#This Row],[Delivery Date]] - tblClean[[#This Row],[Booking Date]], "")</f>
        <v/>
      </c>
      <c r="T538" s="39" t="str">
        <f>IF(AND(tblClean[[#This Row],[Is_SuccessfulDelivery]]=1, NOT(ISBLANK(tblClean[[#This Row],[Delivery Date]])), NOT(ISBLANK(tblClean[[#This Row],[Booking Date]]))),
   tblClean[[#This Row],[Delivery Date]] - tblClean[[#This Row],[Booking Date]],
   "")</f>
        <v/>
      </c>
      <c r="U5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38" s="82" t="str">
        <f>IF(tblClean[[#This Row],[Delivery Date]]="", "", tblClean[[#This Row],[Delivery Date]] - tblClean[[#This Row],[Lead Date]])</f>
        <v/>
      </c>
      <c r="W538" s="82" t="str">
        <f>_xlfn.XLOOKUP(tblClean[[#This Row],[Lead ID]], tblHP[Lead ID], tblHP[Potential_Bucket], "")</f>
        <v>Low</v>
      </c>
      <c r="X538" s="82" t="str">
        <f>IF(tblClean[[#This Row],[Customer Rating]]="", "", IF(tblClean[[#This Row],[Customer Rating]]&lt;=2,"0-2", IF(tblClean[[#This Row],[Customer Rating]]&lt;=5,"3-5", IF(tblClean[[#This Row],[Customer Rating]]&lt;=8,"6-8","9-10"))))</f>
        <v/>
      </c>
    </row>
    <row r="539" spans="1:24" x14ac:dyDescent="0.3">
      <c r="A539" s="33" t="s">
        <v>558</v>
      </c>
      <c r="B539" s="34" t="s">
        <v>21</v>
      </c>
      <c r="C539" s="34" t="s">
        <v>16</v>
      </c>
      <c r="D539" s="35">
        <v>45935</v>
      </c>
      <c r="E539" s="35">
        <v>45939</v>
      </c>
      <c r="F539" s="35">
        <v>45944</v>
      </c>
      <c r="G539" s="35">
        <v>45947</v>
      </c>
      <c r="H539" s="34" t="s">
        <v>17</v>
      </c>
      <c r="I539" s="34"/>
      <c r="J539" s="35">
        <v>45977</v>
      </c>
      <c r="K539" s="36">
        <v>2</v>
      </c>
      <c r="L539" s="44">
        <f>IF(NOT(ISBLANK(tblClean[[#This Row],[Pre-Booking Date]])), 1, 0)</f>
        <v>1</v>
      </c>
      <c r="M539" s="44">
        <f>IF(NOT(ISBLANK(tblClean[[#This Row],[Booking Date]])), 1, 0)</f>
        <v>1</v>
      </c>
      <c r="N539" s="38">
        <f>IF(NOT(ISBLANK(tblClean[[#This Row],[Delivery Date]])), 1, 0)</f>
        <v>1</v>
      </c>
      <c r="O539" s="38">
        <f>IF(OR(LOWER(TRIM(tblClean[[#This Row],[Cancellation Status]]))="yes", LOWER(TRIM(tblClean[[#This Row],[Cancellation Status]]))="cancelled"), 1, 0)</f>
        <v>0</v>
      </c>
      <c r="P539" s="38">
        <f>IF(AND(tblClean[[#This Row],[Is_Delivered]]=1, tblClean[[#This Row],[Is_Cancelled]]=0), 1, 0)</f>
        <v>1</v>
      </c>
      <c r="Q539" s="38">
        <f>IF(AND(NOT(ISBLANK(tblClean[[#This Row],[Pre-Booking Date]])), NOT(ISBLANK(tblClean[[#This Row],[Lead Date]]))), tblClean[[#This Row],[Pre-Booking Date]] - tblClean[[#This Row],[Lead Date]], "")</f>
        <v>4</v>
      </c>
      <c r="R539" s="38">
        <f>IF(AND(NOT(ISBLANK(tblClean[[#This Row],[Booking Date]])), NOT(ISBLANK(tblClean[[#This Row],[Pre-Booking Date]]))), tblClean[[#This Row],[Booking Date]] - tblClean[[#This Row],[Pre-Booking Date]], "")</f>
        <v>5</v>
      </c>
      <c r="S539" s="38">
        <f>IF(AND(NOT(ISBLANK(tblClean[[#This Row],[Delivery Date]])), NOT(ISBLANK(tblClean[[#This Row],[Booking Date]]))), tblClean[[#This Row],[Delivery Date]] - tblClean[[#This Row],[Booking Date]], "")</f>
        <v>3</v>
      </c>
      <c r="T539" s="39">
        <f>IF(AND(tblClean[[#This Row],[Is_SuccessfulDelivery]]=1, NOT(ISBLANK(tblClean[[#This Row],[Delivery Date]])), NOT(ISBLANK(tblClean[[#This Row],[Booking Date]]))),
   tblClean[[#This Row],[Delivery Date]] - tblClean[[#This Row],[Booking Date]],
   "")</f>
        <v>3</v>
      </c>
      <c r="U5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39" s="82">
        <f>IF(tblClean[[#This Row],[Delivery Date]]="", "", tblClean[[#This Row],[Delivery Date]] - tblClean[[#This Row],[Lead Date]])</f>
        <v>12</v>
      </c>
      <c r="W539" s="82" t="str">
        <f>_xlfn.XLOOKUP(tblClean[[#This Row],[Lead ID]], tblHP[Lead ID], tblHP[Potential_Bucket], "")</f>
        <v>Low</v>
      </c>
      <c r="X539" s="82" t="str">
        <f>IF(tblClean[[#This Row],[Customer Rating]]="", "", IF(tblClean[[#This Row],[Customer Rating]]&lt;=2,"0-2", IF(tblClean[[#This Row],[Customer Rating]]&lt;=5,"3-5", IF(tblClean[[#This Row],[Customer Rating]]&lt;=8,"6-8","9-10"))))</f>
        <v>0-2</v>
      </c>
    </row>
    <row r="540" spans="1:24" x14ac:dyDescent="0.3">
      <c r="A540" s="40" t="s">
        <v>559</v>
      </c>
      <c r="B540" s="41" t="s">
        <v>32</v>
      </c>
      <c r="C540" s="41" t="s">
        <v>30</v>
      </c>
      <c r="D540" s="42">
        <v>45933</v>
      </c>
      <c r="E540" s="42">
        <v>45934</v>
      </c>
      <c r="F540" s="42">
        <v>45937</v>
      </c>
      <c r="G540" s="42">
        <v>45941</v>
      </c>
      <c r="H540" s="41" t="s">
        <v>17</v>
      </c>
      <c r="I540" s="41"/>
      <c r="J540" s="42">
        <v>45964</v>
      </c>
      <c r="K540" s="43">
        <v>2</v>
      </c>
      <c r="L540" s="44">
        <f>IF(NOT(ISBLANK(tblClean[[#This Row],[Pre-Booking Date]])), 1, 0)</f>
        <v>1</v>
      </c>
      <c r="M540" s="44">
        <f>IF(NOT(ISBLANK(tblClean[[#This Row],[Booking Date]])), 1, 0)</f>
        <v>1</v>
      </c>
      <c r="N540" s="38">
        <f>IF(NOT(ISBLANK(tblClean[[#This Row],[Delivery Date]])), 1, 0)</f>
        <v>1</v>
      </c>
      <c r="O540" s="38">
        <f>IF(OR(LOWER(TRIM(tblClean[[#This Row],[Cancellation Status]]))="yes", LOWER(TRIM(tblClean[[#This Row],[Cancellation Status]]))="cancelled"), 1, 0)</f>
        <v>0</v>
      </c>
      <c r="P540" s="38">
        <f>IF(AND(tblClean[[#This Row],[Is_Delivered]]=1, tblClean[[#This Row],[Is_Cancelled]]=0), 1, 0)</f>
        <v>1</v>
      </c>
      <c r="Q540" s="38">
        <f>IF(AND(NOT(ISBLANK(tblClean[[#This Row],[Pre-Booking Date]])), NOT(ISBLANK(tblClean[[#This Row],[Lead Date]]))), tblClean[[#This Row],[Pre-Booking Date]] - tblClean[[#This Row],[Lead Date]], "")</f>
        <v>1</v>
      </c>
      <c r="R540" s="38">
        <f>IF(AND(NOT(ISBLANK(tblClean[[#This Row],[Booking Date]])), NOT(ISBLANK(tblClean[[#This Row],[Pre-Booking Date]]))), tblClean[[#This Row],[Booking Date]] - tblClean[[#This Row],[Pre-Booking Date]], "")</f>
        <v>3</v>
      </c>
      <c r="S540" s="38">
        <f>IF(AND(NOT(ISBLANK(tblClean[[#This Row],[Delivery Date]])), NOT(ISBLANK(tblClean[[#This Row],[Booking Date]]))), tblClean[[#This Row],[Delivery Date]] - tblClean[[#This Row],[Booking Date]], "")</f>
        <v>4</v>
      </c>
      <c r="T540" s="39">
        <f>IF(AND(tblClean[[#This Row],[Is_SuccessfulDelivery]]=1, NOT(ISBLANK(tblClean[[#This Row],[Delivery Date]])), NOT(ISBLANK(tblClean[[#This Row],[Booking Date]]))),
   tblClean[[#This Row],[Delivery Date]] - tblClean[[#This Row],[Booking Date]],
   "")</f>
        <v>4</v>
      </c>
      <c r="U5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40" s="82">
        <f>IF(tblClean[[#This Row],[Delivery Date]]="", "", tblClean[[#This Row],[Delivery Date]] - tblClean[[#This Row],[Lead Date]])</f>
        <v>8</v>
      </c>
      <c r="W540" s="82" t="str">
        <f>_xlfn.XLOOKUP(tblClean[[#This Row],[Lead ID]], tblHP[Lead ID], tblHP[Potential_Bucket], "")</f>
        <v>Low</v>
      </c>
      <c r="X540" s="82" t="str">
        <f>IF(tblClean[[#This Row],[Customer Rating]]="", "", IF(tblClean[[#This Row],[Customer Rating]]&lt;=2,"0-2", IF(tblClean[[#This Row],[Customer Rating]]&lt;=5,"3-5", IF(tblClean[[#This Row],[Customer Rating]]&lt;=8,"6-8","9-10"))))</f>
        <v>0-2</v>
      </c>
    </row>
    <row r="541" spans="1:24" x14ac:dyDescent="0.3">
      <c r="A541" s="33" t="s">
        <v>560</v>
      </c>
      <c r="B541" s="34" t="s">
        <v>15</v>
      </c>
      <c r="C541" s="34" t="s">
        <v>22</v>
      </c>
      <c r="D541" s="35">
        <v>45946</v>
      </c>
      <c r="E541" s="34"/>
      <c r="F541" s="34"/>
      <c r="G541" s="34"/>
      <c r="H541" s="34" t="s">
        <v>23</v>
      </c>
      <c r="I541" s="34" t="s">
        <v>26</v>
      </c>
      <c r="J541" s="34"/>
      <c r="K541" s="36"/>
      <c r="L541" s="44">
        <f>IF(NOT(ISBLANK(tblClean[[#This Row],[Pre-Booking Date]])), 1, 0)</f>
        <v>0</v>
      </c>
      <c r="M541" s="44">
        <f>IF(NOT(ISBLANK(tblClean[[#This Row],[Booking Date]])), 1, 0)</f>
        <v>0</v>
      </c>
      <c r="N541" s="38">
        <f>IF(NOT(ISBLANK(tblClean[[#This Row],[Delivery Date]])), 1, 0)</f>
        <v>0</v>
      </c>
      <c r="O541" s="38">
        <f>IF(OR(LOWER(TRIM(tblClean[[#This Row],[Cancellation Status]]))="yes", LOWER(TRIM(tblClean[[#This Row],[Cancellation Status]]))="cancelled"), 1, 0)</f>
        <v>1</v>
      </c>
      <c r="P541" s="38">
        <f>IF(AND(tblClean[[#This Row],[Is_Delivered]]=1, tblClean[[#This Row],[Is_Cancelled]]=0), 1, 0)</f>
        <v>0</v>
      </c>
      <c r="Q541" s="38" t="str">
        <f>IF(AND(NOT(ISBLANK(tblClean[[#This Row],[Pre-Booking Date]])), NOT(ISBLANK(tblClean[[#This Row],[Lead Date]]))), tblClean[[#This Row],[Pre-Booking Date]] - tblClean[[#This Row],[Lead Date]], "")</f>
        <v/>
      </c>
      <c r="R541" s="38" t="str">
        <f>IF(AND(NOT(ISBLANK(tblClean[[#This Row],[Booking Date]])), NOT(ISBLANK(tblClean[[#This Row],[Pre-Booking Date]]))), tblClean[[#This Row],[Booking Date]] - tblClean[[#This Row],[Pre-Booking Date]], "")</f>
        <v/>
      </c>
      <c r="S541" s="38" t="str">
        <f>IF(AND(NOT(ISBLANK(tblClean[[#This Row],[Delivery Date]])), NOT(ISBLANK(tblClean[[#This Row],[Booking Date]]))), tblClean[[#This Row],[Delivery Date]] - tblClean[[#This Row],[Booking Date]], "")</f>
        <v/>
      </c>
      <c r="T541" s="39" t="str">
        <f>IF(AND(tblClean[[#This Row],[Is_SuccessfulDelivery]]=1, NOT(ISBLANK(tblClean[[#This Row],[Delivery Date]])), NOT(ISBLANK(tblClean[[#This Row],[Booking Date]]))),
   tblClean[[#This Row],[Delivery Date]] - tblClean[[#This Row],[Booking Date]],
   "")</f>
        <v/>
      </c>
      <c r="U5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41" s="82" t="str">
        <f>IF(tblClean[[#This Row],[Delivery Date]]="", "", tblClean[[#This Row],[Delivery Date]] - tblClean[[#This Row],[Lead Date]])</f>
        <v/>
      </c>
      <c r="W541" s="82" t="str">
        <f>_xlfn.XLOOKUP(tblClean[[#This Row],[Lead ID]], tblHP[Lead ID], tblHP[Potential_Bucket], "")</f>
        <v>Low</v>
      </c>
      <c r="X541" s="82" t="str">
        <f>IF(tblClean[[#This Row],[Customer Rating]]="", "", IF(tblClean[[#This Row],[Customer Rating]]&lt;=2,"0-2", IF(tblClean[[#This Row],[Customer Rating]]&lt;=5,"3-5", IF(tblClean[[#This Row],[Customer Rating]]&lt;=8,"6-8","9-10"))))</f>
        <v/>
      </c>
    </row>
    <row r="542" spans="1:24" x14ac:dyDescent="0.3">
      <c r="A542" s="40" t="s">
        <v>561</v>
      </c>
      <c r="B542" s="41" t="s">
        <v>32</v>
      </c>
      <c r="C542" s="41" t="s">
        <v>16</v>
      </c>
      <c r="D542" s="42">
        <v>45956</v>
      </c>
      <c r="E542" s="42">
        <v>45961</v>
      </c>
      <c r="F542" s="42">
        <v>45964</v>
      </c>
      <c r="G542" s="42">
        <v>45966</v>
      </c>
      <c r="H542" s="41" t="s">
        <v>17</v>
      </c>
      <c r="I542" s="41"/>
      <c r="J542" s="42">
        <v>45992</v>
      </c>
      <c r="K542" s="43">
        <v>1</v>
      </c>
      <c r="L542" s="44">
        <f>IF(NOT(ISBLANK(tblClean[[#This Row],[Pre-Booking Date]])), 1, 0)</f>
        <v>1</v>
      </c>
      <c r="M542" s="44">
        <f>IF(NOT(ISBLANK(tblClean[[#This Row],[Booking Date]])), 1, 0)</f>
        <v>1</v>
      </c>
      <c r="N542" s="38">
        <f>IF(NOT(ISBLANK(tblClean[[#This Row],[Delivery Date]])), 1, 0)</f>
        <v>1</v>
      </c>
      <c r="O542" s="38">
        <f>IF(OR(LOWER(TRIM(tblClean[[#This Row],[Cancellation Status]]))="yes", LOWER(TRIM(tblClean[[#This Row],[Cancellation Status]]))="cancelled"), 1, 0)</f>
        <v>0</v>
      </c>
      <c r="P542" s="38">
        <f>IF(AND(tblClean[[#This Row],[Is_Delivered]]=1, tblClean[[#This Row],[Is_Cancelled]]=0), 1, 0)</f>
        <v>1</v>
      </c>
      <c r="Q542" s="38">
        <f>IF(AND(NOT(ISBLANK(tblClean[[#This Row],[Pre-Booking Date]])), NOT(ISBLANK(tblClean[[#This Row],[Lead Date]]))), tblClean[[#This Row],[Pre-Booking Date]] - tblClean[[#This Row],[Lead Date]], "")</f>
        <v>5</v>
      </c>
      <c r="R542" s="38">
        <f>IF(AND(NOT(ISBLANK(tblClean[[#This Row],[Booking Date]])), NOT(ISBLANK(tblClean[[#This Row],[Pre-Booking Date]]))), tblClean[[#This Row],[Booking Date]] - tblClean[[#This Row],[Pre-Booking Date]], "")</f>
        <v>3</v>
      </c>
      <c r="S542" s="38">
        <f>IF(AND(NOT(ISBLANK(tblClean[[#This Row],[Delivery Date]])), NOT(ISBLANK(tblClean[[#This Row],[Booking Date]]))), tblClean[[#This Row],[Delivery Date]] - tblClean[[#This Row],[Booking Date]], "")</f>
        <v>2</v>
      </c>
      <c r="T542" s="39">
        <f>IF(AND(tblClean[[#This Row],[Is_SuccessfulDelivery]]=1, NOT(ISBLANK(tblClean[[#This Row],[Delivery Date]])), NOT(ISBLANK(tblClean[[#This Row],[Booking Date]]))),
   tblClean[[#This Row],[Delivery Date]] - tblClean[[#This Row],[Booking Date]],
   "")</f>
        <v>2</v>
      </c>
      <c r="U5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42" s="82">
        <f>IF(tblClean[[#This Row],[Delivery Date]]="", "", tblClean[[#This Row],[Delivery Date]] - tblClean[[#This Row],[Lead Date]])</f>
        <v>10</v>
      </c>
      <c r="W542" s="82" t="str">
        <f>_xlfn.XLOOKUP(tblClean[[#This Row],[Lead ID]], tblHP[Lead ID], tblHP[Potential_Bucket], "")</f>
        <v>Low</v>
      </c>
      <c r="X542" s="82" t="str">
        <f>IF(tblClean[[#This Row],[Customer Rating]]="", "", IF(tblClean[[#This Row],[Customer Rating]]&lt;=2,"0-2", IF(tblClean[[#This Row],[Customer Rating]]&lt;=5,"3-5", IF(tblClean[[#This Row],[Customer Rating]]&lt;=8,"6-8","9-10"))))</f>
        <v>0-2</v>
      </c>
    </row>
    <row r="543" spans="1:24" x14ac:dyDescent="0.3">
      <c r="A543" s="33" t="s">
        <v>562</v>
      </c>
      <c r="B543" s="34" t="s">
        <v>32</v>
      </c>
      <c r="C543" s="34" t="s">
        <v>30</v>
      </c>
      <c r="D543" s="35">
        <v>45939</v>
      </c>
      <c r="E543" s="35">
        <v>45942</v>
      </c>
      <c r="F543" s="35">
        <v>45945</v>
      </c>
      <c r="G543" s="35">
        <v>45949</v>
      </c>
      <c r="H543" s="34" t="s">
        <v>17</v>
      </c>
      <c r="I543" s="34"/>
      <c r="J543" s="35">
        <v>45959</v>
      </c>
      <c r="K543" s="36">
        <v>0</v>
      </c>
      <c r="L543" s="44">
        <f>IF(NOT(ISBLANK(tblClean[[#This Row],[Pre-Booking Date]])), 1, 0)</f>
        <v>1</v>
      </c>
      <c r="M543" s="44">
        <f>IF(NOT(ISBLANK(tblClean[[#This Row],[Booking Date]])), 1, 0)</f>
        <v>1</v>
      </c>
      <c r="N543" s="38">
        <f>IF(NOT(ISBLANK(tblClean[[#This Row],[Delivery Date]])), 1, 0)</f>
        <v>1</v>
      </c>
      <c r="O543" s="38">
        <f>IF(OR(LOWER(TRIM(tblClean[[#This Row],[Cancellation Status]]))="yes", LOWER(TRIM(tblClean[[#This Row],[Cancellation Status]]))="cancelled"), 1, 0)</f>
        <v>0</v>
      </c>
      <c r="P543" s="38">
        <f>IF(AND(tblClean[[#This Row],[Is_Delivered]]=1, tblClean[[#This Row],[Is_Cancelled]]=0), 1, 0)</f>
        <v>1</v>
      </c>
      <c r="Q543" s="38">
        <f>IF(AND(NOT(ISBLANK(tblClean[[#This Row],[Pre-Booking Date]])), NOT(ISBLANK(tblClean[[#This Row],[Lead Date]]))), tblClean[[#This Row],[Pre-Booking Date]] - tblClean[[#This Row],[Lead Date]], "")</f>
        <v>3</v>
      </c>
      <c r="R543" s="38">
        <f>IF(AND(NOT(ISBLANK(tblClean[[#This Row],[Booking Date]])), NOT(ISBLANK(tblClean[[#This Row],[Pre-Booking Date]]))), tblClean[[#This Row],[Booking Date]] - tblClean[[#This Row],[Pre-Booking Date]], "")</f>
        <v>3</v>
      </c>
      <c r="S543" s="38">
        <f>IF(AND(NOT(ISBLANK(tblClean[[#This Row],[Delivery Date]])), NOT(ISBLANK(tblClean[[#This Row],[Booking Date]]))), tblClean[[#This Row],[Delivery Date]] - tblClean[[#This Row],[Booking Date]], "")</f>
        <v>4</v>
      </c>
      <c r="T543" s="39">
        <f>IF(AND(tblClean[[#This Row],[Is_SuccessfulDelivery]]=1, NOT(ISBLANK(tblClean[[#This Row],[Delivery Date]])), NOT(ISBLANK(tblClean[[#This Row],[Booking Date]]))),
   tblClean[[#This Row],[Delivery Date]] - tblClean[[#This Row],[Booking Date]],
   "")</f>
        <v>4</v>
      </c>
      <c r="U5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43" s="82">
        <f>IF(tblClean[[#This Row],[Delivery Date]]="", "", tblClean[[#This Row],[Delivery Date]] - tblClean[[#This Row],[Lead Date]])</f>
        <v>10</v>
      </c>
      <c r="W543" s="82" t="str">
        <f>_xlfn.XLOOKUP(tblClean[[#This Row],[Lead ID]], tblHP[Lead ID], tblHP[Potential_Bucket], "")</f>
        <v>Low</v>
      </c>
      <c r="X543" s="82" t="str">
        <f>IF(tblClean[[#This Row],[Customer Rating]]="", "", IF(tblClean[[#This Row],[Customer Rating]]&lt;=2,"0-2", IF(tblClean[[#This Row],[Customer Rating]]&lt;=5,"3-5", IF(tblClean[[#This Row],[Customer Rating]]&lt;=8,"6-8","9-10"))))</f>
        <v>0-2</v>
      </c>
    </row>
    <row r="544" spans="1:24" x14ac:dyDescent="0.3">
      <c r="A544" s="40" t="s">
        <v>563</v>
      </c>
      <c r="B544" s="41" t="s">
        <v>32</v>
      </c>
      <c r="C544" s="41" t="s">
        <v>30</v>
      </c>
      <c r="D544" s="42">
        <v>45941</v>
      </c>
      <c r="E544" s="42">
        <v>45943</v>
      </c>
      <c r="F544" s="42">
        <v>45946</v>
      </c>
      <c r="G544" s="42">
        <v>45948</v>
      </c>
      <c r="H544" s="41" t="s">
        <v>23</v>
      </c>
      <c r="I544" s="41" t="s">
        <v>63</v>
      </c>
      <c r="J544" s="41"/>
      <c r="K544" s="43"/>
      <c r="L544" s="44">
        <f>IF(NOT(ISBLANK(tblClean[[#This Row],[Pre-Booking Date]])), 1, 0)</f>
        <v>1</v>
      </c>
      <c r="M544" s="44">
        <f>IF(NOT(ISBLANK(tblClean[[#This Row],[Booking Date]])), 1, 0)</f>
        <v>1</v>
      </c>
      <c r="N544" s="38">
        <f>IF(NOT(ISBLANK(tblClean[[#This Row],[Delivery Date]])), 1, 0)</f>
        <v>1</v>
      </c>
      <c r="O544" s="38">
        <f>IF(OR(LOWER(TRIM(tblClean[[#This Row],[Cancellation Status]]))="yes", LOWER(TRIM(tblClean[[#This Row],[Cancellation Status]]))="cancelled"), 1, 0)</f>
        <v>1</v>
      </c>
      <c r="P544" s="38">
        <f>IF(AND(tblClean[[#This Row],[Is_Delivered]]=1, tblClean[[#This Row],[Is_Cancelled]]=0), 1, 0)</f>
        <v>0</v>
      </c>
      <c r="Q544" s="38">
        <f>IF(AND(NOT(ISBLANK(tblClean[[#This Row],[Pre-Booking Date]])), NOT(ISBLANK(tblClean[[#This Row],[Lead Date]]))), tblClean[[#This Row],[Pre-Booking Date]] - tblClean[[#This Row],[Lead Date]], "")</f>
        <v>2</v>
      </c>
      <c r="R544" s="38">
        <f>IF(AND(NOT(ISBLANK(tblClean[[#This Row],[Booking Date]])), NOT(ISBLANK(tblClean[[#This Row],[Pre-Booking Date]]))), tblClean[[#This Row],[Booking Date]] - tblClean[[#This Row],[Pre-Booking Date]], "")</f>
        <v>3</v>
      </c>
      <c r="S544" s="38">
        <f>IF(AND(NOT(ISBLANK(tblClean[[#This Row],[Delivery Date]])), NOT(ISBLANK(tblClean[[#This Row],[Booking Date]]))), tblClean[[#This Row],[Delivery Date]] - tblClean[[#This Row],[Booking Date]], "")</f>
        <v>2</v>
      </c>
      <c r="T544" s="39" t="str">
        <f>IF(AND(tblClean[[#This Row],[Is_SuccessfulDelivery]]=1, NOT(ISBLANK(tblClean[[#This Row],[Delivery Date]])), NOT(ISBLANK(tblClean[[#This Row],[Booking Date]]))),
   tblClean[[#This Row],[Delivery Date]] - tblClean[[#This Row],[Booking Date]],
   "")</f>
        <v/>
      </c>
      <c r="U5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44" s="82">
        <f>IF(tblClean[[#This Row],[Delivery Date]]="", "", tblClean[[#This Row],[Delivery Date]] - tblClean[[#This Row],[Lead Date]])</f>
        <v>7</v>
      </c>
      <c r="W544" s="82" t="str">
        <f>_xlfn.XLOOKUP(tblClean[[#This Row],[Lead ID]], tblHP[Lead ID], tblHP[Potential_Bucket], "")</f>
        <v>Low</v>
      </c>
      <c r="X544" s="82" t="str">
        <f>IF(tblClean[[#This Row],[Customer Rating]]="", "", IF(tblClean[[#This Row],[Customer Rating]]&lt;=2,"0-2", IF(tblClean[[#This Row],[Customer Rating]]&lt;=5,"3-5", IF(tblClean[[#This Row],[Customer Rating]]&lt;=8,"6-8","9-10"))))</f>
        <v/>
      </c>
    </row>
    <row r="545" spans="1:24" x14ac:dyDescent="0.3">
      <c r="A545" s="33" t="s">
        <v>564</v>
      </c>
      <c r="B545" s="34" t="s">
        <v>21</v>
      </c>
      <c r="C545" s="34" t="s">
        <v>16</v>
      </c>
      <c r="D545" s="35">
        <v>45950</v>
      </c>
      <c r="E545" s="35">
        <v>45955</v>
      </c>
      <c r="F545" s="35">
        <v>45960</v>
      </c>
      <c r="G545" s="35">
        <v>45966</v>
      </c>
      <c r="H545" s="34" t="s">
        <v>17</v>
      </c>
      <c r="I545" s="34"/>
      <c r="J545" s="35">
        <v>45976</v>
      </c>
      <c r="K545" s="36">
        <v>0</v>
      </c>
      <c r="L545" s="44">
        <f>IF(NOT(ISBLANK(tblClean[[#This Row],[Pre-Booking Date]])), 1, 0)</f>
        <v>1</v>
      </c>
      <c r="M545" s="44">
        <f>IF(NOT(ISBLANK(tblClean[[#This Row],[Booking Date]])), 1, 0)</f>
        <v>1</v>
      </c>
      <c r="N545" s="38">
        <f>IF(NOT(ISBLANK(tblClean[[#This Row],[Delivery Date]])), 1, 0)</f>
        <v>1</v>
      </c>
      <c r="O545" s="38">
        <f>IF(OR(LOWER(TRIM(tblClean[[#This Row],[Cancellation Status]]))="yes", LOWER(TRIM(tblClean[[#This Row],[Cancellation Status]]))="cancelled"), 1, 0)</f>
        <v>0</v>
      </c>
      <c r="P545" s="38">
        <f>IF(AND(tblClean[[#This Row],[Is_Delivered]]=1, tblClean[[#This Row],[Is_Cancelled]]=0), 1, 0)</f>
        <v>1</v>
      </c>
      <c r="Q545" s="38">
        <f>IF(AND(NOT(ISBLANK(tblClean[[#This Row],[Pre-Booking Date]])), NOT(ISBLANK(tblClean[[#This Row],[Lead Date]]))), tblClean[[#This Row],[Pre-Booking Date]] - tblClean[[#This Row],[Lead Date]], "")</f>
        <v>5</v>
      </c>
      <c r="R545" s="38">
        <f>IF(AND(NOT(ISBLANK(tblClean[[#This Row],[Booking Date]])), NOT(ISBLANK(tblClean[[#This Row],[Pre-Booking Date]]))), tblClean[[#This Row],[Booking Date]] - tblClean[[#This Row],[Pre-Booking Date]], "")</f>
        <v>5</v>
      </c>
      <c r="S545" s="38">
        <f>IF(AND(NOT(ISBLANK(tblClean[[#This Row],[Delivery Date]])), NOT(ISBLANK(tblClean[[#This Row],[Booking Date]]))), tblClean[[#This Row],[Delivery Date]] - tblClean[[#This Row],[Booking Date]], "")</f>
        <v>6</v>
      </c>
      <c r="T545" s="39">
        <f>IF(AND(tblClean[[#This Row],[Is_SuccessfulDelivery]]=1, NOT(ISBLANK(tblClean[[#This Row],[Delivery Date]])), NOT(ISBLANK(tblClean[[#This Row],[Booking Date]]))),
   tblClean[[#This Row],[Delivery Date]] - tblClean[[#This Row],[Booking Date]],
   "")</f>
        <v>6</v>
      </c>
      <c r="U5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45" s="82">
        <f>IF(tblClean[[#This Row],[Delivery Date]]="", "", tblClean[[#This Row],[Delivery Date]] - tblClean[[#This Row],[Lead Date]])</f>
        <v>16</v>
      </c>
      <c r="W545" s="82" t="str">
        <f>_xlfn.XLOOKUP(tblClean[[#This Row],[Lead ID]], tblHP[Lead ID], tblHP[Potential_Bucket], "")</f>
        <v>Low</v>
      </c>
      <c r="X545" s="82" t="str">
        <f>IF(tblClean[[#This Row],[Customer Rating]]="", "", IF(tblClean[[#This Row],[Customer Rating]]&lt;=2,"0-2", IF(tblClean[[#This Row],[Customer Rating]]&lt;=5,"3-5", IF(tblClean[[#This Row],[Customer Rating]]&lt;=8,"6-8","9-10"))))</f>
        <v>0-2</v>
      </c>
    </row>
    <row r="546" spans="1:24" x14ac:dyDescent="0.3">
      <c r="A546" s="40" t="s">
        <v>565</v>
      </c>
      <c r="B546" s="41" t="s">
        <v>15</v>
      </c>
      <c r="C546" s="41" t="s">
        <v>30</v>
      </c>
      <c r="D546" s="42">
        <v>45953</v>
      </c>
      <c r="E546" s="42">
        <v>45957</v>
      </c>
      <c r="F546" s="42">
        <v>45961</v>
      </c>
      <c r="G546" s="42">
        <v>45964</v>
      </c>
      <c r="H546" s="41" t="s">
        <v>17</v>
      </c>
      <c r="I546" s="41"/>
      <c r="J546" s="42">
        <v>45989</v>
      </c>
      <c r="K546" s="43">
        <v>3</v>
      </c>
      <c r="L546" s="44">
        <f>IF(NOT(ISBLANK(tblClean[[#This Row],[Pre-Booking Date]])), 1, 0)</f>
        <v>1</v>
      </c>
      <c r="M546" s="44">
        <f>IF(NOT(ISBLANK(tblClean[[#This Row],[Booking Date]])), 1, 0)</f>
        <v>1</v>
      </c>
      <c r="N546" s="38">
        <f>IF(NOT(ISBLANK(tblClean[[#This Row],[Delivery Date]])), 1, 0)</f>
        <v>1</v>
      </c>
      <c r="O546" s="38">
        <f>IF(OR(LOWER(TRIM(tblClean[[#This Row],[Cancellation Status]]))="yes", LOWER(TRIM(tblClean[[#This Row],[Cancellation Status]]))="cancelled"), 1, 0)</f>
        <v>0</v>
      </c>
      <c r="P546" s="38">
        <f>IF(AND(tblClean[[#This Row],[Is_Delivered]]=1, tblClean[[#This Row],[Is_Cancelled]]=0), 1, 0)</f>
        <v>1</v>
      </c>
      <c r="Q546" s="38">
        <f>IF(AND(NOT(ISBLANK(tblClean[[#This Row],[Pre-Booking Date]])), NOT(ISBLANK(tblClean[[#This Row],[Lead Date]]))), tblClean[[#This Row],[Pre-Booking Date]] - tblClean[[#This Row],[Lead Date]], "")</f>
        <v>4</v>
      </c>
      <c r="R546" s="38">
        <f>IF(AND(NOT(ISBLANK(tblClean[[#This Row],[Booking Date]])), NOT(ISBLANK(tblClean[[#This Row],[Pre-Booking Date]]))), tblClean[[#This Row],[Booking Date]] - tblClean[[#This Row],[Pre-Booking Date]], "")</f>
        <v>4</v>
      </c>
      <c r="S546" s="38">
        <f>IF(AND(NOT(ISBLANK(tblClean[[#This Row],[Delivery Date]])), NOT(ISBLANK(tblClean[[#This Row],[Booking Date]]))), tblClean[[#This Row],[Delivery Date]] - tblClean[[#This Row],[Booking Date]], "")</f>
        <v>3</v>
      </c>
      <c r="T546" s="39">
        <f>IF(AND(tblClean[[#This Row],[Is_SuccessfulDelivery]]=1, NOT(ISBLANK(tblClean[[#This Row],[Delivery Date]])), NOT(ISBLANK(tblClean[[#This Row],[Booking Date]]))),
   tblClean[[#This Row],[Delivery Date]] - tblClean[[#This Row],[Booking Date]],
   "")</f>
        <v>3</v>
      </c>
      <c r="U5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46" s="82">
        <f>IF(tblClean[[#This Row],[Delivery Date]]="", "", tblClean[[#This Row],[Delivery Date]] - tblClean[[#This Row],[Lead Date]])</f>
        <v>11</v>
      </c>
      <c r="W546" s="82" t="str">
        <f>_xlfn.XLOOKUP(tblClean[[#This Row],[Lead ID]], tblHP[Lead ID], tblHP[Potential_Bucket], "")</f>
        <v>Medium</v>
      </c>
      <c r="X546" s="82" t="str">
        <f>IF(tblClean[[#This Row],[Customer Rating]]="", "", IF(tblClean[[#This Row],[Customer Rating]]&lt;=2,"0-2", IF(tblClean[[#This Row],[Customer Rating]]&lt;=5,"3-5", IF(tblClean[[#This Row],[Customer Rating]]&lt;=8,"6-8","9-10"))))</f>
        <v>3-5</v>
      </c>
    </row>
    <row r="547" spans="1:24" x14ac:dyDescent="0.3">
      <c r="A547" s="33" t="s">
        <v>566</v>
      </c>
      <c r="B547" s="34" t="s">
        <v>32</v>
      </c>
      <c r="C547" s="34" t="s">
        <v>22</v>
      </c>
      <c r="D547" s="35">
        <v>45943</v>
      </c>
      <c r="E547" s="34"/>
      <c r="F547" s="34"/>
      <c r="G547" s="34"/>
      <c r="H547" s="34" t="s">
        <v>23</v>
      </c>
      <c r="I547" s="34" t="s">
        <v>26</v>
      </c>
      <c r="J547" s="34"/>
      <c r="K547" s="36"/>
      <c r="L547" s="44">
        <f>IF(NOT(ISBLANK(tblClean[[#This Row],[Pre-Booking Date]])), 1, 0)</f>
        <v>0</v>
      </c>
      <c r="M547" s="44">
        <f>IF(NOT(ISBLANK(tblClean[[#This Row],[Booking Date]])), 1, 0)</f>
        <v>0</v>
      </c>
      <c r="N547" s="38">
        <f>IF(NOT(ISBLANK(tblClean[[#This Row],[Delivery Date]])), 1, 0)</f>
        <v>0</v>
      </c>
      <c r="O547" s="38">
        <f>IF(OR(LOWER(TRIM(tblClean[[#This Row],[Cancellation Status]]))="yes", LOWER(TRIM(tblClean[[#This Row],[Cancellation Status]]))="cancelled"), 1, 0)</f>
        <v>1</v>
      </c>
      <c r="P547" s="38">
        <f>IF(AND(tblClean[[#This Row],[Is_Delivered]]=1, tblClean[[#This Row],[Is_Cancelled]]=0), 1, 0)</f>
        <v>0</v>
      </c>
      <c r="Q547" s="38" t="str">
        <f>IF(AND(NOT(ISBLANK(tblClean[[#This Row],[Pre-Booking Date]])), NOT(ISBLANK(tblClean[[#This Row],[Lead Date]]))), tblClean[[#This Row],[Pre-Booking Date]] - tblClean[[#This Row],[Lead Date]], "")</f>
        <v/>
      </c>
      <c r="R547" s="38" t="str">
        <f>IF(AND(NOT(ISBLANK(tblClean[[#This Row],[Booking Date]])), NOT(ISBLANK(tblClean[[#This Row],[Pre-Booking Date]]))), tblClean[[#This Row],[Booking Date]] - tblClean[[#This Row],[Pre-Booking Date]], "")</f>
        <v/>
      </c>
      <c r="S547" s="38" t="str">
        <f>IF(AND(NOT(ISBLANK(tblClean[[#This Row],[Delivery Date]])), NOT(ISBLANK(tblClean[[#This Row],[Booking Date]]))), tblClean[[#This Row],[Delivery Date]] - tblClean[[#This Row],[Booking Date]], "")</f>
        <v/>
      </c>
      <c r="T547" s="39" t="str">
        <f>IF(AND(tblClean[[#This Row],[Is_SuccessfulDelivery]]=1, NOT(ISBLANK(tblClean[[#This Row],[Delivery Date]])), NOT(ISBLANK(tblClean[[#This Row],[Booking Date]]))),
   tblClean[[#This Row],[Delivery Date]] - tblClean[[#This Row],[Booking Date]],
   "")</f>
        <v/>
      </c>
      <c r="U5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47" s="82" t="str">
        <f>IF(tblClean[[#This Row],[Delivery Date]]="", "", tblClean[[#This Row],[Delivery Date]] - tblClean[[#This Row],[Lead Date]])</f>
        <v/>
      </c>
      <c r="W547" s="82" t="str">
        <f>_xlfn.XLOOKUP(tblClean[[#This Row],[Lead ID]], tblHP[Lead ID], tblHP[Potential_Bucket], "")</f>
        <v>Low</v>
      </c>
      <c r="X547" s="82" t="str">
        <f>IF(tblClean[[#This Row],[Customer Rating]]="", "", IF(tblClean[[#This Row],[Customer Rating]]&lt;=2,"0-2", IF(tblClean[[#This Row],[Customer Rating]]&lt;=5,"3-5", IF(tblClean[[#This Row],[Customer Rating]]&lt;=8,"6-8","9-10"))))</f>
        <v/>
      </c>
    </row>
    <row r="548" spans="1:24" x14ac:dyDescent="0.3">
      <c r="A548" s="40" t="s">
        <v>567</v>
      </c>
      <c r="B548" s="41" t="s">
        <v>15</v>
      </c>
      <c r="C548" s="41" t="s">
        <v>16</v>
      </c>
      <c r="D548" s="42">
        <v>45951</v>
      </c>
      <c r="E548" s="42">
        <v>45953</v>
      </c>
      <c r="F548" s="42">
        <v>45957</v>
      </c>
      <c r="G548" s="42">
        <v>45960</v>
      </c>
      <c r="H548" s="41" t="s">
        <v>23</v>
      </c>
      <c r="I548" s="41" t="s">
        <v>101</v>
      </c>
      <c r="J548" s="41"/>
      <c r="K548" s="43"/>
      <c r="L548" s="44">
        <f>IF(NOT(ISBLANK(tblClean[[#This Row],[Pre-Booking Date]])), 1, 0)</f>
        <v>1</v>
      </c>
      <c r="M548" s="44">
        <f>IF(NOT(ISBLANK(tblClean[[#This Row],[Booking Date]])), 1, 0)</f>
        <v>1</v>
      </c>
      <c r="N548" s="38">
        <f>IF(NOT(ISBLANK(tblClean[[#This Row],[Delivery Date]])), 1, 0)</f>
        <v>1</v>
      </c>
      <c r="O548" s="38">
        <f>IF(OR(LOWER(TRIM(tblClean[[#This Row],[Cancellation Status]]))="yes", LOWER(TRIM(tblClean[[#This Row],[Cancellation Status]]))="cancelled"), 1, 0)</f>
        <v>1</v>
      </c>
      <c r="P548" s="38">
        <f>IF(AND(tblClean[[#This Row],[Is_Delivered]]=1, tblClean[[#This Row],[Is_Cancelled]]=0), 1, 0)</f>
        <v>0</v>
      </c>
      <c r="Q548" s="38">
        <f>IF(AND(NOT(ISBLANK(tblClean[[#This Row],[Pre-Booking Date]])), NOT(ISBLANK(tblClean[[#This Row],[Lead Date]]))), tblClean[[#This Row],[Pre-Booking Date]] - tblClean[[#This Row],[Lead Date]], "")</f>
        <v>2</v>
      </c>
      <c r="R548" s="38">
        <f>IF(AND(NOT(ISBLANK(tblClean[[#This Row],[Booking Date]])), NOT(ISBLANK(tblClean[[#This Row],[Pre-Booking Date]]))), tblClean[[#This Row],[Booking Date]] - tblClean[[#This Row],[Pre-Booking Date]], "")</f>
        <v>4</v>
      </c>
      <c r="S548" s="38">
        <f>IF(AND(NOT(ISBLANK(tblClean[[#This Row],[Delivery Date]])), NOT(ISBLANK(tblClean[[#This Row],[Booking Date]]))), tblClean[[#This Row],[Delivery Date]] - tblClean[[#This Row],[Booking Date]], "")</f>
        <v>3</v>
      </c>
      <c r="T548" s="39" t="str">
        <f>IF(AND(tblClean[[#This Row],[Is_SuccessfulDelivery]]=1, NOT(ISBLANK(tblClean[[#This Row],[Delivery Date]])), NOT(ISBLANK(tblClean[[#This Row],[Booking Date]]))),
   tblClean[[#This Row],[Delivery Date]] - tblClean[[#This Row],[Booking Date]],
   "")</f>
        <v/>
      </c>
      <c r="U5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48" s="82">
        <f>IF(tblClean[[#This Row],[Delivery Date]]="", "", tblClean[[#This Row],[Delivery Date]] - tblClean[[#This Row],[Lead Date]])</f>
        <v>9</v>
      </c>
      <c r="W548" s="82" t="str">
        <f>_xlfn.XLOOKUP(tblClean[[#This Row],[Lead ID]], tblHP[Lead ID], tblHP[Potential_Bucket], "")</f>
        <v>Low</v>
      </c>
      <c r="X548" s="82" t="str">
        <f>IF(tblClean[[#This Row],[Customer Rating]]="", "", IF(tblClean[[#This Row],[Customer Rating]]&lt;=2,"0-2", IF(tblClean[[#This Row],[Customer Rating]]&lt;=5,"3-5", IF(tblClean[[#This Row],[Customer Rating]]&lt;=8,"6-8","9-10"))))</f>
        <v/>
      </c>
    </row>
    <row r="549" spans="1:24" x14ac:dyDescent="0.3">
      <c r="A549" s="33" t="s">
        <v>568</v>
      </c>
      <c r="B549" s="34" t="s">
        <v>15</v>
      </c>
      <c r="C549" s="34" t="s">
        <v>30</v>
      </c>
      <c r="D549" s="35">
        <v>45933</v>
      </c>
      <c r="E549" s="35">
        <v>45934</v>
      </c>
      <c r="F549" s="35">
        <v>45935</v>
      </c>
      <c r="G549" s="35">
        <v>45941</v>
      </c>
      <c r="H549" s="34" t="s">
        <v>17</v>
      </c>
      <c r="I549" s="34"/>
      <c r="J549" s="35">
        <v>45955</v>
      </c>
      <c r="K549" s="36">
        <v>9</v>
      </c>
      <c r="L549" s="44">
        <f>IF(NOT(ISBLANK(tblClean[[#This Row],[Pre-Booking Date]])), 1, 0)</f>
        <v>1</v>
      </c>
      <c r="M549" s="44">
        <f>IF(NOT(ISBLANK(tblClean[[#This Row],[Booking Date]])), 1, 0)</f>
        <v>1</v>
      </c>
      <c r="N549" s="38">
        <f>IF(NOT(ISBLANK(tblClean[[#This Row],[Delivery Date]])), 1, 0)</f>
        <v>1</v>
      </c>
      <c r="O549" s="38">
        <f>IF(OR(LOWER(TRIM(tblClean[[#This Row],[Cancellation Status]]))="yes", LOWER(TRIM(tblClean[[#This Row],[Cancellation Status]]))="cancelled"), 1, 0)</f>
        <v>0</v>
      </c>
      <c r="P549" s="38">
        <f>IF(AND(tblClean[[#This Row],[Is_Delivered]]=1, tblClean[[#This Row],[Is_Cancelled]]=0), 1, 0)</f>
        <v>1</v>
      </c>
      <c r="Q549" s="38">
        <f>IF(AND(NOT(ISBLANK(tblClean[[#This Row],[Pre-Booking Date]])), NOT(ISBLANK(tblClean[[#This Row],[Lead Date]]))), tblClean[[#This Row],[Pre-Booking Date]] - tblClean[[#This Row],[Lead Date]], "")</f>
        <v>1</v>
      </c>
      <c r="R549" s="38">
        <f>IF(AND(NOT(ISBLANK(tblClean[[#This Row],[Booking Date]])), NOT(ISBLANK(tblClean[[#This Row],[Pre-Booking Date]]))), tblClean[[#This Row],[Booking Date]] - tblClean[[#This Row],[Pre-Booking Date]], "")</f>
        <v>1</v>
      </c>
      <c r="S549" s="38">
        <f>IF(AND(NOT(ISBLANK(tblClean[[#This Row],[Delivery Date]])), NOT(ISBLANK(tblClean[[#This Row],[Booking Date]]))), tblClean[[#This Row],[Delivery Date]] - tblClean[[#This Row],[Booking Date]], "")</f>
        <v>6</v>
      </c>
      <c r="T549" s="39">
        <f>IF(AND(tblClean[[#This Row],[Is_SuccessfulDelivery]]=1, NOT(ISBLANK(tblClean[[#This Row],[Delivery Date]])), NOT(ISBLANK(tblClean[[#This Row],[Booking Date]]))),
   tblClean[[#This Row],[Delivery Date]] - tblClean[[#This Row],[Booking Date]],
   "")</f>
        <v>6</v>
      </c>
      <c r="U5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49" s="82">
        <f>IF(tblClean[[#This Row],[Delivery Date]]="", "", tblClean[[#This Row],[Delivery Date]] - tblClean[[#This Row],[Lead Date]])</f>
        <v>8</v>
      </c>
      <c r="W549" s="82" t="str">
        <f>_xlfn.XLOOKUP(tblClean[[#This Row],[Lead ID]], tblHP[Lead ID], tblHP[Potential_Bucket], "")</f>
        <v>High</v>
      </c>
      <c r="X549" s="82" t="str">
        <f>IF(tblClean[[#This Row],[Customer Rating]]="", "", IF(tblClean[[#This Row],[Customer Rating]]&lt;=2,"0-2", IF(tblClean[[#This Row],[Customer Rating]]&lt;=5,"3-5", IF(tblClean[[#This Row],[Customer Rating]]&lt;=8,"6-8","9-10"))))</f>
        <v>9-10</v>
      </c>
    </row>
    <row r="550" spans="1:24" x14ac:dyDescent="0.3">
      <c r="A550" s="40" t="s">
        <v>569</v>
      </c>
      <c r="B550" s="41" t="s">
        <v>21</v>
      </c>
      <c r="C550" s="41" t="s">
        <v>22</v>
      </c>
      <c r="D550" s="42">
        <v>45958</v>
      </c>
      <c r="E550" s="41"/>
      <c r="F550" s="41"/>
      <c r="G550" s="41"/>
      <c r="H550" s="41" t="s">
        <v>23</v>
      </c>
      <c r="I550" s="41" t="s">
        <v>101</v>
      </c>
      <c r="J550" s="41"/>
      <c r="K550" s="43"/>
      <c r="L550" s="44">
        <f>IF(NOT(ISBLANK(tblClean[[#This Row],[Pre-Booking Date]])), 1, 0)</f>
        <v>0</v>
      </c>
      <c r="M550" s="44">
        <f>IF(NOT(ISBLANK(tblClean[[#This Row],[Booking Date]])), 1, 0)</f>
        <v>0</v>
      </c>
      <c r="N550" s="38">
        <f>IF(NOT(ISBLANK(tblClean[[#This Row],[Delivery Date]])), 1, 0)</f>
        <v>0</v>
      </c>
      <c r="O550" s="38">
        <f>IF(OR(LOWER(TRIM(tblClean[[#This Row],[Cancellation Status]]))="yes", LOWER(TRIM(tblClean[[#This Row],[Cancellation Status]]))="cancelled"), 1, 0)</f>
        <v>1</v>
      </c>
      <c r="P550" s="38">
        <f>IF(AND(tblClean[[#This Row],[Is_Delivered]]=1, tblClean[[#This Row],[Is_Cancelled]]=0), 1, 0)</f>
        <v>0</v>
      </c>
      <c r="Q550" s="38" t="str">
        <f>IF(AND(NOT(ISBLANK(tblClean[[#This Row],[Pre-Booking Date]])), NOT(ISBLANK(tblClean[[#This Row],[Lead Date]]))), tblClean[[#This Row],[Pre-Booking Date]] - tblClean[[#This Row],[Lead Date]], "")</f>
        <v/>
      </c>
      <c r="R550" s="38" t="str">
        <f>IF(AND(NOT(ISBLANK(tblClean[[#This Row],[Booking Date]])), NOT(ISBLANK(tblClean[[#This Row],[Pre-Booking Date]]))), tblClean[[#This Row],[Booking Date]] - tblClean[[#This Row],[Pre-Booking Date]], "")</f>
        <v/>
      </c>
      <c r="S550" s="38" t="str">
        <f>IF(AND(NOT(ISBLANK(tblClean[[#This Row],[Delivery Date]])), NOT(ISBLANK(tblClean[[#This Row],[Booking Date]]))), tblClean[[#This Row],[Delivery Date]] - tblClean[[#This Row],[Booking Date]], "")</f>
        <v/>
      </c>
      <c r="T550" s="39" t="str">
        <f>IF(AND(tblClean[[#This Row],[Is_SuccessfulDelivery]]=1, NOT(ISBLANK(tblClean[[#This Row],[Delivery Date]])), NOT(ISBLANK(tblClean[[#This Row],[Booking Date]]))),
   tblClean[[#This Row],[Delivery Date]] - tblClean[[#This Row],[Booking Date]],
   "")</f>
        <v/>
      </c>
      <c r="U5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50" s="82" t="str">
        <f>IF(tblClean[[#This Row],[Delivery Date]]="", "", tblClean[[#This Row],[Delivery Date]] - tblClean[[#This Row],[Lead Date]])</f>
        <v/>
      </c>
      <c r="W550" s="82" t="str">
        <f>_xlfn.XLOOKUP(tblClean[[#This Row],[Lead ID]], tblHP[Lead ID], tblHP[Potential_Bucket], "")</f>
        <v>Low</v>
      </c>
      <c r="X550" s="82" t="str">
        <f>IF(tblClean[[#This Row],[Customer Rating]]="", "", IF(tblClean[[#This Row],[Customer Rating]]&lt;=2,"0-2", IF(tblClean[[#This Row],[Customer Rating]]&lt;=5,"3-5", IF(tblClean[[#This Row],[Customer Rating]]&lt;=8,"6-8","9-10"))))</f>
        <v/>
      </c>
    </row>
    <row r="551" spans="1:24" x14ac:dyDescent="0.3">
      <c r="A551" s="33" t="s">
        <v>570</v>
      </c>
      <c r="B551" s="34" t="s">
        <v>32</v>
      </c>
      <c r="C551" s="34" t="s">
        <v>16</v>
      </c>
      <c r="D551" s="35">
        <v>45941</v>
      </c>
      <c r="E551" s="35">
        <v>45946</v>
      </c>
      <c r="F551" s="35">
        <v>45950</v>
      </c>
      <c r="G551" s="35">
        <v>45954</v>
      </c>
      <c r="H551" s="34" t="s">
        <v>17</v>
      </c>
      <c r="I551" s="34"/>
      <c r="J551" s="35">
        <v>45984</v>
      </c>
      <c r="K551" s="36">
        <v>9</v>
      </c>
      <c r="L551" s="44">
        <f>IF(NOT(ISBLANK(tblClean[[#This Row],[Pre-Booking Date]])), 1, 0)</f>
        <v>1</v>
      </c>
      <c r="M551" s="44">
        <f>IF(NOT(ISBLANK(tblClean[[#This Row],[Booking Date]])), 1, 0)</f>
        <v>1</v>
      </c>
      <c r="N551" s="38">
        <f>IF(NOT(ISBLANK(tblClean[[#This Row],[Delivery Date]])), 1, 0)</f>
        <v>1</v>
      </c>
      <c r="O551" s="38">
        <f>IF(OR(LOWER(TRIM(tblClean[[#This Row],[Cancellation Status]]))="yes", LOWER(TRIM(tblClean[[#This Row],[Cancellation Status]]))="cancelled"), 1, 0)</f>
        <v>0</v>
      </c>
      <c r="P551" s="38">
        <f>IF(AND(tblClean[[#This Row],[Is_Delivered]]=1, tblClean[[#This Row],[Is_Cancelled]]=0), 1, 0)</f>
        <v>1</v>
      </c>
      <c r="Q551" s="38">
        <f>IF(AND(NOT(ISBLANK(tblClean[[#This Row],[Pre-Booking Date]])), NOT(ISBLANK(tblClean[[#This Row],[Lead Date]]))), tblClean[[#This Row],[Pre-Booking Date]] - tblClean[[#This Row],[Lead Date]], "")</f>
        <v>5</v>
      </c>
      <c r="R551" s="38">
        <f>IF(AND(NOT(ISBLANK(tblClean[[#This Row],[Booking Date]])), NOT(ISBLANK(tblClean[[#This Row],[Pre-Booking Date]]))), tblClean[[#This Row],[Booking Date]] - tblClean[[#This Row],[Pre-Booking Date]], "")</f>
        <v>4</v>
      </c>
      <c r="S551" s="38">
        <f>IF(AND(NOT(ISBLANK(tblClean[[#This Row],[Delivery Date]])), NOT(ISBLANK(tblClean[[#This Row],[Booking Date]]))), tblClean[[#This Row],[Delivery Date]] - tblClean[[#This Row],[Booking Date]], "")</f>
        <v>4</v>
      </c>
      <c r="T551" s="39">
        <f>IF(AND(tblClean[[#This Row],[Is_SuccessfulDelivery]]=1, NOT(ISBLANK(tblClean[[#This Row],[Delivery Date]])), NOT(ISBLANK(tblClean[[#This Row],[Booking Date]]))),
   tblClean[[#This Row],[Delivery Date]] - tblClean[[#This Row],[Booking Date]],
   "")</f>
        <v>4</v>
      </c>
      <c r="U5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51" s="82">
        <f>IF(tblClean[[#This Row],[Delivery Date]]="", "", tblClean[[#This Row],[Delivery Date]] - tblClean[[#This Row],[Lead Date]])</f>
        <v>13</v>
      </c>
      <c r="W551" s="82" t="str">
        <f>_xlfn.XLOOKUP(tblClean[[#This Row],[Lead ID]], tblHP[Lead ID], tblHP[Potential_Bucket], "")</f>
        <v>Medium</v>
      </c>
      <c r="X551" s="82" t="str">
        <f>IF(tblClean[[#This Row],[Customer Rating]]="", "", IF(tblClean[[#This Row],[Customer Rating]]&lt;=2,"0-2", IF(tblClean[[#This Row],[Customer Rating]]&lt;=5,"3-5", IF(tblClean[[#This Row],[Customer Rating]]&lt;=8,"6-8","9-10"))))</f>
        <v>9-10</v>
      </c>
    </row>
    <row r="552" spans="1:24" x14ac:dyDescent="0.3">
      <c r="A552" s="40" t="s">
        <v>571</v>
      </c>
      <c r="B552" s="41" t="s">
        <v>32</v>
      </c>
      <c r="C552" s="41" t="s">
        <v>16</v>
      </c>
      <c r="D552" s="42">
        <v>45958</v>
      </c>
      <c r="E552" s="42">
        <v>45961</v>
      </c>
      <c r="F552" s="42">
        <v>45964</v>
      </c>
      <c r="G552" s="42">
        <v>45969</v>
      </c>
      <c r="H552" s="41" t="s">
        <v>17</v>
      </c>
      <c r="I552" s="41"/>
      <c r="J552" s="42">
        <v>45984</v>
      </c>
      <c r="K552" s="43">
        <v>4</v>
      </c>
      <c r="L552" s="44">
        <f>IF(NOT(ISBLANK(tblClean[[#This Row],[Pre-Booking Date]])), 1, 0)</f>
        <v>1</v>
      </c>
      <c r="M552" s="44">
        <f>IF(NOT(ISBLANK(tblClean[[#This Row],[Booking Date]])), 1, 0)</f>
        <v>1</v>
      </c>
      <c r="N552" s="38">
        <f>IF(NOT(ISBLANK(tblClean[[#This Row],[Delivery Date]])), 1, 0)</f>
        <v>1</v>
      </c>
      <c r="O552" s="38">
        <f>IF(OR(LOWER(TRIM(tblClean[[#This Row],[Cancellation Status]]))="yes", LOWER(TRIM(tblClean[[#This Row],[Cancellation Status]]))="cancelled"), 1, 0)</f>
        <v>0</v>
      </c>
      <c r="P552" s="38">
        <f>IF(AND(tblClean[[#This Row],[Is_Delivered]]=1, tblClean[[#This Row],[Is_Cancelled]]=0), 1, 0)</f>
        <v>1</v>
      </c>
      <c r="Q552" s="38">
        <f>IF(AND(NOT(ISBLANK(tblClean[[#This Row],[Pre-Booking Date]])), NOT(ISBLANK(tblClean[[#This Row],[Lead Date]]))), tblClean[[#This Row],[Pre-Booking Date]] - tblClean[[#This Row],[Lead Date]], "")</f>
        <v>3</v>
      </c>
      <c r="R552" s="38">
        <f>IF(AND(NOT(ISBLANK(tblClean[[#This Row],[Booking Date]])), NOT(ISBLANK(tblClean[[#This Row],[Pre-Booking Date]]))), tblClean[[#This Row],[Booking Date]] - tblClean[[#This Row],[Pre-Booking Date]], "")</f>
        <v>3</v>
      </c>
      <c r="S552" s="38">
        <f>IF(AND(NOT(ISBLANK(tblClean[[#This Row],[Delivery Date]])), NOT(ISBLANK(tblClean[[#This Row],[Booking Date]]))), tblClean[[#This Row],[Delivery Date]] - tblClean[[#This Row],[Booking Date]], "")</f>
        <v>5</v>
      </c>
      <c r="T552" s="39">
        <f>IF(AND(tblClean[[#This Row],[Is_SuccessfulDelivery]]=1, NOT(ISBLANK(tblClean[[#This Row],[Delivery Date]])), NOT(ISBLANK(tblClean[[#This Row],[Booking Date]]))),
   tblClean[[#This Row],[Delivery Date]] - tblClean[[#This Row],[Booking Date]],
   "")</f>
        <v>5</v>
      </c>
      <c r="U5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2" s="82">
        <f>IF(tblClean[[#This Row],[Delivery Date]]="", "", tblClean[[#This Row],[Delivery Date]] - tblClean[[#This Row],[Lead Date]])</f>
        <v>11</v>
      </c>
      <c r="W552" s="82" t="str">
        <f>_xlfn.XLOOKUP(tblClean[[#This Row],[Lead ID]], tblHP[Lead ID], tblHP[Potential_Bucket], "")</f>
        <v>Low</v>
      </c>
      <c r="X552" s="82" t="str">
        <f>IF(tblClean[[#This Row],[Customer Rating]]="", "", IF(tblClean[[#This Row],[Customer Rating]]&lt;=2,"0-2", IF(tblClean[[#This Row],[Customer Rating]]&lt;=5,"3-5", IF(tblClean[[#This Row],[Customer Rating]]&lt;=8,"6-8","9-10"))))</f>
        <v>3-5</v>
      </c>
    </row>
    <row r="553" spans="1:24" x14ac:dyDescent="0.3">
      <c r="A553" s="33" t="s">
        <v>572</v>
      </c>
      <c r="B553" s="34" t="s">
        <v>15</v>
      </c>
      <c r="C553" s="34" t="s">
        <v>30</v>
      </c>
      <c r="D553" s="35">
        <v>45952</v>
      </c>
      <c r="E553" s="35">
        <v>45953</v>
      </c>
      <c r="F553" s="35">
        <v>45955</v>
      </c>
      <c r="G553" s="35">
        <v>45961</v>
      </c>
      <c r="H553" s="34" t="s">
        <v>17</v>
      </c>
      <c r="I553" s="34"/>
      <c r="J553" s="35">
        <v>45990</v>
      </c>
      <c r="K553" s="36">
        <v>1</v>
      </c>
      <c r="L553" s="44">
        <f>IF(NOT(ISBLANK(tblClean[[#This Row],[Pre-Booking Date]])), 1, 0)</f>
        <v>1</v>
      </c>
      <c r="M553" s="44">
        <f>IF(NOT(ISBLANK(tblClean[[#This Row],[Booking Date]])), 1, 0)</f>
        <v>1</v>
      </c>
      <c r="N553" s="38">
        <f>IF(NOT(ISBLANK(tblClean[[#This Row],[Delivery Date]])), 1, 0)</f>
        <v>1</v>
      </c>
      <c r="O553" s="38">
        <f>IF(OR(LOWER(TRIM(tblClean[[#This Row],[Cancellation Status]]))="yes", LOWER(TRIM(tblClean[[#This Row],[Cancellation Status]]))="cancelled"), 1, 0)</f>
        <v>0</v>
      </c>
      <c r="P553" s="38">
        <f>IF(AND(tblClean[[#This Row],[Is_Delivered]]=1, tblClean[[#This Row],[Is_Cancelled]]=0), 1, 0)</f>
        <v>1</v>
      </c>
      <c r="Q553" s="38">
        <f>IF(AND(NOT(ISBLANK(tblClean[[#This Row],[Pre-Booking Date]])), NOT(ISBLANK(tblClean[[#This Row],[Lead Date]]))), tblClean[[#This Row],[Pre-Booking Date]] - tblClean[[#This Row],[Lead Date]], "")</f>
        <v>1</v>
      </c>
      <c r="R553" s="38">
        <f>IF(AND(NOT(ISBLANK(tblClean[[#This Row],[Booking Date]])), NOT(ISBLANK(tblClean[[#This Row],[Pre-Booking Date]]))), tblClean[[#This Row],[Booking Date]] - tblClean[[#This Row],[Pre-Booking Date]], "")</f>
        <v>2</v>
      </c>
      <c r="S553" s="38">
        <f>IF(AND(NOT(ISBLANK(tblClean[[#This Row],[Delivery Date]])), NOT(ISBLANK(tblClean[[#This Row],[Booking Date]]))), tblClean[[#This Row],[Delivery Date]] - tblClean[[#This Row],[Booking Date]], "")</f>
        <v>6</v>
      </c>
      <c r="T553" s="39">
        <f>IF(AND(tblClean[[#This Row],[Is_SuccessfulDelivery]]=1, NOT(ISBLANK(tblClean[[#This Row],[Delivery Date]])), NOT(ISBLANK(tblClean[[#This Row],[Booking Date]]))),
   tblClean[[#This Row],[Delivery Date]] - tblClean[[#This Row],[Booking Date]],
   "")</f>
        <v>6</v>
      </c>
      <c r="U5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3" s="82">
        <f>IF(tblClean[[#This Row],[Delivery Date]]="", "", tblClean[[#This Row],[Delivery Date]] - tblClean[[#This Row],[Lead Date]])</f>
        <v>9</v>
      </c>
      <c r="W553" s="82" t="str">
        <f>_xlfn.XLOOKUP(tblClean[[#This Row],[Lead ID]], tblHP[Lead ID], tblHP[Potential_Bucket], "")</f>
        <v>Low</v>
      </c>
      <c r="X553" s="82" t="str">
        <f>IF(tblClean[[#This Row],[Customer Rating]]="", "", IF(tblClean[[#This Row],[Customer Rating]]&lt;=2,"0-2", IF(tblClean[[#This Row],[Customer Rating]]&lt;=5,"3-5", IF(tblClean[[#This Row],[Customer Rating]]&lt;=8,"6-8","9-10"))))</f>
        <v>0-2</v>
      </c>
    </row>
    <row r="554" spans="1:24" x14ac:dyDescent="0.3">
      <c r="A554" s="40" t="s">
        <v>573</v>
      </c>
      <c r="B554" s="41" t="s">
        <v>19</v>
      </c>
      <c r="C554" s="41" t="s">
        <v>30</v>
      </c>
      <c r="D554" s="42">
        <v>45958</v>
      </c>
      <c r="E554" s="42">
        <v>45963</v>
      </c>
      <c r="F554" s="42">
        <v>45966</v>
      </c>
      <c r="G554" s="42">
        <v>45973</v>
      </c>
      <c r="H554" s="41" t="s">
        <v>17</v>
      </c>
      <c r="I554" s="41"/>
      <c r="J554" s="42">
        <v>45983</v>
      </c>
      <c r="K554" s="43">
        <v>6</v>
      </c>
      <c r="L554" s="44">
        <f>IF(NOT(ISBLANK(tblClean[[#This Row],[Pre-Booking Date]])), 1, 0)</f>
        <v>1</v>
      </c>
      <c r="M554" s="44">
        <f>IF(NOT(ISBLANK(tblClean[[#This Row],[Booking Date]])), 1, 0)</f>
        <v>1</v>
      </c>
      <c r="N554" s="38">
        <f>IF(NOT(ISBLANK(tblClean[[#This Row],[Delivery Date]])), 1, 0)</f>
        <v>1</v>
      </c>
      <c r="O554" s="38">
        <f>IF(OR(LOWER(TRIM(tblClean[[#This Row],[Cancellation Status]]))="yes", LOWER(TRIM(tblClean[[#This Row],[Cancellation Status]]))="cancelled"), 1, 0)</f>
        <v>0</v>
      </c>
      <c r="P554" s="38">
        <f>IF(AND(tblClean[[#This Row],[Is_Delivered]]=1, tblClean[[#This Row],[Is_Cancelled]]=0), 1, 0)</f>
        <v>1</v>
      </c>
      <c r="Q554" s="38">
        <f>IF(AND(NOT(ISBLANK(tblClean[[#This Row],[Pre-Booking Date]])), NOT(ISBLANK(tblClean[[#This Row],[Lead Date]]))), tblClean[[#This Row],[Pre-Booking Date]] - tblClean[[#This Row],[Lead Date]], "")</f>
        <v>5</v>
      </c>
      <c r="R554" s="38">
        <f>IF(AND(NOT(ISBLANK(tblClean[[#This Row],[Booking Date]])), NOT(ISBLANK(tblClean[[#This Row],[Pre-Booking Date]]))), tblClean[[#This Row],[Booking Date]] - tblClean[[#This Row],[Pre-Booking Date]], "")</f>
        <v>3</v>
      </c>
      <c r="S554" s="38">
        <f>IF(AND(NOT(ISBLANK(tblClean[[#This Row],[Delivery Date]])), NOT(ISBLANK(tblClean[[#This Row],[Booking Date]]))), tblClean[[#This Row],[Delivery Date]] - tblClean[[#This Row],[Booking Date]], "")</f>
        <v>7</v>
      </c>
      <c r="T554" s="39">
        <f>IF(AND(tblClean[[#This Row],[Is_SuccessfulDelivery]]=1, NOT(ISBLANK(tblClean[[#This Row],[Delivery Date]])), NOT(ISBLANK(tblClean[[#This Row],[Booking Date]]))),
   tblClean[[#This Row],[Delivery Date]] - tblClean[[#This Row],[Booking Date]],
   "")</f>
        <v>7</v>
      </c>
      <c r="U5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4" s="82">
        <f>IF(tblClean[[#This Row],[Delivery Date]]="", "", tblClean[[#This Row],[Delivery Date]] - tblClean[[#This Row],[Lead Date]])</f>
        <v>15</v>
      </c>
      <c r="W554" s="82" t="str">
        <f>_xlfn.XLOOKUP(tblClean[[#This Row],[Lead ID]], tblHP[Lead ID], tblHP[Potential_Bucket], "")</f>
        <v>Low</v>
      </c>
      <c r="X554" s="82" t="str">
        <f>IF(tblClean[[#This Row],[Customer Rating]]="", "", IF(tblClean[[#This Row],[Customer Rating]]&lt;=2,"0-2", IF(tblClean[[#This Row],[Customer Rating]]&lt;=5,"3-5", IF(tblClean[[#This Row],[Customer Rating]]&lt;=8,"6-8","9-10"))))</f>
        <v>6-8</v>
      </c>
    </row>
    <row r="555" spans="1:24" x14ac:dyDescent="0.3">
      <c r="A555" s="33" t="s">
        <v>574</v>
      </c>
      <c r="B555" s="34" t="s">
        <v>21</v>
      </c>
      <c r="C555" s="34" t="s">
        <v>16</v>
      </c>
      <c r="D555" s="35">
        <v>45948</v>
      </c>
      <c r="E555" s="35">
        <v>45953</v>
      </c>
      <c r="F555" s="35">
        <v>45956</v>
      </c>
      <c r="G555" s="35">
        <v>45963</v>
      </c>
      <c r="H555" s="34" t="s">
        <v>17</v>
      </c>
      <c r="I555" s="34"/>
      <c r="J555" s="35">
        <v>45980</v>
      </c>
      <c r="K555" s="36">
        <v>3</v>
      </c>
      <c r="L555" s="44">
        <f>IF(NOT(ISBLANK(tblClean[[#This Row],[Pre-Booking Date]])), 1, 0)</f>
        <v>1</v>
      </c>
      <c r="M555" s="44">
        <f>IF(NOT(ISBLANK(tblClean[[#This Row],[Booking Date]])), 1, 0)</f>
        <v>1</v>
      </c>
      <c r="N555" s="38">
        <f>IF(NOT(ISBLANK(tblClean[[#This Row],[Delivery Date]])), 1, 0)</f>
        <v>1</v>
      </c>
      <c r="O555" s="38">
        <f>IF(OR(LOWER(TRIM(tblClean[[#This Row],[Cancellation Status]]))="yes", LOWER(TRIM(tblClean[[#This Row],[Cancellation Status]]))="cancelled"), 1, 0)</f>
        <v>0</v>
      </c>
      <c r="P555" s="38">
        <f>IF(AND(tblClean[[#This Row],[Is_Delivered]]=1, tblClean[[#This Row],[Is_Cancelled]]=0), 1, 0)</f>
        <v>1</v>
      </c>
      <c r="Q555" s="38">
        <f>IF(AND(NOT(ISBLANK(tblClean[[#This Row],[Pre-Booking Date]])), NOT(ISBLANK(tblClean[[#This Row],[Lead Date]]))), tblClean[[#This Row],[Pre-Booking Date]] - tblClean[[#This Row],[Lead Date]], "")</f>
        <v>5</v>
      </c>
      <c r="R555" s="38">
        <f>IF(AND(NOT(ISBLANK(tblClean[[#This Row],[Booking Date]])), NOT(ISBLANK(tblClean[[#This Row],[Pre-Booking Date]]))), tblClean[[#This Row],[Booking Date]] - tblClean[[#This Row],[Pre-Booking Date]], "")</f>
        <v>3</v>
      </c>
      <c r="S555" s="38">
        <f>IF(AND(NOT(ISBLANK(tblClean[[#This Row],[Delivery Date]])), NOT(ISBLANK(tblClean[[#This Row],[Booking Date]]))), tblClean[[#This Row],[Delivery Date]] - tblClean[[#This Row],[Booking Date]], "")</f>
        <v>7</v>
      </c>
      <c r="T555" s="39">
        <f>IF(AND(tblClean[[#This Row],[Is_SuccessfulDelivery]]=1, NOT(ISBLANK(tblClean[[#This Row],[Delivery Date]])), NOT(ISBLANK(tblClean[[#This Row],[Booking Date]]))),
   tblClean[[#This Row],[Delivery Date]] - tblClean[[#This Row],[Booking Date]],
   "")</f>
        <v>7</v>
      </c>
      <c r="U5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5" s="82">
        <f>IF(tblClean[[#This Row],[Delivery Date]]="", "", tblClean[[#This Row],[Delivery Date]] - tblClean[[#This Row],[Lead Date]])</f>
        <v>15</v>
      </c>
      <c r="W555" s="82" t="str">
        <f>_xlfn.XLOOKUP(tblClean[[#This Row],[Lead ID]], tblHP[Lead ID], tblHP[Potential_Bucket], "")</f>
        <v>Low</v>
      </c>
      <c r="X555" s="82" t="str">
        <f>IF(tblClean[[#This Row],[Customer Rating]]="", "", IF(tblClean[[#This Row],[Customer Rating]]&lt;=2,"0-2", IF(tblClean[[#This Row],[Customer Rating]]&lt;=5,"3-5", IF(tblClean[[#This Row],[Customer Rating]]&lt;=8,"6-8","9-10"))))</f>
        <v>3-5</v>
      </c>
    </row>
    <row r="556" spans="1:24" x14ac:dyDescent="0.3">
      <c r="A556" s="40" t="s">
        <v>575</v>
      </c>
      <c r="B556" s="41" t="s">
        <v>21</v>
      </c>
      <c r="C556" s="41" t="s">
        <v>16</v>
      </c>
      <c r="D556" s="42">
        <v>45943</v>
      </c>
      <c r="E556" s="42">
        <v>45948</v>
      </c>
      <c r="F556" s="42">
        <v>45952</v>
      </c>
      <c r="G556" s="42">
        <v>45959</v>
      </c>
      <c r="H556" s="41" t="s">
        <v>17</v>
      </c>
      <c r="I556" s="41"/>
      <c r="J556" s="42">
        <v>45977</v>
      </c>
      <c r="K556" s="43">
        <v>4</v>
      </c>
      <c r="L556" s="44">
        <f>IF(NOT(ISBLANK(tblClean[[#This Row],[Pre-Booking Date]])), 1, 0)</f>
        <v>1</v>
      </c>
      <c r="M556" s="44">
        <f>IF(NOT(ISBLANK(tblClean[[#This Row],[Booking Date]])), 1, 0)</f>
        <v>1</v>
      </c>
      <c r="N556" s="38">
        <f>IF(NOT(ISBLANK(tblClean[[#This Row],[Delivery Date]])), 1, 0)</f>
        <v>1</v>
      </c>
      <c r="O556" s="38">
        <f>IF(OR(LOWER(TRIM(tblClean[[#This Row],[Cancellation Status]]))="yes", LOWER(TRIM(tblClean[[#This Row],[Cancellation Status]]))="cancelled"), 1, 0)</f>
        <v>0</v>
      </c>
      <c r="P556" s="38">
        <f>IF(AND(tblClean[[#This Row],[Is_Delivered]]=1, tblClean[[#This Row],[Is_Cancelled]]=0), 1, 0)</f>
        <v>1</v>
      </c>
      <c r="Q556" s="38">
        <f>IF(AND(NOT(ISBLANK(tblClean[[#This Row],[Pre-Booking Date]])), NOT(ISBLANK(tblClean[[#This Row],[Lead Date]]))), tblClean[[#This Row],[Pre-Booking Date]] - tblClean[[#This Row],[Lead Date]], "")</f>
        <v>5</v>
      </c>
      <c r="R556" s="38">
        <f>IF(AND(NOT(ISBLANK(tblClean[[#This Row],[Booking Date]])), NOT(ISBLANK(tblClean[[#This Row],[Pre-Booking Date]]))), tblClean[[#This Row],[Booking Date]] - tblClean[[#This Row],[Pre-Booking Date]], "")</f>
        <v>4</v>
      </c>
      <c r="S556" s="38">
        <f>IF(AND(NOT(ISBLANK(tblClean[[#This Row],[Delivery Date]])), NOT(ISBLANK(tblClean[[#This Row],[Booking Date]]))), tblClean[[#This Row],[Delivery Date]] - tblClean[[#This Row],[Booking Date]], "")</f>
        <v>7</v>
      </c>
      <c r="T556" s="39">
        <f>IF(AND(tblClean[[#This Row],[Is_SuccessfulDelivery]]=1, NOT(ISBLANK(tblClean[[#This Row],[Delivery Date]])), NOT(ISBLANK(tblClean[[#This Row],[Booking Date]]))),
   tblClean[[#This Row],[Delivery Date]] - tblClean[[#This Row],[Booking Date]],
   "")</f>
        <v>7</v>
      </c>
      <c r="U5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6" s="82">
        <f>IF(tblClean[[#This Row],[Delivery Date]]="", "", tblClean[[#This Row],[Delivery Date]] - tblClean[[#This Row],[Lead Date]])</f>
        <v>16</v>
      </c>
      <c r="W556" s="82" t="str">
        <f>_xlfn.XLOOKUP(tblClean[[#This Row],[Lead ID]], tblHP[Lead ID], tblHP[Potential_Bucket], "")</f>
        <v>Low</v>
      </c>
      <c r="X556" s="82" t="str">
        <f>IF(tblClean[[#This Row],[Customer Rating]]="", "", IF(tblClean[[#This Row],[Customer Rating]]&lt;=2,"0-2", IF(tblClean[[#This Row],[Customer Rating]]&lt;=5,"3-5", IF(tblClean[[#This Row],[Customer Rating]]&lt;=8,"6-8","9-10"))))</f>
        <v>3-5</v>
      </c>
    </row>
    <row r="557" spans="1:24" x14ac:dyDescent="0.3">
      <c r="A557" s="33" t="s">
        <v>576</v>
      </c>
      <c r="B557" s="34" t="s">
        <v>21</v>
      </c>
      <c r="C557" s="34" t="s">
        <v>16</v>
      </c>
      <c r="D557" s="35">
        <v>45961</v>
      </c>
      <c r="E557" s="35">
        <v>45966</v>
      </c>
      <c r="F557" s="35">
        <v>45967</v>
      </c>
      <c r="G557" s="35">
        <v>45974</v>
      </c>
      <c r="H557" s="34" t="s">
        <v>17</v>
      </c>
      <c r="I557" s="34"/>
      <c r="J557" s="35">
        <v>46003</v>
      </c>
      <c r="K557" s="36">
        <v>6</v>
      </c>
      <c r="L557" s="44">
        <f>IF(NOT(ISBLANK(tblClean[[#This Row],[Pre-Booking Date]])), 1, 0)</f>
        <v>1</v>
      </c>
      <c r="M557" s="44">
        <f>IF(NOT(ISBLANK(tblClean[[#This Row],[Booking Date]])), 1, 0)</f>
        <v>1</v>
      </c>
      <c r="N557" s="38">
        <f>IF(NOT(ISBLANK(tblClean[[#This Row],[Delivery Date]])), 1, 0)</f>
        <v>1</v>
      </c>
      <c r="O557" s="38">
        <f>IF(OR(LOWER(TRIM(tblClean[[#This Row],[Cancellation Status]]))="yes", LOWER(TRIM(tblClean[[#This Row],[Cancellation Status]]))="cancelled"), 1, 0)</f>
        <v>0</v>
      </c>
      <c r="P557" s="38">
        <f>IF(AND(tblClean[[#This Row],[Is_Delivered]]=1, tblClean[[#This Row],[Is_Cancelled]]=0), 1, 0)</f>
        <v>1</v>
      </c>
      <c r="Q557" s="38">
        <f>IF(AND(NOT(ISBLANK(tblClean[[#This Row],[Pre-Booking Date]])), NOT(ISBLANK(tblClean[[#This Row],[Lead Date]]))), tblClean[[#This Row],[Pre-Booking Date]] - tblClean[[#This Row],[Lead Date]], "")</f>
        <v>5</v>
      </c>
      <c r="R557" s="38">
        <f>IF(AND(NOT(ISBLANK(tblClean[[#This Row],[Booking Date]])), NOT(ISBLANK(tblClean[[#This Row],[Pre-Booking Date]]))), tblClean[[#This Row],[Booking Date]] - tblClean[[#This Row],[Pre-Booking Date]], "")</f>
        <v>1</v>
      </c>
      <c r="S557" s="38">
        <f>IF(AND(NOT(ISBLANK(tblClean[[#This Row],[Delivery Date]])), NOT(ISBLANK(tblClean[[#This Row],[Booking Date]]))), tblClean[[#This Row],[Delivery Date]] - tblClean[[#This Row],[Booking Date]], "")</f>
        <v>7</v>
      </c>
      <c r="T557" s="39">
        <f>IF(AND(tblClean[[#This Row],[Is_SuccessfulDelivery]]=1, NOT(ISBLANK(tblClean[[#This Row],[Delivery Date]])), NOT(ISBLANK(tblClean[[#This Row],[Booking Date]]))),
   tblClean[[#This Row],[Delivery Date]] - tblClean[[#This Row],[Booking Date]],
   "")</f>
        <v>7</v>
      </c>
      <c r="U5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7" s="82">
        <f>IF(tblClean[[#This Row],[Delivery Date]]="", "", tblClean[[#This Row],[Delivery Date]] - tblClean[[#This Row],[Lead Date]])</f>
        <v>13</v>
      </c>
      <c r="W557" s="82" t="str">
        <f>_xlfn.XLOOKUP(tblClean[[#This Row],[Lead ID]], tblHP[Lead ID], tblHP[Potential_Bucket], "")</f>
        <v>Low</v>
      </c>
      <c r="X557" s="82" t="str">
        <f>IF(tblClean[[#This Row],[Customer Rating]]="", "", IF(tblClean[[#This Row],[Customer Rating]]&lt;=2,"0-2", IF(tblClean[[#This Row],[Customer Rating]]&lt;=5,"3-5", IF(tblClean[[#This Row],[Customer Rating]]&lt;=8,"6-8","9-10"))))</f>
        <v>6-8</v>
      </c>
    </row>
    <row r="558" spans="1:24" x14ac:dyDescent="0.3">
      <c r="A558" s="40" t="s">
        <v>577</v>
      </c>
      <c r="B558" s="41" t="s">
        <v>21</v>
      </c>
      <c r="C558" s="41" t="s">
        <v>16</v>
      </c>
      <c r="D558" s="42">
        <v>45941</v>
      </c>
      <c r="E558" s="42">
        <v>45946</v>
      </c>
      <c r="F558" s="42">
        <v>45951</v>
      </c>
      <c r="G558" s="42">
        <v>45953</v>
      </c>
      <c r="H558" s="41" t="s">
        <v>17</v>
      </c>
      <c r="I558" s="41"/>
      <c r="J558" s="42">
        <v>45972</v>
      </c>
      <c r="K558" s="43">
        <v>5</v>
      </c>
      <c r="L558" s="44">
        <f>IF(NOT(ISBLANK(tblClean[[#This Row],[Pre-Booking Date]])), 1, 0)</f>
        <v>1</v>
      </c>
      <c r="M558" s="44">
        <f>IF(NOT(ISBLANK(tblClean[[#This Row],[Booking Date]])), 1, 0)</f>
        <v>1</v>
      </c>
      <c r="N558" s="38">
        <f>IF(NOT(ISBLANK(tblClean[[#This Row],[Delivery Date]])), 1, 0)</f>
        <v>1</v>
      </c>
      <c r="O558" s="38">
        <f>IF(OR(LOWER(TRIM(tblClean[[#This Row],[Cancellation Status]]))="yes", LOWER(TRIM(tblClean[[#This Row],[Cancellation Status]]))="cancelled"), 1, 0)</f>
        <v>0</v>
      </c>
      <c r="P558" s="38">
        <f>IF(AND(tblClean[[#This Row],[Is_Delivered]]=1, tblClean[[#This Row],[Is_Cancelled]]=0), 1, 0)</f>
        <v>1</v>
      </c>
      <c r="Q558" s="38">
        <f>IF(AND(NOT(ISBLANK(tblClean[[#This Row],[Pre-Booking Date]])), NOT(ISBLANK(tblClean[[#This Row],[Lead Date]]))), tblClean[[#This Row],[Pre-Booking Date]] - tblClean[[#This Row],[Lead Date]], "")</f>
        <v>5</v>
      </c>
      <c r="R558" s="38">
        <f>IF(AND(NOT(ISBLANK(tblClean[[#This Row],[Booking Date]])), NOT(ISBLANK(tblClean[[#This Row],[Pre-Booking Date]]))), tblClean[[#This Row],[Booking Date]] - tblClean[[#This Row],[Pre-Booking Date]], "")</f>
        <v>5</v>
      </c>
      <c r="S558" s="38">
        <f>IF(AND(NOT(ISBLANK(tblClean[[#This Row],[Delivery Date]])), NOT(ISBLANK(tblClean[[#This Row],[Booking Date]]))), tblClean[[#This Row],[Delivery Date]] - tblClean[[#This Row],[Booking Date]], "")</f>
        <v>2</v>
      </c>
      <c r="T558" s="39">
        <f>IF(AND(tblClean[[#This Row],[Is_SuccessfulDelivery]]=1, NOT(ISBLANK(tblClean[[#This Row],[Delivery Date]])), NOT(ISBLANK(tblClean[[#This Row],[Booking Date]]))),
   tblClean[[#This Row],[Delivery Date]] - tblClean[[#This Row],[Booking Date]],
   "")</f>
        <v>2</v>
      </c>
      <c r="U5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8" s="82">
        <f>IF(tblClean[[#This Row],[Delivery Date]]="", "", tblClean[[#This Row],[Delivery Date]] - tblClean[[#This Row],[Lead Date]])</f>
        <v>12</v>
      </c>
      <c r="W558" s="82" t="str">
        <f>_xlfn.XLOOKUP(tblClean[[#This Row],[Lead ID]], tblHP[Lead ID], tblHP[Potential_Bucket], "")</f>
        <v>Low</v>
      </c>
      <c r="X558" s="82" t="str">
        <f>IF(tblClean[[#This Row],[Customer Rating]]="", "", IF(tblClean[[#This Row],[Customer Rating]]&lt;=2,"0-2", IF(tblClean[[#This Row],[Customer Rating]]&lt;=5,"3-5", IF(tblClean[[#This Row],[Customer Rating]]&lt;=8,"6-8","9-10"))))</f>
        <v>3-5</v>
      </c>
    </row>
    <row r="559" spans="1:24" x14ac:dyDescent="0.3">
      <c r="A559" s="33" t="s">
        <v>578</v>
      </c>
      <c r="B559" s="34" t="s">
        <v>32</v>
      </c>
      <c r="C559" s="34" t="s">
        <v>16</v>
      </c>
      <c r="D559" s="35">
        <v>45951</v>
      </c>
      <c r="E559" s="35">
        <v>45952</v>
      </c>
      <c r="F559" s="35">
        <v>45954</v>
      </c>
      <c r="G559" s="35">
        <v>45958</v>
      </c>
      <c r="H559" s="34" t="s">
        <v>17</v>
      </c>
      <c r="I559" s="34"/>
      <c r="J559" s="35">
        <v>45988</v>
      </c>
      <c r="K559" s="36">
        <v>3</v>
      </c>
      <c r="L559" s="44">
        <f>IF(NOT(ISBLANK(tblClean[[#This Row],[Pre-Booking Date]])), 1, 0)</f>
        <v>1</v>
      </c>
      <c r="M559" s="44">
        <f>IF(NOT(ISBLANK(tblClean[[#This Row],[Booking Date]])), 1, 0)</f>
        <v>1</v>
      </c>
      <c r="N559" s="38">
        <f>IF(NOT(ISBLANK(tblClean[[#This Row],[Delivery Date]])), 1, 0)</f>
        <v>1</v>
      </c>
      <c r="O559" s="38">
        <f>IF(OR(LOWER(TRIM(tblClean[[#This Row],[Cancellation Status]]))="yes", LOWER(TRIM(tblClean[[#This Row],[Cancellation Status]]))="cancelled"), 1, 0)</f>
        <v>0</v>
      </c>
      <c r="P559" s="38">
        <f>IF(AND(tblClean[[#This Row],[Is_Delivered]]=1, tblClean[[#This Row],[Is_Cancelled]]=0), 1, 0)</f>
        <v>1</v>
      </c>
      <c r="Q559" s="38">
        <f>IF(AND(NOT(ISBLANK(tblClean[[#This Row],[Pre-Booking Date]])), NOT(ISBLANK(tblClean[[#This Row],[Lead Date]]))), tblClean[[#This Row],[Pre-Booking Date]] - tblClean[[#This Row],[Lead Date]], "")</f>
        <v>1</v>
      </c>
      <c r="R559" s="38">
        <f>IF(AND(NOT(ISBLANK(tblClean[[#This Row],[Booking Date]])), NOT(ISBLANK(tblClean[[#This Row],[Pre-Booking Date]]))), tblClean[[#This Row],[Booking Date]] - tblClean[[#This Row],[Pre-Booking Date]], "")</f>
        <v>2</v>
      </c>
      <c r="S559" s="38">
        <f>IF(AND(NOT(ISBLANK(tblClean[[#This Row],[Delivery Date]])), NOT(ISBLANK(tblClean[[#This Row],[Booking Date]]))), tblClean[[#This Row],[Delivery Date]] - tblClean[[#This Row],[Booking Date]], "")</f>
        <v>4</v>
      </c>
      <c r="T559" s="39">
        <f>IF(AND(tblClean[[#This Row],[Is_SuccessfulDelivery]]=1, NOT(ISBLANK(tblClean[[#This Row],[Delivery Date]])), NOT(ISBLANK(tblClean[[#This Row],[Booking Date]]))),
   tblClean[[#This Row],[Delivery Date]] - tblClean[[#This Row],[Booking Date]],
   "")</f>
        <v>4</v>
      </c>
      <c r="U5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59" s="82">
        <f>IF(tblClean[[#This Row],[Delivery Date]]="", "", tblClean[[#This Row],[Delivery Date]] - tblClean[[#This Row],[Lead Date]])</f>
        <v>7</v>
      </c>
      <c r="W559" s="82" t="str">
        <f>_xlfn.XLOOKUP(tblClean[[#This Row],[Lead ID]], tblHP[Lead ID], tblHP[Potential_Bucket], "")</f>
        <v>Low</v>
      </c>
      <c r="X559" s="82" t="str">
        <f>IF(tblClean[[#This Row],[Customer Rating]]="", "", IF(tblClean[[#This Row],[Customer Rating]]&lt;=2,"0-2", IF(tblClean[[#This Row],[Customer Rating]]&lt;=5,"3-5", IF(tblClean[[#This Row],[Customer Rating]]&lt;=8,"6-8","9-10"))))</f>
        <v>3-5</v>
      </c>
    </row>
    <row r="560" spans="1:24" x14ac:dyDescent="0.3">
      <c r="A560" s="40" t="s">
        <v>579</v>
      </c>
      <c r="B560" s="41" t="s">
        <v>32</v>
      </c>
      <c r="C560" s="41" t="s">
        <v>30</v>
      </c>
      <c r="D560" s="42">
        <v>45953</v>
      </c>
      <c r="E560" s="42">
        <v>45957</v>
      </c>
      <c r="F560" s="42">
        <v>45959</v>
      </c>
      <c r="G560" s="42">
        <v>45966</v>
      </c>
      <c r="H560" s="41" t="s">
        <v>17</v>
      </c>
      <c r="I560" s="41"/>
      <c r="J560" s="42">
        <v>45984</v>
      </c>
      <c r="K560" s="43">
        <v>3</v>
      </c>
      <c r="L560" s="44">
        <f>IF(NOT(ISBLANK(tblClean[[#This Row],[Pre-Booking Date]])), 1, 0)</f>
        <v>1</v>
      </c>
      <c r="M560" s="44">
        <f>IF(NOT(ISBLANK(tblClean[[#This Row],[Booking Date]])), 1, 0)</f>
        <v>1</v>
      </c>
      <c r="N560" s="38">
        <f>IF(NOT(ISBLANK(tblClean[[#This Row],[Delivery Date]])), 1, 0)</f>
        <v>1</v>
      </c>
      <c r="O560" s="38">
        <f>IF(OR(LOWER(TRIM(tblClean[[#This Row],[Cancellation Status]]))="yes", LOWER(TRIM(tblClean[[#This Row],[Cancellation Status]]))="cancelled"), 1, 0)</f>
        <v>0</v>
      </c>
      <c r="P560" s="38">
        <f>IF(AND(tblClean[[#This Row],[Is_Delivered]]=1, tblClean[[#This Row],[Is_Cancelled]]=0), 1, 0)</f>
        <v>1</v>
      </c>
      <c r="Q560" s="38">
        <f>IF(AND(NOT(ISBLANK(tblClean[[#This Row],[Pre-Booking Date]])), NOT(ISBLANK(tblClean[[#This Row],[Lead Date]]))), tblClean[[#This Row],[Pre-Booking Date]] - tblClean[[#This Row],[Lead Date]], "")</f>
        <v>4</v>
      </c>
      <c r="R560" s="38">
        <f>IF(AND(NOT(ISBLANK(tblClean[[#This Row],[Booking Date]])), NOT(ISBLANK(tblClean[[#This Row],[Pre-Booking Date]]))), tblClean[[#This Row],[Booking Date]] - tblClean[[#This Row],[Pre-Booking Date]], "")</f>
        <v>2</v>
      </c>
      <c r="S560" s="38">
        <f>IF(AND(NOT(ISBLANK(tblClean[[#This Row],[Delivery Date]])), NOT(ISBLANK(tblClean[[#This Row],[Booking Date]]))), tblClean[[#This Row],[Delivery Date]] - tblClean[[#This Row],[Booking Date]], "")</f>
        <v>7</v>
      </c>
      <c r="T560" s="39">
        <f>IF(AND(tblClean[[#This Row],[Is_SuccessfulDelivery]]=1, NOT(ISBLANK(tblClean[[#This Row],[Delivery Date]])), NOT(ISBLANK(tblClean[[#This Row],[Booking Date]]))),
   tblClean[[#This Row],[Delivery Date]] - tblClean[[#This Row],[Booking Date]],
   "")</f>
        <v>7</v>
      </c>
      <c r="U5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60" s="82">
        <f>IF(tblClean[[#This Row],[Delivery Date]]="", "", tblClean[[#This Row],[Delivery Date]] - tblClean[[#This Row],[Lead Date]])</f>
        <v>13</v>
      </c>
      <c r="W560" s="82" t="str">
        <f>_xlfn.XLOOKUP(tblClean[[#This Row],[Lead ID]], tblHP[Lead ID], tblHP[Potential_Bucket], "")</f>
        <v>Medium</v>
      </c>
      <c r="X560" s="82" t="str">
        <f>IF(tblClean[[#This Row],[Customer Rating]]="", "", IF(tblClean[[#This Row],[Customer Rating]]&lt;=2,"0-2", IF(tblClean[[#This Row],[Customer Rating]]&lt;=5,"3-5", IF(tblClean[[#This Row],[Customer Rating]]&lt;=8,"6-8","9-10"))))</f>
        <v>3-5</v>
      </c>
    </row>
    <row r="561" spans="1:24" x14ac:dyDescent="0.3">
      <c r="A561" s="33" t="s">
        <v>580</v>
      </c>
      <c r="B561" s="34" t="s">
        <v>19</v>
      </c>
      <c r="C561" s="34" t="s">
        <v>16</v>
      </c>
      <c r="D561" s="35">
        <v>45959</v>
      </c>
      <c r="E561" s="35">
        <v>45963</v>
      </c>
      <c r="F561" s="35">
        <v>45964</v>
      </c>
      <c r="G561" s="35">
        <v>45969</v>
      </c>
      <c r="H561" s="34" t="s">
        <v>17</v>
      </c>
      <c r="I561" s="34"/>
      <c r="J561" s="35">
        <v>45992</v>
      </c>
      <c r="K561" s="36">
        <v>9</v>
      </c>
      <c r="L561" s="44">
        <f>IF(NOT(ISBLANK(tblClean[[#This Row],[Pre-Booking Date]])), 1, 0)</f>
        <v>1</v>
      </c>
      <c r="M561" s="44">
        <f>IF(NOT(ISBLANK(tblClean[[#This Row],[Booking Date]])), 1, 0)</f>
        <v>1</v>
      </c>
      <c r="N561" s="38">
        <f>IF(NOT(ISBLANK(tblClean[[#This Row],[Delivery Date]])), 1, 0)</f>
        <v>1</v>
      </c>
      <c r="O561" s="38">
        <f>IF(OR(LOWER(TRIM(tblClean[[#This Row],[Cancellation Status]]))="yes", LOWER(TRIM(tblClean[[#This Row],[Cancellation Status]]))="cancelled"), 1, 0)</f>
        <v>0</v>
      </c>
      <c r="P561" s="38">
        <f>IF(AND(tblClean[[#This Row],[Is_Delivered]]=1, tblClean[[#This Row],[Is_Cancelled]]=0), 1, 0)</f>
        <v>1</v>
      </c>
      <c r="Q561" s="38">
        <f>IF(AND(NOT(ISBLANK(tblClean[[#This Row],[Pre-Booking Date]])), NOT(ISBLANK(tblClean[[#This Row],[Lead Date]]))), tblClean[[#This Row],[Pre-Booking Date]] - tblClean[[#This Row],[Lead Date]], "")</f>
        <v>4</v>
      </c>
      <c r="R561" s="38">
        <f>IF(AND(NOT(ISBLANK(tblClean[[#This Row],[Booking Date]])), NOT(ISBLANK(tblClean[[#This Row],[Pre-Booking Date]]))), tblClean[[#This Row],[Booking Date]] - tblClean[[#This Row],[Pre-Booking Date]], "")</f>
        <v>1</v>
      </c>
      <c r="S561" s="38">
        <f>IF(AND(NOT(ISBLANK(tblClean[[#This Row],[Delivery Date]])), NOT(ISBLANK(tblClean[[#This Row],[Booking Date]]))), tblClean[[#This Row],[Delivery Date]] - tblClean[[#This Row],[Booking Date]], "")</f>
        <v>5</v>
      </c>
      <c r="T561" s="39">
        <f>IF(AND(tblClean[[#This Row],[Is_SuccessfulDelivery]]=1, NOT(ISBLANK(tblClean[[#This Row],[Delivery Date]])), NOT(ISBLANK(tblClean[[#This Row],[Booking Date]]))),
   tblClean[[#This Row],[Delivery Date]] - tblClean[[#This Row],[Booking Date]],
   "")</f>
        <v>5</v>
      </c>
      <c r="U5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61" s="82">
        <f>IF(tblClean[[#This Row],[Delivery Date]]="", "", tblClean[[#This Row],[Delivery Date]] - tblClean[[#This Row],[Lead Date]])</f>
        <v>10</v>
      </c>
      <c r="W561" s="82" t="str">
        <f>_xlfn.XLOOKUP(tblClean[[#This Row],[Lead ID]], tblHP[Lead ID], tblHP[Potential_Bucket], "")</f>
        <v>Medium</v>
      </c>
      <c r="X561" s="82" t="str">
        <f>IF(tblClean[[#This Row],[Customer Rating]]="", "", IF(tblClean[[#This Row],[Customer Rating]]&lt;=2,"0-2", IF(tblClean[[#This Row],[Customer Rating]]&lt;=5,"3-5", IF(tblClean[[#This Row],[Customer Rating]]&lt;=8,"6-8","9-10"))))</f>
        <v>9-10</v>
      </c>
    </row>
    <row r="562" spans="1:24" x14ac:dyDescent="0.3">
      <c r="A562" s="40" t="s">
        <v>581</v>
      </c>
      <c r="B562" s="41" t="s">
        <v>21</v>
      </c>
      <c r="C562" s="41" t="s">
        <v>22</v>
      </c>
      <c r="D562" s="42">
        <v>45955</v>
      </c>
      <c r="E562" s="41"/>
      <c r="F562" s="41"/>
      <c r="G562" s="41"/>
      <c r="H562" s="41" t="s">
        <v>23</v>
      </c>
      <c r="I562" s="41" t="s">
        <v>63</v>
      </c>
      <c r="J562" s="41"/>
      <c r="K562" s="43"/>
      <c r="L562" s="44">
        <f>IF(NOT(ISBLANK(tblClean[[#This Row],[Pre-Booking Date]])), 1, 0)</f>
        <v>0</v>
      </c>
      <c r="M562" s="44">
        <f>IF(NOT(ISBLANK(tblClean[[#This Row],[Booking Date]])), 1, 0)</f>
        <v>0</v>
      </c>
      <c r="N562" s="38">
        <f>IF(NOT(ISBLANK(tblClean[[#This Row],[Delivery Date]])), 1, 0)</f>
        <v>0</v>
      </c>
      <c r="O562" s="38">
        <f>IF(OR(LOWER(TRIM(tblClean[[#This Row],[Cancellation Status]]))="yes", LOWER(TRIM(tblClean[[#This Row],[Cancellation Status]]))="cancelled"), 1, 0)</f>
        <v>1</v>
      </c>
      <c r="P562" s="38">
        <f>IF(AND(tblClean[[#This Row],[Is_Delivered]]=1, tblClean[[#This Row],[Is_Cancelled]]=0), 1, 0)</f>
        <v>0</v>
      </c>
      <c r="Q562" s="38" t="str">
        <f>IF(AND(NOT(ISBLANK(tblClean[[#This Row],[Pre-Booking Date]])), NOT(ISBLANK(tblClean[[#This Row],[Lead Date]]))), tblClean[[#This Row],[Pre-Booking Date]] - tblClean[[#This Row],[Lead Date]], "")</f>
        <v/>
      </c>
      <c r="R562" s="38" t="str">
        <f>IF(AND(NOT(ISBLANK(tblClean[[#This Row],[Booking Date]])), NOT(ISBLANK(tblClean[[#This Row],[Pre-Booking Date]]))), tblClean[[#This Row],[Booking Date]] - tblClean[[#This Row],[Pre-Booking Date]], "")</f>
        <v/>
      </c>
      <c r="S562" s="38" t="str">
        <f>IF(AND(NOT(ISBLANK(tblClean[[#This Row],[Delivery Date]])), NOT(ISBLANK(tblClean[[#This Row],[Booking Date]]))), tblClean[[#This Row],[Delivery Date]] - tblClean[[#This Row],[Booking Date]], "")</f>
        <v/>
      </c>
      <c r="T562" s="39" t="str">
        <f>IF(AND(tblClean[[#This Row],[Is_SuccessfulDelivery]]=1, NOT(ISBLANK(tblClean[[#This Row],[Delivery Date]])), NOT(ISBLANK(tblClean[[#This Row],[Booking Date]]))),
   tblClean[[#This Row],[Delivery Date]] - tblClean[[#This Row],[Booking Date]],
   "")</f>
        <v/>
      </c>
      <c r="U5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62" s="82" t="str">
        <f>IF(tblClean[[#This Row],[Delivery Date]]="", "", tblClean[[#This Row],[Delivery Date]] - tblClean[[#This Row],[Lead Date]])</f>
        <v/>
      </c>
      <c r="W562" s="82" t="str">
        <f>_xlfn.XLOOKUP(tblClean[[#This Row],[Lead ID]], tblHP[Lead ID], tblHP[Potential_Bucket], "")</f>
        <v>Low</v>
      </c>
      <c r="X562" s="82" t="str">
        <f>IF(tblClean[[#This Row],[Customer Rating]]="", "", IF(tblClean[[#This Row],[Customer Rating]]&lt;=2,"0-2", IF(tblClean[[#This Row],[Customer Rating]]&lt;=5,"3-5", IF(tblClean[[#This Row],[Customer Rating]]&lt;=8,"6-8","9-10"))))</f>
        <v/>
      </c>
    </row>
    <row r="563" spans="1:24" x14ac:dyDescent="0.3">
      <c r="A563" s="33" t="s">
        <v>582</v>
      </c>
      <c r="B563" s="34" t="s">
        <v>21</v>
      </c>
      <c r="C563" s="34" t="s">
        <v>16</v>
      </c>
      <c r="D563" s="35">
        <v>45946</v>
      </c>
      <c r="E563" s="35">
        <v>45947</v>
      </c>
      <c r="F563" s="35">
        <v>45950</v>
      </c>
      <c r="G563" s="35">
        <v>45957</v>
      </c>
      <c r="H563" s="34" t="s">
        <v>17</v>
      </c>
      <c r="I563" s="34"/>
      <c r="J563" s="35">
        <v>45979</v>
      </c>
      <c r="K563" s="36">
        <v>2</v>
      </c>
      <c r="L563" s="44">
        <f>IF(NOT(ISBLANK(tblClean[[#This Row],[Pre-Booking Date]])), 1, 0)</f>
        <v>1</v>
      </c>
      <c r="M563" s="44">
        <f>IF(NOT(ISBLANK(tblClean[[#This Row],[Booking Date]])), 1, 0)</f>
        <v>1</v>
      </c>
      <c r="N563" s="38">
        <f>IF(NOT(ISBLANK(tblClean[[#This Row],[Delivery Date]])), 1, 0)</f>
        <v>1</v>
      </c>
      <c r="O563" s="38">
        <f>IF(OR(LOWER(TRIM(tblClean[[#This Row],[Cancellation Status]]))="yes", LOWER(TRIM(tblClean[[#This Row],[Cancellation Status]]))="cancelled"), 1, 0)</f>
        <v>0</v>
      </c>
      <c r="P563" s="38">
        <f>IF(AND(tblClean[[#This Row],[Is_Delivered]]=1, tblClean[[#This Row],[Is_Cancelled]]=0), 1, 0)</f>
        <v>1</v>
      </c>
      <c r="Q563" s="38">
        <f>IF(AND(NOT(ISBLANK(tblClean[[#This Row],[Pre-Booking Date]])), NOT(ISBLANK(tblClean[[#This Row],[Lead Date]]))), tblClean[[#This Row],[Pre-Booking Date]] - tblClean[[#This Row],[Lead Date]], "")</f>
        <v>1</v>
      </c>
      <c r="R563" s="38">
        <f>IF(AND(NOT(ISBLANK(tblClean[[#This Row],[Booking Date]])), NOT(ISBLANK(tblClean[[#This Row],[Pre-Booking Date]]))), tblClean[[#This Row],[Booking Date]] - tblClean[[#This Row],[Pre-Booking Date]], "")</f>
        <v>3</v>
      </c>
      <c r="S563" s="38">
        <f>IF(AND(NOT(ISBLANK(tblClean[[#This Row],[Delivery Date]])), NOT(ISBLANK(tblClean[[#This Row],[Booking Date]]))), tblClean[[#This Row],[Delivery Date]] - tblClean[[#This Row],[Booking Date]], "")</f>
        <v>7</v>
      </c>
      <c r="T563" s="39">
        <f>IF(AND(tblClean[[#This Row],[Is_SuccessfulDelivery]]=1, NOT(ISBLANK(tblClean[[#This Row],[Delivery Date]])), NOT(ISBLANK(tblClean[[#This Row],[Booking Date]]))),
   tblClean[[#This Row],[Delivery Date]] - tblClean[[#This Row],[Booking Date]],
   "")</f>
        <v>7</v>
      </c>
      <c r="U5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63" s="82">
        <f>IF(tblClean[[#This Row],[Delivery Date]]="", "", tblClean[[#This Row],[Delivery Date]] - tblClean[[#This Row],[Lead Date]])</f>
        <v>11</v>
      </c>
      <c r="W563" s="82" t="str">
        <f>_xlfn.XLOOKUP(tblClean[[#This Row],[Lead ID]], tblHP[Lead ID], tblHP[Potential_Bucket], "")</f>
        <v>Low</v>
      </c>
      <c r="X563" s="82" t="str">
        <f>IF(tblClean[[#This Row],[Customer Rating]]="", "", IF(tblClean[[#This Row],[Customer Rating]]&lt;=2,"0-2", IF(tblClean[[#This Row],[Customer Rating]]&lt;=5,"3-5", IF(tblClean[[#This Row],[Customer Rating]]&lt;=8,"6-8","9-10"))))</f>
        <v>0-2</v>
      </c>
    </row>
    <row r="564" spans="1:24" x14ac:dyDescent="0.3">
      <c r="A564" s="40" t="s">
        <v>583</v>
      </c>
      <c r="B564" s="41" t="s">
        <v>15</v>
      </c>
      <c r="C564" s="41" t="s">
        <v>16</v>
      </c>
      <c r="D564" s="42">
        <v>45958</v>
      </c>
      <c r="E564" s="42">
        <v>45962</v>
      </c>
      <c r="F564" s="42">
        <v>45967</v>
      </c>
      <c r="G564" s="42">
        <v>45970</v>
      </c>
      <c r="H564" s="41" t="s">
        <v>17</v>
      </c>
      <c r="I564" s="41"/>
      <c r="J564" s="42">
        <v>45991</v>
      </c>
      <c r="K564" s="43">
        <v>8</v>
      </c>
      <c r="L564" s="44">
        <f>IF(NOT(ISBLANK(tblClean[[#This Row],[Pre-Booking Date]])), 1, 0)</f>
        <v>1</v>
      </c>
      <c r="M564" s="44">
        <f>IF(NOT(ISBLANK(tblClean[[#This Row],[Booking Date]])), 1, 0)</f>
        <v>1</v>
      </c>
      <c r="N564" s="38">
        <f>IF(NOT(ISBLANK(tblClean[[#This Row],[Delivery Date]])), 1, 0)</f>
        <v>1</v>
      </c>
      <c r="O564" s="38">
        <f>IF(OR(LOWER(TRIM(tblClean[[#This Row],[Cancellation Status]]))="yes", LOWER(TRIM(tblClean[[#This Row],[Cancellation Status]]))="cancelled"), 1, 0)</f>
        <v>0</v>
      </c>
      <c r="P564" s="38">
        <f>IF(AND(tblClean[[#This Row],[Is_Delivered]]=1, tblClean[[#This Row],[Is_Cancelled]]=0), 1, 0)</f>
        <v>1</v>
      </c>
      <c r="Q564" s="38">
        <f>IF(AND(NOT(ISBLANK(tblClean[[#This Row],[Pre-Booking Date]])), NOT(ISBLANK(tblClean[[#This Row],[Lead Date]]))), tblClean[[#This Row],[Pre-Booking Date]] - tblClean[[#This Row],[Lead Date]], "")</f>
        <v>4</v>
      </c>
      <c r="R564" s="38">
        <f>IF(AND(NOT(ISBLANK(tblClean[[#This Row],[Booking Date]])), NOT(ISBLANK(tblClean[[#This Row],[Pre-Booking Date]]))), tblClean[[#This Row],[Booking Date]] - tblClean[[#This Row],[Pre-Booking Date]], "")</f>
        <v>5</v>
      </c>
      <c r="S564" s="38">
        <f>IF(AND(NOT(ISBLANK(tblClean[[#This Row],[Delivery Date]])), NOT(ISBLANK(tblClean[[#This Row],[Booking Date]]))), tblClean[[#This Row],[Delivery Date]] - tblClean[[#This Row],[Booking Date]], "")</f>
        <v>3</v>
      </c>
      <c r="T564" s="39">
        <f>IF(AND(tblClean[[#This Row],[Is_SuccessfulDelivery]]=1, NOT(ISBLANK(tblClean[[#This Row],[Delivery Date]])), NOT(ISBLANK(tblClean[[#This Row],[Booking Date]]))),
   tblClean[[#This Row],[Delivery Date]] - tblClean[[#This Row],[Booking Date]],
   "")</f>
        <v>3</v>
      </c>
      <c r="U5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64" s="82">
        <f>IF(tblClean[[#This Row],[Delivery Date]]="", "", tblClean[[#This Row],[Delivery Date]] - tblClean[[#This Row],[Lead Date]])</f>
        <v>12</v>
      </c>
      <c r="W564" s="82" t="str">
        <f>_xlfn.XLOOKUP(tblClean[[#This Row],[Lead ID]], tblHP[Lead ID], tblHP[Potential_Bucket], "")</f>
        <v>Medium</v>
      </c>
      <c r="X564" s="82" t="str">
        <f>IF(tblClean[[#This Row],[Customer Rating]]="", "", IF(tblClean[[#This Row],[Customer Rating]]&lt;=2,"0-2", IF(tblClean[[#This Row],[Customer Rating]]&lt;=5,"3-5", IF(tblClean[[#This Row],[Customer Rating]]&lt;=8,"6-8","9-10"))))</f>
        <v>6-8</v>
      </c>
    </row>
    <row r="565" spans="1:24" x14ac:dyDescent="0.3">
      <c r="A565" s="33" t="s">
        <v>584</v>
      </c>
      <c r="B565" s="34" t="s">
        <v>32</v>
      </c>
      <c r="C565" s="34" t="s">
        <v>30</v>
      </c>
      <c r="D565" s="35">
        <v>45948</v>
      </c>
      <c r="E565" s="35">
        <v>45951</v>
      </c>
      <c r="F565" s="35">
        <v>45956</v>
      </c>
      <c r="G565" s="35">
        <v>45958</v>
      </c>
      <c r="H565" s="34" t="s">
        <v>17</v>
      </c>
      <c r="I565" s="34"/>
      <c r="J565" s="35">
        <v>45982</v>
      </c>
      <c r="K565" s="36">
        <v>1</v>
      </c>
      <c r="L565" s="44">
        <f>IF(NOT(ISBLANK(tblClean[[#This Row],[Pre-Booking Date]])), 1, 0)</f>
        <v>1</v>
      </c>
      <c r="M565" s="44">
        <f>IF(NOT(ISBLANK(tblClean[[#This Row],[Booking Date]])), 1, 0)</f>
        <v>1</v>
      </c>
      <c r="N565" s="38">
        <f>IF(NOT(ISBLANK(tblClean[[#This Row],[Delivery Date]])), 1, 0)</f>
        <v>1</v>
      </c>
      <c r="O565" s="38">
        <f>IF(OR(LOWER(TRIM(tblClean[[#This Row],[Cancellation Status]]))="yes", LOWER(TRIM(tblClean[[#This Row],[Cancellation Status]]))="cancelled"), 1, 0)</f>
        <v>0</v>
      </c>
      <c r="P565" s="38">
        <f>IF(AND(tblClean[[#This Row],[Is_Delivered]]=1, tblClean[[#This Row],[Is_Cancelled]]=0), 1, 0)</f>
        <v>1</v>
      </c>
      <c r="Q565" s="38">
        <f>IF(AND(NOT(ISBLANK(tblClean[[#This Row],[Pre-Booking Date]])), NOT(ISBLANK(tblClean[[#This Row],[Lead Date]]))), tblClean[[#This Row],[Pre-Booking Date]] - tblClean[[#This Row],[Lead Date]], "")</f>
        <v>3</v>
      </c>
      <c r="R565" s="38">
        <f>IF(AND(NOT(ISBLANK(tblClean[[#This Row],[Booking Date]])), NOT(ISBLANK(tblClean[[#This Row],[Pre-Booking Date]]))), tblClean[[#This Row],[Booking Date]] - tblClean[[#This Row],[Pre-Booking Date]], "")</f>
        <v>5</v>
      </c>
      <c r="S565" s="38">
        <f>IF(AND(NOT(ISBLANK(tblClean[[#This Row],[Delivery Date]])), NOT(ISBLANK(tblClean[[#This Row],[Booking Date]]))), tblClean[[#This Row],[Delivery Date]] - tblClean[[#This Row],[Booking Date]], "")</f>
        <v>2</v>
      </c>
      <c r="T565" s="39">
        <f>IF(AND(tblClean[[#This Row],[Is_SuccessfulDelivery]]=1, NOT(ISBLANK(tblClean[[#This Row],[Delivery Date]])), NOT(ISBLANK(tblClean[[#This Row],[Booking Date]]))),
   tblClean[[#This Row],[Delivery Date]] - tblClean[[#This Row],[Booking Date]],
   "")</f>
        <v>2</v>
      </c>
      <c r="U5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65" s="82">
        <f>IF(tblClean[[#This Row],[Delivery Date]]="", "", tblClean[[#This Row],[Delivery Date]] - tblClean[[#This Row],[Lead Date]])</f>
        <v>10</v>
      </c>
      <c r="W565" s="82" t="str">
        <f>_xlfn.XLOOKUP(tblClean[[#This Row],[Lead ID]], tblHP[Lead ID], tblHP[Potential_Bucket], "")</f>
        <v>Low</v>
      </c>
      <c r="X565" s="82" t="str">
        <f>IF(tblClean[[#This Row],[Customer Rating]]="", "", IF(tblClean[[#This Row],[Customer Rating]]&lt;=2,"0-2", IF(tblClean[[#This Row],[Customer Rating]]&lt;=5,"3-5", IF(tblClean[[#This Row],[Customer Rating]]&lt;=8,"6-8","9-10"))))</f>
        <v>0-2</v>
      </c>
    </row>
    <row r="566" spans="1:24" x14ac:dyDescent="0.3">
      <c r="A566" s="40" t="s">
        <v>585</v>
      </c>
      <c r="B566" s="41" t="s">
        <v>21</v>
      </c>
      <c r="C566" s="41" t="s">
        <v>16</v>
      </c>
      <c r="D566" s="42">
        <v>45932</v>
      </c>
      <c r="E566" s="42">
        <v>45935</v>
      </c>
      <c r="F566" s="42">
        <v>45940</v>
      </c>
      <c r="G566" s="42">
        <v>45943</v>
      </c>
      <c r="H566" s="41" t="s">
        <v>17</v>
      </c>
      <c r="I566" s="41"/>
      <c r="J566" s="42">
        <v>45961</v>
      </c>
      <c r="K566" s="43">
        <v>2</v>
      </c>
      <c r="L566" s="44">
        <f>IF(NOT(ISBLANK(tblClean[[#This Row],[Pre-Booking Date]])), 1, 0)</f>
        <v>1</v>
      </c>
      <c r="M566" s="44">
        <f>IF(NOT(ISBLANK(tblClean[[#This Row],[Booking Date]])), 1, 0)</f>
        <v>1</v>
      </c>
      <c r="N566" s="38">
        <f>IF(NOT(ISBLANK(tblClean[[#This Row],[Delivery Date]])), 1, 0)</f>
        <v>1</v>
      </c>
      <c r="O566" s="38">
        <f>IF(OR(LOWER(TRIM(tblClean[[#This Row],[Cancellation Status]]))="yes", LOWER(TRIM(tblClean[[#This Row],[Cancellation Status]]))="cancelled"), 1, 0)</f>
        <v>0</v>
      </c>
      <c r="P566" s="38">
        <f>IF(AND(tblClean[[#This Row],[Is_Delivered]]=1, tblClean[[#This Row],[Is_Cancelled]]=0), 1, 0)</f>
        <v>1</v>
      </c>
      <c r="Q566" s="38">
        <f>IF(AND(NOT(ISBLANK(tblClean[[#This Row],[Pre-Booking Date]])), NOT(ISBLANK(tblClean[[#This Row],[Lead Date]]))), tblClean[[#This Row],[Pre-Booking Date]] - tblClean[[#This Row],[Lead Date]], "")</f>
        <v>3</v>
      </c>
      <c r="R566" s="38">
        <f>IF(AND(NOT(ISBLANK(tblClean[[#This Row],[Booking Date]])), NOT(ISBLANK(tblClean[[#This Row],[Pre-Booking Date]]))), tblClean[[#This Row],[Booking Date]] - tblClean[[#This Row],[Pre-Booking Date]], "")</f>
        <v>5</v>
      </c>
      <c r="S566" s="38">
        <f>IF(AND(NOT(ISBLANK(tblClean[[#This Row],[Delivery Date]])), NOT(ISBLANK(tblClean[[#This Row],[Booking Date]]))), tblClean[[#This Row],[Delivery Date]] - tblClean[[#This Row],[Booking Date]], "")</f>
        <v>3</v>
      </c>
      <c r="T566" s="39">
        <f>IF(AND(tblClean[[#This Row],[Is_SuccessfulDelivery]]=1, NOT(ISBLANK(tblClean[[#This Row],[Delivery Date]])), NOT(ISBLANK(tblClean[[#This Row],[Booking Date]]))),
   tblClean[[#This Row],[Delivery Date]] - tblClean[[#This Row],[Booking Date]],
   "")</f>
        <v>3</v>
      </c>
      <c r="U5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66" s="82">
        <f>IF(tblClean[[#This Row],[Delivery Date]]="", "", tblClean[[#This Row],[Delivery Date]] - tblClean[[#This Row],[Lead Date]])</f>
        <v>11</v>
      </c>
      <c r="W566" s="82" t="str">
        <f>_xlfn.XLOOKUP(tblClean[[#This Row],[Lead ID]], tblHP[Lead ID], tblHP[Potential_Bucket], "")</f>
        <v>Low</v>
      </c>
      <c r="X566" s="82" t="str">
        <f>IF(tblClean[[#This Row],[Customer Rating]]="", "", IF(tblClean[[#This Row],[Customer Rating]]&lt;=2,"0-2", IF(tblClean[[#This Row],[Customer Rating]]&lt;=5,"3-5", IF(tblClean[[#This Row],[Customer Rating]]&lt;=8,"6-8","9-10"))))</f>
        <v>0-2</v>
      </c>
    </row>
    <row r="567" spans="1:24" x14ac:dyDescent="0.3">
      <c r="A567" s="33" t="s">
        <v>586</v>
      </c>
      <c r="B567" s="34" t="s">
        <v>19</v>
      </c>
      <c r="C567" s="34" t="s">
        <v>16</v>
      </c>
      <c r="D567" s="35">
        <v>45950</v>
      </c>
      <c r="E567" s="35">
        <v>45951</v>
      </c>
      <c r="F567" s="35">
        <v>45955</v>
      </c>
      <c r="G567" s="35">
        <v>45957</v>
      </c>
      <c r="H567" s="34" t="s">
        <v>17</v>
      </c>
      <c r="I567" s="34"/>
      <c r="J567" s="35">
        <v>45973</v>
      </c>
      <c r="K567" s="36">
        <v>6</v>
      </c>
      <c r="L567" s="44">
        <f>IF(NOT(ISBLANK(tblClean[[#This Row],[Pre-Booking Date]])), 1, 0)</f>
        <v>1</v>
      </c>
      <c r="M567" s="44">
        <f>IF(NOT(ISBLANK(tblClean[[#This Row],[Booking Date]])), 1, 0)</f>
        <v>1</v>
      </c>
      <c r="N567" s="38">
        <f>IF(NOT(ISBLANK(tblClean[[#This Row],[Delivery Date]])), 1, 0)</f>
        <v>1</v>
      </c>
      <c r="O567" s="38">
        <f>IF(OR(LOWER(TRIM(tblClean[[#This Row],[Cancellation Status]]))="yes", LOWER(TRIM(tblClean[[#This Row],[Cancellation Status]]))="cancelled"), 1, 0)</f>
        <v>0</v>
      </c>
      <c r="P567" s="38">
        <f>IF(AND(tblClean[[#This Row],[Is_Delivered]]=1, tblClean[[#This Row],[Is_Cancelled]]=0), 1, 0)</f>
        <v>1</v>
      </c>
      <c r="Q567" s="38">
        <f>IF(AND(NOT(ISBLANK(tblClean[[#This Row],[Pre-Booking Date]])), NOT(ISBLANK(tblClean[[#This Row],[Lead Date]]))), tblClean[[#This Row],[Pre-Booking Date]] - tblClean[[#This Row],[Lead Date]], "")</f>
        <v>1</v>
      </c>
      <c r="R567" s="38">
        <f>IF(AND(NOT(ISBLANK(tblClean[[#This Row],[Booking Date]])), NOT(ISBLANK(tblClean[[#This Row],[Pre-Booking Date]]))), tblClean[[#This Row],[Booking Date]] - tblClean[[#This Row],[Pre-Booking Date]], "")</f>
        <v>4</v>
      </c>
      <c r="S567" s="38">
        <f>IF(AND(NOT(ISBLANK(tblClean[[#This Row],[Delivery Date]])), NOT(ISBLANK(tblClean[[#This Row],[Booking Date]]))), tblClean[[#This Row],[Delivery Date]] - tblClean[[#This Row],[Booking Date]], "")</f>
        <v>2</v>
      </c>
      <c r="T567" s="39">
        <f>IF(AND(tblClean[[#This Row],[Is_SuccessfulDelivery]]=1, NOT(ISBLANK(tblClean[[#This Row],[Delivery Date]])), NOT(ISBLANK(tblClean[[#This Row],[Booking Date]]))),
   tblClean[[#This Row],[Delivery Date]] - tblClean[[#This Row],[Booking Date]],
   "")</f>
        <v>2</v>
      </c>
      <c r="U5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67" s="82">
        <f>IF(tblClean[[#This Row],[Delivery Date]]="", "", tblClean[[#This Row],[Delivery Date]] - tblClean[[#This Row],[Lead Date]])</f>
        <v>7</v>
      </c>
      <c r="W567" s="82" t="str">
        <f>_xlfn.XLOOKUP(tblClean[[#This Row],[Lead ID]], tblHP[Lead ID], tblHP[Potential_Bucket], "")</f>
        <v>Low</v>
      </c>
      <c r="X567" s="82" t="str">
        <f>IF(tblClean[[#This Row],[Customer Rating]]="", "", IF(tblClean[[#This Row],[Customer Rating]]&lt;=2,"0-2", IF(tblClean[[#This Row],[Customer Rating]]&lt;=5,"3-5", IF(tblClean[[#This Row],[Customer Rating]]&lt;=8,"6-8","9-10"))))</f>
        <v>6-8</v>
      </c>
    </row>
    <row r="568" spans="1:24" x14ac:dyDescent="0.3">
      <c r="A568" s="40" t="s">
        <v>587</v>
      </c>
      <c r="B568" s="41" t="s">
        <v>19</v>
      </c>
      <c r="C568" s="41" t="s">
        <v>22</v>
      </c>
      <c r="D568" s="42">
        <v>45933</v>
      </c>
      <c r="E568" s="41"/>
      <c r="F568" s="41"/>
      <c r="G568" s="41"/>
      <c r="H568" s="41" t="s">
        <v>23</v>
      </c>
      <c r="I568" s="41" t="s">
        <v>26</v>
      </c>
      <c r="J568" s="41"/>
      <c r="K568" s="43"/>
      <c r="L568" s="44">
        <f>IF(NOT(ISBLANK(tblClean[[#This Row],[Pre-Booking Date]])), 1, 0)</f>
        <v>0</v>
      </c>
      <c r="M568" s="44">
        <f>IF(NOT(ISBLANK(tblClean[[#This Row],[Booking Date]])), 1, 0)</f>
        <v>0</v>
      </c>
      <c r="N568" s="38">
        <f>IF(NOT(ISBLANK(tblClean[[#This Row],[Delivery Date]])), 1, 0)</f>
        <v>0</v>
      </c>
      <c r="O568" s="38">
        <f>IF(OR(LOWER(TRIM(tblClean[[#This Row],[Cancellation Status]]))="yes", LOWER(TRIM(tblClean[[#This Row],[Cancellation Status]]))="cancelled"), 1, 0)</f>
        <v>1</v>
      </c>
      <c r="P568" s="38">
        <f>IF(AND(tblClean[[#This Row],[Is_Delivered]]=1, tblClean[[#This Row],[Is_Cancelled]]=0), 1, 0)</f>
        <v>0</v>
      </c>
      <c r="Q568" s="38" t="str">
        <f>IF(AND(NOT(ISBLANK(tblClean[[#This Row],[Pre-Booking Date]])), NOT(ISBLANK(tblClean[[#This Row],[Lead Date]]))), tblClean[[#This Row],[Pre-Booking Date]] - tblClean[[#This Row],[Lead Date]], "")</f>
        <v/>
      </c>
      <c r="R568" s="38" t="str">
        <f>IF(AND(NOT(ISBLANK(tblClean[[#This Row],[Booking Date]])), NOT(ISBLANK(tblClean[[#This Row],[Pre-Booking Date]]))), tblClean[[#This Row],[Booking Date]] - tblClean[[#This Row],[Pre-Booking Date]], "")</f>
        <v/>
      </c>
      <c r="S568" s="38" t="str">
        <f>IF(AND(NOT(ISBLANK(tblClean[[#This Row],[Delivery Date]])), NOT(ISBLANK(tblClean[[#This Row],[Booking Date]]))), tblClean[[#This Row],[Delivery Date]] - tblClean[[#This Row],[Booking Date]], "")</f>
        <v/>
      </c>
      <c r="T568" s="39" t="str">
        <f>IF(AND(tblClean[[#This Row],[Is_SuccessfulDelivery]]=1, NOT(ISBLANK(tblClean[[#This Row],[Delivery Date]])), NOT(ISBLANK(tblClean[[#This Row],[Booking Date]]))),
   tblClean[[#This Row],[Delivery Date]] - tblClean[[#This Row],[Booking Date]],
   "")</f>
        <v/>
      </c>
      <c r="U5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68" s="82" t="str">
        <f>IF(tblClean[[#This Row],[Delivery Date]]="", "", tblClean[[#This Row],[Delivery Date]] - tblClean[[#This Row],[Lead Date]])</f>
        <v/>
      </c>
      <c r="W568" s="82" t="str">
        <f>_xlfn.XLOOKUP(tblClean[[#This Row],[Lead ID]], tblHP[Lead ID], tblHP[Potential_Bucket], "")</f>
        <v>Low</v>
      </c>
      <c r="X568" s="82" t="str">
        <f>IF(tblClean[[#This Row],[Customer Rating]]="", "", IF(tblClean[[#This Row],[Customer Rating]]&lt;=2,"0-2", IF(tblClean[[#This Row],[Customer Rating]]&lt;=5,"3-5", IF(tblClean[[#This Row],[Customer Rating]]&lt;=8,"6-8","9-10"))))</f>
        <v/>
      </c>
    </row>
    <row r="569" spans="1:24" x14ac:dyDescent="0.3">
      <c r="A569" s="33" t="s">
        <v>588</v>
      </c>
      <c r="B569" s="34" t="s">
        <v>32</v>
      </c>
      <c r="C569" s="34" t="s">
        <v>16</v>
      </c>
      <c r="D569" s="35">
        <v>45938</v>
      </c>
      <c r="E569" s="35">
        <v>45941</v>
      </c>
      <c r="F569" s="35">
        <v>45944</v>
      </c>
      <c r="G569" s="35">
        <v>45949</v>
      </c>
      <c r="H569" s="34" t="s">
        <v>17</v>
      </c>
      <c r="I569" s="34"/>
      <c r="J569" s="35">
        <v>45973</v>
      </c>
      <c r="K569" s="36">
        <v>6</v>
      </c>
      <c r="L569" s="44">
        <f>IF(NOT(ISBLANK(tblClean[[#This Row],[Pre-Booking Date]])), 1, 0)</f>
        <v>1</v>
      </c>
      <c r="M569" s="44">
        <f>IF(NOT(ISBLANK(tblClean[[#This Row],[Booking Date]])), 1, 0)</f>
        <v>1</v>
      </c>
      <c r="N569" s="38">
        <f>IF(NOT(ISBLANK(tblClean[[#This Row],[Delivery Date]])), 1, 0)</f>
        <v>1</v>
      </c>
      <c r="O569" s="38">
        <f>IF(OR(LOWER(TRIM(tblClean[[#This Row],[Cancellation Status]]))="yes", LOWER(TRIM(tblClean[[#This Row],[Cancellation Status]]))="cancelled"), 1, 0)</f>
        <v>0</v>
      </c>
      <c r="P569" s="38">
        <f>IF(AND(tblClean[[#This Row],[Is_Delivered]]=1, tblClean[[#This Row],[Is_Cancelled]]=0), 1, 0)</f>
        <v>1</v>
      </c>
      <c r="Q569" s="38">
        <f>IF(AND(NOT(ISBLANK(tblClean[[#This Row],[Pre-Booking Date]])), NOT(ISBLANK(tblClean[[#This Row],[Lead Date]]))), tblClean[[#This Row],[Pre-Booking Date]] - tblClean[[#This Row],[Lead Date]], "")</f>
        <v>3</v>
      </c>
      <c r="R569" s="38">
        <f>IF(AND(NOT(ISBLANK(tblClean[[#This Row],[Booking Date]])), NOT(ISBLANK(tblClean[[#This Row],[Pre-Booking Date]]))), tblClean[[#This Row],[Booking Date]] - tblClean[[#This Row],[Pre-Booking Date]], "")</f>
        <v>3</v>
      </c>
      <c r="S569" s="38">
        <f>IF(AND(NOT(ISBLANK(tblClean[[#This Row],[Delivery Date]])), NOT(ISBLANK(tblClean[[#This Row],[Booking Date]]))), tblClean[[#This Row],[Delivery Date]] - tblClean[[#This Row],[Booking Date]], "")</f>
        <v>5</v>
      </c>
      <c r="T569" s="39">
        <f>IF(AND(tblClean[[#This Row],[Is_SuccessfulDelivery]]=1, NOT(ISBLANK(tblClean[[#This Row],[Delivery Date]])), NOT(ISBLANK(tblClean[[#This Row],[Booking Date]]))),
   tblClean[[#This Row],[Delivery Date]] - tblClean[[#This Row],[Booking Date]],
   "")</f>
        <v>5</v>
      </c>
      <c r="U5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69" s="82">
        <f>IF(tblClean[[#This Row],[Delivery Date]]="", "", tblClean[[#This Row],[Delivery Date]] - tblClean[[#This Row],[Lead Date]])</f>
        <v>11</v>
      </c>
      <c r="W569" s="82" t="str">
        <f>_xlfn.XLOOKUP(tblClean[[#This Row],[Lead ID]], tblHP[Lead ID], tblHP[Potential_Bucket], "")</f>
        <v>Low</v>
      </c>
      <c r="X569" s="82" t="str">
        <f>IF(tblClean[[#This Row],[Customer Rating]]="", "", IF(tblClean[[#This Row],[Customer Rating]]&lt;=2,"0-2", IF(tblClean[[#This Row],[Customer Rating]]&lt;=5,"3-5", IF(tblClean[[#This Row],[Customer Rating]]&lt;=8,"6-8","9-10"))))</f>
        <v>6-8</v>
      </c>
    </row>
    <row r="570" spans="1:24" x14ac:dyDescent="0.3">
      <c r="A570" s="40" t="s">
        <v>589</v>
      </c>
      <c r="B570" s="41" t="s">
        <v>19</v>
      </c>
      <c r="C570" s="41" t="s">
        <v>22</v>
      </c>
      <c r="D570" s="42">
        <v>45951</v>
      </c>
      <c r="E570" s="41"/>
      <c r="F570" s="41"/>
      <c r="G570" s="41"/>
      <c r="H570" s="41" t="s">
        <v>23</v>
      </c>
      <c r="I570" s="41" t="s">
        <v>101</v>
      </c>
      <c r="J570" s="41"/>
      <c r="K570" s="43"/>
      <c r="L570" s="44">
        <f>IF(NOT(ISBLANK(tblClean[[#This Row],[Pre-Booking Date]])), 1, 0)</f>
        <v>0</v>
      </c>
      <c r="M570" s="44">
        <f>IF(NOT(ISBLANK(tblClean[[#This Row],[Booking Date]])), 1, 0)</f>
        <v>0</v>
      </c>
      <c r="N570" s="38">
        <f>IF(NOT(ISBLANK(tblClean[[#This Row],[Delivery Date]])), 1, 0)</f>
        <v>0</v>
      </c>
      <c r="O570" s="38">
        <f>IF(OR(LOWER(TRIM(tblClean[[#This Row],[Cancellation Status]]))="yes", LOWER(TRIM(tblClean[[#This Row],[Cancellation Status]]))="cancelled"), 1, 0)</f>
        <v>1</v>
      </c>
      <c r="P570" s="38">
        <f>IF(AND(tblClean[[#This Row],[Is_Delivered]]=1, tblClean[[#This Row],[Is_Cancelled]]=0), 1, 0)</f>
        <v>0</v>
      </c>
      <c r="Q570" s="38" t="str">
        <f>IF(AND(NOT(ISBLANK(tblClean[[#This Row],[Pre-Booking Date]])), NOT(ISBLANK(tblClean[[#This Row],[Lead Date]]))), tblClean[[#This Row],[Pre-Booking Date]] - tblClean[[#This Row],[Lead Date]], "")</f>
        <v/>
      </c>
      <c r="R570" s="38" t="str">
        <f>IF(AND(NOT(ISBLANK(tblClean[[#This Row],[Booking Date]])), NOT(ISBLANK(tblClean[[#This Row],[Pre-Booking Date]]))), tblClean[[#This Row],[Booking Date]] - tblClean[[#This Row],[Pre-Booking Date]], "")</f>
        <v/>
      </c>
      <c r="S570" s="38" t="str">
        <f>IF(AND(NOT(ISBLANK(tblClean[[#This Row],[Delivery Date]])), NOT(ISBLANK(tblClean[[#This Row],[Booking Date]]))), tblClean[[#This Row],[Delivery Date]] - tblClean[[#This Row],[Booking Date]], "")</f>
        <v/>
      </c>
      <c r="T570" s="39" t="str">
        <f>IF(AND(tblClean[[#This Row],[Is_SuccessfulDelivery]]=1, NOT(ISBLANK(tblClean[[#This Row],[Delivery Date]])), NOT(ISBLANK(tblClean[[#This Row],[Booking Date]]))),
   tblClean[[#This Row],[Delivery Date]] - tblClean[[#This Row],[Booking Date]],
   "")</f>
        <v/>
      </c>
      <c r="U5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70" s="82" t="str">
        <f>IF(tblClean[[#This Row],[Delivery Date]]="", "", tblClean[[#This Row],[Delivery Date]] - tblClean[[#This Row],[Lead Date]])</f>
        <v/>
      </c>
      <c r="W570" s="82" t="str">
        <f>_xlfn.XLOOKUP(tblClean[[#This Row],[Lead ID]], tblHP[Lead ID], tblHP[Potential_Bucket], "")</f>
        <v>Low</v>
      </c>
      <c r="X570" s="82" t="str">
        <f>IF(tblClean[[#This Row],[Customer Rating]]="", "", IF(tblClean[[#This Row],[Customer Rating]]&lt;=2,"0-2", IF(tblClean[[#This Row],[Customer Rating]]&lt;=5,"3-5", IF(tblClean[[#This Row],[Customer Rating]]&lt;=8,"6-8","9-10"))))</f>
        <v/>
      </c>
    </row>
    <row r="571" spans="1:24" x14ac:dyDescent="0.3">
      <c r="A571" s="33" t="s">
        <v>590</v>
      </c>
      <c r="B571" s="34" t="s">
        <v>19</v>
      </c>
      <c r="C571" s="34" t="s">
        <v>16</v>
      </c>
      <c r="D571" s="35">
        <v>45952</v>
      </c>
      <c r="E571" s="35">
        <v>45953</v>
      </c>
      <c r="F571" s="35">
        <v>45955</v>
      </c>
      <c r="G571" s="35">
        <v>45957</v>
      </c>
      <c r="H571" s="34" t="s">
        <v>17</v>
      </c>
      <c r="I571" s="34"/>
      <c r="J571" s="35">
        <v>45976</v>
      </c>
      <c r="K571" s="36">
        <v>1</v>
      </c>
      <c r="L571" s="44">
        <f>IF(NOT(ISBLANK(tblClean[[#This Row],[Pre-Booking Date]])), 1, 0)</f>
        <v>1</v>
      </c>
      <c r="M571" s="44">
        <f>IF(NOT(ISBLANK(tblClean[[#This Row],[Booking Date]])), 1, 0)</f>
        <v>1</v>
      </c>
      <c r="N571" s="38">
        <f>IF(NOT(ISBLANK(tblClean[[#This Row],[Delivery Date]])), 1, 0)</f>
        <v>1</v>
      </c>
      <c r="O571" s="38">
        <f>IF(OR(LOWER(TRIM(tblClean[[#This Row],[Cancellation Status]]))="yes", LOWER(TRIM(tblClean[[#This Row],[Cancellation Status]]))="cancelled"), 1, 0)</f>
        <v>0</v>
      </c>
      <c r="P571" s="38">
        <f>IF(AND(tblClean[[#This Row],[Is_Delivered]]=1, tblClean[[#This Row],[Is_Cancelled]]=0), 1, 0)</f>
        <v>1</v>
      </c>
      <c r="Q571" s="38">
        <f>IF(AND(NOT(ISBLANK(tblClean[[#This Row],[Pre-Booking Date]])), NOT(ISBLANK(tblClean[[#This Row],[Lead Date]]))), tblClean[[#This Row],[Pre-Booking Date]] - tblClean[[#This Row],[Lead Date]], "")</f>
        <v>1</v>
      </c>
      <c r="R571" s="38">
        <f>IF(AND(NOT(ISBLANK(tblClean[[#This Row],[Booking Date]])), NOT(ISBLANK(tblClean[[#This Row],[Pre-Booking Date]]))), tblClean[[#This Row],[Booking Date]] - tblClean[[#This Row],[Pre-Booking Date]], "")</f>
        <v>2</v>
      </c>
      <c r="S571" s="38">
        <f>IF(AND(NOT(ISBLANK(tblClean[[#This Row],[Delivery Date]])), NOT(ISBLANK(tblClean[[#This Row],[Booking Date]]))), tblClean[[#This Row],[Delivery Date]] - tblClean[[#This Row],[Booking Date]], "")</f>
        <v>2</v>
      </c>
      <c r="T571" s="39">
        <f>IF(AND(tblClean[[#This Row],[Is_SuccessfulDelivery]]=1, NOT(ISBLANK(tblClean[[#This Row],[Delivery Date]])), NOT(ISBLANK(tblClean[[#This Row],[Booking Date]]))),
   tblClean[[#This Row],[Delivery Date]] - tblClean[[#This Row],[Booking Date]],
   "")</f>
        <v>2</v>
      </c>
      <c r="U5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1" s="82">
        <f>IF(tblClean[[#This Row],[Delivery Date]]="", "", tblClean[[#This Row],[Delivery Date]] - tblClean[[#This Row],[Lead Date]])</f>
        <v>5</v>
      </c>
      <c r="W571" s="82" t="str">
        <f>_xlfn.XLOOKUP(tblClean[[#This Row],[Lead ID]], tblHP[Lead ID], tblHP[Potential_Bucket], "")</f>
        <v>Low</v>
      </c>
      <c r="X571" s="82" t="str">
        <f>IF(tblClean[[#This Row],[Customer Rating]]="", "", IF(tblClean[[#This Row],[Customer Rating]]&lt;=2,"0-2", IF(tblClean[[#This Row],[Customer Rating]]&lt;=5,"3-5", IF(tblClean[[#This Row],[Customer Rating]]&lt;=8,"6-8","9-10"))))</f>
        <v>0-2</v>
      </c>
    </row>
    <row r="572" spans="1:24" x14ac:dyDescent="0.3">
      <c r="A572" s="40" t="s">
        <v>591</v>
      </c>
      <c r="B572" s="41" t="s">
        <v>32</v>
      </c>
      <c r="C572" s="41" t="s">
        <v>30</v>
      </c>
      <c r="D572" s="42">
        <v>45960</v>
      </c>
      <c r="E572" s="42">
        <v>45963</v>
      </c>
      <c r="F572" s="42">
        <v>45965</v>
      </c>
      <c r="G572" s="42">
        <v>45970</v>
      </c>
      <c r="H572" s="41" t="s">
        <v>17</v>
      </c>
      <c r="I572" s="41"/>
      <c r="J572" s="42">
        <v>45996</v>
      </c>
      <c r="K572" s="43">
        <v>3</v>
      </c>
      <c r="L572" s="44">
        <f>IF(NOT(ISBLANK(tblClean[[#This Row],[Pre-Booking Date]])), 1, 0)</f>
        <v>1</v>
      </c>
      <c r="M572" s="44">
        <f>IF(NOT(ISBLANK(tblClean[[#This Row],[Booking Date]])), 1, 0)</f>
        <v>1</v>
      </c>
      <c r="N572" s="38">
        <f>IF(NOT(ISBLANK(tblClean[[#This Row],[Delivery Date]])), 1, 0)</f>
        <v>1</v>
      </c>
      <c r="O572" s="38">
        <f>IF(OR(LOWER(TRIM(tblClean[[#This Row],[Cancellation Status]]))="yes", LOWER(TRIM(tblClean[[#This Row],[Cancellation Status]]))="cancelled"), 1, 0)</f>
        <v>0</v>
      </c>
      <c r="P572" s="38">
        <f>IF(AND(tblClean[[#This Row],[Is_Delivered]]=1, tblClean[[#This Row],[Is_Cancelled]]=0), 1, 0)</f>
        <v>1</v>
      </c>
      <c r="Q572" s="38">
        <f>IF(AND(NOT(ISBLANK(tblClean[[#This Row],[Pre-Booking Date]])), NOT(ISBLANK(tblClean[[#This Row],[Lead Date]]))), tblClean[[#This Row],[Pre-Booking Date]] - tblClean[[#This Row],[Lead Date]], "")</f>
        <v>3</v>
      </c>
      <c r="R572" s="38">
        <f>IF(AND(NOT(ISBLANK(tblClean[[#This Row],[Booking Date]])), NOT(ISBLANK(tblClean[[#This Row],[Pre-Booking Date]]))), tblClean[[#This Row],[Booking Date]] - tblClean[[#This Row],[Pre-Booking Date]], "")</f>
        <v>2</v>
      </c>
      <c r="S572" s="38">
        <f>IF(AND(NOT(ISBLANK(tblClean[[#This Row],[Delivery Date]])), NOT(ISBLANK(tblClean[[#This Row],[Booking Date]]))), tblClean[[#This Row],[Delivery Date]] - tblClean[[#This Row],[Booking Date]], "")</f>
        <v>5</v>
      </c>
      <c r="T572" s="39">
        <f>IF(AND(tblClean[[#This Row],[Is_SuccessfulDelivery]]=1, NOT(ISBLANK(tblClean[[#This Row],[Delivery Date]])), NOT(ISBLANK(tblClean[[#This Row],[Booking Date]]))),
   tblClean[[#This Row],[Delivery Date]] - tblClean[[#This Row],[Booking Date]],
   "")</f>
        <v>5</v>
      </c>
      <c r="U5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2" s="82">
        <f>IF(tblClean[[#This Row],[Delivery Date]]="", "", tblClean[[#This Row],[Delivery Date]] - tblClean[[#This Row],[Lead Date]])</f>
        <v>10</v>
      </c>
      <c r="W572" s="82" t="str">
        <f>_xlfn.XLOOKUP(tblClean[[#This Row],[Lead ID]], tblHP[Lead ID], tblHP[Potential_Bucket], "")</f>
        <v>Medium</v>
      </c>
      <c r="X572" s="82" t="str">
        <f>IF(tblClean[[#This Row],[Customer Rating]]="", "", IF(tblClean[[#This Row],[Customer Rating]]&lt;=2,"0-2", IF(tblClean[[#This Row],[Customer Rating]]&lt;=5,"3-5", IF(tblClean[[#This Row],[Customer Rating]]&lt;=8,"6-8","9-10"))))</f>
        <v>3-5</v>
      </c>
    </row>
    <row r="573" spans="1:24" x14ac:dyDescent="0.3">
      <c r="A573" s="33" t="s">
        <v>592</v>
      </c>
      <c r="B573" s="34" t="s">
        <v>21</v>
      </c>
      <c r="C573" s="34" t="s">
        <v>16</v>
      </c>
      <c r="D573" s="35">
        <v>45940</v>
      </c>
      <c r="E573" s="35">
        <v>45942</v>
      </c>
      <c r="F573" s="35">
        <v>45945</v>
      </c>
      <c r="G573" s="35">
        <v>45951</v>
      </c>
      <c r="H573" s="34" t="s">
        <v>17</v>
      </c>
      <c r="I573" s="34"/>
      <c r="J573" s="35">
        <v>45980</v>
      </c>
      <c r="K573" s="36">
        <v>4</v>
      </c>
      <c r="L573" s="44">
        <f>IF(NOT(ISBLANK(tblClean[[#This Row],[Pre-Booking Date]])), 1, 0)</f>
        <v>1</v>
      </c>
      <c r="M573" s="44">
        <f>IF(NOT(ISBLANK(tblClean[[#This Row],[Booking Date]])), 1, 0)</f>
        <v>1</v>
      </c>
      <c r="N573" s="38">
        <f>IF(NOT(ISBLANK(tblClean[[#This Row],[Delivery Date]])), 1, 0)</f>
        <v>1</v>
      </c>
      <c r="O573" s="38">
        <f>IF(OR(LOWER(TRIM(tblClean[[#This Row],[Cancellation Status]]))="yes", LOWER(TRIM(tblClean[[#This Row],[Cancellation Status]]))="cancelled"), 1, 0)</f>
        <v>0</v>
      </c>
      <c r="P573" s="38">
        <f>IF(AND(tblClean[[#This Row],[Is_Delivered]]=1, tblClean[[#This Row],[Is_Cancelled]]=0), 1, 0)</f>
        <v>1</v>
      </c>
      <c r="Q573" s="38">
        <f>IF(AND(NOT(ISBLANK(tblClean[[#This Row],[Pre-Booking Date]])), NOT(ISBLANK(tblClean[[#This Row],[Lead Date]]))), tblClean[[#This Row],[Pre-Booking Date]] - tblClean[[#This Row],[Lead Date]], "")</f>
        <v>2</v>
      </c>
      <c r="R573" s="38">
        <f>IF(AND(NOT(ISBLANK(tblClean[[#This Row],[Booking Date]])), NOT(ISBLANK(tblClean[[#This Row],[Pre-Booking Date]]))), tblClean[[#This Row],[Booking Date]] - tblClean[[#This Row],[Pre-Booking Date]], "")</f>
        <v>3</v>
      </c>
      <c r="S573" s="38">
        <f>IF(AND(NOT(ISBLANK(tblClean[[#This Row],[Delivery Date]])), NOT(ISBLANK(tblClean[[#This Row],[Booking Date]]))), tblClean[[#This Row],[Delivery Date]] - tblClean[[#This Row],[Booking Date]], "")</f>
        <v>6</v>
      </c>
      <c r="T573" s="39">
        <f>IF(AND(tblClean[[#This Row],[Is_SuccessfulDelivery]]=1, NOT(ISBLANK(tblClean[[#This Row],[Delivery Date]])), NOT(ISBLANK(tblClean[[#This Row],[Booking Date]]))),
   tblClean[[#This Row],[Delivery Date]] - tblClean[[#This Row],[Booking Date]],
   "")</f>
        <v>6</v>
      </c>
      <c r="U5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3" s="82">
        <f>IF(tblClean[[#This Row],[Delivery Date]]="", "", tblClean[[#This Row],[Delivery Date]] - tblClean[[#This Row],[Lead Date]])</f>
        <v>11</v>
      </c>
      <c r="W573" s="82" t="str">
        <f>_xlfn.XLOOKUP(tblClean[[#This Row],[Lead ID]], tblHP[Lead ID], tblHP[Potential_Bucket], "")</f>
        <v>Low</v>
      </c>
      <c r="X573" s="82" t="str">
        <f>IF(tblClean[[#This Row],[Customer Rating]]="", "", IF(tblClean[[#This Row],[Customer Rating]]&lt;=2,"0-2", IF(tblClean[[#This Row],[Customer Rating]]&lt;=5,"3-5", IF(tblClean[[#This Row],[Customer Rating]]&lt;=8,"6-8","9-10"))))</f>
        <v>3-5</v>
      </c>
    </row>
    <row r="574" spans="1:24" x14ac:dyDescent="0.3">
      <c r="A574" s="40" t="s">
        <v>593</v>
      </c>
      <c r="B574" s="41" t="s">
        <v>21</v>
      </c>
      <c r="C574" s="41" t="s">
        <v>30</v>
      </c>
      <c r="D574" s="42">
        <v>45938</v>
      </c>
      <c r="E574" s="42">
        <v>45939</v>
      </c>
      <c r="F574" s="42">
        <v>45941</v>
      </c>
      <c r="G574" s="42">
        <v>45947</v>
      </c>
      <c r="H574" s="41" t="s">
        <v>17</v>
      </c>
      <c r="I574" s="41"/>
      <c r="J574" s="42">
        <v>45969</v>
      </c>
      <c r="K574" s="43">
        <v>5</v>
      </c>
      <c r="L574" s="44">
        <f>IF(NOT(ISBLANK(tblClean[[#This Row],[Pre-Booking Date]])), 1, 0)</f>
        <v>1</v>
      </c>
      <c r="M574" s="44">
        <f>IF(NOT(ISBLANK(tblClean[[#This Row],[Booking Date]])), 1, 0)</f>
        <v>1</v>
      </c>
      <c r="N574" s="38">
        <f>IF(NOT(ISBLANK(tblClean[[#This Row],[Delivery Date]])), 1, 0)</f>
        <v>1</v>
      </c>
      <c r="O574" s="38">
        <f>IF(OR(LOWER(TRIM(tblClean[[#This Row],[Cancellation Status]]))="yes", LOWER(TRIM(tblClean[[#This Row],[Cancellation Status]]))="cancelled"), 1, 0)</f>
        <v>0</v>
      </c>
      <c r="P574" s="38">
        <f>IF(AND(tblClean[[#This Row],[Is_Delivered]]=1, tblClean[[#This Row],[Is_Cancelled]]=0), 1, 0)</f>
        <v>1</v>
      </c>
      <c r="Q574" s="38">
        <f>IF(AND(NOT(ISBLANK(tblClean[[#This Row],[Pre-Booking Date]])), NOT(ISBLANK(tblClean[[#This Row],[Lead Date]]))), tblClean[[#This Row],[Pre-Booking Date]] - tblClean[[#This Row],[Lead Date]], "")</f>
        <v>1</v>
      </c>
      <c r="R574" s="38">
        <f>IF(AND(NOT(ISBLANK(tblClean[[#This Row],[Booking Date]])), NOT(ISBLANK(tblClean[[#This Row],[Pre-Booking Date]]))), tblClean[[#This Row],[Booking Date]] - tblClean[[#This Row],[Pre-Booking Date]], "")</f>
        <v>2</v>
      </c>
      <c r="S574" s="38">
        <f>IF(AND(NOT(ISBLANK(tblClean[[#This Row],[Delivery Date]])), NOT(ISBLANK(tblClean[[#This Row],[Booking Date]]))), tblClean[[#This Row],[Delivery Date]] - tblClean[[#This Row],[Booking Date]], "")</f>
        <v>6</v>
      </c>
      <c r="T574" s="39">
        <f>IF(AND(tblClean[[#This Row],[Is_SuccessfulDelivery]]=1, NOT(ISBLANK(tblClean[[#This Row],[Delivery Date]])), NOT(ISBLANK(tblClean[[#This Row],[Booking Date]]))),
   tblClean[[#This Row],[Delivery Date]] - tblClean[[#This Row],[Booking Date]],
   "")</f>
        <v>6</v>
      </c>
      <c r="U5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4" s="82">
        <f>IF(tblClean[[#This Row],[Delivery Date]]="", "", tblClean[[#This Row],[Delivery Date]] - tblClean[[#This Row],[Lead Date]])</f>
        <v>9</v>
      </c>
      <c r="W574" s="82" t="str">
        <f>_xlfn.XLOOKUP(tblClean[[#This Row],[Lead ID]], tblHP[Lead ID], tblHP[Potential_Bucket], "")</f>
        <v>Medium</v>
      </c>
      <c r="X574" s="82" t="str">
        <f>IF(tblClean[[#This Row],[Customer Rating]]="", "", IF(tblClean[[#This Row],[Customer Rating]]&lt;=2,"0-2", IF(tblClean[[#This Row],[Customer Rating]]&lt;=5,"3-5", IF(tblClean[[#This Row],[Customer Rating]]&lt;=8,"6-8","9-10"))))</f>
        <v>3-5</v>
      </c>
    </row>
    <row r="575" spans="1:24" x14ac:dyDescent="0.3">
      <c r="A575" s="33" t="s">
        <v>594</v>
      </c>
      <c r="B575" s="34" t="s">
        <v>19</v>
      </c>
      <c r="C575" s="34" t="s">
        <v>30</v>
      </c>
      <c r="D575" s="35">
        <v>45954</v>
      </c>
      <c r="E575" s="35">
        <v>45959</v>
      </c>
      <c r="F575" s="35">
        <v>45963</v>
      </c>
      <c r="G575" s="35">
        <v>45965</v>
      </c>
      <c r="H575" s="34" t="s">
        <v>17</v>
      </c>
      <c r="I575" s="34"/>
      <c r="J575" s="35">
        <v>45993</v>
      </c>
      <c r="K575" s="36">
        <v>3</v>
      </c>
      <c r="L575" s="44">
        <f>IF(NOT(ISBLANK(tblClean[[#This Row],[Pre-Booking Date]])), 1, 0)</f>
        <v>1</v>
      </c>
      <c r="M575" s="44">
        <f>IF(NOT(ISBLANK(tblClean[[#This Row],[Booking Date]])), 1, 0)</f>
        <v>1</v>
      </c>
      <c r="N575" s="38">
        <f>IF(NOT(ISBLANK(tblClean[[#This Row],[Delivery Date]])), 1, 0)</f>
        <v>1</v>
      </c>
      <c r="O575" s="38">
        <f>IF(OR(LOWER(TRIM(tblClean[[#This Row],[Cancellation Status]]))="yes", LOWER(TRIM(tblClean[[#This Row],[Cancellation Status]]))="cancelled"), 1, 0)</f>
        <v>0</v>
      </c>
      <c r="P575" s="38">
        <f>IF(AND(tblClean[[#This Row],[Is_Delivered]]=1, tblClean[[#This Row],[Is_Cancelled]]=0), 1, 0)</f>
        <v>1</v>
      </c>
      <c r="Q575" s="38">
        <f>IF(AND(NOT(ISBLANK(tblClean[[#This Row],[Pre-Booking Date]])), NOT(ISBLANK(tblClean[[#This Row],[Lead Date]]))), tblClean[[#This Row],[Pre-Booking Date]] - tblClean[[#This Row],[Lead Date]], "")</f>
        <v>5</v>
      </c>
      <c r="R575" s="38">
        <f>IF(AND(NOT(ISBLANK(tblClean[[#This Row],[Booking Date]])), NOT(ISBLANK(tblClean[[#This Row],[Pre-Booking Date]]))), tblClean[[#This Row],[Booking Date]] - tblClean[[#This Row],[Pre-Booking Date]], "")</f>
        <v>4</v>
      </c>
      <c r="S575" s="38">
        <f>IF(AND(NOT(ISBLANK(tblClean[[#This Row],[Delivery Date]])), NOT(ISBLANK(tblClean[[#This Row],[Booking Date]]))), tblClean[[#This Row],[Delivery Date]] - tblClean[[#This Row],[Booking Date]], "")</f>
        <v>2</v>
      </c>
      <c r="T575" s="39">
        <f>IF(AND(tblClean[[#This Row],[Is_SuccessfulDelivery]]=1, NOT(ISBLANK(tblClean[[#This Row],[Delivery Date]])), NOT(ISBLANK(tblClean[[#This Row],[Booking Date]]))),
   tblClean[[#This Row],[Delivery Date]] - tblClean[[#This Row],[Booking Date]],
   "")</f>
        <v>2</v>
      </c>
      <c r="U5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5" s="82">
        <f>IF(tblClean[[#This Row],[Delivery Date]]="", "", tblClean[[#This Row],[Delivery Date]] - tblClean[[#This Row],[Lead Date]])</f>
        <v>11</v>
      </c>
      <c r="W575" s="82" t="str">
        <f>_xlfn.XLOOKUP(tblClean[[#This Row],[Lead ID]], tblHP[Lead ID], tblHP[Potential_Bucket], "")</f>
        <v>Low</v>
      </c>
      <c r="X575" s="82" t="str">
        <f>IF(tblClean[[#This Row],[Customer Rating]]="", "", IF(tblClean[[#This Row],[Customer Rating]]&lt;=2,"0-2", IF(tblClean[[#This Row],[Customer Rating]]&lt;=5,"3-5", IF(tblClean[[#This Row],[Customer Rating]]&lt;=8,"6-8","9-10"))))</f>
        <v>3-5</v>
      </c>
    </row>
    <row r="576" spans="1:24" x14ac:dyDescent="0.3">
      <c r="A576" s="40" t="s">
        <v>595</v>
      </c>
      <c r="B576" s="41" t="s">
        <v>19</v>
      </c>
      <c r="C576" s="41" t="s">
        <v>22</v>
      </c>
      <c r="D576" s="42">
        <v>45933</v>
      </c>
      <c r="E576" s="41"/>
      <c r="F576" s="41"/>
      <c r="G576" s="41"/>
      <c r="H576" s="41" t="s">
        <v>23</v>
      </c>
      <c r="I576" s="41" t="s">
        <v>101</v>
      </c>
      <c r="J576" s="41"/>
      <c r="K576" s="43"/>
      <c r="L576" s="44">
        <f>IF(NOT(ISBLANK(tblClean[[#This Row],[Pre-Booking Date]])), 1, 0)</f>
        <v>0</v>
      </c>
      <c r="M576" s="44">
        <f>IF(NOT(ISBLANK(tblClean[[#This Row],[Booking Date]])), 1, 0)</f>
        <v>0</v>
      </c>
      <c r="N576" s="38">
        <f>IF(NOT(ISBLANK(tblClean[[#This Row],[Delivery Date]])), 1, 0)</f>
        <v>0</v>
      </c>
      <c r="O576" s="38">
        <f>IF(OR(LOWER(TRIM(tblClean[[#This Row],[Cancellation Status]]))="yes", LOWER(TRIM(tblClean[[#This Row],[Cancellation Status]]))="cancelled"), 1, 0)</f>
        <v>1</v>
      </c>
      <c r="P576" s="38">
        <f>IF(AND(tblClean[[#This Row],[Is_Delivered]]=1, tblClean[[#This Row],[Is_Cancelled]]=0), 1, 0)</f>
        <v>0</v>
      </c>
      <c r="Q576" s="38" t="str">
        <f>IF(AND(NOT(ISBLANK(tblClean[[#This Row],[Pre-Booking Date]])), NOT(ISBLANK(tblClean[[#This Row],[Lead Date]]))), tblClean[[#This Row],[Pre-Booking Date]] - tblClean[[#This Row],[Lead Date]], "")</f>
        <v/>
      </c>
      <c r="R576" s="38" t="str">
        <f>IF(AND(NOT(ISBLANK(tblClean[[#This Row],[Booking Date]])), NOT(ISBLANK(tblClean[[#This Row],[Pre-Booking Date]]))), tblClean[[#This Row],[Booking Date]] - tblClean[[#This Row],[Pre-Booking Date]], "")</f>
        <v/>
      </c>
      <c r="S576" s="38" t="str">
        <f>IF(AND(NOT(ISBLANK(tblClean[[#This Row],[Delivery Date]])), NOT(ISBLANK(tblClean[[#This Row],[Booking Date]]))), tblClean[[#This Row],[Delivery Date]] - tblClean[[#This Row],[Booking Date]], "")</f>
        <v/>
      </c>
      <c r="T576" s="39" t="str">
        <f>IF(AND(tblClean[[#This Row],[Is_SuccessfulDelivery]]=1, NOT(ISBLANK(tblClean[[#This Row],[Delivery Date]])), NOT(ISBLANK(tblClean[[#This Row],[Booking Date]]))),
   tblClean[[#This Row],[Delivery Date]] - tblClean[[#This Row],[Booking Date]],
   "")</f>
        <v/>
      </c>
      <c r="U5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76" s="82" t="str">
        <f>IF(tblClean[[#This Row],[Delivery Date]]="", "", tblClean[[#This Row],[Delivery Date]] - tblClean[[#This Row],[Lead Date]])</f>
        <v/>
      </c>
      <c r="W576" s="82" t="str">
        <f>_xlfn.XLOOKUP(tblClean[[#This Row],[Lead ID]], tblHP[Lead ID], tblHP[Potential_Bucket], "")</f>
        <v>Low</v>
      </c>
      <c r="X576" s="82" t="str">
        <f>IF(tblClean[[#This Row],[Customer Rating]]="", "", IF(tblClean[[#This Row],[Customer Rating]]&lt;=2,"0-2", IF(tblClean[[#This Row],[Customer Rating]]&lt;=5,"3-5", IF(tblClean[[#This Row],[Customer Rating]]&lt;=8,"6-8","9-10"))))</f>
        <v/>
      </c>
    </row>
    <row r="577" spans="1:24" x14ac:dyDescent="0.3">
      <c r="A577" s="33" t="s">
        <v>596</v>
      </c>
      <c r="B577" s="34" t="s">
        <v>21</v>
      </c>
      <c r="C577" s="34" t="s">
        <v>16</v>
      </c>
      <c r="D577" s="35">
        <v>45944</v>
      </c>
      <c r="E577" s="35">
        <v>45947</v>
      </c>
      <c r="F577" s="35">
        <v>45952</v>
      </c>
      <c r="G577" s="35">
        <v>45956</v>
      </c>
      <c r="H577" s="34" t="s">
        <v>17</v>
      </c>
      <c r="I577" s="34"/>
      <c r="J577" s="35">
        <v>45969</v>
      </c>
      <c r="K577" s="36">
        <v>9</v>
      </c>
      <c r="L577" s="44">
        <f>IF(NOT(ISBLANK(tblClean[[#This Row],[Pre-Booking Date]])), 1, 0)</f>
        <v>1</v>
      </c>
      <c r="M577" s="44">
        <f>IF(NOT(ISBLANK(tblClean[[#This Row],[Booking Date]])), 1, 0)</f>
        <v>1</v>
      </c>
      <c r="N577" s="38">
        <f>IF(NOT(ISBLANK(tblClean[[#This Row],[Delivery Date]])), 1, 0)</f>
        <v>1</v>
      </c>
      <c r="O577" s="38">
        <f>IF(OR(LOWER(TRIM(tblClean[[#This Row],[Cancellation Status]]))="yes", LOWER(TRIM(tblClean[[#This Row],[Cancellation Status]]))="cancelled"), 1, 0)</f>
        <v>0</v>
      </c>
      <c r="P577" s="38">
        <f>IF(AND(tblClean[[#This Row],[Is_Delivered]]=1, tblClean[[#This Row],[Is_Cancelled]]=0), 1, 0)</f>
        <v>1</v>
      </c>
      <c r="Q577" s="38">
        <f>IF(AND(NOT(ISBLANK(tblClean[[#This Row],[Pre-Booking Date]])), NOT(ISBLANK(tblClean[[#This Row],[Lead Date]]))), tblClean[[#This Row],[Pre-Booking Date]] - tblClean[[#This Row],[Lead Date]], "")</f>
        <v>3</v>
      </c>
      <c r="R577" s="38">
        <f>IF(AND(NOT(ISBLANK(tblClean[[#This Row],[Booking Date]])), NOT(ISBLANK(tblClean[[#This Row],[Pre-Booking Date]]))), tblClean[[#This Row],[Booking Date]] - tblClean[[#This Row],[Pre-Booking Date]], "")</f>
        <v>5</v>
      </c>
      <c r="S577" s="38">
        <f>IF(AND(NOT(ISBLANK(tblClean[[#This Row],[Delivery Date]])), NOT(ISBLANK(tblClean[[#This Row],[Booking Date]]))), tblClean[[#This Row],[Delivery Date]] - tblClean[[#This Row],[Booking Date]], "")</f>
        <v>4</v>
      </c>
      <c r="T577" s="39">
        <f>IF(AND(tblClean[[#This Row],[Is_SuccessfulDelivery]]=1, NOT(ISBLANK(tblClean[[#This Row],[Delivery Date]])), NOT(ISBLANK(tblClean[[#This Row],[Booking Date]]))),
   tblClean[[#This Row],[Delivery Date]] - tblClean[[#This Row],[Booking Date]],
   "")</f>
        <v>4</v>
      </c>
      <c r="U5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77" s="82">
        <f>IF(tblClean[[#This Row],[Delivery Date]]="", "", tblClean[[#This Row],[Delivery Date]] - tblClean[[#This Row],[Lead Date]])</f>
        <v>12</v>
      </c>
      <c r="W577" s="82" t="str">
        <f>_xlfn.XLOOKUP(tblClean[[#This Row],[Lead ID]], tblHP[Lead ID], tblHP[Potential_Bucket], "")</f>
        <v>Low</v>
      </c>
      <c r="X577" s="82" t="str">
        <f>IF(tblClean[[#This Row],[Customer Rating]]="", "", IF(tblClean[[#This Row],[Customer Rating]]&lt;=2,"0-2", IF(tblClean[[#This Row],[Customer Rating]]&lt;=5,"3-5", IF(tblClean[[#This Row],[Customer Rating]]&lt;=8,"6-8","9-10"))))</f>
        <v>9-10</v>
      </c>
    </row>
    <row r="578" spans="1:24" x14ac:dyDescent="0.3">
      <c r="A578" s="40" t="s">
        <v>597</v>
      </c>
      <c r="B578" s="41" t="s">
        <v>32</v>
      </c>
      <c r="C578" s="41" t="s">
        <v>16</v>
      </c>
      <c r="D578" s="42">
        <v>45934</v>
      </c>
      <c r="E578" s="42">
        <v>45936</v>
      </c>
      <c r="F578" s="42">
        <v>45938</v>
      </c>
      <c r="G578" s="42">
        <v>45945</v>
      </c>
      <c r="H578" s="41" t="s">
        <v>17</v>
      </c>
      <c r="I578" s="41"/>
      <c r="J578" s="42">
        <v>45955</v>
      </c>
      <c r="K578" s="43">
        <v>4</v>
      </c>
      <c r="L578" s="44">
        <f>IF(NOT(ISBLANK(tblClean[[#This Row],[Pre-Booking Date]])), 1, 0)</f>
        <v>1</v>
      </c>
      <c r="M578" s="44">
        <f>IF(NOT(ISBLANK(tblClean[[#This Row],[Booking Date]])), 1, 0)</f>
        <v>1</v>
      </c>
      <c r="N578" s="38">
        <f>IF(NOT(ISBLANK(tblClean[[#This Row],[Delivery Date]])), 1, 0)</f>
        <v>1</v>
      </c>
      <c r="O578" s="38">
        <f>IF(OR(LOWER(TRIM(tblClean[[#This Row],[Cancellation Status]]))="yes", LOWER(TRIM(tblClean[[#This Row],[Cancellation Status]]))="cancelled"), 1, 0)</f>
        <v>0</v>
      </c>
      <c r="P578" s="38">
        <f>IF(AND(tblClean[[#This Row],[Is_Delivered]]=1, tblClean[[#This Row],[Is_Cancelled]]=0), 1, 0)</f>
        <v>1</v>
      </c>
      <c r="Q578" s="38">
        <f>IF(AND(NOT(ISBLANK(tblClean[[#This Row],[Pre-Booking Date]])), NOT(ISBLANK(tblClean[[#This Row],[Lead Date]]))), tblClean[[#This Row],[Pre-Booking Date]] - tblClean[[#This Row],[Lead Date]], "")</f>
        <v>2</v>
      </c>
      <c r="R578" s="38">
        <f>IF(AND(NOT(ISBLANK(tblClean[[#This Row],[Booking Date]])), NOT(ISBLANK(tblClean[[#This Row],[Pre-Booking Date]]))), tblClean[[#This Row],[Booking Date]] - tblClean[[#This Row],[Pre-Booking Date]], "")</f>
        <v>2</v>
      </c>
      <c r="S578" s="38">
        <f>IF(AND(NOT(ISBLANK(tblClean[[#This Row],[Delivery Date]])), NOT(ISBLANK(tblClean[[#This Row],[Booking Date]]))), tblClean[[#This Row],[Delivery Date]] - tblClean[[#This Row],[Booking Date]], "")</f>
        <v>7</v>
      </c>
      <c r="T578" s="39">
        <f>IF(AND(tblClean[[#This Row],[Is_SuccessfulDelivery]]=1, NOT(ISBLANK(tblClean[[#This Row],[Delivery Date]])), NOT(ISBLANK(tblClean[[#This Row],[Booking Date]]))),
   tblClean[[#This Row],[Delivery Date]] - tblClean[[#This Row],[Booking Date]],
   "")</f>
        <v>7</v>
      </c>
      <c r="U5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78" s="82">
        <f>IF(tblClean[[#This Row],[Delivery Date]]="", "", tblClean[[#This Row],[Delivery Date]] - tblClean[[#This Row],[Lead Date]])</f>
        <v>11</v>
      </c>
      <c r="W578" s="82" t="str">
        <f>_xlfn.XLOOKUP(tblClean[[#This Row],[Lead ID]], tblHP[Lead ID], tblHP[Potential_Bucket], "")</f>
        <v>Low</v>
      </c>
      <c r="X578" s="82" t="str">
        <f>IF(tblClean[[#This Row],[Customer Rating]]="", "", IF(tblClean[[#This Row],[Customer Rating]]&lt;=2,"0-2", IF(tblClean[[#This Row],[Customer Rating]]&lt;=5,"3-5", IF(tblClean[[#This Row],[Customer Rating]]&lt;=8,"6-8","9-10"))))</f>
        <v>3-5</v>
      </c>
    </row>
    <row r="579" spans="1:24" x14ac:dyDescent="0.3">
      <c r="A579" s="33" t="s">
        <v>598</v>
      </c>
      <c r="B579" s="34" t="s">
        <v>19</v>
      </c>
      <c r="C579" s="34" t="s">
        <v>30</v>
      </c>
      <c r="D579" s="35">
        <v>45955</v>
      </c>
      <c r="E579" s="35">
        <v>45956</v>
      </c>
      <c r="F579" s="35">
        <v>45960</v>
      </c>
      <c r="G579" s="35">
        <v>45967</v>
      </c>
      <c r="H579" s="34" t="s">
        <v>17</v>
      </c>
      <c r="I579" s="34"/>
      <c r="J579" s="35">
        <v>45993</v>
      </c>
      <c r="K579" s="36">
        <v>9</v>
      </c>
      <c r="L579" s="44">
        <f>IF(NOT(ISBLANK(tblClean[[#This Row],[Pre-Booking Date]])), 1, 0)</f>
        <v>1</v>
      </c>
      <c r="M579" s="44">
        <f>IF(NOT(ISBLANK(tblClean[[#This Row],[Booking Date]])), 1, 0)</f>
        <v>1</v>
      </c>
      <c r="N579" s="38">
        <f>IF(NOT(ISBLANK(tblClean[[#This Row],[Delivery Date]])), 1, 0)</f>
        <v>1</v>
      </c>
      <c r="O579" s="38">
        <f>IF(OR(LOWER(TRIM(tblClean[[#This Row],[Cancellation Status]]))="yes", LOWER(TRIM(tblClean[[#This Row],[Cancellation Status]]))="cancelled"), 1, 0)</f>
        <v>0</v>
      </c>
      <c r="P579" s="38">
        <f>IF(AND(tblClean[[#This Row],[Is_Delivered]]=1, tblClean[[#This Row],[Is_Cancelled]]=0), 1, 0)</f>
        <v>1</v>
      </c>
      <c r="Q579" s="38">
        <f>IF(AND(NOT(ISBLANK(tblClean[[#This Row],[Pre-Booking Date]])), NOT(ISBLANK(tblClean[[#This Row],[Lead Date]]))), tblClean[[#This Row],[Pre-Booking Date]] - tblClean[[#This Row],[Lead Date]], "")</f>
        <v>1</v>
      </c>
      <c r="R579" s="38">
        <f>IF(AND(NOT(ISBLANK(tblClean[[#This Row],[Booking Date]])), NOT(ISBLANK(tblClean[[#This Row],[Pre-Booking Date]]))), tblClean[[#This Row],[Booking Date]] - tblClean[[#This Row],[Pre-Booking Date]], "")</f>
        <v>4</v>
      </c>
      <c r="S579" s="38">
        <f>IF(AND(NOT(ISBLANK(tblClean[[#This Row],[Delivery Date]])), NOT(ISBLANK(tblClean[[#This Row],[Booking Date]]))), tblClean[[#This Row],[Delivery Date]] - tblClean[[#This Row],[Booking Date]], "")</f>
        <v>7</v>
      </c>
      <c r="T579" s="39">
        <f>IF(AND(tblClean[[#This Row],[Is_SuccessfulDelivery]]=1, NOT(ISBLANK(tblClean[[#This Row],[Delivery Date]])), NOT(ISBLANK(tblClean[[#This Row],[Booking Date]]))),
   tblClean[[#This Row],[Delivery Date]] - tblClean[[#This Row],[Booking Date]],
   "")</f>
        <v>7</v>
      </c>
      <c r="U5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79" s="82">
        <f>IF(tblClean[[#This Row],[Delivery Date]]="", "", tblClean[[#This Row],[Delivery Date]] - tblClean[[#This Row],[Lead Date]])</f>
        <v>12</v>
      </c>
      <c r="W579" s="82" t="str">
        <f>_xlfn.XLOOKUP(tblClean[[#This Row],[Lead ID]], tblHP[Lead ID], tblHP[Potential_Bucket], "")</f>
        <v>High</v>
      </c>
      <c r="X579" s="82" t="str">
        <f>IF(tblClean[[#This Row],[Customer Rating]]="", "", IF(tblClean[[#This Row],[Customer Rating]]&lt;=2,"0-2", IF(tblClean[[#This Row],[Customer Rating]]&lt;=5,"3-5", IF(tblClean[[#This Row],[Customer Rating]]&lt;=8,"6-8","9-10"))))</f>
        <v>9-10</v>
      </c>
    </row>
    <row r="580" spans="1:24" x14ac:dyDescent="0.3">
      <c r="A580" s="40" t="s">
        <v>599</v>
      </c>
      <c r="B580" s="41" t="s">
        <v>15</v>
      </c>
      <c r="C580" s="41" t="s">
        <v>16</v>
      </c>
      <c r="D580" s="42">
        <v>45951</v>
      </c>
      <c r="E580" s="42">
        <v>45954</v>
      </c>
      <c r="F580" s="42">
        <v>45959</v>
      </c>
      <c r="G580" s="42">
        <v>45966</v>
      </c>
      <c r="H580" s="41" t="s">
        <v>17</v>
      </c>
      <c r="I580" s="41"/>
      <c r="J580" s="42">
        <v>45987</v>
      </c>
      <c r="K580" s="43">
        <v>2</v>
      </c>
      <c r="L580" s="44">
        <f>IF(NOT(ISBLANK(tblClean[[#This Row],[Pre-Booking Date]])), 1, 0)</f>
        <v>1</v>
      </c>
      <c r="M580" s="44">
        <f>IF(NOT(ISBLANK(tblClean[[#This Row],[Booking Date]])), 1, 0)</f>
        <v>1</v>
      </c>
      <c r="N580" s="38">
        <f>IF(NOT(ISBLANK(tblClean[[#This Row],[Delivery Date]])), 1, 0)</f>
        <v>1</v>
      </c>
      <c r="O580" s="38">
        <f>IF(OR(LOWER(TRIM(tblClean[[#This Row],[Cancellation Status]]))="yes", LOWER(TRIM(tblClean[[#This Row],[Cancellation Status]]))="cancelled"), 1, 0)</f>
        <v>0</v>
      </c>
      <c r="P580" s="38">
        <f>IF(AND(tblClean[[#This Row],[Is_Delivered]]=1, tblClean[[#This Row],[Is_Cancelled]]=0), 1, 0)</f>
        <v>1</v>
      </c>
      <c r="Q580" s="38">
        <f>IF(AND(NOT(ISBLANK(tblClean[[#This Row],[Pre-Booking Date]])), NOT(ISBLANK(tblClean[[#This Row],[Lead Date]]))), tblClean[[#This Row],[Pre-Booking Date]] - tblClean[[#This Row],[Lead Date]], "")</f>
        <v>3</v>
      </c>
      <c r="R580" s="38">
        <f>IF(AND(NOT(ISBLANK(tblClean[[#This Row],[Booking Date]])), NOT(ISBLANK(tblClean[[#This Row],[Pre-Booking Date]]))), tblClean[[#This Row],[Booking Date]] - tblClean[[#This Row],[Pre-Booking Date]], "")</f>
        <v>5</v>
      </c>
      <c r="S580" s="38">
        <f>IF(AND(NOT(ISBLANK(tblClean[[#This Row],[Delivery Date]])), NOT(ISBLANK(tblClean[[#This Row],[Booking Date]]))), tblClean[[#This Row],[Delivery Date]] - tblClean[[#This Row],[Booking Date]], "")</f>
        <v>7</v>
      </c>
      <c r="T580" s="39">
        <f>IF(AND(tblClean[[#This Row],[Is_SuccessfulDelivery]]=1, NOT(ISBLANK(tblClean[[#This Row],[Delivery Date]])), NOT(ISBLANK(tblClean[[#This Row],[Booking Date]]))),
   tblClean[[#This Row],[Delivery Date]] - tblClean[[#This Row],[Booking Date]],
   "")</f>
        <v>7</v>
      </c>
      <c r="U5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0" s="82">
        <f>IF(tblClean[[#This Row],[Delivery Date]]="", "", tblClean[[#This Row],[Delivery Date]] - tblClean[[#This Row],[Lead Date]])</f>
        <v>15</v>
      </c>
      <c r="W580" s="82" t="str">
        <f>_xlfn.XLOOKUP(tblClean[[#This Row],[Lead ID]], tblHP[Lead ID], tblHP[Potential_Bucket], "")</f>
        <v>Low</v>
      </c>
      <c r="X580" s="82" t="str">
        <f>IF(tblClean[[#This Row],[Customer Rating]]="", "", IF(tblClean[[#This Row],[Customer Rating]]&lt;=2,"0-2", IF(tblClean[[#This Row],[Customer Rating]]&lt;=5,"3-5", IF(tblClean[[#This Row],[Customer Rating]]&lt;=8,"6-8","9-10"))))</f>
        <v>0-2</v>
      </c>
    </row>
    <row r="581" spans="1:24" x14ac:dyDescent="0.3">
      <c r="A581" s="33" t="s">
        <v>600</v>
      </c>
      <c r="B581" s="34" t="s">
        <v>32</v>
      </c>
      <c r="C581" s="34" t="s">
        <v>30</v>
      </c>
      <c r="D581" s="35">
        <v>45953</v>
      </c>
      <c r="E581" s="35">
        <v>45958</v>
      </c>
      <c r="F581" s="35">
        <v>45961</v>
      </c>
      <c r="G581" s="35">
        <v>45968</v>
      </c>
      <c r="H581" s="34" t="s">
        <v>17</v>
      </c>
      <c r="I581" s="34"/>
      <c r="J581" s="35">
        <v>45995</v>
      </c>
      <c r="K581" s="36">
        <v>1</v>
      </c>
      <c r="L581" s="44">
        <f>IF(NOT(ISBLANK(tblClean[[#This Row],[Pre-Booking Date]])), 1, 0)</f>
        <v>1</v>
      </c>
      <c r="M581" s="44">
        <f>IF(NOT(ISBLANK(tblClean[[#This Row],[Booking Date]])), 1, 0)</f>
        <v>1</v>
      </c>
      <c r="N581" s="38">
        <f>IF(NOT(ISBLANK(tblClean[[#This Row],[Delivery Date]])), 1, 0)</f>
        <v>1</v>
      </c>
      <c r="O581" s="38">
        <f>IF(OR(LOWER(TRIM(tblClean[[#This Row],[Cancellation Status]]))="yes", LOWER(TRIM(tblClean[[#This Row],[Cancellation Status]]))="cancelled"), 1, 0)</f>
        <v>0</v>
      </c>
      <c r="P581" s="38">
        <f>IF(AND(tblClean[[#This Row],[Is_Delivered]]=1, tblClean[[#This Row],[Is_Cancelled]]=0), 1, 0)</f>
        <v>1</v>
      </c>
      <c r="Q581" s="38">
        <f>IF(AND(NOT(ISBLANK(tblClean[[#This Row],[Pre-Booking Date]])), NOT(ISBLANK(tblClean[[#This Row],[Lead Date]]))), tblClean[[#This Row],[Pre-Booking Date]] - tblClean[[#This Row],[Lead Date]], "")</f>
        <v>5</v>
      </c>
      <c r="R581" s="38">
        <f>IF(AND(NOT(ISBLANK(tblClean[[#This Row],[Booking Date]])), NOT(ISBLANK(tblClean[[#This Row],[Pre-Booking Date]]))), tblClean[[#This Row],[Booking Date]] - tblClean[[#This Row],[Pre-Booking Date]], "")</f>
        <v>3</v>
      </c>
      <c r="S581" s="38">
        <f>IF(AND(NOT(ISBLANK(tblClean[[#This Row],[Delivery Date]])), NOT(ISBLANK(tblClean[[#This Row],[Booking Date]]))), tblClean[[#This Row],[Delivery Date]] - tblClean[[#This Row],[Booking Date]], "")</f>
        <v>7</v>
      </c>
      <c r="T581" s="39">
        <f>IF(AND(tblClean[[#This Row],[Is_SuccessfulDelivery]]=1, NOT(ISBLANK(tblClean[[#This Row],[Delivery Date]])), NOT(ISBLANK(tblClean[[#This Row],[Booking Date]]))),
   tblClean[[#This Row],[Delivery Date]] - tblClean[[#This Row],[Booking Date]],
   "")</f>
        <v>7</v>
      </c>
      <c r="U5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1" s="82">
        <f>IF(tblClean[[#This Row],[Delivery Date]]="", "", tblClean[[#This Row],[Delivery Date]] - tblClean[[#This Row],[Lead Date]])</f>
        <v>15</v>
      </c>
      <c r="W581" s="82" t="str">
        <f>_xlfn.XLOOKUP(tblClean[[#This Row],[Lead ID]], tblHP[Lead ID], tblHP[Potential_Bucket], "")</f>
        <v>Low</v>
      </c>
      <c r="X581" s="82" t="str">
        <f>IF(tblClean[[#This Row],[Customer Rating]]="", "", IF(tblClean[[#This Row],[Customer Rating]]&lt;=2,"0-2", IF(tblClean[[#This Row],[Customer Rating]]&lt;=5,"3-5", IF(tblClean[[#This Row],[Customer Rating]]&lt;=8,"6-8","9-10"))))</f>
        <v>0-2</v>
      </c>
    </row>
    <row r="582" spans="1:24" x14ac:dyDescent="0.3">
      <c r="A582" s="40" t="s">
        <v>601</v>
      </c>
      <c r="B582" s="41" t="s">
        <v>19</v>
      </c>
      <c r="C582" s="41" t="s">
        <v>30</v>
      </c>
      <c r="D582" s="42">
        <v>45958</v>
      </c>
      <c r="E582" s="42">
        <v>45961</v>
      </c>
      <c r="F582" s="42">
        <v>45964</v>
      </c>
      <c r="G582" s="42">
        <v>45967</v>
      </c>
      <c r="H582" s="41" t="s">
        <v>17</v>
      </c>
      <c r="I582" s="41"/>
      <c r="J582" s="42">
        <v>45997</v>
      </c>
      <c r="K582" s="43">
        <v>7</v>
      </c>
      <c r="L582" s="44">
        <f>IF(NOT(ISBLANK(tblClean[[#This Row],[Pre-Booking Date]])), 1, 0)</f>
        <v>1</v>
      </c>
      <c r="M582" s="44">
        <f>IF(NOT(ISBLANK(tblClean[[#This Row],[Booking Date]])), 1, 0)</f>
        <v>1</v>
      </c>
      <c r="N582" s="38">
        <f>IF(NOT(ISBLANK(tblClean[[#This Row],[Delivery Date]])), 1, 0)</f>
        <v>1</v>
      </c>
      <c r="O582" s="38">
        <f>IF(OR(LOWER(TRIM(tblClean[[#This Row],[Cancellation Status]]))="yes", LOWER(TRIM(tblClean[[#This Row],[Cancellation Status]]))="cancelled"), 1, 0)</f>
        <v>0</v>
      </c>
      <c r="P582" s="38">
        <f>IF(AND(tblClean[[#This Row],[Is_Delivered]]=1, tblClean[[#This Row],[Is_Cancelled]]=0), 1, 0)</f>
        <v>1</v>
      </c>
      <c r="Q582" s="38">
        <f>IF(AND(NOT(ISBLANK(tblClean[[#This Row],[Pre-Booking Date]])), NOT(ISBLANK(tblClean[[#This Row],[Lead Date]]))), tblClean[[#This Row],[Pre-Booking Date]] - tblClean[[#This Row],[Lead Date]], "")</f>
        <v>3</v>
      </c>
      <c r="R582" s="38">
        <f>IF(AND(NOT(ISBLANK(tblClean[[#This Row],[Booking Date]])), NOT(ISBLANK(tblClean[[#This Row],[Pre-Booking Date]]))), tblClean[[#This Row],[Booking Date]] - tblClean[[#This Row],[Pre-Booking Date]], "")</f>
        <v>3</v>
      </c>
      <c r="S582" s="38">
        <f>IF(AND(NOT(ISBLANK(tblClean[[#This Row],[Delivery Date]])), NOT(ISBLANK(tblClean[[#This Row],[Booking Date]]))), tblClean[[#This Row],[Delivery Date]] - tblClean[[#This Row],[Booking Date]], "")</f>
        <v>3</v>
      </c>
      <c r="T582" s="39">
        <f>IF(AND(tblClean[[#This Row],[Is_SuccessfulDelivery]]=1, NOT(ISBLANK(tblClean[[#This Row],[Delivery Date]])), NOT(ISBLANK(tblClean[[#This Row],[Booking Date]]))),
   tblClean[[#This Row],[Delivery Date]] - tblClean[[#This Row],[Booking Date]],
   "")</f>
        <v>3</v>
      </c>
      <c r="U5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82" s="82">
        <f>IF(tblClean[[#This Row],[Delivery Date]]="", "", tblClean[[#This Row],[Delivery Date]] - tblClean[[#This Row],[Lead Date]])</f>
        <v>9</v>
      </c>
      <c r="W582" s="82" t="str">
        <f>_xlfn.XLOOKUP(tblClean[[#This Row],[Lead ID]], tblHP[Lead ID], tblHP[Potential_Bucket], "")</f>
        <v>High</v>
      </c>
      <c r="X582" s="82" t="str">
        <f>IF(tblClean[[#This Row],[Customer Rating]]="", "", IF(tblClean[[#This Row],[Customer Rating]]&lt;=2,"0-2", IF(tblClean[[#This Row],[Customer Rating]]&lt;=5,"3-5", IF(tblClean[[#This Row],[Customer Rating]]&lt;=8,"6-8","9-10"))))</f>
        <v>6-8</v>
      </c>
    </row>
    <row r="583" spans="1:24" x14ac:dyDescent="0.3">
      <c r="A583" s="33" t="s">
        <v>602</v>
      </c>
      <c r="B583" s="34" t="s">
        <v>19</v>
      </c>
      <c r="C583" s="34" t="s">
        <v>16</v>
      </c>
      <c r="D583" s="35">
        <v>45934</v>
      </c>
      <c r="E583" s="35">
        <v>45936</v>
      </c>
      <c r="F583" s="35">
        <v>45940</v>
      </c>
      <c r="G583" s="35">
        <v>45942</v>
      </c>
      <c r="H583" s="34" t="s">
        <v>17</v>
      </c>
      <c r="I583" s="34"/>
      <c r="J583" s="35">
        <v>45971</v>
      </c>
      <c r="K583" s="36">
        <v>0</v>
      </c>
      <c r="L583" s="44">
        <f>IF(NOT(ISBLANK(tblClean[[#This Row],[Pre-Booking Date]])), 1, 0)</f>
        <v>1</v>
      </c>
      <c r="M583" s="44">
        <f>IF(NOT(ISBLANK(tblClean[[#This Row],[Booking Date]])), 1, 0)</f>
        <v>1</v>
      </c>
      <c r="N583" s="38">
        <f>IF(NOT(ISBLANK(tblClean[[#This Row],[Delivery Date]])), 1, 0)</f>
        <v>1</v>
      </c>
      <c r="O583" s="38">
        <f>IF(OR(LOWER(TRIM(tblClean[[#This Row],[Cancellation Status]]))="yes", LOWER(TRIM(tblClean[[#This Row],[Cancellation Status]]))="cancelled"), 1, 0)</f>
        <v>0</v>
      </c>
      <c r="P583" s="38">
        <f>IF(AND(tblClean[[#This Row],[Is_Delivered]]=1, tblClean[[#This Row],[Is_Cancelled]]=0), 1, 0)</f>
        <v>1</v>
      </c>
      <c r="Q583" s="38">
        <f>IF(AND(NOT(ISBLANK(tblClean[[#This Row],[Pre-Booking Date]])), NOT(ISBLANK(tblClean[[#This Row],[Lead Date]]))), tblClean[[#This Row],[Pre-Booking Date]] - tblClean[[#This Row],[Lead Date]], "")</f>
        <v>2</v>
      </c>
      <c r="R583" s="38">
        <f>IF(AND(NOT(ISBLANK(tblClean[[#This Row],[Booking Date]])), NOT(ISBLANK(tblClean[[#This Row],[Pre-Booking Date]]))), tblClean[[#This Row],[Booking Date]] - tblClean[[#This Row],[Pre-Booking Date]], "")</f>
        <v>4</v>
      </c>
      <c r="S583" s="38">
        <f>IF(AND(NOT(ISBLANK(tblClean[[#This Row],[Delivery Date]])), NOT(ISBLANK(tblClean[[#This Row],[Booking Date]]))), tblClean[[#This Row],[Delivery Date]] - tblClean[[#This Row],[Booking Date]], "")</f>
        <v>2</v>
      </c>
      <c r="T583" s="39">
        <f>IF(AND(tblClean[[#This Row],[Is_SuccessfulDelivery]]=1, NOT(ISBLANK(tblClean[[#This Row],[Delivery Date]])), NOT(ISBLANK(tblClean[[#This Row],[Booking Date]]))),
   tblClean[[#This Row],[Delivery Date]] - tblClean[[#This Row],[Booking Date]],
   "")</f>
        <v>2</v>
      </c>
      <c r="U5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3" s="82">
        <f>IF(tblClean[[#This Row],[Delivery Date]]="", "", tblClean[[#This Row],[Delivery Date]] - tblClean[[#This Row],[Lead Date]])</f>
        <v>8</v>
      </c>
      <c r="W583" s="82" t="str">
        <f>_xlfn.XLOOKUP(tblClean[[#This Row],[Lead ID]], tblHP[Lead ID], tblHP[Potential_Bucket], "")</f>
        <v>Low</v>
      </c>
      <c r="X583" s="82" t="str">
        <f>IF(tblClean[[#This Row],[Customer Rating]]="", "", IF(tblClean[[#This Row],[Customer Rating]]&lt;=2,"0-2", IF(tblClean[[#This Row],[Customer Rating]]&lt;=5,"3-5", IF(tblClean[[#This Row],[Customer Rating]]&lt;=8,"6-8","9-10"))))</f>
        <v>0-2</v>
      </c>
    </row>
    <row r="584" spans="1:24" x14ac:dyDescent="0.3">
      <c r="A584" s="40" t="s">
        <v>603</v>
      </c>
      <c r="B584" s="41" t="s">
        <v>15</v>
      </c>
      <c r="C584" s="41" t="s">
        <v>30</v>
      </c>
      <c r="D584" s="42">
        <v>45945</v>
      </c>
      <c r="E584" s="42">
        <v>45949</v>
      </c>
      <c r="F584" s="42">
        <v>45953</v>
      </c>
      <c r="G584" s="42">
        <v>45955</v>
      </c>
      <c r="H584" s="41" t="s">
        <v>17</v>
      </c>
      <c r="I584" s="41"/>
      <c r="J584" s="42">
        <v>45984</v>
      </c>
      <c r="K584" s="43">
        <v>10</v>
      </c>
      <c r="L584" s="44">
        <f>IF(NOT(ISBLANK(tblClean[[#This Row],[Pre-Booking Date]])), 1, 0)</f>
        <v>1</v>
      </c>
      <c r="M584" s="44">
        <f>IF(NOT(ISBLANK(tblClean[[#This Row],[Booking Date]])), 1, 0)</f>
        <v>1</v>
      </c>
      <c r="N584" s="38">
        <f>IF(NOT(ISBLANK(tblClean[[#This Row],[Delivery Date]])), 1, 0)</f>
        <v>1</v>
      </c>
      <c r="O584" s="38">
        <f>IF(OR(LOWER(TRIM(tblClean[[#This Row],[Cancellation Status]]))="yes", LOWER(TRIM(tblClean[[#This Row],[Cancellation Status]]))="cancelled"), 1, 0)</f>
        <v>0</v>
      </c>
      <c r="P584" s="38">
        <f>IF(AND(tblClean[[#This Row],[Is_Delivered]]=1, tblClean[[#This Row],[Is_Cancelled]]=0), 1, 0)</f>
        <v>1</v>
      </c>
      <c r="Q584" s="38">
        <f>IF(AND(NOT(ISBLANK(tblClean[[#This Row],[Pre-Booking Date]])), NOT(ISBLANK(tblClean[[#This Row],[Lead Date]]))), tblClean[[#This Row],[Pre-Booking Date]] - tblClean[[#This Row],[Lead Date]], "")</f>
        <v>4</v>
      </c>
      <c r="R584" s="38">
        <f>IF(AND(NOT(ISBLANK(tblClean[[#This Row],[Booking Date]])), NOT(ISBLANK(tblClean[[#This Row],[Pre-Booking Date]]))), tblClean[[#This Row],[Booking Date]] - tblClean[[#This Row],[Pre-Booking Date]], "")</f>
        <v>4</v>
      </c>
      <c r="S584" s="38">
        <f>IF(AND(NOT(ISBLANK(tblClean[[#This Row],[Delivery Date]])), NOT(ISBLANK(tblClean[[#This Row],[Booking Date]]))), tblClean[[#This Row],[Delivery Date]] - tblClean[[#This Row],[Booking Date]], "")</f>
        <v>2</v>
      </c>
      <c r="T584" s="39">
        <f>IF(AND(tblClean[[#This Row],[Is_SuccessfulDelivery]]=1, NOT(ISBLANK(tblClean[[#This Row],[Delivery Date]])), NOT(ISBLANK(tblClean[[#This Row],[Booking Date]]))),
   tblClean[[#This Row],[Delivery Date]] - tblClean[[#This Row],[Booking Date]],
   "")</f>
        <v>2</v>
      </c>
      <c r="U5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84" s="82">
        <f>IF(tblClean[[#This Row],[Delivery Date]]="", "", tblClean[[#This Row],[Delivery Date]] - tblClean[[#This Row],[Lead Date]])</f>
        <v>10</v>
      </c>
      <c r="W584" s="82" t="str">
        <f>_xlfn.XLOOKUP(tblClean[[#This Row],[Lead ID]], tblHP[Lead ID], tblHP[Potential_Bucket], "")</f>
        <v>High</v>
      </c>
      <c r="X584" s="82" t="str">
        <f>IF(tblClean[[#This Row],[Customer Rating]]="", "", IF(tblClean[[#This Row],[Customer Rating]]&lt;=2,"0-2", IF(tblClean[[#This Row],[Customer Rating]]&lt;=5,"3-5", IF(tblClean[[#This Row],[Customer Rating]]&lt;=8,"6-8","9-10"))))</f>
        <v>9-10</v>
      </c>
    </row>
    <row r="585" spans="1:24" x14ac:dyDescent="0.3">
      <c r="A585" s="33" t="s">
        <v>604</v>
      </c>
      <c r="B585" s="34" t="s">
        <v>15</v>
      </c>
      <c r="C585" s="34" t="s">
        <v>16</v>
      </c>
      <c r="D585" s="35">
        <v>45936</v>
      </c>
      <c r="E585" s="35">
        <v>45940</v>
      </c>
      <c r="F585" s="35">
        <v>45944</v>
      </c>
      <c r="G585" s="35">
        <v>45951</v>
      </c>
      <c r="H585" s="34" t="s">
        <v>17</v>
      </c>
      <c r="I585" s="34"/>
      <c r="J585" s="35">
        <v>45970</v>
      </c>
      <c r="K585" s="36">
        <v>7</v>
      </c>
      <c r="L585" s="44">
        <f>IF(NOT(ISBLANK(tblClean[[#This Row],[Pre-Booking Date]])), 1, 0)</f>
        <v>1</v>
      </c>
      <c r="M585" s="44">
        <f>IF(NOT(ISBLANK(tblClean[[#This Row],[Booking Date]])), 1, 0)</f>
        <v>1</v>
      </c>
      <c r="N585" s="38">
        <f>IF(NOT(ISBLANK(tblClean[[#This Row],[Delivery Date]])), 1, 0)</f>
        <v>1</v>
      </c>
      <c r="O585" s="38">
        <f>IF(OR(LOWER(TRIM(tblClean[[#This Row],[Cancellation Status]]))="yes", LOWER(TRIM(tblClean[[#This Row],[Cancellation Status]]))="cancelled"), 1, 0)</f>
        <v>0</v>
      </c>
      <c r="P585" s="38">
        <f>IF(AND(tblClean[[#This Row],[Is_Delivered]]=1, tblClean[[#This Row],[Is_Cancelled]]=0), 1, 0)</f>
        <v>1</v>
      </c>
      <c r="Q585" s="38">
        <f>IF(AND(NOT(ISBLANK(tblClean[[#This Row],[Pre-Booking Date]])), NOT(ISBLANK(tblClean[[#This Row],[Lead Date]]))), tblClean[[#This Row],[Pre-Booking Date]] - tblClean[[#This Row],[Lead Date]], "")</f>
        <v>4</v>
      </c>
      <c r="R585" s="38">
        <f>IF(AND(NOT(ISBLANK(tblClean[[#This Row],[Booking Date]])), NOT(ISBLANK(tblClean[[#This Row],[Pre-Booking Date]]))), tblClean[[#This Row],[Booking Date]] - tblClean[[#This Row],[Pre-Booking Date]], "")</f>
        <v>4</v>
      </c>
      <c r="S585" s="38">
        <f>IF(AND(NOT(ISBLANK(tblClean[[#This Row],[Delivery Date]])), NOT(ISBLANK(tblClean[[#This Row],[Booking Date]]))), tblClean[[#This Row],[Delivery Date]] - tblClean[[#This Row],[Booking Date]], "")</f>
        <v>7</v>
      </c>
      <c r="T585" s="39">
        <f>IF(AND(tblClean[[#This Row],[Is_SuccessfulDelivery]]=1, NOT(ISBLANK(tblClean[[#This Row],[Delivery Date]])), NOT(ISBLANK(tblClean[[#This Row],[Booking Date]]))),
   tblClean[[#This Row],[Delivery Date]] - tblClean[[#This Row],[Booking Date]],
   "")</f>
        <v>7</v>
      </c>
      <c r="U5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85" s="82">
        <f>IF(tblClean[[#This Row],[Delivery Date]]="", "", tblClean[[#This Row],[Delivery Date]] - tblClean[[#This Row],[Lead Date]])</f>
        <v>15</v>
      </c>
      <c r="W585" s="82" t="str">
        <f>_xlfn.XLOOKUP(tblClean[[#This Row],[Lead ID]], tblHP[Lead ID], tblHP[Potential_Bucket], "")</f>
        <v>Low</v>
      </c>
      <c r="X585" s="82" t="str">
        <f>IF(tblClean[[#This Row],[Customer Rating]]="", "", IF(tblClean[[#This Row],[Customer Rating]]&lt;=2,"0-2", IF(tblClean[[#This Row],[Customer Rating]]&lt;=5,"3-5", IF(tblClean[[#This Row],[Customer Rating]]&lt;=8,"6-8","9-10"))))</f>
        <v>6-8</v>
      </c>
    </row>
    <row r="586" spans="1:24" x14ac:dyDescent="0.3">
      <c r="A586" s="40" t="s">
        <v>605</v>
      </c>
      <c r="B586" s="41" t="s">
        <v>21</v>
      </c>
      <c r="C586" s="41" t="s">
        <v>30</v>
      </c>
      <c r="D586" s="42">
        <v>45953</v>
      </c>
      <c r="E586" s="42">
        <v>45955</v>
      </c>
      <c r="F586" s="42">
        <v>45957</v>
      </c>
      <c r="G586" s="42">
        <v>45960</v>
      </c>
      <c r="H586" s="41" t="s">
        <v>17</v>
      </c>
      <c r="I586" s="41"/>
      <c r="J586" s="42">
        <v>45979</v>
      </c>
      <c r="K586" s="43">
        <v>3</v>
      </c>
      <c r="L586" s="44">
        <f>IF(NOT(ISBLANK(tblClean[[#This Row],[Pre-Booking Date]])), 1, 0)</f>
        <v>1</v>
      </c>
      <c r="M586" s="44">
        <f>IF(NOT(ISBLANK(tblClean[[#This Row],[Booking Date]])), 1, 0)</f>
        <v>1</v>
      </c>
      <c r="N586" s="38">
        <f>IF(NOT(ISBLANK(tblClean[[#This Row],[Delivery Date]])), 1, 0)</f>
        <v>1</v>
      </c>
      <c r="O586" s="38">
        <f>IF(OR(LOWER(TRIM(tblClean[[#This Row],[Cancellation Status]]))="yes", LOWER(TRIM(tblClean[[#This Row],[Cancellation Status]]))="cancelled"), 1, 0)</f>
        <v>0</v>
      </c>
      <c r="P586" s="38">
        <f>IF(AND(tblClean[[#This Row],[Is_Delivered]]=1, tblClean[[#This Row],[Is_Cancelled]]=0), 1, 0)</f>
        <v>1</v>
      </c>
      <c r="Q586" s="38">
        <f>IF(AND(NOT(ISBLANK(tblClean[[#This Row],[Pre-Booking Date]])), NOT(ISBLANK(tblClean[[#This Row],[Lead Date]]))), tblClean[[#This Row],[Pre-Booking Date]] - tblClean[[#This Row],[Lead Date]], "")</f>
        <v>2</v>
      </c>
      <c r="R586" s="38">
        <f>IF(AND(NOT(ISBLANK(tblClean[[#This Row],[Booking Date]])), NOT(ISBLANK(tblClean[[#This Row],[Pre-Booking Date]]))), tblClean[[#This Row],[Booking Date]] - tblClean[[#This Row],[Pre-Booking Date]], "")</f>
        <v>2</v>
      </c>
      <c r="S586" s="38">
        <f>IF(AND(NOT(ISBLANK(tblClean[[#This Row],[Delivery Date]])), NOT(ISBLANK(tblClean[[#This Row],[Booking Date]]))), tblClean[[#This Row],[Delivery Date]] - tblClean[[#This Row],[Booking Date]], "")</f>
        <v>3</v>
      </c>
      <c r="T586" s="39">
        <f>IF(AND(tblClean[[#This Row],[Is_SuccessfulDelivery]]=1, NOT(ISBLANK(tblClean[[#This Row],[Delivery Date]])), NOT(ISBLANK(tblClean[[#This Row],[Booking Date]]))),
   tblClean[[#This Row],[Delivery Date]] - tblClean[[#This Row],[Booking Date]],
   "")</f>
        <v>3</v>
      </c>
      <c r="U5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6" s="82">
        <f>IF(tblClean[[#This Row],[Delivery Date]]="", "", tblClean[[#This Row],[Delivery Date]] - tblClean[[#This Row],[Lead Date]])</f>
        <v>7</v>
      </c>
      <c r="W586" s="82" t="str">
        <f>_xlfn.XLOOKUP(tblClean[[#This Row],[Lead ID]], tblHP[Lead ID], tblHP[Potential_Bucket], "")</f>
        <v>Medium</v>
      </c>
      <c r="X586" s="82" t="str">
        <f>IF(tblClean[[#This Row],[Customer Rating]]="", "", IF(tblClean[[#This Row],[Customer Rating]]&lt;=2,"0-2", IF(tblClean[[#This Row],[Customer Rating]]&lt;=5,"3-5", IF(tblClean[[#This Row],[Customer Rating]]&lt;=8,"6-8","9-10"))))</f>
        <v>3-5</v>
      </c>
    </row>
    <row r="587" spans="1:24" x14ac:dyDescent="0.3">
      <c r="A587" s="33" t="s">
        <v>606</v>
      </c>
      <c r="B587" s="34" t="s">
        <v>32</v>
      </c>
      <c r="C587" s="34" t="s">
        <v>30</v>
      </c>
      <c r="D587" s="35">
        <v>45940</v>
      </c>
      <c r="E587" s="35">
        <v>45942</v>
      </c>
      <c r="F587" s="35">
        <v>45945</v>
      </c>
      <c r="G587" s="35">
        <v>45952</v>
      </c>
      <c r="H587" s="34" t="s">
        <v>17</v>
      </c>
      <c r="I587" s="34"/>
      <c r="J587" s="35">
        <v>45965</v>
      </c>
      <c r="K587" s="36">
        <v>6</v>
      </c>
      <c r="L587" s="44">
        <f>IF(NOT(ISBLANK(tblClean[[#This Row],[Pre-Booking Date]])), 1, 0)</f>
        <v>1</v>
      </c>
      <c r="M587" s="44">
        <f>IF(NOT(ISBLANK(tblClean[[#This Row],[Booking Date]])), 1, 0)</f>
        <v>1</v>
      </c>
      <c r="N587" s="38">
        <f>IF(NOT(ISBLANK(tblClean[[#This Row],[Delivery Date]])), 1, 0)</f>
        <v>1</v>
      </c>
      <c r="O587" s="38">
        <f>IF(OR(LOWER(TRIM(tblClean[[#This Row],[Cancellation Status]]))="yes", LOWER(TRIM(tblClean[[#This Row],[Cancellation Status]]))="cancelled"), 1, 0)</f>
        <v>0</v>
      </c>
      <c r="P587" s="38">
        <f>IF(AND(tblClean[[#This Row],[Is_Delivered]]=1, tblClean[[#This Row],[Is_Cancelled]]=0), 1, 0)</f>
        <v>1</v>
      </c>
      <c r="Q587" s="38">
        <f>IF(AND(NOT(ISBLANK(tblClean[[#This Row],[Pre-Booking Date]])), NOT(ISBLANK(tblClean[[#This Row],[Lead Date]]))), tblClean[[#This Row],[Pre-Booking Date]] - tblClean[[#This Row],[Lead Date]], "")</f>
        <v>2</v>
      </c>
      <c r="R587" s="38">
        <f>IF(AND(NOT(ISBLANK(tblClean[[#This Row],[Booking Date]])), NOT(ISBLANK(tblClean[[#This Row],[Pre-Booking Date]]))), tblClean[[#This Row],[Booking Date]] - tblClean[[#This Row],[Pre-Booking Date]], "")</f>
        <v>3</v>
      </c>
      <c r="S587" s="38">
        <f>IF(AND(NOT(ISBLANK(tblClean[[#This Row],[Delivery Date]])), NOT(ISBLANK(tblClean[[#This Row],[Booking Date]]))), tblClean[[#This Row],[Delivery Date]] - tblClean[[#This Row],[Booking Date]], "")</f>
        <v>7</v>
      </c>
      <c r="T587" s="39">
        <f>IF(AND(tblClean[[#This Row],[Is_SuccessfulDelivery]]=1, NOT(ISBLANK(tblClean[[#This Row],[Delivery Date]])), NOT(ISBLANK(tblClean[[#This Row],[Booking Date]]))),
   tblClean[[#This Row],[Delivery Date]] - tblClean[[#This Row],[Booking Date]],
   "")</f>
        <v>7</v>
      </c>
      <c r="U5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7" s="82">
        <f>IF(tblClean[[#This Row],[Delivery Date]]="", "", tblClean[[#This Row],[Delivery Date]] - tblClean[[#This Row],[Lead Date]])</f>
        <v>12</v>
      </c>
      <c r="W587" s="82" t="str">
        <f>_xlfn.XLOOKUP(tblClean[[#This Row],[Lead ID]], tblHP[Lead ID], tblHP[Potential_Bucket], "")</f>
        <v>High</v>
      </c>
      <c r="X587" s="82" t="str">
        <f>IF(tblClean[[#This Row],[Customer Rating]]="", "", IF(tblClean[[#This Row],[Customer Rating]]&lt;=2,"0-2", IF(tblClean[[#This Row],[Customer Rating]]&lt;=5,"3-5", IF(tblClean[[#This Row],[Customer Rating]]&lt;=8,"6-8","9-10"))))</f>
        <v>6-8</v>
      </c>
    </row>
    <row r="588" spans="1:24" x14ac:dyDescent="0.3">
      <c r="A588" s="40" t="s">
        <v>607</v>
      </c>
      <c r="B588" s="41" t="s">
        <v>32</v>
      </c>
      <c r="C588" s="41" t="s">
        <v>30</v>
      </c>
      <c r="D588" s="42">
        <v>45959</v>
      </c>
      <c r="E588" s="42">
        <v>45960</v>
      </c>
      <c r="F588" s="42">
        <v>45962</v>
      </c>
      <c r="G588" s="42">
        <v>45964</v>
      </c>
      <c r="H588" s="41" t="s">
        <v>17</v>
      </c>
      <c r="I588" s="41"/>
      <c r="J588" s="42">
        <v>45989</v>
      </c>
      <c r="K588" s="43">
        <v>9</v>
      </c>
      <c r="L588" s="44">
        <f>IF(NOT(ISBLANK(tblClean[[#This Row],[Pre-Booking Date]])), 1, 0)</f>
        <v>1</v>
      </c>
      <c r="M588" s="44">
        <f>IF(NOT(ISBLANK(tblClean[[#This Row],[Booking Date]])), 1, 0)</f>
        <v>1</v>
      </c>
      <c r="N588" s="38">
        <f>IF(NOT(ISBLANK(tblClean[[#This Row],[Delivery Date]])), 1, 0)</f>
        <v>1</v>
      </c>
      <c r="O588" s="38">
        <f>IF(OR(LOWER(TRIM(tblClean[[#This Row],[Cancellation Status]]))="yes", LOWER(TRIM(tblClean[[#This Row],[Cancellation Status]]))="cancelled"), 1, 0)</f>
        <v>0</v>
      </c>
      <c r="P588" s="38">
        <f>IF(AND(tblClean[[#This Row],[Is_Delivered]]=1, tblClean[[#This Row],[Is_Cancelled]]=0), 1, 0)</f>
        <v>1</v>
      </c>
      <c r="Q588" s="38">
        <f>IF(AND(NOT(ISBLANK(tblClean[[#This Row],[Pre-Booking Date]])), NOT(ISBLANK(tblClean[[#This Row],[Lead Date]]))), tblClean[[#This Row],[Pre-Booking Date]] - tblClean[[#This Row],[Lead Date]], "")</f>
        <v>1</v>
      </c>
      <c r="R588" s="38">
        <f>IF(AND(NOT(ISBLANK(tblClean[[#This Row],[Booking Date]])), NOT(ISBLANK(tblClean[[#This Row],[Pre-Booking Date]]))), tblClean[[#This Row],[Booking Date]] - tblClean[[#This Row],[Pre-Booking Date]], "")</f>
        <v>2</v>
      </c>
      <c r="S588" s="38">
        <f>IF(AND(NOT(ISBLANK(tblClean[[#This Row],[Delivery Date]])), NOT(ISBLANK(tblClean[[#This Row],[Booking Date]]))), tblClean[[#This Row],[Delivery Date]] - tblClean[[#This Row],[Booking Date]], "")</f>
        <v>2</v>
      </c>
      <c r="T588" s="39">
        <f>IF(AND(tblClean[[#This Row],[Is_SuccessfulDelivery]]=1, NOT(ISBLANK(tblClean[[#This Row],[Delivery Date]])), NOT(ISBLANK(tblClean[[#This Row],[Booking Date]]))),
   tblClean[[#This Row],[Delivery Date]] - tblClean[[#This Row],[Booking Date]],
   "")</f>
        <v>2</v>
      </c>
      <c r="U5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88" s="82">
        <f>IF(tblClean[[#This Row],[Delivery Date]]="", "", tblClean[[#This Row],[Delivery Date]] - tblClean[[#This Row],[Lead Date]])</f>
        <v>5</v>
      </c>
      <c r="W588" s="82" t="str">
        <f>_xlfn.XLOOKUP(tblClean[[#This Row],[Lead ID]], tblHP[Lead ID], tblHP[Potential_Bucket], "")</f>
        <v>High</v>
      </c>
      <c r="X588" s="82" t="str">
        <f>IF(tblClean[[#This Row],[Customer Rating]]="", "", IF(tblClean[[#This Row],[Customer Rating]]&lt;=2,"0-2", IF(tblClean[[#This Row],[Customer Rating]]&lt;=5,"3-5", IF(tblClean[[#This Row],[Customer Rating]]&lt;=8,"6-8","9-10"))))</f>
        <v>9-10</v>
      </c>
    </row>
    <row r="589" spans="1:24" x14ac:dyDescent="0.3">
      <c r="A589" s="33" t="s">
        <v>608</v>
      </c>
      <c r="B589" s="34" t="s">
        <v>21</v>
      </c>
      <c r="C589" s="34" t="s">
        <v>16</v>
      </c>
      <c r="D589" s="35">
        <v>45931</v>
      </c>
      <c r="E589" s="35">
        <v>45935</v>
      </c>
      <c r="F589" s="35">
        <v>45937</v>
      </c>
      <c r="G589" s="35">
        <v>45940</v>
      </c>
      <c r="H589" s="34" t="s">
        <v>17</v>
      </c>
      <c r="I589" s="34"/>
      <c r="J589" s="35">
        <v>45952</v>
      </c>
      <c r="K589" s="36">
        <v>6</v>
      </c>
      <c r="L589" s="44">
        <f>IF(NOT(ISBLANK(tblClean[[#This Row],[Pre-Booking Date]])), 1, 0)</f>
        <v>1</v>
      </c>
      <c r="M589" s="44">
        <f>IF(NOT(ISBLANK(tblClean[[#This Row],[Booking Date]])), 1, 0)</f>
        <v>1</v>
      </c>
      <c r="N589" s="38">
        <f>IF(NOT(ISBLANK(tblClean[[#This Row],[Delivery Date]])), 1, 0)</f>
        <v>1</v>
      </c>
      <c r="O589" s="38">
        <f>IF(OR(LOWER(TRIM(tblClean[[#This Row],[Cancellation Status]]))="yes", LOWER(TRIM(tblClean[[#This Row],[Cancellation Status]]))="cancelled"), 1, 0)</f>
        <v>0</v>
      </c>
      <c r="P589" s="38">
        <f>IF(AND(tblClean[[#This Row],[Is_Delivered]]=1, tblClean[[#This Row],[Is_Cancelled]]=0), 1, 0)</f>
        <v>1</v>
      </c>
      <c r="Q589" s="38">
        <f>IF(AND(NOT(ISBLANK(tblClean[[#This Row],[Pre-Booking Date]])), NOT(ISBLANK(tblClean[[#This Row],[Lead Date]]))), tblClean[[#This Row],[Pre-Booking Date]] - tblClean[[#This Row],[Lead Date]], "")</f>
        <v>4</v>
      </c>
      <c r="R589" s="38">
        <f>IF(AND(NOT(ISBLANK(tblClean[[#This Row],[Booking Date]])), NOT(ISBLANK(tblClean[[#This Row],[Pre-Booking Date]]))), tblClean[[#This Row],[Booking Date]] - tblClean[[#This Row],[Pre-Booking Date]], "")</f>
        <v>2</v>
      </c>
      <c r="S589" s="38">
        <f>IF(AND(NOT(ISBLANK(tblClean[[#This Row],[Delivery Date]])), NOT(ISBLANK(tblClean[[#This Row],[Booking Date]]))), tblClean[[#This Row],[Delivery Date]] - tblClean[[#This Row],[Booking Date]], "")</f>
        <v>3</v>
      </c>
      <c r="T589" s="39">
        <f>IF(AND(tblClean[[#This Row],[Is_SuccessfulDelivery]]=1, NOT(ISBLANK(tblClean[[#This Row],[Delivery Date]])), NOT(ISBLANK(tblClean[[#This Row],[Booking Date]]))),
   tblClean[[#This Row],[Delivery Date]] - tblClean[[#This Row],[Booking Date]],
   "")</f>
        <v>3</v>
      </c>
      <c r="U5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89" s="82">
        <f>IF(tblClean[[#This Row],[Delivery Date]]="", "", tblClean[[#This Row],[Delivery Date]] - tblClean[[#This Row],[Lead Date]])</f>
        <v>9</v>
      </c>
      <c r="W589" s="82" t="str">
        <f>_xlfn.XLOOKUP(tblClean[[#This Row],[Lead ID]], tblHP[Lead ID], tblHP[Potential_Bucket], "")</f>
        <v>Low</v>
      </c>
      <c r="X589" s="82" t="str">
        <f>IF(tblClean[[#This Row],[Customer Rating]]="", "", IF(tblClean[[#This Row],[Customer Rating]]&lt;=2,"0-2", IF(tblClean[[#This Row],[Customer Rating]]&lt;=5,"3-5", IF(tblClean[[#This Row],[Customer Rating]]&lt;=8,"6-8","9-10"))))</f>
        <v>6-8</v>
      </c>
    </row>
    <row r="590" spans="1:24" x14ac:dyDescent="0.3">
      <c r="A590" s="40" t="s">
        <v>609</v>
      </c>
      <c r="B590" s="41" t="s">
        <v>32</v>
      </c>
      <c r="C590" s="41" t="s">
        <v>16</v>
      </c>
      <c r="D590" s="42">
        <v>45932</v>
      </c>
      <c r="E590" s="42">
        <v>45933</v>
      </c>
      <c r="F590" s="42">
        <v>45938</v>
      </c>
      <c r="G590" s="42">
        <v>45943</v>
      </c>
      <c r="H590" s="41" t="s">
        <v>17</v>
      </c>
      <c r="I590" s="41"/>
      <c r="J590" s="42">
        <v>45963</v>
      </c>
      <c r="K590" s="43">
        <v>3</v>
      </c>
      <c r="L590" s="44">
        <f>IF(NOT(ISBLANK(tblClean[[#This Row],[Pre-Booking Date]])), 1, 0)</f>
        <v>1</v>
      </c>
      <c r="M590" s="44">
        <f>IF(NOT(ISBLANK(tblClean[[#This Row],[Booking Date]])), 1, 0)</f>
        <v>1</v>
      </c>
      <c r="N590" s="38">
        <f>IF(NOT(ISBLANK(tblClean[[#This Row],[Delivery Date]])), 1, 0)</f>
        <v>1</v>
      </c>
      <c r="O590" s="38">
        <f>IF(OR(LOWER(TRIM(tblClean[[#This Row],[Cancellation Status]]))="yes", LOWER(TRIM(tblClean[[#This Row],[Cancellation Status]]))="cancelled"), 1, 0)</f>
        <v>0</v>
      </c>
      <c r="P590" s="38">
        <f>IF(AND(tblClean[[#This Row],[Is_Delivered]]=1, tblClean[[#This Row],[Is_Cancelled]]=0), 1, 0)</f>
        <v>1</v>
      </c>
      <c r="Q590" s="38">
        <f>IF(AND(NOT(ISBLANK(tblClean[[#This Row],[Pre-Booking Date]])), NOT(ISBLANK(tblClean[[#This Row],[Lead Date]]))), tblClean[[#This Row],[Pre-Booking Date]] - tblClean[[#This Row],[Lead Date]], "")</f>
        <v>1</v>
      </c>
      <c r="R590" s="38">
        <f>IF(AND(NOT(ISBLANK(tblClean[[#This Row],[Booking Date]])), NOT(ISBLANK(tblClean[[#This Row],[Pre-Booking Date]]))), tblClean[[#This Row],[Booking Date]] - tblClean[[#This Row],[Pre-Booking Date]], "")</f>
        <v>5</v>
      </c>
      <c r="S590" s="38">
        <f>IF(AND(NOT(ISBLANK(tblClean[[#This Row],[Delivery Date]])), NOT(ISBLANK(tblClean[[#This Row],[Booking Date]]))), tblClean[[#This Row],[Delivery Date]] - tblClean[[#This Row],[Booking Date]], "")</f>
        <v>5</v>
      </c>
      <c r="T590" s="39">
        <f>IF(AND(tblClean[[#This Row],[Is_SuccessfulDelivery]]=1, NOT(ISBLANK(tblClean[[#This Row],[Delivery Date]])), NOT(ISBLANK(tblClean[[#This Row],[Booking Date]]))),
   tblClean[[#This Row],[Delivery Date]] - tblClean[[#This Row],[Booking Date]],
   "")</f>
        <v>5</v>
      </c>
      <c r="U5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90" s="82">
        <f>IF(tblClean[[#This Row],[Delivery Date]]="", "", tblClean[[#This Row],[Delivery Date]] - tblClean[[#This Row],[Lead Date]])</f>
        <v>11</v>
      </c>
      <c r="W590" s="82" t="str">
        <f>_xlfn.XLOOKUP(tblClean[[#This Row],[Lead ID]], tblHP[Lead ID], tblHP[Potential_Bucket], "")</f>
        <v>Low</v>
      </c>
      <c r="X590" s="82" t="str">
        <f>IF(tblClean[[#This Row],[Customer Rating]]="", "", IF(tblClean[[#This Row],[Customer Rating]]&lt;=2,"0-2", IF(tblClean[[#This Row],[Customer Rating]]&lt;=5,"3-5", IF(tblClean[[#This Row],[Customer Rating]]&lt;=8,"6-8","9-10"))))</f>
        <v>3-5</v>
      </c>
    </row>
    <row r="591" spans="1:24" x14ac:dyDescent="0.3">
      <c r="A591" s="33" t="s">
        <v>610</v>
      </c>
      <c r="B591" s="34" t="s">
        <v>32</v>
      </c>
      <c r="C591" s="34" t="s">
        <v>16</v>
      </c>
      <c r="D591" s="35">
        <v>45941</v>
      </c>
      <c r="E591" s="35">
        <v>45944</v>
      </c>
      <c r="F591" s="35">
        <v>45948</v>
      </c>
      <c r="G591" s="35">
        <v>45952</v>
      </c>
      <c r="H591" s="34" t="s">
        <v>17</v>
      </c>
      <c r="I591" s="34"/>
      <c r="J591" s="35">
        <v>45970</v>
      </c>
      <c r="K591" s="36">
        <v>1</v>
      </c>
      <c r="L591" s="44">
        <f>IF(NOT(ISBLANK(tblClean[[#This Row],[Pre-Booking Date]])), 1, 0)</f>
        <v>1</v>
      </c>
      <c r="M591" s="44">
        <f>IF(NOT(ISBLANK(tblClean[[#This Row],[Booking Date]])), 1, 0)</f>
        <v>1</v>
      </c>
      <c r="N591" s="38">
        <f>IF(NOT(ISBLANK(tblClean[[#This Row],[Delivery Date]])), 1, 0)</f>
        <v>1</v>
      </c>
      <c r="O591" s="38">
        <f>IF(OR(LOWER(TRIM(tblClean[[#This Row],[Cancellation Status]]))="yes", LOWER(TRIM(tblClean[[#This Row],[Cancellation Status]]))="cancelled"), 1, 0)</f>
        <v>0</v>
      </c>
      <c r="P591" s="38">
        <f>IF(AND(tblClean[[#This Row],[Is_Delivered]]=1, tblClean[[#This Row],[Is_Cancelled]]=0), 1, 0)</f>
        <v>1</v>
      </c>
      <c r="Q591" s="38">
        <f>IF(AND(NOT(ISBLANK(tblClean[[#This Row],[Pre-Booking Date]])), NOT(ISBLANK(tblClean[[#This Row],[Lead Date]]))), tblClean[[#This Row],[Pre-Booking Date]] - tblClean[[#This Row],[Lead Date]], "")</f>
        <v>3</v>
      </c>
      <c r="R591" s="38">
        <f>IF(AND(NOT(ISBLANK(tblClean[[#This Row],[Booking Date]])), NOT(ISBLANK(tblClean[[#This Row],[Pre-Booking Date]]))), tblClean[[#This Row],[Booking Date]] - tblClean[[#This Row],[Pre-Booking Date]], "")</f>
        <v>4</v>
      </c>
      <c r="S591" s="38">
        <f>IF(AND(NOT(ISBLANK(tblClean[[#This Row],[Delivery Date]])), NOT(ISBLANK(tblClean[[#This Row],[Booking Date]]))), tblClean[[#This Row],[Delivery Date]] - tblClean[[#This Row],[Booking Date]], "")</f>
        <v>4</v>
      </c>
      <c r="T591" s="39">
        <f>IF(AND(tblClean[[#This Row],[Is_SuccessfulDelivery]]=1, NOT(ISBLANK(tblClean[[#This Row],[Delivery Date]])), NOT(ISBLANK(tblClean[[#This Row],[Booking Date]]))),
   tblClean[[#This Row],[Delivery Date]] - tblClean[[#This Row],[Booking Date]],
   "")</f>
        <v>4</v>
      </c>
      <c r="U5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91" s="82">
        <f>IF(tblClean[[#This Row],[Delivery Date]]="", "", tblClean[[#This Row],[Delivery Date]] - tblClean[[#This Row],[Lead Date]])</f>
        <v>11</v>
      </c>
      <c r="W591" s="82" t="str">
        <f>_xlfn.XLOOKUP(tblClean[[#This Row],[Lead ID]], tblHP[Lead ID], tblHP[Potential_Bucket], "")</f>
        <v>Low</v>
      </c>
      <c r="X591" s="82" t="str">
        <f>IF(tblClean[[#This Row],[Customer Rating]]="", "", IF(tblClean[[#This Row],[Customer Rating]]&lt;=2,"0-2", IF(tblClean[[#This Row],[Customer Rating]]&lt;=5,"3-5", IF(tblClean[[#This Row],[Customer Rating]]&lt;=8,"6-8","9-10"))))</f>
        <v>0-2</v>
      </c>
    </row>
    <row r="592" spans="1:24" x14ac:dyDescent="0.3">
      <c r="A592" s="40" t="s">
        <v>611</v>
      </c>
      <c r="B592" s="41" t="s">
        <v>32</v>
      </c>
      <c r="C592" s="41" t="s">
        <v>16</v>
      </c>
      <c r="D592" s="42">
        <v>45956</v>
      </c>
      <c r="E592" s="42">
        <v>45958</v>
      </c>
      <c r="F592" s="42">
        <v>45960</v>
      </c>
      <c r="G592" s="42">
        <v>45966</v>
      </c>
      <c r="H592" s="41" t="s">
        <v>17</v>
      </c>
      <c r="I592" s="41"/>
      <c r="J592" s="42">
        <v>45996</v>
      </c>
      <c r="K592" s="43">
        <v>5</v>
      </c>
      <c r="L592" s="44">
        <f>IF(NOT(ISBLANK(tblClean[[#This Row],[Pre-Booking Date]])), 1, 0)</f>
        <v>1</v>
      </c>
      <c r="M592" s="44">
        <f>IF(NOT(ISBLANK(tblClean[[#This Row],[Booking Date]])), 1, 0)</f>
        <v>1</v>
      </c>
      <c r="N592" s="38">
        <f>IF(NOT(ISBLANK(tblClean[[#This Row],[Delivery Date]])), 1, 0)</f>
        <v>1</v>
      </c>
      <c r="O592" s="38">
        <f>IF(OR(LOWER(TRIM(tblClean[[#This Row],[Cancellation Status]]))="yes", LOWER(TRIM(tblClean[[#This Row],[Cancellation Status]]))="cancelled"), 1, 0)</f>
        <v>0</v>
      </c>
      <c r="P592" s="38">
        <f>IF(AND(tblClean[[#This Row],[Is_Delivered]]=1, tblClean[[#This Row],[Is_Cancelled]]=0), 1, 0)</f>
        <v>1</v>
      </c>
      <c r="Q592" s="38">
        <f>IF(AND(NOT(ISBLANK(tblClean[[#This Row],[Pre-Booking Date]])), NOT(ISBLANK(tblClean[[#This Row],[Lead Date]]))), tblClean[[#This Row],[Pre-Booking Date]] - tblClean[[#This Row],[Lead Date]], "")</f>
        <v>2</v>
      </c>
      <c r="R592" s="38">
        <f>IF(AND(NOT(ISBLANK(tblClean[[#This Row],[Booking Date]])), NOT(ISBLANK(tblClean[[#This Row],[Pre-Booking Date]]))), tblClean[[#This Row],[Booking Date]] - tblClean[[#This Row],[Pre-Booking Date]], "")</f>
        <v>2</v>
      </c>
      <c r="S592" s="38">
        <f>IF(AND(NOT(ISBLANK(tblClean[[#This Row],[Delivery Date]])), NOT(ISBLANK(tblClean[[#This Row],[Booking Date]]))), tblClean[[#This Row],[Delivery Date]] - tblClean[[#This Row],[Booking Date]], "")</f>
        <v>6</v>
      </c>
      <c r="T592" s="39">
        <f>IF(AND(tblClean[[#This Row],[Is_SuccessfulDelivery]]=1, NOT(ISBLANK(tblClean[[#This Row],[Delivery Date]])), NOT(ISBLANK(tblClean[[#This Row],[Booking Date]]))),
   tblClean[[#This Row],[Delivery Date]] - tblClean[[#This Row],[Booking Date]],
   "")</f>
        <v>6</v>
      </c>
      <c r="U5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92" s="82">
        <f>IF(tblClean[[#This Row],[Delivery Date]]="", "", tblClean[[#This Row],[Delivery Date]] - tblClean[[#This Row],[Lead Date]])</f>
        <v>10</v>
      </c>
      <c r="W592" s="82" t="str">
        <f>_xlfn.XLOOKUP(tblClean[[#This Row],[Lead ID]], tblHP[Lead ID], tblHP[Potential_Bucket], "")</f>
        <v>Low</v>
      </c>
      <c r="X592" s="82" t="str">
        <f>IF(tblClean[[#This Row],[Customer Rating]]="", "", IF(tblClean[[#This Row],[Customer Rating]]&lt;=2,"0-2", IF(tblClean[[#This Row],[Customer Rating]]&lt;=5,"3-5", IF(tblClean[[#This Row],[Customer Rating]]&lt;=8,"6-8","9-10"))))</f>
        <v>3-5</v>
      </c>
    </row>
    <row r="593" spans="1:24" x14ac:dyDescent="0.3">
      <c r="A593" s="33" t="s">
        <v>612</v>
      </c>
      <c r="B593" s="34" t="s">
        <v>32</v>
      </c>
      <c r="C593" s="34" t="s">
        <v>16</v>
      </c>
      <c r="D593" s="35">
        <v>45932</v>
      </c>
      <c r="E593" s="35">
        <v>45933</v>
      </c>
      <c r="F593" s="35">
        <v>45938</v>
      </c>
      <c r="G593" s="35">
        <v>45944</v>
      </c>
      <c r="H593" s="34" t="s">
        <v>23</v>
      </c>
      <c r="I593" s="34" t="s">
        <v>33</v>
      </c>
      <c r="J593" s="34"/>
      <c r="K593" s="36"/>
      <c r="L593" s="44">
        <f>IF(NOT(ISBLANK(tblClean[[#This Row],[Pre-Booking Date]])), 1, 0)</f>
        <v>1</v>
      </c>
      <c r="M593" s="44">
        <f>IF(NOT(ISBLANK(tblClean[[#This Row],[Booking Date]])), 1, 0)</f>
        <v>1</v>
      </c>
      <c r="N593" s="38">
        <f>IF(NOT(ISBLANK(tblClean[[#This Row],[Delivery Date]])), 1, 0)</f>
        <v>1</v>
      </c>
      <c r="O593" s="38">
        <f>IF(OR(LOWER(TRIM(tblClean[[#This Row],[Cancellation Status]]))="yes", LOWER(TRIM(tblClean[[#This Row],[Cancellation Status]]))="cancelled"), 1, 0)</f>
        <v>1</v>
      </c>
      <c r="P593" s="38">
        <f>IF(AND(tblClean[[#This Row],[Is_Delivered]]=1, tblClean[[#This Row],[Is_Cancelled]]=0), 1, 0)</f>
        <v>0</v>
      </c>
      <c r="Q593" s="38">
        <f>IF(AND(NOT(ISBLANK(tblClean[[#This Row],[Pre-Booking Date]])), NOT(ISBLANK(tblClean[[#This Row],[Lead Date]]))), tblClean[[#This Row],[Pre-Booking Date]] - tblClean[[#This Row],[Lead Date]], "")</f>
        <v>1</v>
      </c>
      <c r="R593" s="38">
        <f>IF(AND(NOT(ISBLANK(tblClean[[#This Row],[Booking Date]])), NOT(ISBLANK(tblClean[[#This Row],[Pre-Booking Date]]))), tblClean[[#This Row],[Booking Date]] - tblClean[[#This Row],[Pre-Booking Date]], "")</f>
        <v>5</v>
      </c>
      <c r="S593" s="38">
        <f>IF(AND(NOT(ISBLANK(tblClean[[#This Row],[Delivery Date]])), NOT(ISBLANK(tblClean[[#This Row],[Booking Date]]))), tblClean[[#This Row],[Delivery Date]] - tblClean[[#This Row],[Booking Date]], "")</f>
        <v>6</v>
      </c>
      <c r="T593" s="39" t="str">
        <f>IF(AND(tblClean[[#This Row],[Is_SuccessfulDelivery]]=1, NOT(ISBLANK(tblClean[[#This Row],[Delivery Date]])), NOT(ISBLANK(tblClean[[#This Row],[Booking Date]]))),
   tblClean[[#This Row],[Delivery Date]] - tblClean[[#This Row],[Booking Date]],
   "")</f>
        <v/>
      </c>
      <c r="U5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93" s="82">
        <f>IF(tblClean[[#This Row],[Delivery Date]]="", "", tblClean[[#This Row],[Delivery Date]] - tblClean[[#This Row],[Lead Date]])</f>
        <v>12</v>
      </c>
      <c r="W593" s="82" t="str">
        <f>_xlfn.XLOOKUP(tblClean[[#This Row],[Lead ID]], tblHP[Lead ID], tblHP[Potential_Bucket], "")</f>
        <v>Low</v>
      </c>
      <c r="X593" s="82" t="str">
        <f>IF(tblClean[[#This Row],[Customer Rating]]="", "", IF(tblClean[[#This Row],[Customer Rating]]&lt;=2,"0-2", IF(tblClean[[#This Row],[Customer Rating]]&lt;=5,"3-5", IF(tblClean[[#This Row],[Customer Rating]]&lt;=8,"6-8","9-10"))))</f>
        <v/>
      </c>
    </row>
    <row r="594" spans="1:24" x14ac:dyDescent="0.3">
      <c r="A594" s="40" t="s">
        <v>613</v>
      </c>
      <c r="B594" s="41" t="s">
        <v>32</v>
      </c>
      <c r="C594" s="41" t="s">
        <v>30</v>
      </c>
      <c r="D594" s="42">
        <v>45940</v>
      </c>
      <c r="E594" s="42">
        <v>45942</v>
      </c>
      <c r="F594" s="42">
        <v>45943</v>
      </c>
      <c r="G594" s="42">
        <v>45950</v>
      </c>
      <c r="H594" s="41" t="s">
        <v>17</v>
      </c>
      <c r="I594" s="41"/>
      <c r="J594" s="42">
        <v>45970</v>
      </c>
      <c r="K594" s="43">
        <v>5</v>
      </c>
      <c r="L594" s="44">
        <f>IF(NOT(ISBLANK(tblClean[[#This Row],[Pre-Booking Date]])), 1, 0)</f>
        <v>1</v>
      </c>
      <c r="M594" s="44">
        <f>IF(NOT(ISBLANK(tblClean[[#This Row],[Booking Date]])), 1, 0)</f>
        <v>1</v>
      </c>
      <c r="N594" s="38">
        <f>IF(NOT(ISBLANK(tblClean[[#This Row],[Delivery Date]])), 1, 0)</f>
        <v>1</v>
      </c>
      <c r="O594" s="38">
        <f>IF(OR(LOWER(TRIM(tblClean[[#This Row],[Cancellation Status]]))="yes", LOWER(TRIM(tblClean[[#This Row],[Cancellation Status]]))="cancelled"), 1, 0)</f>
        <v>0</v>
      </c>
      <c r="P594" s="38">
        <f>IF(AND(tblClean[[#This Row],[Is_Delivered]]=1, tblClean[[#This Row],[Is_Cancelled]]=0), 1, 0)</f>
        <v>1</v>
      </c>
      <c r="Q594" s="38">
        <f>IF(AND(NOT(ISBLANK(tblClean[[#This Row],[Pre-Booking Date]])), NOT(ISBLANK(tblClean[[#This Row],[Lead Date]]))), tblClean[[#This Row],[Pre-Booking Date]] - tblClean[[#This Row],[Lead Date]], "")</f>
        <v>2</v>
      </c>
      <c r="R594" s="38">
        <f>IF(AND(NOT(ISBLANK(tblClean[[#This Row],[Booking Date]])), NOT(ISBLANK(tblClean[[#This Row],[Pre-Booking Date]]))), tblClean[[#This Row],[Booking Date]] - tblClean[[#This Row],[Pre-Booking Date]], "")</f>
        <v>1</v>
      </c>
      <c r="S594" s="38">
        <f>IF(AND(NOT(ISBLANK(tblClean[[#This Row],[Delivery Date]])), NOT(ISBLANK(tblClean[[#This Row],[Booking Date]]))), tblClean[[#This Row],[Delivery Date]] - tblClean[[#This Row],[Booking Date]], "")</f>
        <v>7</v>
      </c>
      <c r="T594" s="39">
        <f>IF(AND(tblClean[[#This Row],[Is_SuccessfulDelivery]]=1, NOT(ISBLANK(tblClean[[#This Row],[Delivery Date]])), NOT(ISBLANK(tblClean[[#This Row],[Booking Date]]))),
   tblClean[[#This Row],[Delivery Date]] - tblClean[[#This Row],[Booking Date]],
   "")</f>
        <v>7</v>
      </c>
      <c r="U5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594" s="82">
        <f>IF(tblClean[[#This Row],[Delivery Date]]="", "", tblClean[[#This Row],[Delivery Date]] - tblClean[[#This Row],[Lead Date]])</f>
        <v>10</v>
      </c>
      <c r="W594" s="82" t="str">
        <f>_xlfn.XLOOKUP(tblClean[[#This Row],[Lead ID]], tblHP[Lead ID], tblHP[Potential_Bucket], "")</f>
        <v>Medium</v>
      </c>
      <c r="X594" s="82" t="str">
        <f>IF(tblClean[[#This Row],[Customer Rating]]="", "", IF(tblClean[[#This Row],[Customer Rating]]&lt;=2,"0-2", IF(tblClean[[#This Row],[Customer Rating]]&lt;=5,"3-5", IF(tblClean[[#This Row],[Customer Rating]]&lt;=8,"6-8","9-10"))))</f>
        <v>3-5</v>
      </c>
    </row>
    <row r="595" spans="1:24" x14ac:dyDescent="0.3">
      <c r="A595" s="33" t="s">
        <v>614</v>
      </c>
      <c r="B595" s="34" t="s">
        <v>15</v>
      </c>
      <c r="C595" s="34" t="s">
        <v>16</v>
      </c>
      <c r="D595" s="35">
        <v>45942</v>
      </c>
      <c r="E595" s="35">
        <v>45943</v>
      </c>
      <c r="F595" s="35">
        <v>45948</v>
      </c>
      <c r="G595" s="35">
        <v>45952</v>
      </c>
      <c r="H595" s="34" t="s">
        <v>17</v>
      </c>
      <c r="I595" s="34"/>
      <c r="J595" s="35">
        <v>45970</v>
      </c>
      <c r="K595" s="36">
        <v>8</v>
      </c>
      <c r="L595" s="44">
        <f>IF(NOT(ISBLANK(tblClean[[#This Row],[Pre-Booking Date]])), 1, 0)</f>
        <v>1</v>
      </c>
      <c r="M595" s="44">
        <f>IF(NOT(ISBLANK(tblClean[[#This Row],[Booking Date]])), 1, 0)</f>
        <v>1</v>
      </c>
      <c r="N595" s="38">
        <f>IF(NOT(ISBLANK(tblClean[[#This Row],[Delivery Date]])), 1, 0)</f>
        <v>1</v>
      </c>
      <c r="O595" s="38">
        <f>IF(OR(LOWER(TRIM(tblClean[[#This Row],[Cancellation Status]]))="yes", LOWER(TRIM(tblClean[[#This Row],[Cancellation Status]]))="cancelled"), 1, 0)</f>
        <v>0</v>
      </c>
      <c r="P595" s="38">
        <f>IF(AND(tblClean[[#This Row],[Is_Delivered]]=1, tblClean[[#This Row],[Is_Cancelled]]=0), 1, 0)</f>
        <v>1</v>
      </c>
      <c r="Q595" s="38">
        <f>IF(AND(NOT(ISBLANK(tblClean[[#This Row],[Pre-Booking Date]])), NOT(ISBLANK(tblClean[[#This Row],[Lead Date]]))), tblClean[[#This Row],[Pre-Booking Date]] - tblClean[[#This Row],[Lead Date]], "")</f>
        <v>1</v>
      </c>
      <c r="R595" s="38">
        <f>IF(AND(NOT(ISBLANK(tblClean[[#This Row],[Booking Date]])), NOT(ISBLANK(tblClean[[#This Row],[Pre-Booking Date]]))), tblClean[[#This Row],[Booking Date]] - tblClean[[#This Row],[Pre-Booking Date]], "")</f>
        <v>5</v>
      </c>
      <c r="S595" s="38">
        <f>IF(AND(NOT(ISBLANK(tblClean[[#This Row],[Delivery Date]])), NOT(ISBLANK(tblClean[[#This Row],[Booking Date]]))), tblClean[[#This Row],[Delivery Date]] - tblClean[[#This Row],[Booking Date]], "")</f>
        <v>4</v>
      </c>
      <c r="T595" s="39">
        <f>IF(AND(tblClean[[#This Row],[Is_SuccessfulDelivery]]=1, NOT(ISBLANK(tblClean[[#This Row],[Delivery Date]])), NOT(ISBLANK(tblClean[[#This Row],[Booking Date]]))),
   tblClean[[#This Row],[Delivery Date]] - tblClean[[#This Row],[Booking Date]],
   "")</f>
        <v>4</v>
      </c>
      <c r="U5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595" s="82">
        <f>IF(tblClean[[#This Row],[Delivery Date]]="", "", tblClean[[#This Row],[Delivery Date]] - tblClean[[#This Row],[Lead Date]])</f>
        <v>10</v>
      </c>
      <c r="W595" s="82" t="str">
        <f>_xlfn.XLOOKUP(tblClean[[#This Row],[Lead ID]], tblHP[Lead ID], tblHP[Potential_Bucket], "")</f>
        <v>Medium</v>
      </c>
      <c r="X595" s="82" t="str">
        <f>IF(tblClean[[#This Row],[Customer Rating]]="", "", IF(tblClean[[#This Row],[Customer Rating]]&lt;=2,"0-2", IF(tblClean[[#This Row],[Customer Rating]]&lt;=5,"3-5", IF(tblClean[[#This Row],[Customer Rating]]&lt;=8,"6-8","9-10"))))</f>
        <v>6-8</v>
      </c>
    </row>
    <row r="596" spans="1:24" x14ac:dyDescent="0.3">
      <c r="A596" s="40" t="s">
        <v>615</v>
      </c>
      <c r="B596" s="41" t="s">
        <v>32</v>
      </c>
      <c r="C596" s="41" t="s">
        <v>22</v>
      </c>
      <c r="D596" s="42">
        <v>45942</v>
      </c>
      <c r="E596" s="41"/>
      <c r="F596" s="41"/>
      <c r="G596" s="41"/>
      <c r="H596" s="41" t="s">
        <v>23</v>
      </c>
      <c r="I596" s="41" t="s">
        <v>33</v>
      </c>
      <c r="J596" s="41"/>
      <c r="K596" s="43"/>
      <c r="L596" s="44">
        <f>IF(NOT(ISBLANK(tblClean[[#This Row],[Pre-Booking Date]])), 1, 0)</f>
        <v>0</v>
      </c>
      <c r="M596" s="44">
        <f>IF(NOT(ISBLANK(tblClean[[#This Row],[Booking Date]])), 1, 0)</f>
        <v>0</v>
      </c>
      <c r="N596" s="38">
        <f>IF(NOT(ISBLANK(tblClean[[#This Row],[Delivery Date]])), 1, 0)</f>
        <v>0</v>
      </c>
      <c r="O596" s="38">
        <f>IF(OR(LOWER(TRIM(tblClean[[#This Row],[Cancellation Status]]))="yes", LOWER(TRIM(tblClean[[#This Row],[Cancellation Status]]))="cancelled"), 1, 0)</f>
        <v>1</v>
      </c>
      <c r="P596" s="38">
        <f>IF(AND(tblClean[[#This Row],[Is_Delivered]]=1, tblClean[[#This Row],[Is_Cancelled]]=0), 1, 0)</f>
        <v>0</v>
      </c>
      <c r="Q596" s="38" t="str">
        <f>IF(AND(NOT(ISBLANK(tblClean[[#This Row],[Pre-Booking Date]])), NOT(ISBLANK(tblClean[[#This Row],[Lead Date]]))), tblClean[[#This Row],[Pre-Booking Date]] - tblClean[[#This Row],[Lead Date]], "")</f>
        <v/>
      </c>
      <c r="R596" s="38" t="str">
        <f>IF(AND(NOT(ISBLANK(tblClean[[#This Row],[Booking Date]])), NOT(ISBLANK(tblClean[[#This Row],[Pre-Booking Date]]))), tblClean[[#This Row],[Booking Date]] - tblClean[[#This Row],[Pre-Booking Date]], "")</f>
        <v/>
      </c>
      <c r="S596" s="38" t="str">
        <f>IF(AND(NOT(ISBLANK(tblClean[[#This Row],[Delivery Date]])), NOT(ISBLANK(tblClean[[#This Row],[Booking Date]]))), tblClean[[#This Row],[Delivery Date]] - tblClean[[#This Row],[Booking Date]], "")</f>
        <v/>
      </c>
      <c r="T596" s="39" t="str">
        <f>IF(AND(tblClean[[#This Row],[Is_SuccessfulDelivery]]=1, NOT(ISBLANK(tblClean[[#This Row],[Delivery Date]])), NOT(ISBLANK(tblClean[[#This Row],[Booking Date]]))),
   tblClean[[#This Row],[Delivery Date]] - tblClean[[#This Row],[Booking Date]],
   "")</f>
        <v/>
      </c>
      <c r="U5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96" s="82" t="str">
        <f>IF(tblClean[[#This Row],[Delivery Date]]="", "", tblClean[[#This Row],[Delivery Date]] - tblClean[[#This Row],[Lead Date]])</f>
        <v/>
      </c>
      <c r="W596" s="82" t="str">
        <f>_xlfn.XLOOKUP(tblClean[[#This Row],[Lead ID]], tblHP[Lead ID], tblHP[Potential_Bucket], "")</f>
        <v>Low</v>
      </c>
      <c r="X596" s="82" t="str">
        <f>IF(tblClean[[#This Row],[Customer Rating]]="", "", IF(tblClean[[#This Row],[Customer Rating]]&lt;=2,"0-2", IF(tblClean[[#This Row],[Customer Rating]]&lt;=5,"3-5", IF(tblClean[[#This Row],[Customer Rating]]&lt;=8,"6-8","9-10"))))</f>
        <v/>
      </c>
    </row>
    <row r="597" spans="1:24" x14ac:dyDescent="0.3">
      <c r="A597" s="33" t="s">
        <v>616</v>
      </c>
      <c r="B597" s="34" t="s">
        <v>15</v>
      </c>
      <c r="C597" s="34" t="s">
        <v>16</v>
      </c>
      <c r="D597" s="35">
        <v>45944</v>
      </c>
      <c r="E597" s="35">
        <v>45947</v>
      </c>
      <c r="F597" s="35">
        <v>45948</v>
      </c>
      <c r="G597" s="35">
        <v>45951</v>
      </c>
      <c r="H597" s="34" t="s">
        <v>23</v>
      </c>
      <c r="I597" s="34" t="s">
        <v>101</v>
      </c>
      <c r="J597" s="34"/>
      <c r="K597" s="36"/>
      <c r="L597" s="44">
        <f>IF(NOT(ISBLANK(tblClean[[#This Row],[Pre-Booking Date]])), 1, 0)</f>
        <v>1</v>
      </c>
      <c r="M597" s="44">
        <f>IF(NOT(ISBLANK(tblClean[[#This Row],[Booking Date]])), 1, 0)</f>
        <v>1</v>
      </c>
      <c r="N597" s="38">
        <f>IF(NOT(ISBLANK(tblClean[[#This Row],[Delivery Date]])), 1, 0)</f>
        <v>1</v>
      </c>
      <c r="O597" s="38">
        <f>IF(OR(LOWER(TRIM(tblClean[[#This Row],[Cancellation Status]]))="yes", LOWER(TRIM(tblClean[[#This Row],[Cancellation Status]]))="cancelled"), 1, 0)</f>
        <v>1</v>
      </c>
      <c r="P597" s="38">
        <f>IF(AND(tblClean[[#This Row],[Is_Delivered]]=1, tblClean[[#This Row],[Is_Cancelled]]=0), 1, 0)</f>
        <v>0</v>
      </c>
      <c r="Q597" s="38">
        <f>IF(AND(NOT(ISBLANK(tblClean[[#This Row],[Pre-Booking Date]])), NOT(ISBLANK(tblClean[[#This Row],[Lead Date]]))), tblClean[[#This Row],[Pre-Booking Date]] - tblClean[[#This Row],[Lead Date]], "")</f>
        <v>3</v>
      </c>
      <c r="R597" s="38">
        <f>IF(AND(NOT(ISBLANK(tblClean[[#This Row],[Booking Date]])), NOT(ISBLANK(tblClean[[#This Row],[Pre-Booking Date]]))), tblClean[[#This Row],[Booking Date]] - tblClean[[#This Row],[Pre-Booking Date]], "")</f>
        <v>1</v>
      </c>
      <c r="S597" s="38">
        <f>IF(AND(NOT(ISBLANK(tblClean[[#This Row],[Delivery Date]])), NOT(ISBLANK(tblClean[[#This Row],[Booking Date]]))), tblClean[[#This Row],[Delivery Date]] - tblClean[[#This Row],[Booking Date]], "")</f>
        <v>3</v>
      </c>
      <c r="T597" s="39" t="str">
        <f>IF(AND(tblClean[[#This Row],[Is_SuccessfulDelivery]]=1, NOT(ISBLANK(tblClean[[#This Row],[Delivery Date]])), NOT(ISBLANK(tblClean[[#This Row],[Booking Date]]))),
   tblClean[[#This Row],[Delivery Date]] - tblClean[[#This Row],[Booking Date]],
   "")</f>
        <v/>
      </c>
      <c r="U5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97" s="82">
        <f>IF(tblClean[[#This Row],[Delivery Date]]="", "", tblClean[[#This Row],[Delivery Date]] - tblClean[[#This Row],[Lead Date]])</f>
        <v>7</v>
      </c>
      <c r="W597" s="82" t="str">
        <f>_xlfn.XLOOKUP(tblClean[[#This Row],[Lead ID]], tblHP[Lead ID], tblHP[Potential_Bucket], "")</f>
        <v>Low</v>
      </c>
      <c r="X597" s="82" t="str">
        <f>IF(tblClean[[#This Row],[Customer Rating]]="", "", IF(tblClean[[#This Row],[Customer Rating]]&lt;=2,"0-2", IF(tblClean[[#This Row],[Customer Rating]]&lt;=5,"3-5", IF(tblClean[[#This Row],[Customer Rating]]&lt;=8,"6-8","9-10"))))</f>
        <v/>
      </c>
    </row>
    <row r="598" spans="1:24" x14ac:dyDescent="0.3">
      <c r="A598" s="40" t="s">
        <v>617</v>
      </c>
      <c r="B598" s="41" t="s">
        <v>32</v>
      </c>
      <c r="C598" s="41" t="s">
        <v>16</v>
      </c>
      <c r="D598" s="42">
        <v>45935</v>
      </c>
      <c r="E598" s="42">
        <v>45938</v>
      </c>
      <c r="F598" s="42">
        <v>45939</v>
      </c>
      <c r="G598" s="42">
        <v>45943</v>
      </c>
      <c r="H598" s="41" t="s">
        <v>17</v>
      </c>
      <c r="I598" s="41"/>
      <c r="J598" s="42">
        <v>45961</v>
      </c>
      <c r="K598" s="43">
        <v>9</v>
      </c>
      <c r="L598" s="44">
        <f>IF(NOT(ISBLANK(tblClean[[#This Row],[Pre-Booking Date]])), 1, 0)</f>
        <v>1</v>
      </c>
      <c r="M598" s="44">
        <f>IF(NOT(ISBLANK(tblClean[[#This Row],[Booking Date]])), 1, 0)</f>
        <v>1</v>
      </c>
      <c r="N598" s="38">
        <f>IF(NOT(ISBLANK(tblClean[[#This Row],[Delivery Date]])), 1, 0)</f>
        <v>1</v>
      </c>
      <c r="O598" s="38">
        <f>IF(OR(LOWER(TRIM(tblClean[[#This Row],[Cancellation Status]]))="yes", LOWER(TRIM(tblClean[[#This Row],[Cancellation Status]]))="cancelled"), 1, 0)</f>
        <v>0</v>
      </c>
      <c r="P598" s="38">
        <f>IF(AND(tblClean[[#This Row],[Is_Delivered]]=1, tblClean[[#This Row],[Is_Cancelled]]=0), 1, 0)</f>
        <v>1</v>
      </c>
      <c r="Q598" s="38">
        <f>IF(AND(NOT(ISBLANK(tblClean[[#This Row],[Pre-Booking Date]])), NOT(ISBLANK(tblClean[[#This Row],[Lead Date]]))), tblClean[[#This Row],[Pre-Booking Date]] - tblClean[[#This Row],[Lead Date]], "")</f>
        <v>3</v>
      </c>
      <c r="R598" s="38">
        <f>IF(AND(NOT(ISBLANK(tblClean[[#This Row],[Booking Date]])), NOT(ISBLANK(tblClean[[#This Row],[Pre-Booking Date]]))), tblClean[[#This Row],[Booking Date]] - tblClean[[#This Row],[Pre-Booking Date]], "")</f>
        <v>1</v>
      </c>
      <c r="S598" s="38">
        <f>IF(AND(NOT(ISBLANK(tblClean[[#This Row],[Delivery Date]])), NOT(ISBLANK(tblClean[[#This Row],[Booking Date]]))), tblClean[[#This Row],[Delivery Date]] - tblClean[[#This Row],[Booking Date]], "")</f>
        <v>4</v>
      </c>
      <c r="T598" s="39">
        <f>IF(AND(tblClean[[#This Row],[Is_SuccessfulDelivery]]=1, NOT(ISBLANK(tblClean[[#This Row],[Delivery Date]])), NOT(ISBLANK(tblClean[[#This Row],[Booking Date]]))),
   tblClean[[#This Row],[Delivery Date]] - tblClean[[#This Row],[Booking Date]],
   "")</f>
        <v>4</v>
      </c>
      <c r="U5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598" s="82">
        <f>IF(tblClean[[#This Row],[Delivery Date]]="", "", tblClean[[#This Row],[Delivery Date]] - tblClean[[#This Row],[Lead Date]])</f>
        <v>8</v>
      </c>
      <c r="W598" s="82" t="str">
        <f>_xlfn.XLOOKUP(tblClean[[#This Row],[Lead ID]], tblHP[Lead ID], tblHP[Potential_Bucket], "")</f>
        <v>Medium</v>
      </c>
      <c r="X598" s="82" t="str">
        <f>IF(tblClean[[#This Row],[Customer Rating]]="", "", IF(tblClean[[#This Row],[Customer Rating]]&lt;=2,"0-2", IF(tblClean[[#This Row],[Customer Rating]]&lt;=5,"3-5", IF(tblClean[[#This Row],[Customer Rating]]&lt;=8,"6-8","9-10"))))</f>
        <v>9-10</v>
      </c>
    </row>
    <row r="599" spans="1:24" x14ac:dyDescent="0.3">
      <c r="A599" s="33" t="s">
        <v>618</v>
      </c>
      <c r="B599" s="34" t="s">
        <v>21</v>
      </c>
      <c r="C599" s="34" t="s">
        <v>22</v>
      </c>
      <c r="D599" s="35">
        <v>45938</v>
      </c>
      <c r="E599" s="34"/>
      <c r="F599" s="34"/>
      <c r="G599" s="34"/>
      <c r="H599" s="34" t="s">
        <v>23</v>
      </c>
      <c r="I599" s="34" t="s">
        <v>63</v>
      </c>
      <c r="J599" s="34"/>
      <c r="K599" s="36"/>
      <c r="L599" s="44">
        <f>IF(NOT(ISBLANK(tblClean[[#This Row],[Pre-Booking Date]])), 1, 0)</f>
        <v>0</v>
      </c>
      <c r="M599" s="44">
        <f>IF(NOT(ISBLANK(tblClean[[#This Row],[Booking Date]])), 1, 0)</f>
        <v>0</v>
      </c>
      <c r="N599" s="38">
        <f>IF(NOT(ISBLANK(tblClean[[#This Row],[Delivery Date]])), 1, 0)</f>
        <v>0</v>
      </c>
      <c r="O599" s="38">
        <f>IF(OR(LOWER(TRIM(tblClean[[#This Row],[Cancellation Status]]))="yes", LOWER(TRIM(tblClean[[#This Row],[Cancellation Status]]))="cancelled"), 1, 0)</f>
        <v>1</v>
      </c>
      <c r="P599" s="38">
        <f>IF(AND(tblClean[[#This Row],[Is_Delivered]]=1, tblClean[[#This Row],[Is_Cancelled]]=0), 1, 0)</f>
        <v>0</v>
      </c>
      <c r="Q599" s="38" t="str">
        <f>IF(AND(NOT(ISBLANK(tblClean[[#This Row],[Pre-Booking Date]])), NOT(ISBLANK(tblClean[[#This Row],[Lead Date]]))), tblClean[[#This Row],[Pre-Booking Date]] - tblClean[[#This Row],[Lead Date]], "")</f>
        <v/>
      </c>
      <c r="R599" s="38" t="str">
        <f>IF(AND(NOT(ISBLANK(tblClean[[#This Row],[Booking Date]])), NOT(ISBLANK(tblClean[[#This Row],[Pre-Booking Date]]))), tblClean[[#This Row],[Booking Date]] - tblClean[[#This Row],[Pre-Booking Date]], "")</f>
        <v/>
      </c>
      <c r="S599" s="38" t="str">
        <f>IF(AND(NOT(ISBLANK(tblClean[[#This Row],[Delivery Date]])), NOT(ISBLANK(tblClean[[#This Row],[Booking Date]]))), tblClean[[#This Row],[Delivery Date]] - tblClean[[#This Row],[Booking Date]], "")</f>
        <v/>
      </c>
      <c r="T599" s="39" t="str">
        <f>IF(AND(tblClean[[#This Row],[Is_SuccessfulDelivery]]=1, NOT(ISBLANK(tblClean[[#This Row],[Delivery Date]])), NOT(ISBLANK(tblClean[[#This Row],[Booking Date]]))),
   tblClean[[#This Row],[Delivery Date]] - tblClean[[#This Row],[Booking Date]],
   "")</f>
        <v/>
      </c>
      <c r="U5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599" s="82" t="str">
        <f>IF(tblClean[[#This Row],[Delivery Date]]="", "", tblClean[[#This Row],[Delivery Date]] - tblClean[[#This Row],[Lead Date]])</f>
        <v/>
      </c>
      <c r="W599" s="82" t="str">
        <f>_xlfn.XLOOKUP(tblClean[[#This Row],[Lead ID]], tblHP[Lead ID], tblHP[Potential_Bucket], "")</f>
        <v>Low</v>
      </c>
      <c r="X599" s="82" t="str">
        <f>IF(tblClean[[#This Row],[Customer Rating]]="", "", IF(tblClean[[#This Row],[Customer Rating]]&lt;=2,"0-2", IF(tblClean[[#This Row],[Customer Rating]]&lt;=5,"3-5", IF(tblClean[[#This Row],[Customer Rating]]&lt;=8,"6-8","9-10"))))</f>
        <v/>
      </c>
    </row>
    <row r="600" spans="1:24" x14ac:dyDescent="0.3">
      <c r="A600" s="40" t="s">
        <v>619</v>
      </c>
      <c r="B600" s="41" t="s">
        <v>19</v>
      </c>
      <c r="C600" s="41" t="s">
        <v>16</v>
      </c>
      <c r="D600" s="42">
        <v>45947</v>
      </c>
      <c r="E600" s="42">
        <v>45952</v>
      </c>
      <c r="F600" s="42">
        <v>45953</v>
      </c>
      <c r="G600" s="42">
        <v>45956</v>
      </c>
      <c r="H600" s="41" t="s">
        <v>17</v>
      </c>
      <c r="I600" s="41"/>
      <c r="J600" s="42">
        <v>45986</v>
      </c>
      <c r="K600" s="43">
        <v>0</v>
      </c>
      <c r="L600" s="44">
        <f>IF(NOT(ISBLANK(tblClean[[#This Row],[Pre-Booking Date]])), 1, 0)</f>
        <v>1</v>
      </c>
      <c r="M600" s="44">
        <f>IF(NOT(ISBLANK(tblClean[[#This Row],[Booking Date]])), 1, 0)</f>
        <v>1</v>
      </c>
      <c r="N600" s="38">
        <f>IF(NOT(ISBLANK(tblClean[[#This Row],[Delivery Date]])), 1, 0)</f>
        <v>1</v>
      </c>
      <c r="O600" s="38">
        <f>IF(OR(LOWER(TRIM(tblClean[[#This Row],[Cancellation Status]]))="yes", LOWER(TRIM(tblClean[[#This Row],[Cancellation Status]]))="cancelled"), 1, 0)</f>
        <v>0</v>
      </c>
      <c r="P600" s="38">
        <f>IF(AND(tblClean[[#This Row],[Is_Delivered]]=1, tblClean[[#This Row],[Is_Cancelled]]=0), 1, 0)</f>
        <v>1</v>
      </c>
      <c r="Q600" s="38">
        <f>IF(AND(NOT(ISBLANK(tblClean[[#This Row],[Pre-Booking Date]])), NOT(ISBLANK(tblClean[[#This Row],[Lead Date]]))), tblClean[[#This Row],[Pre-Booking Date]] - tblClean[[#This Row],[Lead Date]], "")</f>
        <v>5</v>
      </c>
      <c r="R600" s="38">
        <f>IF(AND(NOT(ISBLANK(tblClean[[#This Row],[Booking Date]])), NOT(ISBLANK(tblClean[[#This Row],[Pre-Booking Date]]))), tblClean[[#This Row],[Booking Date]] - tblClean[[#This Row],[Pre-Booking Date]], "")</f>
        <v>1</v>
      </c>
      <c r="S600" s="38">
        <f>IF(AND(NOT(ISBLANK(tblClean[[#This Row],[Delivery Date]])), NOT(ISBLANK(tblClean[[#This Row],[Booking Date]]))), tblClean[[#This Row],[Delivery Date]] - tblClean[[#This Row],[Booking Date]], "")</f>
        <v>3</v>
      </c>
      <c r="T600" s="39">
        <f>IF(AND(tblClean[[#This Row],[Is_SuccessfulDelivery]]=1, NOT(ISBLANK(tblClean[[#This Row],[Delivery Date]])), NOT(ISBLANK(tblClean[[#This Row],[Booking Date]]))),
   tblClean[[#This Row],[Delivery Date]] - tblClean[[#This Row],[Booking Date]],
   "")</f>
        <v>3</v>
      </c>
      <c r="U6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00" s="82">
        <f>IF(tblClean[[#This Row],[Delivery Date]]="", "", tblClean[[#This Row],[Delivery Date]] - tblClean[[#This Row],[Lead Date]])</f>
        <v>9</v>
      </c>
      <c r="W600" s="82" t="str">
        <f>_xlfn.XLOOKUP(tblClean[[#This Row],[Lead ID]], tblHP[Lead ID], tblHP[Potential_Bucket], "")</f>
        <v>Low</v>
      </c>
      <c r="X600" s="82" t="str">
        <f>IF(tblClean[[#This Row],[Customer Rating]]="", "", IF(tblClean[[#This Row],[Customer Rating]]&lt;=2,"0-2", IF(tblClean[[#This Row],[Customer Rating]]&lt;=5,"3-5", IF(tblClean[[#This Row],[Customer Rating]]&lt;=8,"6-8","9-10"))))</f>
        <v>0-2</v>
      </c>
    </row>
    <row r="601" spans="1:24" x14ac:dyDescent="0.3">
      <c r="A601" s="33" t="s">
        <v>620</v>
      </c>
      <c r="B601" s="34" t="s">
        <v>15</v>
      </c>
      <c r="C601" s="34" t="s">
        <v>30</v>
      </c>
      <c r="D601" s="35">
        <v>45944</v>
      </c>
      <c r="E601" s="35">
        <v>45948</v>
      </c>
      <c r="F601" s="35">
        <v>45949</v>
      </c>
      <c r="G601" s="35">
        <v>45956</v>
      </c>
      <c r="H601" s="34" t="s">
        <v>23</v>
      </c>
      <c r="I601" s="34" t="s">
        <v>24</v>
      </c>
      <c r="J601" s="34"/>
      <c r="K601" s="36"/>
      <c r="L601" s="44">
        <f>IF(NOT(ISBLANK(tblClean[[#This Row],[Pre-Booking Date]])), 1, 0)</f>
        <v>1</v>
      </c>
      <c r="M601" s="44">
        <f>IF(NOT(ISBLANK(tblClean[[#This Row],[Booking Date]])), 1, 0)</f>
        <v>1</v>
      </c>
      <c r="N601" s="38">
        <f>IF(NOT(ISBLANK(tblClean[[#This Row],[Delivery Date]])), 1, 0)</f>
        <v>1</v>
      </c>
      <c r="O601" s="38">
        <f>IF(OR(LOWER(TRIM(tblClean[[#This Row],[Cancellation Status]]))="yes", LOWER(TRIM(tblClean[[#This Row],[Cancellation Status]]))="cancelled"), 1, 0)</f>
        <v>1</v>
      </c>
      <c r="P601" s="38">
        <f>IF(AND(tblClean[[#This Row],[Is_Delivered]]=1, tblClean[[#This Row],[Is_Cancelled]]=0), 1, 0)</f>
        <v>0</v>
      </c>
      <c r="Q601" s="38">
        <f>IF(AND(NOT(ISBLANK(tblClean[[#This Row],[Pre-Booking Date]])), NOT(ISBLANK(tblClean[[#This Row],[Lead Date]]))), tblClean[[#This Row],[Pre-Booking Date]] - tblClean[[#This Row],[Lead Date]], "")</f>
        <v>4</v>
      </c>
      <c r="R601" s="38">
        <f>IF(AND(NOT(ISBLANK(tblClean[[#This Row],[Booking Date]])), NOT(ISBLANK(tblClean[[#This Row],[Pre-Booking Date]]))), tblClean[[#This Row],[Booking Date]] - tblClean[[#This Row],[Pre-Booking Date]], "")</f>
        <v>1</v>
      </c>
      <c r="S601" s="38">
        <f>IF(AND(NOT(ISBLANK(tblClean[[#This Row],[Delivery Date]])), NOT(ISBLANK(tblClean[[#This Row],[Booking Date]]))), tblClean[[#This Row],[Delivery Date]] - tblClean[[#This Row],[Booking Date]], "")</f>
        <v>7</v>
      </c>
      <c r="T601" s="39" t="str">
        <f>IF(AND(tblClean[[#This Row],[Is_SuccessfulDelivery]]=1, NOT(ISBLANK(tblClean[[#This Row],[Delivery Date]])), NOT(ISBLANK(tblClean[[#This Row],[Booking Date]]))),
   tblClean[[#This Row],[Delivery Date]] - tblClean[[#This Row],[Booking Date]],
   "")</f>
        <v/>
      </c>
      <c r="U6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01" s="82">
        <f>IF(tblClean[[#This Row],[Delivery Date]]="", "", tblClean[[#This Row],[Delivery Date]] - tblClean[[#This Row],[Lead Date]])</f>
        <v>12</v>
      </c>
      <c r="W601" s="82" t="str">
        <f>_xlfn.XLOOKUP(tblClean[[#This Row],[Lead ID]], tblHP[Lead ID], tblHP[Potential_Bucket], "")</f>
        <v>Low</v>
      </c>
      <c r="X601" s="82" t="str">
        <f>IF(tblClean[[#This Row],[Customer Rating]]="", "", IF(tblClean[[#This Row],[Customer Rating]]&lt;=2,"0-2", IF(tblClean[[#This Row],[Customer Rating]]&lt;=5,"3-5", IF(tblClean[[#This Row],[Customer Rating]]&lt;=8,"6-8","9-10"))))</f>
        <v/>
      </c>
    </row>
    <row r="602" spans="1:24" x14ac:dyDescent="0.3">
      <c r="A602" s="40" t="s">
        <v>621</v>
      </c>
      <c r="B602" s="41" t="s">
        <v>32</v>
      </c>
      <c r="C602" s="41" t="s">
        <v>16</v>
      </c>
      <c r="D602" s="42">
        <v>45949</v>
      </c>
      <c r="E602" s="42">
        <v>45954</v>
      </c>
      <c r="F602" s="42">
        <v>45958</v>
      </c>
      <c r="G602" s="42">
        <v>45962</v>
      </c>
      <c r="H602" s="41" t="s">
        <v>17</v>
      </c>
      <c r="I602" s="41"/>
      <c r="J602" s="42">
        <v>45992</v>
      </c>
      <c r="K602" s="43">
        <v>7</v>
      </c>
      <c r="L602" s="44">
        <f>IF(NOT(ISBLANK(tblClean[[#This Row],[Pre-Booking Date]])), 1, 0)</f>
        <v>1</v>
      </c>
      <c r="M602" s="44">
        <f>IF(NOT(ISBLANK(tblClean[[#This Row],[Booking Date]])), 1, 0)</f>
        <v>1</v>
      </c>
      <c r="N602" s="38">
        <f>IF(NOT(ISBLANK(tblClean[[#This Row],[Delivery Date]])), 1, 0)</f>
        <v>1</v>
      </c>
      <c r="O602" s="38">
        <f>IF(OR(LOWER(TRIM(tblClean[[#This Row],[Cancellation Status]]))="yes", LOWER(TRIM(tblClean[[#This Row],[Cancellation Status]]))="cancelled"), 1, 0)</f>
        <v>0</v>
      </c>
      <c r="P602" s="38">
        <f>IF(AND(tblClean[[#This Row],[Is_Delivered]]=1, tblClean[[#This Row],[Is_Cancelled]]=0), 1, 0)</f>
        <v>1</v>
      </c>
      <c r="Q602" s="38">
        <f>IF(AND(NOT(ISBLANK(tblClean[[#This Row],[Pre-Booking Date]])), NOT(ISBLANK(tblClean[[#This Row],[Lead Date]]))), tblClean[[#This Row],[Pre-Booking Date]] - tblClean[[#This Row],[Lead Date]], "")</f>
        <v>5</v>
      </c>
      <c r="R602" s="38">
        <f>IF(AND(NOT(ISBLANK(tblClean[[#This Row],[Booking Date]])), NOT(ISBLANK(tblClean[[#This Row],[Pre-Booking Date]]))), tblClean[[#This Row],[Booking Date]] - tblClean[[#This Row],[Pre-Booking Date]], "")</f>
        <v>4</v>
      </c>
      <c r="S602" s="38">
        <f>IF(AND(NOT(ISBLANK(tblClean[[#This Row],[Delivery Date]])), NOT(ISBLANK(tblClean[[#This Row],[Booking Date]]))), tblClean[[#This Row],[Delivery Date]] - tblClean[[#This Row],[Booking Date]], "")</f>
        <v>4</v>
      </c>
      <c r="T602" s="39">
        <f>IF(AND(tblClean[[#This Row],[Is_SuccessfulDelivery]]=1, NOT(ISBLANK(tblClean[[#This Row],[Delivery Date]])), NOT(ISBLANK(tblClean[[#This Row],[Booking Date]]))),
   tblClean[[#This Row],[Delivery Date]] - tblClean[[#This Row],[Booking Date]],
   "")</f>
        <v>4</v>
      </c>
      <c r="U6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02" s="82">
        <f>IF(tblClean[[#This Row],[Delivery Date]]="", "", tblClean[[#This Row],[Delivery Date]] - tblClean[[#This Row],[Lead Date]])</f>
        <v>13</v>
      </c>
      <c r="W602" s="82" t="str">
        <f>_xlfn.XLOOKUP(tblClean[[#This Row],[Lead ID]], tblHP[Lead ID], tblHP[Potential_Bucket], "")</f>
        <v>Low</v>
      </c>
      <c r="X602" s="82" t="str">
        <f>IF(tblClean[[#This Row],[Customer Rating]]="", "", IF(tblClean[[#This Row],[Customer Rating]]&lt;=2,"0-2", IF(tblClean[[#This Row],[Customer Rating]]&lt;=5,"3-5", IF(tblClean[[#This Row],[Customer Rating]]&lt;=8,"6-8","9-10"))))</f>
        <v>6-8</v>
      </c>
    </row>
    <row r="603" spans="1:24" x14ac:dyDescent="0.3">
      <c r="A603" s="33" t="s">
        <v>622</v>
      </c>
      <c r="B603" s="34" t="s">
        <v>21</v>
      </c>
      <c r="C603" s="34" t="s">
        <v>16</v>
      </c>
      <c r="D603" s="35">
        <v>45952</v>
      </c>
      <c r="E603" s="35">
        <v>45956</v>
      </c>
      <c r="F603" s="35">
        <v>45958</v>
      </c>
      <c r="G603" s="35">
        <v>45965</v>
      </c>
      <c r="H603" s="34" t="s">
        <v>17</v>
      </c>
      <c r="I603" s="34"/>
      <c r="J603" s="35">
        <v>45984</v>
      </c>
      <c r="K603" s="36">
        <v>2</v>
      </c>
      <c r="L603" s="44">
        <f>IF(NOT(ISBLANK(tblClean[[#This Row],[Pre-Booking Date]])), 1, 0)</f>
        <v>1</v>
      </c>
      <c r="M603" s="44">
        <f>IF(NOT(ISBLANK(tblClean[[#This Row],[Booking Date]])), 1, 0)</f>
        <v>1</v>
      </c>
      <c r="N603" s="38">
        <f>IF(NOT(ISBLANK(tblClean[[#This Row],[Delivery Date]])), 1, 0)</f>
        <v>1</v>
      </c>
      <c r="O603" s="38">
        <f>IF(OR(LOWER(TRIM(tblClean[[#This Row],[Cancellation Status]]))="yes", LOWER(TRIM(tblClean[[#This Row],[Cancellation Status]]))="cancelled"), 1, 0)</f>
        <v>0</v>
      </c>
      <c r="P603" s="38">
        <f>IF(AND(tblClean[[#This Row],[Is_Delivered]]=1, tblClean[[#This Row],[Is_Cancelled]]=0), 1, 0)</f>
        <v>1</v>
      </c>
      <c r="Q603" s="38">
        <f>IF(AND(NOT(ISBLANK(tblClean[[#This Row],[Pre-Booking Date]])), NOT(ISBLANK(tblClean[[#This Row],[Lead Date]]))), tblClean[[#This Row],[Pre-Booking Date]] - tblClean[[#This Row],[Lead Date]], "")</f>
        <v>4</v>
      </c>
      <c r="R603" s="38">
        <f>IF(AND(NOT(ISBLANK(tblClean[[#This Row],[Booking Date]])), NOT(ISBLANK(tblClean[[#This Row],[Pre-Booking Date]]))), tblClean[[#This Row],[Booking Date]] - tblClean[[#This Row],[Pre-Booking Date]], "")</f>
        <v>2</v>
      </c>
      <c r="S603" s="38">
        <f>IF(AND(NOT(ISBLANK(tblClean[[#This Row],[Delivery Date]])), NOT(ISBLANK(tblClean[[#This Row],[Booking Date]]))), tblClean[[#This Row],[Delivery Date]] - tblClean[[#This Row],[Booking Date]], "")</f>
        <v>7</v>
      </c>
      <c r="T603" s="39">
        <f>IF(AND(tblClean[[#This Row],[Is_SuccessfulDelivery]]=1, NOT(ISBLANK(tblClean[[#This Row],[Delivery Date]])), NOT(ISBLANK(tblClean[[#This Row],[Booking Date]]))),
   tblClean[[#This Row],[Delivery Date]] - tblClean[[#This Row],[Booking Date]],
   "")</f>
        <v>7</v>
      </c>
      <c r="U6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03" s="82">
        <f>IF(tblClean[[#This Row],[Delivery Date]]="", "", tblClean[[#This Row],[Delivery Date]] - tblClean[[#This Row],[Lead Date]])</f>
        <v>13</v>
      </c>
      <c r="W603" s="82" t="str">
        <f>_xlfn.XLOOKUP(tblClean[[#This Row],[Lead ID]], tblHP[Lead ID], tblHP[Potential_Bucket], "")</f>
        <v>Low</v>
      </c>
      <c r="X603" s="82" t="str">
        <f>IF(tblClean[[#This Row],[Customer Rating]]="", "", IF(tblClean[[#This Row],[Customer Rating]]&lt;=2,"0-2", IF(tblClean[[#This Row],[Customer Rating]]&lt;=5,"3-5", IF(tblClean[[#This Row],[Customer Rating]]&lt;=8,"6-8","9-10"))))</f>
        <v>0-2</v>
      </c>
    </row>
    <row r="604" spans="1:24" x14ac:dyDescent="0.3">
      <c r="A604" s="40" t="s">
        <v>623</v>
      </c>
      <c r="B604" s="41" t="s">
        <v>19</v>
      </c>
      <c r="C604" s="41" t="s">
        <v>16</v>
      </c>
      <c r="D604" s="42">
        <v>45956</v>
      </c>
      <c r="E604" s="42">
        <v>45959</v>
      </c>
      <c r="F604" s="42">
        <v>45961</v>
      </c>
      <c r="G604" s="42">
        <v>45963</v>
      </c>
      <c r="H604" s="41" t="s">
        <v>17</v>
      </c>
      <c r="I604" s="41"/>
      <c r="J604" s="42">
        <v>45979</v>
      </c>
      <c r="K604" s="43">
        <v>8</v>
      </c>
      <c r="L604" s="44">
        <f>IF(NOT(ISBLANK(tblClean[[#This Row],[Pre-Booking Date]])), 1, 0)</f>
        <v>1</v>
      </c>
      <c r="M604" s="44">
        <f>IF(NOT(ISBLANK(tblClean[[#This Row],[Booking Date]])), 1, 0)</f>
        <v>1</v>
      </c>
      <c r="N604" s="38">
        <f>IF(NOT(ISBLANK(tblClean[[#This Row],[Delivery Date]])), 1, 0)</f>
        <v>1</v>
      </c>
      <c r="O604" s="38">
        <f>IF(OR(LOWER(TRIM(tblClean[[#This Row],[Cancellation Status]]))="yes", LOWER(TRIM(tblClean[[#This Row],[Cancellation Status]]))="cancelled"), 1, 0)</f>
        <v>0</v>
      </c>
      <c r="P604" s="38">
        <f>IF(AND(tblClean[[#This Row],[Is_Delivered]]=1, tblClean[[#This Row],[Is_Cancelled]]=0), 1, 0)</f>
        <v>1</v>
      </c>
      <c r="Q604" s="38">
        <f>IF(AND(NOT(ISBLANK(tblClean[[#This Row],[Pre-Booking Date]])), NOT(ISBLANK(tblClean[[#This Row],[Lead Date]]))), tblClean[[#This Row],[Pre-Booking Date]] - tblClean[[#This Row],[Lead Date]], "")</f>
        <v>3</v>
      </c>
      <c r="R604" s="38">
        <f>IF(AND(NOT(ISBLANK(tblClean[[#This Row],[Booking Date]])), NOT(ISBLANK(tblClean[[#This Row],[Pre-Booking Date]]))), tblClean[[#This Row],[Booking Date]] - tblClean[[#This Row],[Pre-Booking Date]], "")</f>
        <v>2</v>
      </c>
      <c r="S604" s="38">
        <f>IF(AND(NOT(ISBLANK(tblClean[[#This Row],[Delivery Date]])), NOT(ISBLANK(tblClean[[#This Row],[Booking Date]]))), tblClean[[#This Row],[Delivery Date]] - tblClean[[#This Row],[Booking Date]], "")</f>
        <v>2</v>
      </c>
      <c r="T604" s="39">
        <f>IF(AND(tblClean[[#This Row],[Is_SuccessfulDelivery]]=1, NOT(ISBLANK(tblClean[[#This Row],[Delivery Date]])), NOT(ISBLANK(tblClean[[#This Row],[Booking Date]]))),
   tblClean[[#This Row],[Delivery Date]] - tblClean[[#This Row],[Booking Date]],
   "")</f>
        <v>2</v>
      </c>
      <c r="U6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04" s="82">
        <f>IF(tblClean[[#This Row],[Delivery Date]]="", "", tblClean[[#This Row],[Delivery Date]] - tblClean[[#This Row],[Lead Date]])</f>
        <v>7</v>
      </c>
      <c r="W604" s="82" t="str">
        <f>_xlfn.XLOOKUP(tblClean[[#This Row],[Lead ID]], tblHP[Lead ID], tblHP[Potential_Bucket], "")</f>
        <v>Medium</v>
      </c>
      <c r="X604" s="82" t="str">
        <f>IF(tblClean[[#This Row],[Customer Rating]]="", "", IF(tblClean[[#This Row],[Customer Rating]]&lt;=2,"0-2", IF(tblClean[[#This Row],[Customer Rating]]&lt;=5,"3-5", IF(tblClean[[#This Row],[Customer Rating]]&lt;=8,"6-8","9-10"))))</f>
        <v>6-8</v>
      </c>
    </row>
    <row r="605" spans="1:24" x14ac:dyDescent="0.3">
      <c r="A605" s="33" t="s">
        <v>624</v>
      </c>
      <c r="B605" s="34" t="s">
        <v>15</v>
      </c>
      <c r="C605" s="34" t="s">
        <v>16</v>
      </c>
      <c r="D605" s="35">
        <v>45936</v>
      </c>
      <c r="E605" s="35">
        <v>45937</v>
      </c>
      <c r="F605" s="35">
        <v>45938</v>
      </c>
      <c r="G605" s="35">
        <v>45940</v>
      </c>
      <c r="H605" s="34" t="s">
        <v>23</v>
      </c>
      <c r="I605" s="34" t="s">
        <v>24</v>
      </c>
      <c r="J605" s="34"/>
      <c r="K605" s="36"/>
      <c r="L605" s="44">
        <f>IF(NOT(ISBLANK(tblClean[[#This Row],[Pre-Booking Date]])), 1, 0)</f>
        <v>1</v>
      </c>
      <c r="M605" s="44">
        <f>IF(NOT(ISBLANK(tblClean[[#This Row],[Booking Date]])), 1, 0)</f>
        <v>1</v>
      </c>
      <c r="N605" s="38">
        <f>IF(NOT(ISBLANK(tblClean[[#This Row],[Delivery Date]])), 1, 0)</f>
        <v>1</v>
      </c>
      <c r="O605" s="38">
        <f>IF(OR(LOWER(TRIM(tblClean[[#This Row],[Cancellation Status]]))="yes", LOWER(TRIM(tblClean[[#This Row],[Cancellation Status]]))="cancelled"), 1, 0)</f>
        <v>1</v>
      </c>
      <c r="P605" s="38">
        <f>IF(AND(tblClean[[#This Row],[Is_Delivered]]=1, tblClean[[#This Row],[Is_Cancelled]]=0), 1, 0)</f>
        <v>0</v>
      </c>
      <c r="Q605" s="38">
        <f>IF(AND(NOT(ISBLANK(tblClean[[#This Row],[Pre-Booking Date]])), NOT(ISBLANK(tblClean[[#This Row],[Lead Date]]))), tblClean[[#This Row],[Pre-Booking Date]] - tblClean[[#This Row],[Lead Date]], "")</f>
        <v>1</v>
      </c>
      <c r="R605" s="38">
        <f>IF(AND(NOT(ISBLANK(tblClean[[#This Row],[Booking Date]])), NOT(ISBLANK(tblClean[[#This Row],[Pre-Booking Date]]))), tblClean[[#This Row],[Booking Date]] - tblClean[[#This Row],[Pre-Booking Date]], "")</f>
        <v>1</v>
      </c>
      <c r="S605" s="38">
        <f>IF(AND(NOT(ISBLANK(tblClean[[#This Row],[Delivery Date]])), NOT(ISBLANK(tblClean[[#This Row],[Booking Date]]))), tblClean[[#This Row],[Delivery Date]] - tblClean[[#This Row],[Booking Date]], "")</f>
        <v>2</v>
      </c>
      <c r="T605" s="39" t="str">
        <f>IF(AND(tblClean[[#This Row],[Is_SuccessfulDelivery]]=1, NOT(ISBLANK(tblClean[[#This Row],[Delivery Date]])), NOT(ISBLANK(tblClean[[#This Row],[Booking Date]]))),
   tblClean[[#This Row],[Delivery Date]] - tblClean[[#This Row],[Booking Date]],
   "")</f>
        <v/>
      </c>
      <c r="U6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05" s="82">
        <f>IF(tblClean[[#This Row],[Delivery Date]]="", "", tblClean[[#This Row],[Delivery Date]] - tblClean[[#This Row],[Lead Date]])</f>
        <v>4</v>
      </c>
      <c r="W605" s="82" t="str">
        <f>_xlfn.XLOOKUP(tblClean[[#This Row],[Lead ID]], tblHP[Lead ID], tblHP[Potential_Bucket], "")</f>
        <v>Low</v>
      </c>
      <c r="X605" s="82" t="str">
        <f>IF(tblClean[[#This Row],[Customer Rating]]="", "", IF(tblClean[[#This Row],[Customer Rating]]&lt;=2,"0-2", IF(tblClean[[#This Row],[Customer Rating]]&lt;=5,"3-5", IF(tblClean[[#This Row],[Customer Rating]]&lt;=8,"6-8","9-10"))))</f>
        <v/>
      </c>
    </row>
    <row r="606" spans="1:24" x14ac:dyDescent="0.3">
      <c r="A606" s="40" t="s">
        <v>625</v>
      </c>
      <c r="B606" s="41" t="s">
        <v>19</v>
      </c>
      <c r="C606" s="41" t="s">
        <v>16</v>
      </c>
      <c r="D606" s="42">
        <v>45936</v>
      </c>
      <c r="E606" s="42">
        <v>45938</v>
      </c>
      <c r="F606" s="42">
        <v>45940</v>
      </c>
      <c r="G606" s="42">
        <v>45944</v>
      </c>
      <c r="H606" s="41" t="s">
        <v>17</v>
      </c>
      <c r="I606" s="41"/>
      <c r="J606" s="42">
        <v>45958</v>
      </c>
      <c r="K606" s="43">
        <v>3</v>
      </c>
      <c r="L606" s="44">
        <f>IF(NOT(ISBLANK(tblClean[[#This Row],[Pre-Booking Date]])), 1, 0)</f>
        <v>1</v>
      </c>
      <c r="M606" s="44">
        <f>IF(NOT(ISBLANK(tblClean[[#This Row],[Booking Date]])), 1, 0)</f>
        <v>1</v>
      </c>
      <c r="N606" s="38">
        <f>IF(NOT(ISBLANK(tblClean[[#This Row],[Delivery Date]])), 1, 0)</f>
        <v>1</v>
      </c>
      <c r="O606" s="38">
        <f>IF(OR(LOWER(TRIM(tblClean[[#This Row],[Cancellation Status]]))="yes", LOWER(TRIM(tblClean[[#This Row],[Cancellation Status]]))="cancelled"), 1, 0)</f>
        <v>0</v>
      </c>
      <c r="P606" s="38">
        <f>IF(AND(tblClean[[#This Row],[Is_Delivered]]=1, tblClean[[#This Row],[Is_Cancelled]]=0), 1, 0)</f>
        <v>1</v>
      </c>
      <c r="Q606" s="38">
        <f>IF(AND(NOT(ISBLANK(tblClean[[#This Row],[Pre-Booking Date]])), NOT(ISBLANK(tblClean[[#This Row],[Lead Date]]))), tblClean[[#This Row],[Pre-Booking Date]] - tblClean[[#This Row],[Lead Date]], "")</f>
        <v>2</v>
      </c>
      <c r="R606" s="38">
        <f>IF(AND(NOT(ISBLANK(tblClean[[#This Row],[Booking Date]])), NOT(ISBLANK(tblClean[[#This Row],[Pre-Booking Date]]))), tblClean[[#This Row],[Booking Date]] - tblClean[[#This Row],[Pre-Booking Date]], "")</f>
        <v>2</v>
      </c>
      <c r="S606" s="38">
        <f>IF(AND(NOT(ISBLANK(tblClean[[#This Row],[Delivery Date]])), NOT(ISBLANK(tblClean[[#This Row],[Booking Date]]))), tblClean[[#This Row],[Delivery Date]] - tblClean[[#This Row],[Booking Date]], "")</f>
        <v>4</v>
      </c>
      <c r="T606" s="39">
        <f>IF(AND(tblClean[[#This Row],[Is_SuccessfulDelivery]]=1, NOT(ISBLANK(tblClean[[#This Row],[Delivery Date]])), NOT(ISBLANK(tblClean[[#This Row],[Booking Date]]))),
   tblClean[[#This Row],[Delivery Date]] - tblClean[[#This Row],[Booking Date]],
   "")</f>
        <v>4</v>
      </c>
      <c r="U6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06" s="82">
        <f>IF(tblClean[[#This Row],[Delivery Date]]="", "", tblClean[[#This Row],[Delivery Date]] - tblClean[[#This Row],[Lead Date]])</f>
        <v>8</v>
      </c>
      <c r="W606" s="82" t="str">
        <f>_xlfn.XLOOKUP(tblClean[[#This Row],[Lead ID]], tblHP[Lead ID], tblHP[Potential_Bucket], "")</f>
        <v>Low</v>
      </c>
      <c r="X606" s="82" t="str">
        <f>IF(tblClean[[#This Row],[Customer Rating]]="", "", IF(tblClean[[#This Row],[Customer Rating]]&lt;=2,"0-2", IF(tblClean[[#This Row],[Customer Rating]]&lt;=5,"3-5", IF(tblClean[[#This Row],[Customer Rating]]&lt;=8,"6-8","9-10"))))</f>
        <v>3-5</v>
      </c>
    </row>
    <row r="607" spans="1:24" x14ac:dyDescent="0.3">
      <c r="A607" s="33" t="s">
        <v>626</v>
      </c>
      <c r="B607" s="34" t="s">
        <v>21</v>
      </c>
      <c r="C607" s="34" t="s">
        <v>16</v>
      </c>
      <c r="D607" s="35">
        <v>45936</v>
      </c>
      <c r="E607" s="35">
        <v>45939</v>
      </c>
      <c r="F607" s="35">
        <v>45940</v>
      </c>
      <c r="G607" s="35">
        <v>45945</v>
      </c>
      <c r="H607" s="34" t="s">
        <v>17</v>
      </c>
      <c r="I607" s="34"/>
      <c r="J607" s="35">
        <v>45971</v>
      </c>
      <c r="K607" s="36">
        <v>1</v>
      </c>
      <c r="L607" s="44">
        <f>IF(NOT(ISBLANK(tblClean[[#This Row],[Pre-Booking Date]])), 1, 0)</f>
        <v>1</v>
      </c>
      <c r="M607" s="44">
        <f>IF(NOT(ISBLANK(tblClean[[#This Row],[Booking Date]])), 1, 0)</f>
        <v>1</v>
      </c>
      <c r="N607" s="38">
        <f>IF(NOT(ISBLANK(tblClean[[#This Row],[Delivery Date]])), 1, 0)</f>
        <v>1</v>
      </c>
      <c r="O607" s="38">
        <f>IF(OR(LOWER(TRIM(tblClean[[#This Row],[Cancellation Status]]))="yes", LOWER(TRIM(tblClean[[#This Row],[Cancellation Status]]))="cancelled"), 1, 0)</f>
        <v>0</v>
      </c>
      <c r="P607" s="38">
        <f>IF(AND(tblClean[[#This Row],[Is_Delivered]]=1, tblClean[[#This Row],[Is_Cancelled]]=0), 1, 0)</f>
        <v>1</v>
      </c>
      <c r="Q607" s="38">
        <f>IF(AND(NOT(ISBLANK(tblClean[[#This Row],[Pre-Booking Date]])), NOT(ISBLANK(tblClean[[#This Row],[Lead Date]]))), tblClean[[#This Row],[Pre-Booking Date]] - tblClean[[#This Row],[Lead Date]], "")</f>
        <v>3</v>
      </c>
      <c r="R607" s="38">
        <f>IF(AND(NOT(ISBLANK(tblClean[[#This Row],[Booking Date]])), NOT(ISBLANK(tblClean[[#This Row],[Pre-Booking Date]]))), tblClean[[#This Row],[Booking Date]] - tblClean[[#This Row],[Pre-Booking Date]], "")</f>
        <v>1</v>
      </c>
      <c r="S607" s="38">
        <f>IF(AND(NOT(ISBLANK(tblClean[[#This Row],[Delivery Date]])), NOT(ISBLANK(tblClean[[#This Row],[Booking Date]]))), tblClean[[#This Row],[Delivery Date]] - tblClean[[#This Row],[Booking Date]], "")</f>
        <v>5</v>
      </c>
      <c r="T607" s="39">
        <f>IF(AND(tblClean[[#This Row],[Is_SuccessfulDelivery]]=1, NOT(ISBLANK(tblClean[[#This Row],[Delivery Date]])), NOT(ISBLANK(tblClean[[#This Row],[Booking Date]]))),
   tblClean[[#This Row],[Delivery Date]] - tblClean[[#This Row],[Booking Date]],
   "")</f>
        <v>5</v>
      </c>
      <c r="U6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07" s="82">
        <f>IF(tblClean[[#This Row],[Delivery Date]]="", "", tblClean[[#This Row],[Delivery Date]] - tblClean[[#This Row],[Lead Date]])</f>
        <v>9</v>
      </c>
      <c r="W607" s="82" t="str">
        <f>_xlfn.XLOOKUP(tblClean[[#This Row],[Lead ID]], tblHP[Lead ID], tblHP[Potential_Bucket], "")</f>
        <v>Low</v>
      </c>
      <c r="X607" s="82" t="str">
        <f>IF(tblClean[[#This Row],[Customer Rating]]="", "", IF(tblClean[[#This Row],[Customer Rating]]&lt;=2,"0-2", IF(tblClean[[#This Row],[Customer Rating]]&lt;=5,"3-5", IF(tblClean[[#This Row],[Customer Rating]]&lt;=8,"6-8","9-10"))))</f>
        <v>0-2</v>
      </c>
    </row>
    <row r="608" spans="1:24" x14ac:dyDescent="0.3">
      <c r="A608" s="40" t="s">
        <v>627</v>
      </c>
      <c r="B608" s="41" t="s">
        <v>15</v>
      </c>
      <c r="C608" s="41" t="s">
        <v>16</v>
      </c>
      <c r="D608" s="42">
        <v>45933</v>
      </c>
      <c r="E608" s="42">
        <v>45936</v>
      </c>
      <c r="F608" s="42">
        <v>45938</v>
      </c>
      <c r="G608" s="42">
        <v>45942</v>
      </c>
      <c r="H608" s="41" t="s">
        <v>17</v>
      </c>
      <c r="I608" s="41"/>
      <c r="J608" s="42">
        <v>45959</v>
      </c>
      <c r="K608" s="43">
        <v>4</v>
      </c>
      <c r="L608" s="44">
        <f>IF(NOT(ISBLANK(tblClean[[#This Row],[Pre-Booking Date]])), 1, 0)</f>
        <v>1</v>
      </c>
      <c r="M608" s="44">
        <f>IF(NOT(ISBLANK(tblClean[[#This Row],[Booking Date]])), 1, 0)</f>
        <v>1</v>
      </c>
      <c r="N608" s="38">
        <f>IF(NOT(ISBLANK(tblClean[[#This Row],[Delivery Date]])), 1, 0)</f>
        <v>1</v>
      </c>
      <c r="O608" s="38">
        <f>IF(OR(LOWER(TRIM(tblClean[[#This Row],[Cancellation Status]]))="yes", LOWER(TRIM(tblClean[[#This Row],[Cancellation Status]]))="cancelled"), 1, 0)</f>
        <v>0</v>
      </c>
      <c r="P608" s="38">
        <f>IF(AND(tblClean[[#This Row],[Is_Delivered]]=1, tblClean[[#This Row],[Is_Cancelled]]=0), 1, 0)</f>
        <v>1</v>
      </c>
      <c r="Q608" s="38">
        <f>IF(AND(NOT(ISBLANK(tblClean[[#This Row],[Pre-Booking Date]])), NOT(ISBLANK(tblClean[[#This Row],[Lead Date]]))), tblClean[[#This Row],[Pre-Booking Date]] - tblClean[[#This Row],[Lead Date]], "")</f>
        <v>3</v>
      </c>
      <c r="R608" s="38">
        <f>IF(AND(NOT(ISBLANK(tblClean[[#This Row],[Booking Date]])), NOT(ISBLANK(tblClean[[#This Row],[Pre-Booking Date]]))), tblClean[[#This Row],[Booking Date]] - tblClean[[#This Row],[Pre-Booking Date]], "")</f>
        <v>2</v>
      </c>
      <c r="S608" s="38">
        <f>IF(AND(NOT(ISBLANK(tblClean[[#This Row],[Delivery Date]])), NOT(ISBLANK(tblClean[[#This Row],[Booking Date]]))), tblClean[[#This Row],[Delivery Date]] - tblClean[[#This Row],[Booking Date]], "")</f>
        <v>4</v>
      </c>
      <c r="T608" s="39">
        <f>IF(AND(tblClean[[#This Row],[Is_SuccessfulDelivery]]=1, NOT(ISBLANK(tblClean[[#This Row],[Delivery Date]])), NOT(ISBLANK(tblClean[[#This Row],[Booking Date]]))),
   tblClean[[#This Row],[Delivery Date]] - tblClean[[#This Row],[Booking Date]],
   "")</f>
        <v>4</v>
      </c>
      <c r="U6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08" s="82">
        <f>IF(tblClean[[#This Row],[Delivery Date]]="", "", tblClean[[#This Row],[Delivery Date]] - tblClean[[#This Row],[Lead Date]])</f>
        <v>9</v>
      </c>
      <c r="W608" s="82" t="str">
        <f>_xlfn.XLOOKUP(tblClean[[#This Row],[Lead ID]], tblHP[Lead ID], tblHP[Potential_Bucket], "")</f>
        <v>Low</v>
      </c>
      <c r="X608" s="82" t="str">
        <f>IF(tblClean[[#This Row],[Customer Rating]]="", "", IF(tblClean[[#This Row],[Customer Rating]]&lt;=2,"0-2", IF(tblClean[[#This Row],[Customer Rating]]&lt;=5,"3-5", IF(tblClean[[#This Row],[Customer Rating]]&lt;=8,"6-8","9-10"))))</f>
        <v>3-5</v>
      </c>
    </row>
    <row r="609" spans="1:24" x14ac:dyDescent="0.3">
      <c r="A609" s="33" t="s">
        <v>628</v>
      </c>
      <c r="B609" s="34" t="s">
        <v>19</v>
      </c>
      <c r="C609" s="34" t="s">
        <v>22</v>
      </c>
      <c r="D609" s="35">
        <v>45950</v>
      </c>
      <c r="E609" s="34"/>
      <c r="F609" s="34"/>
      <c r="G609" s="34"/>
      <c r="H609" s="34" t="s">
        <v>23</v>
      </c>
      <c r="I609" s="34" t="s">
        <v>101</v>
      </c>
      <c r="J609" s="34"/>
      <c r="K609" s="36"/>
      <c r="L609" s="44">
        <f>IF(NOT(ISBLANK(tblClean[[#This Row],[Pre-Booking Date]])), 1, 0)</f>
        <v>0</v>
      </c>
      <c r="M609" s="44">
        <f>IF(NOT(ISBLANK(tblClean[[#This Row],[Booking Date]])), 1, 0)</f>
        <v>0</v>
      </c>
      <c r="N609" s="38">
        <f>IF(NOT(ISBLANK(tblClean[[#This Row],[Delivery Date]])), 1, 0)</f>
        <v>0</v>
      </c>
      <c r="O609" s="38">
        <f>IF(OR(LOWER(TRIM(tblClean[[#This Row],[Cancellation Status]]))="yes", LOWER(TRIM(tblClean[[#This Row],[Cancellation Status]]))="cancelled"), 1, 0)</f>
        <v>1</v>
      </c>
      <c r="P609" s="38">
        <f>IF(AND(tblClean[[#This Row],[Is_Delivered]]=1, tblClean[[#This Row],[Is_Cancelled]]=0), 1, 0)</f>
        <v>0</v>
      </c>
      <c r="Q609" s="38" t="str">
        <f>IF(AND(NOT(ISBLANK(tblClean[[#This Row],[Pre-Booking Date]])), NOT(ISBLANK(tblClean[[#This Row],[Lead Date]]))), tblClean[[#This Row],[Pre-Booking Date]] - tblClean[[#This Row],[Lead Date]], "")</f>
        <v/>
      </c>
      <c r="R609" s="38" t="str">
        <f>IF(AND(NOT(ISBLANK(tblClean[[#This Row],[Booking Date]])), NOT(ISBLANK(tblClean[[#This Row],[Pre-Booking Date]]))), tblClean[[#This Row],[Booking Date]] - tblClean[[#This Row],[Pre-Booking Date]], "")</f>
        <v/>
      </c>
      <c r="S609" s="38" t="str">
        <f>IF(AND(NOT(ISBLANK(tblClean[[#This Row],[Delivery Date]])), NOT(ISBLANK(tblClean[[#This Row],[Booking Date]]))), tblClean[[#This Row],[Delivery Date]] - tblClean[[#This Row],[Booking Date]], "")</f>
        <v/>
      </c>
      <c r="T609" s="39" t="str">
        <f>IF(AND(tblClean[[#This Row],[Is_SuccessfulDelivery]]=1, NOT(ISBLANK(tblClean[[#This Row],[Delivery Date]])), NOT(ISBLANK(tblClean[[#This Row],[Booking Date]]))),
   tblClean[[#This Row],[Delivery Date]] - tblClean[[#This Row],[Booking Date]],
   "")</f>
        <v/>
      </c>
      <c r="U6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09" s="82" t="str">
        <f>IF(tblClean[[#This Row],[Delivery Date]]="", "", tblClean[[#This Row],[Delivery Date]] - tblClean[[#This Row],[Lead Date]])</f>
        <v/>
      </c>
      <c r="W609" s="82" t="str">
        <f>_xlfn.XLOOKUP(tblClean[[#This Row],[Lead ID]], tblHP[Lead ID], tblHP[Potential_Bucket], "")</f>
        <v>Low</v>
      </c>
      <c r="X609" s="82" t="str">
        <f>IF(tblClean[[#This Row],[Customer Rating]]="", "", IF(tblClean[[#This Row],[Customer Rating]]&lt;=2,"0-2", IF(tblClean[[#This Row],[Customer Rating]]&lt;=5,"3-5", IF(tblClean[[#This Row],[Customer Rating]]&lt;=8,"6-8","9-10"))))</f>
        <v/>
      </c>
    </row>
    <row r="610" spans="1:24" x14ac:dyDescent="0.3">
      <c r="A610" s="40" t="s">
        <v>629</v>
      </c>
      <c r="B610" s="41" t="s">
        <v>32</v>
      </c>
      <c r="C610" s="41" t="s">
        <v>16</v>
      </c>
      <c r="D610" s="42">
        <v>45958</v>
      </c>
      <c r="E610" s="42">
        <v>45959</v>
      </c>
      <c r="F610" s="42">
        <v>45964</v>
      </c>
      <c r="G610" s="42">
        <v>45970</v>
      </c>
      <c r="H610" s="41" t="s">
        <v>17</v>
      </c>
      <c r="I610" s="41"/>
      <c r="J610" s="42">
        <v>45981</v>
      </c>
      <c r="K610" s="43">
        <v>3</v>
      </c>
      <c r="L610" s="44">
        <f>IF(NOT(ISBLANK(tblClean[[#This Row],[Pre-Booking Date]])), 1, 0)</f>
        <v>1</v>
      </c>
      <c r="M610" s="44">
        <f>IF(NOT(ISBLANK(tblClean[[#This Row],[Booking Date]])), 1, 0)</f>
        <v>1</v>
      </c>
      <c r="N610" s="38">
        <f>IF(NOT(ISBLANK(tblClean[[#This Row],[Delivery Date]])), 1, 0)</f>
        <v>1</v>
      </c>
      <c r="O610" s="38">
        <f>IF(OR(LOWER(TRIM(tblClean[[#This Row],[Cancellation Status]]))="yes", LOWER(TRIM(tblClean[[#This Row],[Cancellation Status]]))="cancelled"), 1, 0)</f>
        <v>0</v>
      </c>
      <c r="P610" s="38">
        <f>IF(AND(tblClean[[#This Row],[Is_Delivered]]=1, tblClean[[#This Row],[Is_Cancelled]]=0), 1, 0)</f>
        <v>1</v>
      </c>
      <c r="Q610" s="38">
        <f>IF(AND(NOT(ISBLANK(tblClean[[#This Row],[Pre-Booking Date]])), NOT(ISBLANK(tblClean[[#This Row],[Lead Date]]))), tblClean[[#This Row],[Pre-Booking Date]] - tblClean[[#This Row],[Lead Date]], "")</f>
        <v>1</v>
      </c>
      <c r="R610" s="38">
        <f>IF(AND(NOT(ISBLANK(tblClean[[#This Row],[Booking Date]])), NOT(ISBLANK(tblClean[[#This Row],[Pre-Booking Date]]))), tblClean[[#This Row],[Booking Date]] - tblClean[[#This Row],[Pre-Booking Date]], "")</f>
        <v>5</v>
      </c>
      <c r="S610" s="38">
        <f>IF(AND(NOT(ISBLANK(tblClean[[#This Row],[Delivery Date]])), NOT(ISBLANK(tblClean[[#This Row],[Booking Date]]))), tblClean[[#This Row],[Delivery Date]] - tblClean[[#This Row],[Booking Date]], "")</f>
        <v>6</v>
      </c>
      <c r="T610" s="39">
        <f>IF(AND(tblClean[[#This Row],[Is_SuccessfulDelivery]]=1, NOT(ISBLANK(tblClean[[#This Row],[Delivery Date]])), NOT(ISBLANK(tblClean[[#This Row],[Booking Date]]))),
   tblClean[[#This Row],[Delivery Date]] - tblClean[[#This Row],[Booking Date]],
   "")</f>
        <v>6</v>
      </c>
      <c r="U6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0" s="82">
        <f>IF(tblClean[[#This Row],[Delivery Date]]="", "", tblClean[[#This Row],[Delivery Date]] - tblClean[[#This Row],[Lead Date]])</f>
        <v>12</v>
      </c>
      <c r="W610" s="82" t="str">
        <f>_xlfn.XLOOKUP(tblClean[[#This Row],[Lead ID]], tblHP[Lead ID], tblHP[Potential_Bucket], "")</f>
        <v>Low</v>
      </c>
      <c r="X610" s="82" t="str">
        <f>IF(tblClean[[#This Row],[Customer Rating]]="", "", IF(tblClean[[#This Row],[Customer Rating]]&lt;=2,"0-2", IF(tblClean[[#This Row],[Customer Rating]]&lt;=5,"3-5", IF(tblClean[[#This Row],[Customer Rating]]&lt;=8,"6-8","9-10"))))</f>
        <v>3-5</v>
      </c>
    </row>
    <row r="611" spans="1:24" x14ac:dyDescent="0.3">
      <c r="A611" s="33" t="s">
        <v>630</v>
      </c>
      <c r="B611" s="34" t="s">
        <v>15</v>
      </c>
      <c r="C611" s="34" t="s">
        <v>30</v>
      </c>
      <c r="D611" s="35">
        <v>45943</v>
      </c>
      <c r="E611" s="35">
        <v>45946</v>
      </c>
      <c r="F611" s="35">
        <v>45950</v>
      </c>
      <c r="G611" s="35">
        <v>45952</v>
      </c>
      <c r="H611" s="34" t="s">
        <v>17</v>
      </c>
      <c r="I611" s="34"/>
      <c r="J611" s="35">
        <v>45981</v>
      </c>
      <c r="K611" s="36">
        <v>8</v>
      </c>
      <c r="L611" s="44">
        <f>IF(NOT(ISBLANK(tblClean[[#This Row],[Pre-Booking Date]])), 1, 0)</f>
        <v>1</v>
      </c>
      <c r="M611" s="44">
        <f>IF(NOT(ISBLANK(tblClean[[#This Row],[Booking Date]])), 1, 0)</f>
        <v>1</v>
      </c>
      <c r="N611" s="38">
        <f>IF(NOT(ISBLANK(tblClean[[#This Row],[Delivery Date]])), 1, 0)</f>
        <v>1</v>
      </c>
      <c r="O611" s="38">
        <f>IF(OR(LOWER(TRIM(tblClean[[#This Row],[Cancellation Status]]))="yes", LOWER(TRIM(tblClean[[#This Row],[Cancellation Status]]))="cancelled"), 1, 0)</f>
        <v>0</v>
      </c>
      <c r="P611" s="38">
        <f>IF(AND(tblClean[[#This Row],[Is_Delivered]]=1, tblClean[[#This Row],[Is_Cancelled]]=0), 1, 0)</f>
        <v>1</v>
      </c>
      <c r="Q611" s="38">
        <f>IF(AND(NOT(ISBLANK(tblClean[[#This Row],[Pre-Booking Date]])), NOT(ISBLANK(tblClean[[#This Row],[Lead Date]]))), tblClean[[#This Row],[Pre-Booking Date]] - tblClean[[#This Row],[Lead Date]], "")</f>
        <v>3</v>
      </c>
      <c r="R611" s="38">
        <f>IF(AND(NOT(ISBLANK(tblClean[[#This Row],[Booking Date]])), NOT(ISBLANK(tblClean[[#This Row],[Pre-Booking Date]]))), tblClean[[#This Row],[Booking Date]] - tblClean[[#This Row],[Pre-Booking Date]], "")</f>
        <v>4</v>
      </c>
      <c r="S611" s="38">
        <f>IF(AND(NOT(ISBLANK(tblClean[[#This Row],[Delivery Date]])), NOT(ISBLANK(tblClean[[#This Row],[Booking Date]]))), tblClean[[#This Row],[Delivery Date]] - tblClean[[#This Row],[Booking Date]], "")</f>
        <v>2</v>
      </c>
      <c r="T611" s="39">
        <f>IF(AND(tblClean[[#This Row],[Is_SuccessfulDelivery]]=1, NOT(ISBLANK(tblClean[[#This Row],[Delivery Date]])), NOT(ISBLANK(tblClean[[#This Row],[Booking Date]]))),
   tblClean[[#This Row],[Delivery Date]] - tblClean[[#This Row],[Booking Date]],
   "")</f>
        <v>2</v>
      </c>
      <c r="U6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11" s="82">
        <f>IF(tblClean[[#This Row],[Delivery Date]]="", "", tblClean[[#This Row],[Delivery Date]] - tblClean[[#This Row],[Lead Date]])</f>
        <v>9</v>
      </c>
      <c r="W611" s="82" t="str">
        <f>_xlfn.XLOOKUP(tblClean[[#This Row],[Lead ID]], tblHP[Lead ID], tblHP[Potential_Bucket], "")</f>
        <v>High</v>
      </c>
      <c r="X611" s="82" t="str">
        <f>IF(tblClean[[#This Row],[Customer Rating]]="", "", IF(tblClean[[#This Row],[Customer Rating]]&lt;=2,"0-2", IF(tblClean[[#This Row],[Customer Rating]]&lt;=5,"3-5", IF(tblClean[[#This Row],[Customer Rating]]&lt;=8,"6-8","9-10"))))</f>
        <v>6-8</v>
      </c>
    </row>
    <row r="612" spans="1:24" x14ac:dyDescent="0.3">
      <c r="A612" s="40" t="s">
        <v>631</v>
      </c>
      <c r="B612" s="41" t="s">
        <v>19</v>
      </c>
      <c r="C612" s="41" t="s">
        <v>16</v>
      </c>
      <c r="D612" s="42">
        <v>45950</v>
      </c>
      <c r="E612" s="42">
        <v>45953</v>
      </c>
      <c r="F612" s="42">
        <v>45956</v>
      </c>
      <c r="G612" s="42">
        <v>45960</v>
      </c>
      <c r="H612" s="41" t="s">
        <v>17</v>
      </c>
      <c r="I612" s="41"/>
      <c r="J612" s="42">
        <v>45982</v>
      </c>
      <c r="K612" s="43">
        <v>6</v>
      </c>
      <c r="L612" s="44">
        <f>IF(NOT(ISBLANK(tblClean[[#This Row],[Pre-Booking Date]])), 1, 0)</f>
        <v>1</v>
      </c>
      <c r="M612" s="44">
        <f>IF(NOT(ISBLANK(tblClean[[#This Row],[Booking Date]])), 1, 0)</f>
        <v>1</v>
      </c>
      <c r="N612" s="38">
        <f>IF(NOT(ISBLANK(tblClean[[#This Row],[Delivery Date]])), 1, 0)</f>
        <v>1</v>
      </c>
      <c r="O612" s="38">
        <f>IF(OR(LOWER(TRIM(tblClean[[#This Row],[Cancellation Status]]))="yes", LOWER(TRIM(tblClean[[#This Row],[Cancellation Status]]))="cancelled"), 1, 0)</f>
        <v>0</v>
      </c>
      <c r="P612" s="38">
        <f>IF(AND(tblClean[[#This Row],[Is_Delivered]]=1, tblClean[[#This Row],[Is_Cancelled]]=0), 1, 0)</f>
        <v>1</v>
      </c>
      <c r="Q612" s="38">
        <f>IF(AND(NOT(ISBLANK(tblClean[[#This Row],[Pre-Booking Date]])), NOT(ISBLANK(tblClean[[#This Row],[Lead Date]]))), tblClean[[#This Row],[Pre-Booking Date]] - tblClean[[#This Row],[Lead Date]], "")</f>
        <v>3</v>
      </c>
      <c r="R612" s="38">
        <f>IF(AND(NOT(ISBLANK(tblClean[[#This Row],[Booking Date]])), NOT(ISBLANK(tblClean[[#This Row],[Pre-Booking Date]]))), tblClean[[#This Row],[Booking Date]] - tblClean[[#This Row],[Pre-Booking Date]], "")</f>
        <v>3</v>
      </c>
      <c r="S612" s="38">
        <f>IF(AND(NOT(ISBLANK(tblClean[[#This Row],[Delivery Date]])), NOT(ISBLANK(tblClean[[#This Row],[Booking Date]]))), tblClean[[#This Row],[Delivery Date]] - tblClean[[#This Row],[Booking Date]], "")</f>
        <v>4</v>
      </c>
      <c r="T612" s="39">
        <f>IF(AND(tblClean[[#This Row],[Is_SuccessfulDelivery]]=1, NOT(ISBLANK(tblClean[[#This Row],[Delivery Date]])), NOT(ISBLANK(tblClean[[#This Row],[Booking Date]]))),
   tblClean[[#This Row],[Delivery Date]] - tblClean[[#This Row],[Booking Date]],
   "")</f>
        <v>4</v>
      </c>
      <c r="U6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2" s="82">
        <f>IF(tblClean[[#This Row],[Delivery Date]]="", "", tblClean[[#This Row],[Delivery Date]] - tblClean[[#This Row],[Lead Date]])</f>
        <v>10</v>
      </c>
      <c r="W612" s="82" t="str">
        <f>_xlfn.XLOOKUP(tblClean[[#This Row],[Lead ID]], tblHP[Lead ID], tblHP[Potential_Bucket], "")</f>
        <v>Low</v>
      </c>
      <c r="X612" s="82" t="str">
        <f>IF(tblClean[[#This Row],[Customer Rating]]="", "", IF(tblClean[[#This Row],[Customer Rating]]&lt;=2,"0-2", IF(tblClean[[#This Row],[Customer Rating]]&lt;=5,"3-5", IF(tblClean[[#This Row],[Customer Rating]]&lt;=8,"6-8","9-10"))))</f>
        <v>6-8</v>
      </c>
    </row>
    <row r="613" spans="1:24" x14ac:dyDescent="0.3">
      <c r="A613" s="33" t="s">
        <v>632</v>
      </c>
      <c r="B613" s="34" t="s">
        <v>21</v>
      </c>
      <c r="C613" s="34" t="s">
        <v>30</v>
      </c>
      <c r="D613" s="35">
        <v>45952</v>
      </c>
      <c r="E613" s="35">
        <v>45953</v>
      </c>
      <c r="F613" s="35">
        <v>45954</v>
      </c>
      <c r="G613" s="35">
        <v>45961</v>
      </c>
      <c r="H613" s="34" t="s">
        <v>17</v>
      </c>
      <c r="I613" s="34"/>
      <c r="J613" s="35">
        <v>45981</v>
      </c>
      <c r="K613" s="36">
        <v>9</v>
      </c>
      <c r="L613" s="44">
        <f>IF(NOT(ISBLANK(tblClean[[#This Row],[Pre-Booking Date]])), 1, 0)</f>
        <v>1</v>
      </c>
      <c r="M613" s="44">
        <f>IF(NOT(ISBLANK(tblClean[[#This Row],[Booking Date]])), 1, 0)</f>
        <v>1</v>
      </c>
      <c r="N613" s="38">
        <f>IF(NOT(ISBLANK(tblClean[[#This Row],[Delivery Date]])), 1, 0)</f>
        <v>1</v>
      </c>
      <c r="O613" s="38">
        <f>IF(OR(LOWER(TRIM(tblClean[[#This Row],[Cancellation Status]]))="yes", LOWER(TRIM(tblClean[[#This Row],[Cancellation Status]]))="cancelled"), 1, 0)</f>
        <v>0</v>
      </c>
      <c r="P613" s="38">
        <f>IF(AND(tblClean[[#This Row],[Is_Delivered]]=1, tblClean[[#This Row],[Is_Cancelled]]=0), 1, 0)</f>
        <v>1</v>
      </c>
      <c r="Q613" s="38">
        <f>IF(AND(NOT(ISBLANK(tblClean[[#This Row],[Pre-Booking Date]])), NOT(ISBLANK(tblClean[[#This Row],[Lead Date]]))), tblClean[[#This Row],[Pre-Booking Date]] - tblClean[[#This Row],[Lead Date]], "")</f>
        <v>1</v>
      </c>
      <c r="R613" s="38">
        <f>IF(AND(NOT(ISBLANK(tblClean[[#This Row],[Booking Date]])), NOT(ISBLANK(tblClean[[#This Row],[Pre-Booking Date]]))), tblClean[[#This Row],[Booking Date]] - tblClean[[#This Row],[Pre-Booking Date]], "")</f>
        <v>1</v>
      </c>
      <c r="S613" s="38">
        <f>IF(AND(NOT(ISBLANK(tblClean[[#This Row],[Delivery Date]])), NOT(ISBLANK(tblClean[[#This Row],[Booking Date]]))), tblClean[[#This Row],[Delivery Date]] - tblClean[[#This Row],[Booking Date]], "")</f>
        <v>7</v>
      </c>
      <c r="T613" s="39">
        <f>IF(AND(tblClean[[#This Row],[Is_SuccessfulDelivery]]=1, NOT(ISBLANK(tblClean[[#This Row],[Delivery Date]])), NOT(ISBLANK(tblClean[[#This Row],[Booking Date]]))),
   tblClean[[#This Row],[Delivery Date]] - tblClean[[#This Row],[Booking Date]],
   "")</f>
        <v>7</v>
      </c>
      <c r="U6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13" s="82">
        <f>IF(tblClean[[#This Row],[Delivery Date]]="", "", tblClean[[#This Row],[Delivery Date]] - tblClean[[#This Row],[Lead Date]])</f>
        <v>9</v>
      </c>
      <c r="W613" s="82" t="str">
        <f>_xlfn.XLOOKUP(tblClean[[#This Row],[Lead ID]], tblHP[Lead ID], tblHP[Potential_Bucket], "")</f>
        <v>High</v>
      </c>
      <c r="X613" s="82" t="str">
        <f>IF(tblClean[[#This Row],[Customer Rating]]="", "", IF(tblClean[[#This Row],[Customer Rating]]&lt;=2,"0-2", IF(tblClean[[#This Row],[Customer Rating]]&lt;=5,"3-5", IF(tblClean[[#This Row],[Customer Rating]]&lt;=8,"6-8","9-10"))))</f>
        <v>9-10</v>
      </c>
    </row>
    <row r="614" spans="1:24" x14ac:dyDescent="0.3">
      <c r="A614" s="40" t="s">
        <v>633</v>
      </c>
      <c r="B614" s="41" t="s">
        <v>21</v>
      </c>
      <c r="C614" s="41" t="s">
        <v>16</v>
      </c>
      <c r="D614" s="42">
        <v>45938</v>
      </c>
      <c r="E614" s="42">
        <v>45941</v>
      </c>
      <c r="F614" s="42">
        <v>45946</v>
      </c>
      <c r="G614" s="42">
        <v>45952</v>
      </c>
      <c r="H614" s="41" t="s">
        <v>17</v>
      </c>
      <c r="I614" s="41"/>
      <c r="J614" s="42">
        <v>45966</v>
      </c>
      <c r="K614" s="43">
        <v>3</v>
      </c>
      <c r="L614" s="44">
        <f>IF(NOT(ISBLANK(tblClean[[#This Row],[Pre-Booking Date]])), 1, 0)</f>
        <v>1</v>
      </c>
      <c r="M614" s="44">
        <f>IF(NOT(ISBLANK(tblClean[[#This Row],[Booking Date]])), 1, 0)</f>
        <v>1</v>
      </c>
      <c r="N614" s="38">
        <f>IF(NOT(ISBLANK(tblClean[[#This Row],[Delivery Date]])), 1, 0)</f>
        <v>1</v>
      </c>
      <c r="O614" s="38">
        <f>IF(OR(LOWER(TRIM(tblClean[[#This Row],[Cancellation Status]]))="yes", LOWER(TRIM(tblClean[[#This Row],[Cancellation Status]]))="cancelled"), 1, 0)</f>
        <v>0</v>
      </c>
      <c r="P614" s="38">
        <f>IF(AND(tblClean[[#This Row],[Is_Delivered]]=1, tblClean[[#This Row],[Is_Cancelled]]=0), 1, 0)</f>
        <v>1</v>
      </c>
      <c r="Q614" s="38">
        <f>IF(AND(NOT(ISBLANK(tblClean[[#This Row],[Pre-Booking Date]])), NOT(ISBLANK(tblClean[[#This Row],[Lead Date]]))), tblClean[[#This Row],[Pre-Booking Date]] - tblClean[[#This Row],[Lead Date]], "")</f>
        <v>3</v>
      </c>
      <c r="R614" s="38">
        <f>IF(AND(NOT(ISBLANK(tblClean[[#This Row],[Booking Date]])), NOT(ISBLANK(tblClean[[#This Row],[Pre-Booking Date]]))), tblClean[[#This Row],[Booking Date]] - tblClean[[#This Row],[Pre-Booking Date]], "")</f>
        <v>5</v>
      </c>
      <c r="S614" s="38">
        <f>IF(AND(NOT(ISBLANK(tblClean[[#This Row],[Delivery Date]])), NOT(ISBLANK(tblClean[[#This Row],[Booking Date]]))), tblClean[[#This Row],[Delivery Date]] - tblClean[[#This Row],[Booking Date]], "")</f>
        <v>6</v>
      </c>
      <c r="T614" s="39">
        <f>IF(AND(tblClean[[#This Row],[Is_SuccessfulDelivery]]=1, NOT(ISBLANK(tblClean[[#This Row],[Delivery Date]])), NOT(ISBLANK(tblClean[[#This Row],[Booking Date]]))),
   tblClean[[#This Row],[Delivery Date]] - tblClean[[#This Row],[Booking Date]],
   "")</f>
        <v>6</v>
      </c>
      <c r="U6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4" s="82">
        <f>IF(tblClean[[#This Row],[Delivery Date]]="", "", tblClean[[#This Row],[Delivery Date]] - tblClean[[#This Row],[Lead Date]])</f>
        <v>14</v>
      </c>
      <c r="W614" s="82" t="str">
        <f>_xlfn.XLOOKUP(tblClean[[#This Row],[Lead ID]], tblHP[Lead ID], tblHP[Potential_Bucket], "")</f>
        <v>Low</v>
      </c>
      <c r="X614" s="82" t="str">
        <f>IF(tblClean[[#This Row],[Customer Rating]]="", "", IF(tblClean[[#This Row],[Customer Rating]]&lt;=2,"0-2", IF(tblClean[[#This Row],[Customer Rating]]&lt;=5,"3-5", IF(tblClean[[#This Row],[Customer Rating]]&lt;=8,"6-8","9-10"))))</f>
        <v>3-5</v>
      </c>
    </row>
    <row r="615" spans="1:24" x14ac:dyDescent="0.3">
      <c r="A615" s="33" t="s">
        <v>634</v>
      </c>
      <c r="B615" s="34" t="s">
        <v>15</v>
      </c>
      <c r="C615" s="34" t="s">
        <v>16</v>
      </c>
      <c r="D615" s="35">
        <v>45946</v>
      </c>
      <c r="E615" s="35">
        <v>45950</v>
      </c>
      <c r="F615" s="35">
        <v>45955</v>
      </c>
      <c r="G615" s="35">
        <v>45962</v>
      </c>
      <c r="H615" s="34" t="s">
        <v>17</v>
      </c>
      <c r="I615" s="34"/>
      <c r="J615" s="35">
        <v>45972</v>
      </c>
      <c r="K615" s="36">
        <v>2</v>
      </c>
      <c r="L615" s="44">
        <f>IF(NOT(ISBLANK(tblClean[[#This Row],[Pre-Booking Date]])), 1, 0)</f>
        <v>1</v>
      </c>
      <c r="M615" s="44">
        <f>IF(NOT(ISBLANK(tblClean[[#This Row],[Booking Date]])), 1, 0)</f>
        <v>1</v>
      </c>
      <c r="N615" s="38">
        <f>IF(NOT(ISBLANK(tblClean[[#This Row],[Delivery Date]])), 1, 0)</f>
        <v>1</v>
      </c>
      <c r="O615" s="38">
        <f>IF(OR(LOWER(TRIM(tblClean[[#This Row],[Cancellation Status]]))="yes", LOWER(TRIM(tblClean[[#This Row],[Cancellation Status]]))="cancelled"), 1, 0)</f>
        <v>0</v>
      </c>
      <c r="P615" s="38">
        <f>IF(AND(tblClean[[#This Row],[Is_Delivered]]=1, tblClean[[#This Row],[Is_Cancelled]]=0), 1, 0)</f>
        <v>1</v>
      </c>
      <c r="Q615" s="38">
        <f>IF(AND(NOT(ISBLANK(tblClean[[#This Row],[Pre-Booking Date]])), NOT(ISBLANK(tblClean[[#This Row],[Lead Date]]))), tblClean[[#This Row],[Pre-Booking Date]] - tblClean[[#This Row],[Lead Date]], "")</f>
        <v>4</v>
      </c>
      <c r="R615" s="38">
        <f>IF(AND(NOT(ISBLANK(tblClean[[#This Row],[Booking Date]])), NOT(ISBLANK(tblClean[[#This Row],[Pre-Booking Date]]))), tblClean[[#This Row],[Booking Date]] - tblClean[[#This Row],[Pre-Booking Date]], "")</f>
        <v>5</v>
      </c>
      <c r="S615" s="38">
        <f>IF(AND(NOT(ISBLANK(tblClean[[#This Row],[Delivery Date]])), NOT(ISBLANK(tblClean[[#This Row],[Booking Date]]))), tblClean[[#This Row],[Delivery Date]] - tblClean[[#This Row],[Booking Date]], "")</f>
        <v>7</v>
      </c>
      <c r="T615" s="39">
        <f>IF(AND(tblClean[[#This Row],[Is_SuccessfulDelivery]]=1, NOT(ISBLANK(tblClean[[#This Row],[Delivery Date]])), NOT(ISBLANK(tblClean[[#This Row],[Booking Date]]))),
   tblClean[[#This Row],[Delivery Date]] - tblClean[[#This Row],[Booking Date]],
   "")</f>
        <v>7</v>
      </c>
      <c r="U6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5" s="82">
        <f>IF(tblClean[[#This Row],[Delivery Date]]="", "", tblClean[[#This Row],[Delivery Date]] - tblClean[[#This Row],[Lead Date]])</f>
        <v>16</v>
      </c>
      <c r="W615" s="82" t="str">
        <f>_xlfn.XLOOKUP(tblClean[[#This Row],[Lead ID]], tblHP[Lead ID], tblHP[Potential_Bucket], "")</f>
        <v>Low</v>
      </c>
      <c r="X615" s="82" t="str">
        <f>IF(tblClean[[#This Row],[Customer Rating]]="", "", IF(tblClean[[#This Row],[Customer Rating]]&lt;=2,"0-2", IF(tblClean[[#This Row],[Customer Rating]]&lt;=5,"3-5", IF(tblClean[[#This Row],[Customer Rating]]&lt;=8,"6-8","9-10"))))</f>
        <v>0-2</v>
      </c>
    </row>
    <row r="616" spans="1:24" x14ac:dyDescent="0.3">
      <c r="A616" s="40" t="s">
        <v>635</v>
      </c>
      <c r="B616" s="41" t="s">
        <v>19</v>
      </c>
      <c r="C616" s="41" t="s">
        <v>30</v>
      </c>
      <c r="D616" s="42">
        <v>45960</v>
      </c>
      <c r="E616" s="42">
        <v>45964</v>
      </c>
      <c r="F616" s="42">
        <v>45968</v>
      </c>
      <c r="G616" s="42">
        <v>45970</v>
      </c>
      <c r="H616" s="41" t="s">
        <v>17</v>
      </c>
      <c r="I616" s="41"/>
      <c r="J616" s="42">
        <v>46000</v>
      </c>
      <c r="K616" s="43">
        <v>4</v>
      </c>
      <c r="L616" s="44">
        <f>IF(NOT(ISBLANK(tblClean[[#This Row],[Pre-Booking Date]])), 1, 0)</f>
        <v>1</v>
      </c>
      <c r="M616" s="44">
        <f>IF(NOT(ISBLANK(tblClean[[#This Row],[Booking Date]])), 1, 0)</f>
        <v>1</v>
      </c>
      <c r="N616" s="38">
        <f>IF(NOT(ISBLANK(tblClean[[#This Row],[Delivery Date]])), 1, 0)</f>
        <v>1</v>
      </c>
      <c r="O616" s="38">
        <f>IF(OR(LOWER(TRIM(tblClean[[#This Row],[Cancellation Status]]))="yes", LOWER(TRIM(tblClean[[#This Row],[Cancellation Status]]))="cancelled"), 1, 0)</f>
        <v>0</v>
      </c>
      <c r="P616" s="38">
        <f>IF(AND(tblClean[[#This Row],[Is_Delivered]]=1, tblClean[[#This Row],[Is_Cancelled]]=0), 1, 0)</f>
        <v>1</v>
      </c>
      <c r="Q616" s="38">
        <f>IF(AND(NOT(ISBLANK(tblClean[[#This Row],[Pre-Booking Date]])), NOT(ISBLANK(tblClean[[#This Row],[Lead Date]]))), tblClean[[#This Row],[Pre-Booking Date]] - tblClean[[#This Row],[Lead Date]], "")</f>
        <v>4</v>
      </c>
      <c r="R616" s="38">
        <f>IF(AND(NOT(ISBLANK(tblClean[[#This Row],[Booking Date]])), NOT(ISBLANK(tblClean[[#This Row],[Pre-Booking Date]]))), tblClean[[#This Row],[Booking Date]] - tblClean[[#This Row],[Pre-Booking Date]], "")</f>
        <v>4</v>
      </c>
      <c r="S616" s="38">
        <f>IF(AND(NOT(ISBLANK(tblClean[[#This Row],[Delivery Date]])), NOT(ISBLANK(tblClean[[#This Row],[Booking Date]]))), tblClean[[#This Row],[Delivery Date]] - tblClean[[#This Row],[Booking Date]], "")</f>
        <v>2</v>
      </c>
      <c r="T616" s="39">
        <f>IF(AND(tblClean[[#This Row],[Is_SuccessfulDelivery]]=1, NOT(ISBLANK(tblClean[[#This Row],[Delivery Date]])), NOT(ISBLANK(tblClean[[#This Row],[Booking Date]]))),
   tblClean[[#This Row],[Delivery Date]] - tblClean[[#This Row],[Booking Date]],
   "")</f>
        <v>2</v>
      </c>
      <c r="U6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6" s="82">
        <f>IF(tblClean[[#This Row],[Delivery Date]]="", "", tblClean[[#This Row],[Delivery Date]] - tblClean[[#This Row],[Lead Date]])</f>
        <v>10</v>
      </c>
      <c r="W616" s="82" t="str">
        <f>_xlfn.XLOOKUP(tblClean[[#This Row],[Lead ID]], tblHP[Lead ID], tblHP[Potential_Bucket], "")</f>
        <v>Low</v>
      </c>
      <c r="X616" s="82" t="str">
        <f>IF(tblClean[[#This Row],[Customer Rating]]="", "", IF(tblClean[[#This Row],[Customer Rating]]&lt;=2,"0-2", IF(tblClean[[#This Row],[Customer Rating]]&lt;=5,"3-5", IF(tblClean[[#This Row],[Customer Rating]]&lt;=8,"6-8","9-10"))))</f>
        <v>3-5</v>
      </c>
    </row>
    <row r="617" spans="1:24" x14ac:dyDescent="0.3">
      <c r="A617" s="33" t="s">
        <v>636</v>
      </c>
      <c r="B617" s="34" t="s">
        <v>15</v>
      </c>
      <c r="C617" s="34" t="s">
        <v>16</v>
      </c>
      <c r="D617" s="35">
        <v>45949</v>
      </c>
      <c r="E617" s="35">
        <v>45953</v>
      </c>
      <c r="F617" s="35">
        <v>45957</v>
      </c>
      <c r="G617" s="35">
        <v>45962</v>
      </c>
      <c r="H617" s="34" t="s">
        <v>17</v>
      </c>
      <c r="I617" s="34"/>
      <c r="J617" s="35">
        <v>45987</v>
      </c>
      <c r="K617" s="36">
        <v>0</v>
      </c>
      <c r="L617" s="44">
        <f>IF(NOT(ISBLANK(tblClean[[#This Row],[Pre-Booking Date]])), 1, 0)</f>
        <v>1</v>
      </c>
      <c r="M617" s="44">
        <f>IF(NOT(ISBLANK(tblClean[[#This Row],[Booking Date]])), 1, 0)</f>
        <v>1</v>
      </c>
      <c r="N617" s="38">
        <f>IF(NOT(ISBLANK(tblClean[[#This Row],[Delivery Date]])), 1, 0)</f>
        <v>1</v>
      </c>
      <c r="O617" s="38">
        <f>IF(OR(LOWER(TRIM(tblClean[[#This Row],[Cancellation Status]]))="yes", LOWER(TRIM(tblClean[[#This Row],[Cancellation Status]]))="cancelled"), 1, 0)</f>
        <v>0</v>
      </c>
      <c r="P617" s="38">
        <f>IF(AND(tblClean[[#This Row],[Is_Delivered]]=1, tblClean[[#This Row],[Is_Cancelled]]=0), 1, 0)</f>
        <v>1</v>
      </c>
      <c r="Q617" s="38">
        <f>IF(AND(NOT(ISBLANK(tblClean[[#This Row],[Pre-Booking Date]])), NOT(ISBLANK(tblClean[[#This Row],[Lead Date]]))), tblClean[[#This Row],[Pre-Booking Date]] - tblClean[[#This Row],[Lead Date]], "")</f>
        <v>4</v>
      </c>
      <c r="R617" s="38">
        <f>IF(AND(NOT(ISBLANK(tblClean[[#This Row],[Booking Date]])), NOT(ISBLANK(tblClean[[#This Row],[Pre-Booking Date]]))), tblClean[[#This Row],[Booking Date]] - tblClean[[#This Row],[Pre-Booking Date]], "")</f>
        <v>4</v>
      </c>
      <c r="S617" s="38">
        <f>IF(AND(NOT(ISBLANK(tblClean[[#This Row],[Delivery Date]])), NOT(ISBLANK(tblClean[[#This Row],[Booking Date]]))), tblClean[[#This Row],[Delivery Date]] - tblClean[[#This Row],[Booking Date]], "")</f>
        <v>5</v>
      </c>
      <c r="T617" s="39">
        <f>IF(AND(tblClean[[#This Row],[Is_SuccessfulDelivery]]=1, NOT(ISBLANK(tblClean[[#This Row],[Delivery Date]])), NOT(ISBLANK(tblClean[[#This Row],[Booking Date]]))),
   tblClean[[#This Row],[Delivery Date]] - tblClean[[#This Row],[Booking Date]],
   "")</f>
        <v>5</v>
      </c>
      <c r="U6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7" s="82">
        <f>IF(tblClean[[#This Row],[Delivery Date]]="", "", tblClean[[#This Row],[Delivery Date]] - tblClean[[#This Row],[Lead Date]])</f>
        <v>13</v>
      </c>
      <c r="W617" s="82" t="str">
        <f>_xlfn.XLOOKUP(tblClean[[#This Row],[Lead ID]], tblHP[Lead ID], tblHP[Potential_Bucket], "")</f>
        <v>Low</v>
      </c>
      <c r="X617" s="82" t="str">
        <f>IF(tblClean[[#This Row],[Customer Rating]]="", "", IF(tblClean[[#This Row],[Customer Rating]]&lt;=2,"0-2", IF(tblClean[[#This Row],[Customer Rating]]&lt;=5,"3-5", IF(tblClean[[#This Row],[Customer Rating]]&lt;=8,"6-8","9-10"))))</f>
        <v>0-2</v>
      </c>
    </row>
    <row r="618" spans="1:24" x14ac:dyDescent="0.3">
      <c r="A618" s="40" t="s">
        <v>637</v>
      </c>
      <c r="B618" s="41" t="s">
        <v>15</v>
      </c>
      <c r="C618" s="41" t="s">
        <v>30</v>
      </c>
      <c r="D618" s="42">
        <v>45935</v>
      </c>
      <c r="E618" s="42">
        <v>45939</v>
      </c>
      <c r="F618" s="42">
        <v>45940</v>
      </c>
      <c r="G618" s="42">
        <v>45945</v>
      </c>
      <c r="H618" s="41" t="s">
        <v>17</v>
      </c>
      <c r="I618" s="41"/>
      <c r="J618" s="42">
        <v>45964</v>
      </c>
      <c r="K618" s="43">
        <v>1</v>
      </c>
      <c r="L618" s="44">
        <f>IF(NOT(ISBLANK(tblClean[[#This Row],[Pre-Booking Date]])), 1, 0)</f>
        <v>1</v>
      </c>
      <c r="M618" s="44">
        <f>IF(NOT(ISBLANK(tblClean[[#This Row],[Booking Date]])), 1, 0)</f>
        <v>1</v>
      </c>
      <c r="N618" s="38">
        <f>IF(NOT(ISBLANK(tblClean[[#This Row],[Delivery Date]])), 1, 0)</f>
        <v>1</v>
      </c>
      <c r="O618" s="38">
        <f>IF(OR(LOWER(TRIM(tblClean[[#This Row],[Cancellation Status]]))="yes", LOWER(TRIM(tblClean[[#This Row],[Cancellation Status]]))="cancelled"), 1, 0)</f>
        <v>0</v>
      </c>
      <c r="P618" s="38">
        <f>IF(AND(tblClean[[#This Row],[Is_Delivered]]=1, tblClean[[#This Row],[Is_Cancelled]]=0), 1, 0)</f>
        <v>1</v>
      </c>
      <c r="Q618" s="38">
        <f>IF(AND(NOT(ISBLANK(tblClean[[#This Row],[Pre-Booking Date]])), NOT(ISBLANK(tblClean[[#This Row],[Lead Date]]))), tblClean[[#This Row],[Pre-Booking Date]] - tblClean[[#This Row],[Lead Date]], "")</f>
        <v>4</v>
      </c>
      <c r="R618" s="38">
        <f>IF(AND(NOT(ISBLANK(tblClean[[#This Row],[Booking Date]])), NOT(ISBLANK(tblClean[[#This Row],[Pre-Booking Date]]))), tblClean[[#This Row],[Booking Date]] - tblClean[[#This Row],[Pre-Booking Date]], "")</f>
        <v>1</v>
      </c>
      <c r="S618" s="38">
        <f>IF(AND(NOT(ISBLANK(tblClean[[#This Row],[Delivery Date]])), NOT(ISBLANK(tblClean[[#This Row],[Booking Date]]))), tblClean[[#This Row],[Delivery Date]] - tblClean[[#This Row],[Booking Date]], "")</f>
        <v>5</v>
      </c>
      <c r="T618" s="39">
        <f>IF(AND(tblClean[[#This Row],[Is_SuccessfulDelivery]]=1, NOT(ISBLANK(tblClean[[#This Row],[Delivery Date]])), NOT(ISBLANK(tblClean[[#This Row],[Booking Date]]))),
   tblClean[[#This Row],[Delivery Date]] - tblClean[[#This Row],[Booking Date]],
   "")</f>
        <v>5</v>
      </c>
      <c r="U6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8" s="82">
        <f>IF(tblClean[[#This Row],[Delivery Date]]="", "", tblClean[[#This Row],[Delivery Date]] - tblClean[[#This Row],[Lead Date]])</f>
        <v>10</v>
      </c>
      <c r="W618" s="82" t="str">
        <f>_xlfn.XLOOKUP(tblClean[[#This Row],[Lead ID]], tblHP[Lead ID], tblHP[Potential_Bucket], "")</f>
        <v>Low</v>
      </c>
      <c r="X618" s="82" t="str">
        <f>IF(tblClean[[#This Row],[Customer Rating]]="", "", IF(tblClean[[#This Row],[Customer Rating]]&lt;=2,"0-2", IF(tblClean[[#This Row],[Customer Rating]]&lt;=5,"3-5", IF(tblClean[[#This Row],[Customer Rating]]&lt;=8,"6-8","9-10"))))</f>
        <v>0-2</v>
      </c>
    </row>
    <row r="619" spans="1:24" x14ac:dyDescent="0.3">
      <c r="A619" s="33" t="s">
        <v>638</v>
      </c>
      <c r="B619" s="34" t="s">
        <v>19</v>
      </c>
      <c r="C619" s="34" t="s">
        <v>30</v>
      </c>
      <c r="D619" s="35">
        <v>45938</v>
      </c>
      <c r="E619" s="35">
        <v>45941</v>
      </c>
      <c r="F619" s="35">
        <v>45942</v>
      </c>
      <c r="G619" s="35">
        <v>45948</v>
      </c>
      <c r="H619" s="34" t="s">
        <v>17</v>
      </c>
      <c r="I619" s="34"/>
      <c r="J619" s="35">
        <v>45966</v>
      </c>
      <c r="K619" s="36">
        <v>1</v>
      </c>
      <c r="L619" s="44">
        <f>IF(NOT(ISBLANK(tblClean[[#This Row],[Pre-Booking Date]])), 1, 0)</f>
        <v>1</v>
      </c>
      <c r="M619" s="44">
        <f>IF(NOT(ISBLANK(tblClean[[#This Row],[Booking Date]])), 1, 0)</f>
        <v>1</v>
      </c>
      <c r="N619" s="38">
        <f>IF(NOT(ISBLANK(tblClean[[#This Row],[Delivery Date]])), 1, 0)</f>
        <v>1</v>
      </c>
      <c r="O619" s="38">
        <f>IF(OR(LOWER(TRIM(tblClean[[#This Row],[Cancellation Status]]))="yes", LOWER(TRIM(tblClean[[#This Row],[Cancellation Status]]))="cancelled"), 1, 0)</f>
        <v>0</v>
      </c>
      <c r="P619" s="38">
        <f>IF(AND(tblClean[[#This Row],[Is_Delivered]]=1, tblClean[[#This Row],[Is_Cancelled]]=0), 1, 0)</f>
        <v>1</v>
      </c>
      <c r="Q619" s="38">
        <f>IF(AND(NOT(ISBLANK(tblClean[[#This Row],[Pre-Booking Date]])), NOT(ISBLANK(tblClean[[#This Row],[Lead Date]]))), tblClean[[#This Row],[Pre-Booking Date]] - tblClean[[#This Row],[Lead Date]], "")</f>
        <v>3</v>
      </c>
      <c r="R619" s="38">
        <f>IF(AND(NOT(ISBLANK(tblClean[[#This Row],[Booking Date]])), NOT(ISBLANK(tblClean[[#This Row],[Pre-Booking Date]]))), tblClean[[#This Row],[Booking Date]] - tblClean[[#This Row],[Pre-Booking Date]], "")</f>
        <v>1</v>
      </c>
      <c r="S619" s="38">
        <f>IF(AND(NOT(ISBLANK(tblClean[[#This Row],[Delivery Date]])), NOT(ISBLANK(tblClean[[#This Row],[Booking Date]]))), tblClean[[#This Row],[Delivery Date]] - tblClean[[#This Row],[Booking Date]], "")</f>
        <v>6</v>
      </c>
      <c r="T619" s="39">
        <f>IF(AND(tblClean[[#This Row],[Is_SuccessfulDelivery]]=1, NOT(ISBLANK(tblClean[[#This Row],[Delivery Date]])), NOT(ISBLANK(tblClean[[#This Row],[Booking Date]]))),
   tblClean[[#This Row],[Delivery Date]] - tblClean[[#This Row],[Booking Date]],
   "")</f>
        <v>6</v>
      </c>
      <c r="U6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19" s="82">
        <f>IF(tblClean[[#This Row],[Delivery Date]]="", "", tblClean[[#This Row],[Delivery Date]] - tblClean[[#This Row],[Lead Date]])</f>
        <v>10</v>
      </c>
      <c r="W619" s="82" t="str">
        <f>_xlfn.XLOOKUP(tblClean[[#This Row],[Lead ID]], tblHP[Lead ID], tblHP[Potential_Bucket], "")</f>
        <v>Low</v>
      </c>
      <c r="X619" s="82" t="str">
        <f>IF(tblClean[[#This Row],[Customer Rating]]="", "", IF(tblClean[[#This Row],[Customer Rating]]&lt;=2,"0-2", IF(tblClean[[#This Row],[Customer Rating]]&lt;=5,"3-5", IF(tblClean[[#This Row],[Customer Rating]]&lt;=8,"6-8","9-10"))))</f>
        <v>0-2</v>
      </c>
    </row>
    <row r="620" spans="1:24" x14ac:dyDescent="0.3">
      <c r="A620" s="40" t="s">
        <v>639</v>
      </c>
      <c r="B620" s="41" t="s">
        <v>19</v>
      </c>
      <c r="C620" s="41" t="s">
        <v>16</v>
      </c>
      <c r="D620" s="42">
        <v>45945</v>
      </c>
      <c r="E620" s="42">
        <v>45947</v>
      </c>
      <c r="F620" s="42">
        <v>45952</v>
      </c>
      <c r="G620" s="42">
        <v>45956</v>
      </c>
      <c r="H620" s="41" t="s">
        <v>17</v>
      </c>
      <c r="I620" s="41"/>
      <c r="J620" s="42">
        <v>45979</v>
      </c>
      <c r="K620" s="43">
        <v>2</v>
      </c>
      <c r="L620" s="44">
        <f>IF(NOT(ISBLANK(tblClean[[#This Row],[Pre-Booking Date]])), 1, 0)</f>
        <v>1</v>
      </c>
      <c r="M620" s="44">
        <f>IF(NOT(ISBLANK(tblClean[[#This Row],[Booking Date]])), 1, 0)</f>
        <v>1</v>
      </c>
      <c r="N620" s="38">
        <f>IF(NOT(ISBLANK(tblClean[[#This Row],[Delivery Date]])), 1, 0)</f>
        <v>1</v>
      </c>
      <c r="O620" s="38">
        <f>IF(OR(LOWER(TRIM(tblClean[[#This Row],[Cancellation Status]]))="yes", LOWER(TRIM(tblClean[[#This Row],[Cancellation Status]]))="cancelled"), 1, 0)</f>
        <v>0</v>
      </c>
      <c r="P620" s="38">
        <f>IF(AND(tblClean[[#This Row],[Is_Delivered]]=1, tblClean[[#This Row],[Is_Cancelled]]=0), 1, 0)</f>
        <v>1</v>
      </c>
      <c r="Q620" s="38">
        <f>IF(AND(NOT(ISBLANK(tblClean[[#This Row],[Pre-Booking Date]])), NOT(ISBLANK(tblClean[[#This Row],[Lead Date]]))), tblClean[[#This Row],[Pre-Booking Date]] - tblClean[[#This Row],[Lead Date]], "")</f>
        <v>2</v>
      </c>
      <c r="R620" s="38">
        <f>IF(AND(NOT(ISBLANK(tblClean[[#This Row],[Booking Date]])), NOT(ISBLANK(tblClean[[#This Row],[Pre-Booking Date]]))), tblClean[[#This Row],[Booking Date]] - tblClean[[#This Row],[Pre-Booking Date]], "")</f>
        <v>5</v>
      </c>
      <c r="S620" s="38">
        <f>IF(AND(NOT(ISBLANK(tblClean[[#This Row],[Delivery Date]])), NOT(ISBLANK(tblClean[[#This Row],[Booking Date]]))), tblClean[[#This Row],[Delivery Date]] - tblClean[[#This Row],[Booking Date]], "")</f>
        <v>4</v>
      </c>
      <c r="T620" s="39">
        <f>IF(AND(tblClean[[#This Row],[Is_SuccessfulDelivery]]=1, NOT(ISBLANK(tblClean[[#This Row],[Delivery Date]])), NOT(ISBLANK(tblClean[[#This Row],[Booking Date]]))),
   tblClean[[#This Row],[Delivery Date]] - tblClean[[#This Row],[Booking Date]],
   "")</f>
        <v>4</v>
      </c>
      <c r="U6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20" s="82">
        <f>IF(tblClean[[#This Row],[Delivery Date]]="", "", tblClean[[#This Row],[Delivery Date]] - tblClean[[#This Row],[Lead Date]])</f>
        <v>11</v>
      </c>
      <c r="W620" s="82" t="str">
        <f>_xlfn.XLOOKUP(tblClean[[#This Row],[Lead ID]], tblHP[Lead ID], tblHP[Potential_Bucket], "")</f>
        <v>Low</v>
      </c>
      <c r="X620" s="82" t="str">
        <f>IF(tblClean[[#This Row],[Customer Rating]]="", "", IF(tblClean[[#This Row],[Customer Rating]]&lt;=2,"0-2", IF(tblClean[[#This Row],[Customer Rating]]&lt;=5,"3-5", IF(tblClean[[#This Row],[Customer Rating]]&lt;=8,"6-8","9-10"))))</f>
        <v>0-2</v>
      </c>
    </row>
    <row r="621" spans="1:24" x14ac:dyDescent="0.3">
      <c r="A621" s="33" t="s">
        <v>640</v>
      </c>
      <c r="B621" s="34" t="s">
        <v>32</v>
      </c>
      <c r="C621" s="34" t="s">
        <v>16</v>
      </c>
      <c r="D621" s="35">
        <v>45951</v>
      </c>
      <c r="E621" s="35">
        <v>45955</v>
      </c>
      <c r="F621" s="35">
        <v>45960</v>
      </c>
      <c r="G621" s="35">
        <v>45962</v>
      </c>
      <c r="H621" s="34" t="s">
        <v>17</v>
      </c>
      <c r="I621" s="34"/>
      <c r="J621" s="35">
        <v>45984</v>
      </c>
      <c r="K621" s="36">
        <v>8</v>
      </c>
      <c r="L621" s="44">
        <f>IF(NOT(ISBLANK(tblClean[[#This Row],[Pre-Booking Date]])), 1, 0)</f>
        <v>1</v>
      </c>
      <c r="M621" s="44">
        <f>IF(NOT(ISBLANK(tblClean[[#This Row],[Booking Date]])), 1, 0)</f>
        <v>1</v>
      </c>
      <c r="N621" s="38">
        <f>IF(NOT(ISBLANK(tblClean[[#This Row],[Delivery Date]])), 1, 0)</f>
        <v>1</v>
      </c>
      <c r="O621" s="38">
        <f>IF(OR(LOWER(TRIM(tblClean[[#This Row],[Cancellation Status]]))="yes", LOWER(TRIM(tblClean[[#This Row],[Cancellation Status]]))="cancelled"), 1, 0)</f>
        <v>0</v>
      </c>
      <c r="P621" s="38">
        <f>IF(AND(tblClean[[#This Row],[Is_Delivered]]=1, tblClean[[#This Row],[Is_Cancelled]]=0), 1, 0)</f>
        <v>1</v>
      </c>
      <c r="Q621" s="38">
        <f>IF(AND(NOT(ISBLANK(tblClean[[#This Row],[Pre-Booking Date]])), NOT(ISBLANK(tblClean[[#This Row],[Lead Date]]))), tblClean[[#This Row],[Pre-Booking Date]] - tblClean[[#This Row],[Lead Date]], "")</f>
        <v>4</v>
      </c>
      <c r="R621" s="38">
        <f>IF(AND(NOT(ISBLANK(tblClean[[#This Row],[Booking Date]])), NOT(ISBLANK(tblClean[[#This Row],[Pre-Booking Date]]))), tblClean[[#This Row],[Booking Date]] - tblClean[[#This Row],[Pre-Booking Date]], "")</f>
        <v>5</v>
      </c>
      <c r="S621" s="38">
        <f>IF(AND(NOT(ISBLANK(tblClean[[#This Row],[Delivery Date]])), NOT(ISBLANK(tblClean[[#This Row],[Booking Date]]))), tblClean[[#This Row],[Delivery Date]] - tblClean[[#This Row],[Booking Date]], "")</f>
        <v>2</v>
      </c>
      <c r="T621" s="39">
        <f>IF(AND(tblClean[[#This Row],[Is_SuccessfulDelivery]]=1, NOT(ISBLANK(tblClean[[#This Row],[Delivery Date]])), NOT(ISBLANK(tblClean[[#This Row],[Booking Date]]))),
   tblClean[[#This Row],[Delivery Date]] - tblClean[[#This Row],[Booking Date]],
   "")</f>
        <v>2</v>
      </c>
      <c r="U6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21" s="82">
        <f>IF(tblClean[[#This Row],[Delivery Date]]="", "", tblClean[[#This Row],[Delivery Date]] - tblClean[[#This Row],[Lead Date]])</f>
        <v>11</v>
      </c>
      <c r="W621" s="82" t="str">
        <f>_xlfn.XLOOKUP(tblClean[[#This Row],[Lead ID]], tblHP[Lead ID], tblHP[Potential_Bucket], "")</f>
        <v>Medium</v>
      </c>
      <c r="X621" s="82" t="str">
        <f>IF(tblClean[[#This Row],[Customer Rating]]="", "", IF(tblClean[[#This Row],[Customer Rating]]&lt;=2,"0-2", IF(tblClean[[#This Row],[Customer Rating]]&lt;=5,"3-5", IF(tblClean[[#This Row],[Customer Rating]]&lt;=8,"6-8","9-10"))))</f>
        <v>6-8</v>
      </c>
    </row>
    <row r="622" spans="1:24" x14ac:dyDescent="0.3">
      <c r="A622" s="40" t="s">
        <v>641</v>
      </c>
      <c r="B622" s="41" t="s">
        <v>19</v>
      </c>
      <c r="C622" s="41" t="s">
        <v>22</v>
      </c>
      <c r="D622" s="42">
        <v>45939</v>
      </c>
      <c r="E622" s="41"/>
      <c r="F622" s="41"/>
      <c r="G622" s="41"/>
      <c r="H622" s="41" t="s">
        <v>23</v>
      </c>
      <c r="I622" s="41" t="s">
        <v>101</v>
      </c>
      <c r="J622" s="41"/>
      <c r="K622" s="43"/>
      <c r="L622" s="44">
        <f>IF(NOT(ISBLANK(tblClean[[#This Row],[Pre-Booking Date]])), 1, 0)</f>
        <v>0</v>
      </c>
      <c r="M622" s="44">
        <f>IF(NOT(ISBLANK(tblClean[[#This Row],[Booking Date]])), 1, 0)</f>
        <v>0</v>
      </c>
      <c r="N622" s="38">
        <f>IF(NOT(ISBLANK(tblClean[[#This Row],[Delivery Date]])), 1, 0)</f>
        <v>0</v>
      </c>
      <c r="O622" s="38">
        <f>IF(OR(LOWER(TRIM(tblClean[[#This Row],[Cancellation Status]]))="yes", LOWER(TRIM(tblClean[[#This Row],[Cancellation Status]]))="cancelled"), 1, 0)</f>
        <v>1</v>
      </c>
      <c r="P622" s="38">
        <f>IF(AND(tblClean[[#This Row],[Is_Delivered]]=1, tblClean[[#This Row],[Is_Cancelled]]=0), 1, 0)</f>
        <v>0</v>
      </c>
      <c r="Q622" s="38" t="str">
        <f>IF(AND(NOT(ISBLANK(tblClean[[#This Row],[Pre-Booking Date]])), NOT(ISBLANK(tblClean[[#This Row],[Lead Date]]))), tblClean[[#This Row],[Pre-Booking Date]] - tblClean[[#This Row],[Lead Date]], "")</f>
        <v/>
      </c>
      <c r="R622" s="38" t="str">
        <f>IF(AND(NOT(ISBLANK(tblClean[[#This Row],[Booking Date]])), NOT(ISBLANK(tblClean[[#This Row],[Pre-Booking Date]]))), tblClean[[#This Row],[Booking Date]] - tblClean[[#This Row],[Pre-Booking Date]], "")</f>
        <v/>
      </c>
      <c r="S622" s="38" t="str">
        <f>IF(AND(NOT(ISBLANK(tblClean[[#This Row],[Delivery Date]])), NOT(ISBLANK(tblClean[[#This Row],[Booking Date]]))), tblClean[[#This Row],[Delivery Date]] - tblClean[[#This Row],[Booking Date]], "")</f>
        <v/>
      </c>
      <c r="T622" s="39" t="str">
        <f>IF(AND(tblClean[[#This Row],[Is_SuccessfulDelivery]]=1, NOT(ISBLANK(tblClean[[#This Row],[Delivery Date]])), NOT(ISBLANK(tblClean[[#This Row],[Booking Date]]))),
   tblClean[[#This Row],[Delivery Date]] - tblClean[[#This Row],[Booking Date]],
   "")</f>
        <v/>
      </c>
      <c r="U6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22" s="82" t="str">
        <f>IF(tblClean[[#This Row],[Delivery Date]]="", "", tblClean[[#This Row],[Delivery Date]] - tblClean[[#This Row],[Lead Date]])</f>
        <v/>
      </c>
      <c r="W622" s="82" t="str">
        <f>_xlfn.XLOOKUP(tblClean[[#This Row],[Lead ID]], tblHP[Lead ID], tblHP[Potential_Bucket], "")</f>
        <v>Low</v>
      </c>
      <c r="X622" s="82" t="str">
        <f>IF(tblClean[[#This Row],[Customer Rating]]="", "", IF(tblClean[[#This Row],[Customer Rating]]&lt;=2,"0-2", IF(tblClean[[#This Row],[Customer Rating]]&lt;=5,"3-5", IF(tblClean[[#This Row],[Customer Rating]]&lt;=8,"6-8","9-10"))))</f>
        <v/>
      </c>
    </row>
    <row r="623" spans="1:24" x14ac:dyDescent="0.3">
      <c r="A623" s="33" t="s">
        <v>642</v>
      </c>
      <c r="B623" s="34" t="s">
        <v>21</v>
      </c>
      <c r="C623" s="34" t="s">
        <v>16</v>
      </c>
      <c r="D623" s="35">
        <v>45945</v>
      </c>
      <c r="E623" s="35">
        <v>45949</v>
      </c>
      <c r="F623" s="35">
        <v>45953</v>
      </c>
      <c r="G623" s="35">
        <v>45958</v>
      </c>
      <c r="H623" s="34" t="s">
        <v>17</v>
      </c>
      <c r="I623" s="34"/>
      <c r="J623" s="35">
        <v>45980</v>
      </c>
      <c r="K623" s="36">
        <v>6</v>
      </c>
      <c r="L623" s="44">
        <f>IF(NOT(ISBLANK(tblClean[[#This Row],[Pre-Booking Date]])), 1, 0)</f>
        <v>1</v>
      </c>
      <c r="M623" s="44">
        <f>IF(NOT(ISBLANK(tblClean[[#This Row],[Booking Date]])), 1, 0)</f>
        <v>1</v>
      </c>
      <c r="N623" s="38">
        <f>IF(NOT(ISBLANK(tblClean[[#This Row],[Delivery Date]])), 1, 0)</f>
        <v>1</v>
      </c>
      <c r="O623" s="38">
        <f>IF(OR(LOWER(TRIM(tblClean[[#This Row],[Cancellation Status]]))="yes", LOWER(TRIM(tblClean[[#This Row],[Cancellation Status]]))="cancelled"), 1, 0)</f>
        <v>0</v>
      </c>
      <c r="P623" s="38">
        <f>IF(AND(tblClean[[#This Row],[Is_Delivered]]=1, tblClean[[#This Row],[Is_Cancelled]]=0), 1, 0)</f>
        <v>1</v>
      </c>
      <c r="Q623" s="38">
        <f>IF(AND(NOT(ISBLANK(tblClean[[#This Row],[Pre-Booking Date]])), NOT(ISBLANK(tblClean[[#This Row],[Lead Date]]))), tblClean[[#This Row],[Pre-Booking Date]] - tblClean[[#This Row],[Lead Date]], "")</f>
        <v>4</v>
      </c>
      <c r="R623" s="38">
        <f>IF(AND(NOT(ISBLANK(tblClean[[#This Row],[Booking Date]])), NOT(ISBLANK(tblClean[[#This Row],[Pre-Booking Date]]))), tblClean[[#This Row],[Booking Date]] - tblClean[[#This Row],[Pre-Booking Date]], "")</f>
        <v>4</v>
      </c>
      <c r="S623" s="38">
        <f>IF(AND(NOT(ISBLANK(tblClean[[#This Row],[Delivery Date]])), NOT(ISBLANK(tblClean[[#This Row],[Booking Date]]))), tblClean[[#This Row],[Delivery Date]] - tblClean[[#This Row],[Booking Date]], "")</f>
        <v>5</v>
      </c>
      <c r="T623" s="39">
        <f>IF(AND(tblClean[[#This Row],[Is_SuccessfulDelivery]]=1, NOT(ISBLANK(tblClean[[#This Row],[Delivery Date]])), NOT(ISBLANK(tblClean[[#This Row],[Booking Date]]))),
   tblClean[[#This Row],[Delivery Date]] - tblClean[[#This Row],[Booking Date]],
   "")</f>
        <v>5</v>
      </c>
      <c r="U6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23" s="82">
        <f>IF(tblClean[[#This Row],[Delivery Date]]="", "", tblClean[[#This Row],[Delivery Date]] - tblClean[[#This Row],[Lead Date]])</f>
        <v>13</v>
      </c>
      <c r="W623" s="82" t="str">
        <f>_xlfn.XLOOKUP(tblClean[[#This Row],[Lead ID]], tblHP[Lead ID], tblHP[Potential_Bucket], "")</f>
        <v>Low</v>
      </c>
      <c r="X623" s="82" t="str">
        <f>IF(tblClean[[#This Row],[Customer Rating]]="", "", IF(tblClean[[#This Row],[Customer Rating]]&lt;=2,"0-2", IF(tblClean[[#This Row],[Customer Rating]]&lt;=5,"3-5", IF(tblClean[[#This Row],[Customer Rating]]&lt;=8,"6-8","9-10"))))</f>
        <v>6-8</v>
      </c>
    </row>
    <row r="624" spans="1:24" x14ac:dyDescent="0.3">
      <c r="A624" s="40" t="s">
        <v>643</v>
      </c>
      <c r="B624" s="41" t="s">
        <v>15</v>
      </c>
      <c r="C624" s="41" t="s">
        <v>16</v>
      </c>
      <c r="D624" s="42">
        <v>45939</v>
      </c>
      <c r="E624" s="42">
        <v>45942</v>
      </c>
      <c r="F624" s="42">
        <v>45943</v>
      </c>
      <c r="G624" s="42">
        <v>45949</v>
      </c>
      <c r="H624" s="41" t="s">
        <v>17</v>
      </c>
      <c r="I624" s="41"/>
      <c r="J624" s="42">
        <v>45960</v>
      </c>
      <c r="K624" s="43">
        <v>6</v>
      </c>
      <c r="L624" s="44">
        <f>IF(NOT(ISBLANK(tblClean[[#This Row],[Pre-Booking Date]])), 1, 0)</f>
        <v>1</v>
      </c>
      <c r="M624" s="44">
        <f>IF(NOT(ISBLANK(tblClean[[#This Row],[Booking Date]])), 1, 0)</f>
        <v>1</v>
      </c>
      <c r="N624" s="38">
        <f>IF(NOT(ISBLANK(tblClean[[#This Row],[Delivery Date]])), 1, 0)</f>
        <v>1</v>
      </c>
      <c r="O624" s="38">
        <f>IF(OR(LOWER(TRIM(tblClean[[#This Row],[Cancellation Status]]))="yes", LOWER(TRIM(tblClean[[#This Row],[Cancellation Status]]))="cancelled"), 1, 0)</f>
        <v>0</v>
      </c>
      <c r="P624" s="38">
        <f>IF(AND(tblClean[[#This Row],[Is_Delivered]]=1, tblClean[[#This Row],[Is_Cancelled]]=0), 1, 0)</f>
        <v>1</v>
      </c>
      <c r="Q624" s="38">
        <f>IF(AND(NOT(ISBLANK(tblClean[[#This Row],[Pre-Booking Date]])), NOT(ISBLANK(tblClean[[#This Row],[Lead Date]]))), tblClean[[#This Row],[Pre-Booking Date]] - tblClean[[#This Row],[Lead Date]], "")</f>
        <v>3</v>
      </c>
      <c r="R624" s="38">
        <f>IF(AND(NOT(ISBLANK(tblClean[[#This Row],[Booking Date]])), NOT(ISBLANK(tblClean[[#This Row],[Pre-Booking Date]]))), tblClean[[#This Row],[Booking Date]] - tblClean[[#This Row],[Pre-Booking Date]], "")</f>
        <v>1</v>
      </c>
      <c r="S624" s="38">
        <f>IF(AND(NOT(ISBLANK(tblClean[[#This Row],[Delivery Date]])), NOT(ISBLANK(tblClean[[#This Row],[Booking Date]]))), tblClean[[#This Row],[Delivery Date]] - tblClean[[#This Row],[Booking Date]], "")</f>
        <v>6</v>
      </c>
      <c r="T624" s="39">
        <f>IF(AND(tblClean[[#This Row],[Is_SuccessfulDelivery]]=1, NOT(ISBLANK(tblClean[[#This Row],[Delivery Date]])), NOT(ISBLANK(tblClean[[#This Row],[Booking Date]]))),
   tblClean[[#This Row],[Delivery Date]] - tblClean[[#This Row],[Booking Date]],
   "")</f>
        <v>6</v>
      </c>
      <c r="U6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24" s="82">
        <f>IF(tblClean[[#This Row],[Delivery Date]]="", "", tblClean[[#This Row],[Delivery Date]] - tblClean[[#This Row],[Lead Date]])</f>
        <v>10</v>
      </c>
      <c r="W624" s="82" t="str">
        <f>_xlfn.XLOOKUP(tblClean[[#This Row],[Lead ID]], tblHP[Lead ID], tblHP[Potential_Bucket], "")</f>
        <v>Low</v>
      </c>
      <c r="X624" s="82" t="str">
        <f>IF(tblClean[[#This Row],[Customer Rating]]="", "", IF(tblClean[[#This Row],[Customer Rating]]&lt;=2,"0-2", IF(tblClean[[#This Row],[Customer Rating]]&lt;=5,"3-5", IF(tblClean[[#This Row],[Customer Rating]]&lt;=8,"6-8","9-10"))))</f>
        <v>6-8</v>
      </c>
    </row>
    <row r="625" spans="1:24" x14ac:dyDescent="0.3">
      <c r="A625" s="33" t="s">
        <v>644</v>
      </c>
      <c r="B625" s="34" t="s">
        <v>15</v>
      </c>
      <c r="C625" s="34" t="s">
        <v>16</v>
      </c>
      <c r="D625" s="35">
        <v>45952</v>
      </c>
      <c r="E625" s="35">
        <v>45957</v>
      </c>
      <c r="F625" s="35">
        <v>45958</v>
      </c>
      <c r="G625" s="35">
        <v>45961</v>
      </c>
      <c r="H625" s="34" t="s">
        <v>17</v>
      </c>
      <c r="I625" s="34"/>
      <c r="J625" s="35">
        <v>45989</v>
      </c>
      <c r="K625" s="36">
        <v>3</v>
      </c>
      <c r="L625" s="44">
        <f>IF(NOT(ISBLANK(tblClean[[#This Row],[Pre-Booking Date]])), 1, 0)</f>
        <v>1</v>
      </c>
      <c r="M625" s="44">
        <f>IF(NOT(ISBLANK(tblClean[[#This Row],[Booking Date]])), 1, 0)</f>
        <v>1</v>
      </c>
      <c r="N625" s="38">
        <f>IF(NOT(ISBLANK(tblClean[[#This Row],[Delivery Date]])), 1, 0)</f>
        <v>1</v>
      </c>
      <c r="O625" s="38">
        <f>IF(OR(LOWER(TRIM(tblClean[[#This Row],[Cancellation Status]]))="yes", LOWER(TRIM(tblClean[[#This Row],[Cancellation Status]]))="cancelled"), 1, 0)</f>
        <v>0</v>
      </c>
      <c r="P625" s="38">
        <f>IF(AND(tblClean[[#This Row],[Is_Delivered]]=1, tblClean[[#This Row],[Is_Cancelled]]=0), 1, 0)</f>
        <v>1</v>
      </c>
      <c r="Q625" s="38">
        <f>IF(AND(NOT(ISBLANK(tblClean[[#This Row],[Pre-Booking Date]])), NOT(ISBLANK(tblClean[[#This Row],[Lead Date]]))), tblClean[[#This Row],[Pre-Booking Date]] - tblClean[[#This Row],[Lead Date]], "")</f>
        <v>5</v>
      </c>
      <c r="R625" s="38">
        <f>IF(AND(NOT(ISBLANK(tblClean[[#This Row],[Booking Date]])), NOT(ISBLANK(tblClean[[#This Row],[Pre-Booking Date]]))), tblClean[[#This Row],[Booking Date]] - tblClean[[#This Row],[Pre-Booking Date]], "")</f>
        <v>1</v>
      </c>
      <c r="S625" s="38">
        <f>IF(AND(NOT(ISBLANK(tblClean[[#This Row],[Delivery Date]])), NOT(ISBLANK(tblClean[[#This Row],[Booking Date]]))), tblClean[[#This Row],[Delivery Date]] - tblClean[[#This Row],[Booking Date]], "")</f>
        <v>3</v>
      </c>
      <c r="T625" s="39">
        <f>IF(AND(tblClean[[#This Row],[Is_SuccessfulDelivery]]=1, NOT(ISBLANK(tblClean[[#This Row],[Delivery Date]])), NOT(ISBLANK(tblClean[[#This Row],[Booking Date]]))),
   tblClean[[#This Row],[Delivery Date]] - tblClean[[#This Row],[Booking Date]],
   "")</f>
        <v>3</v>
      </c>
      <c r="U6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25" s="82">
        <f>IF(tblClean[[#This Row],[Delivery Date]]="", "", tblClean[[#This Row],[Delivery Date]] - tblClean[[#This Row],[Lead Date]])</f>
        <v>9</v>
      </c>
      <c r="W625" s="82" t="str">
        <f>_xlfn.XLOOKUP(tblClean[[#This Row],[Lead ID]], tblHP[Lead ID], tblHP[Potential_Bucket], "")</f>
        <v>Low</v>
      </c>
      <c r="X625" s="82" t="str">
        <f>IF(tblClean[[#This Row],[Customer Rating]]="", "", IF(tblClean[[#This Row],[Customer Rating]]&lt;=2,"0-2", IF(tblClean[[#This Row],[Customer Rating]]&lt;=5,"3-5", IF(tblClean[[#This Row],[Customer Rating]]&lt;=8,"6-8","9-10"))))</f>
        <v>3-5</v>
      </c>
    </row>
    <row r="626" spans="1:24" x14ac:dyDescent="0.3">
      <c r="A626" s="40" t="s">
        <v>645</v>
      </c>
      <c r="B626" s="41" t="s">
        <v>21</v>
      </c>
      <c r="C626" s="41" t="s">
        <v>30</v>
      </c>
      <c r="D626" s="42">
        <v>45931</v>
      </c>
      <c r="E626" s="42">
        <v>45934</v>
      </c>
      <c r="F626" s="42">
        <v>45939</v>
      </c>
      <c r="G626" s="42">
        <v>45943</v>
      </c>
      <c r="H626" s="41" t="s">
        <v>17</v>
      </c>
      <c r="I626" s="41"/>
      <c r="J626" s="42">
        <v>45971</v>
      </c>
      <c r="K626" s="43">
        <v>4</v>
      </c>
      <c r="L626" s="44">
        <f>IF(NOT(ISBLANK(tblClean[[#This Row],[Pre-Booking Date]])), 1, 0)</f>
        <v>1</v>
      </c>
      <c r="M626" s="44">
        <f>IF(NOT(ISBLANK(tblClean[[#This Row],[Booking Date]])), 1, 0)</f>
        <v>1</v>
      </c>
      <c r="N626" s="38">
        <f>IF(NOT(ISBLANK(tblClean[[#This Row],[Delivery Date]])), 1, 0)</f>
        <v>1</v>
      </c>
      <c r="O626" s="38">
        <f>IF(OR(LOWER(TRIM(tblClean[[#This Row],[Cancellation Status]]))="yes", LOWER(TRIM(tblClean[[#This Row],[Cancellation Status]]))="cancelled"), 1, 0)</f>
        <v>0</v>
      </c>
      <c r="P626" s="38">
        <f>IF(AND(tblClean[[#This Row],[Is_Delivered]]=1, tblClean[[#This Row],[Is_Cancelled]]=0), 1, 0)</f>
        <v>1</v>
      </c>
      <c r="Q626" s="38">
        <f>IF(AND(NOT(ISBLANK(tblClean[[#This Row],[Pre-Booking Date]])), NOT(ISBLANK(tblClean[[#This Row],[Lead Date]]))), tblClean[[#This Row],[Pre-Booking Date]] - tblClean[[#This Row],[Lead Date]], "")</f>
        <v>3</v>
      </c>
      <c r="R626" s="38">
        <f>IF(AND(NOT(ISBLANK(tblClean[[#This Row],[Booking Date]])), NOT(ISBLANK(tblClean[[#This Row],[Pre-Booking Date]]))), tblClean[[#This Row],[Booking Date]] - tblClean[[#This Row],[Pre-Booking Date]], "")</f>
        <v>5</v>
      </c>
      <c r="S626" s="38">
        <f>IF(AND(NOT(ISBLANK(tblClean[[#This Row],[Delivery Date]])), NOT(ISBLANK(tblClean[[#This Row],[Booking Date]]))), tblClean[[#This Row],[Delivery Date]] - tblClean[[#This Row],[Booking Date]], "")</f>
        <v>4</v>
      </c>
      <c r="T626" s="39">
        <f>IF(AND(tblClean[[#This Row],[Is_SuccessfulDelivery]]=1, NOT(ISBLANK(tblClean[[#This Row],[Delivery Date]])), NOT(ISBLANK(tblClean[[#This Row],[Booking Date]]))),
   tblClean[[#This Row],[Delivery Date]] - tblClean[[#This Row],[Booking Date]],
   "")</f>
        <v>4</v>
      </c>
      <c r="U6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26" s="82">
        <f>IF(tblClean[[#This Row],[Delivery Date]]="", "", tblClean[[#This Row],[Delivery Date]] - tblClean[[#This Row],[Lead Date]])</f>
        <v>12</v>
      </c>
      <c r="W626" s="82" t="str">
        <f>_xlfn.XLOOKUP(tblClean[[#This Row],[Lead ID]], tblHP[Lead ID], tblHP[Potential_Bucket], "")</f>
        <v>Medium</v>
      </c>
      <c r="X626" s="82" t="str">
        <f>IF(tblClean[[#This Row],[Customer Rating]]="", "", IF(tblClean[[#This Row],[Customer Rating]]&lt;=2,"0-2", IF(tblClean[[#This Row],[Customer Rating]]&lt;=5,"3-5", IF(tblClean[[#This Row],[Customer Rating]]&lt;=8,"6-8","9-10"))))</f>
        <v>3-5</v>
      </c>
    </row>
    <row r="627" spans="1:24" x14ac:dyDescent="0.3">
      <c r="A627" s="33" t="s">
        <v>646</v>
      </c>
      <c r="B627" s="34" t="s">
        <v>19</v>
      </c>
      <c r="C627" s="34" t="s">
        <v>22</v>
      </c>
      <c r="D627" s="35">
        <v>45959</v>
      </c>
      <c r="E627" s="34"/>
      <c r="F627" s="34"/>
      <c r="G627" s="34"/>
      <c r="H627" s="34" t="s">
        <v>23</v>
      </c>
      <c r="I627" s="34" t="s">
        <v>101</v>
      </c>
      <c r="J627" s="34"/>
      <c r="K627" s="36"/>
      <c r="L627" s="44">
        <f>IF(NOT(ISBLANK(tblClean[[#This Row],[Pre-Booking Date]])), 1, 0)</f>
        <v>0</v>
      </c>
      <c r="M627" s="44">
        <f>IF(NOT(ISBLANK(tblClean[[#This Row],[Booking Date]])), 1, 0)</f>
        <v>0</v>
      </c>
      <c r="N627" s="38">
        <f>IF(NOT(ISBLANK(tblClean[[#This Row],[Delivery Date]])), 1, 0)</f>
        <v>0</v>
      </c>
      <c r="O627" s="38">
        <f>IF(OR(LOWER(TRIM(tblClean[[#This Row],[Cancellation Status]]))="yes", LOWER(TRIM(tblClean[[#This Row],[Cancellation Status]]))="cancelled"), 1, 0)</f>
        <v>1</v>
      </c>
      <c r="P627" s="38">
        <f>IF(AND(tblClean[[#This Row],[Is_Delivered]]=1, tblClean[[#This Row],[Is_Cancelled]]=0), 1, 0)</f>
        <v>0</v>
      </c>
      <c r="Q627" s="38" t="str">
        <f>IF(AND(NOT(ISBLANK(tblClean[[#This Row],[Pre-Booking Date]])), NOT(ISBLANK(tblClean[[#This Row],[Lead Date]]))), tblClean[[#This Row],[Pre-Booking Date]] - tblClean[[#This Row],[Lead Date]], "")</f>
        <v/>
      </c>
      <c r="R627" s="38" t="str">
        <f>IF(AND(NOT(ISBLANK(tblClean[[#This Row],[Booking Date]])), NOT(ISBLANK(tblClean[[#This Row],[Pre-Booking Date]]))), tblClean[[#This Row],[Booking Date]] - tblClean[[#This Row],[Pre-Booking Date]], "")</f>
        <v/>
      </c>
      <c r="S627" s="38" t="str">
        <f>IF(AND(NOT(ISBLANK(tblClean[[#This Row],[Delivery Date]])), NOT(ISBLANK(tblClean[[#This Row],[Booking Date]]))), tblClean[[#This Row],[Delivery Date]] - tblClean[[#This Row],[Booking Date]], "")</f>
        <v/>
      </c>
      <c r="T627" s="39" t="str">
        <f>IF(AND(tblClean[[#This Row],[Is_SuccessfulDelivery]]=1, NOT(ISBLANK(tblClean[[#This Row],[Delivery Date]])), NOT(ISBLANK(tblClean[[#This Row],[Booking Date]]))),
   tblClean[[#This Row],[Delivery Date]] - tblClean[[#This Row],[Booking Date]],
   "")</f>
        <v/>
      </c>
      <c r="U6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27" s="82" t="str">
        <f>IF(tblClean[[#This Row],[Delivery Date]]="", "", tblClean[[#This Row],[Delivery Date]] - tblClean[[#This Row],[Lead Date]])</f>
        <v/>
      </c>
      <c r="W627" s="82" t="str">
        <f>_xlfn.XLOOKUP(tblClean[[#This Row],[Lead ID]], tblHP[Lead ID], tblHP[Potential_Bucket], "")</f>
        <v>Low</v>
      </c>
      <c r="X627" s="82" t="str">
        <f>IF(tblClean[[#This Row],[Customer Rating]]="", "", IF(tblClean[[#This Row],[Customer Rating]]&lt;=2,"0-2", IF(tblClean[[#This Row],[Customer Rating]]&lt;=5,"3-5", IF(tblClean[[#This Row],[Customer Rating]]&lt;=8,"6-8","9-10"))))</f>
        <v/>
      </c>
    </row>
    <row r="628" spans="1:24" x14ac:dyDescent="0.3">
      <c r="A628" s="40" t="s">
        <v>647</v>
      </c>
      <c r="B628" s="41" t="s">
        <v>21</v>
      </c>
      <c r="C628" s="41" t="s">
        <v>16</v>
      </c>
      <c r="D628" s="42">
        <v>45956</v>
      </c>
      <c r="E628" s="42">
        <v>45957</v>
      </c>
      <c r="F628" s="42">
        <v>45960</v>
      </c>
      <c r="G628" s="42">
        <v>45963</v>
      </c>
      <c r="H628" s="41" t="s">
        <v>23</v>
      </c>
      <c r="I628" s="41" t="s">
        <v>63</v>
      </c>
      <c r="J628" s="41"/>
      <c r="K628" s="43"/>
      <c r="L628" s="44">
        <f>IF(NOT(ISBLANK(tblClean[[#This Row],[Pre-Booking Date]])), 1, 0)</f>
        <v>1</v>
      </c>
      <c r="M628" s="44">
        <f>IF(NOT(ISBLANK(tblClean[[#This Row],[Booking Date]])), 1, 0)</f>
        <v>1</v>
      </c>
      <c r="N628" s="38">
        <f>IF(NOT(ISBLANK(tblClean[[#This Row],[Delivery Date]])), 1, 0)</f>
        <v>1</v>
      </c>
      <c r="O628" s="38">
        <f>IF(OR(LOWER(TRIM(tblClean[[#This Row],[Cancellation Status]]))="yes", LOWER(TRIM(tblClean[[#This Row],[Cancellation Status]]))="cancelled"), 1, 0)</f>
        <v>1</v>
      </c>
      <c r="P628" s="38">
        <f>IF(AND(tblClean[[#This Row],[Is_Delivered]]=1, tblClean[[#This Row],[Is_Cancelled]]=0), 1, 0)</f>
        <v>0</v>
      </c>
      <c r="Q628" s="38">
        <f>IF(AND(NOT(ISBLANK(tblClean[[#This Row],[Pre-Booking Date]])), NOT(ISBLANK(tblClean[[#This Row],[Lead Date]]))), tblClean[[#This Row],[Pre-Booking Date]] - tblClean[[#This Row],[Lead Date]], "")</f>
        <v>1</v>
      </c>
      <c r="R628" s="38">
        <f>IF(AND(NOT(ISBLANK(tblClean[[#This Row],[Booking Date]])), NOT(ISBLANK(tblClean[[#This Row],[Pre-Booking Date]]))), tblClean[[#This Row],[Booking Date]] - tblClean[[#This Row],[Pre-Booking Date]], "")</f>
        <v>3</v>
      </c>
      <c r="S628" s="38">
        <f>IF(AND(NOT(ISBLANK(tblClean[[#This Row],[Delivery Date]])), NOT(ISBLANK(tblClean[[#This Row],[Booking Date]]))), tblClean[[#This Row],[Delivery Date]] - tblClean[[#This Row],[Booking Date]], "")</f>
        <v>3</v>
      </c>
      <c r="T628" s="39" t="str">
        <f>IF(AND(tblClean[[#This Row],[Is_SuccessfulDelivery]]=1, NOT(ISBLANK(tblClean[[#This Row],[Delivery Date]])), NOT(ISBLANK(tblClean[[#This Row],[Booking Date]]))),
   tblClean[[#This Row],[Delivery Date]] - tblClean[[#This Row],[Booking Date]],
   "")</f>
        <v/>
      </c>
      <c r="U6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28" s="82">
        <f>IF(tblClean[[#This Row],[Delivery Date]]="", "", tblClean[[#This Row],[Delivery Date]] - tblClean[[#This Row],[Lead Date]])</f>
        <v>7</v>
      </c>
      <c r="W628" s="82" t="str">
        <f>_xlfn.XLOOKUP(tblClean[[#This Row],[Lead ID]], tblHP[Lead ID], tblHP[Potential_Bucket], "")</f>
        <v>Low</v>
      </c>
      <c r="X628" s="82" t="str">
        <f>IF(tblClean[[#This Row],[Customer Rating]]="", "", IF(tblClean[[#This Row],[Customer Rating]]&lt;=2,"0-2", IF(tblClean[[#This Row],[Customer Rating]]&lt;=5,"3-5", IF(tblClean[[#This Row],[Customer Rating]]&lt;=8,"6-8","9-10"))))</f>
        <v/>
      </c>
    </row>
    <row r="629" spans="1:24" x14ac:dyDescent="0.3">
      <c r="A629" s="33" t="s">
        <v>648</v>
      </c>
      <c r="B629" s="34" t="s">
        <v>21</v>
      </c>
      <c r="C629" s="34" t="s">
        <v>16</v>
      </c>
      <c r="D629" s="35">
        <v>45945</v>
      </c>
      <c r="E629" s="35">
        <v>45949</v>
      </c>
      <c r="F629" s="35">
        <v>45954</v>
      </c>
      <c r="G629" s="35">
        <v>45958</v>
      </c>
      <c r="H629" s="34" t="s">
        <v>23</v>
      </c>
      <c r="I629" s="34" t="s">
        <v>33</v>
      </c>
      <c r="J629" s="34"/>
      <c r="K629" s="36"/>
      <c r="L629" s="44">
        <f>IF(NOT(ISBLANK(tblClean[[#This Row],[Pre-Booking Date]])), 1, 0)</f>
        <v>1</v>
      </c>
      <c r="M629" s="44">
        <f>IF(NOT(ISBLANK(tblClean[[#This Row],[Booking Date]])), 1, 0)</f>
        <v>1</v>
      </c>
      <c r="N629" s="38">
        <f>IF(NOT(ISBLANK(tblClean[[#This Row],[Delivery Date]])), 1, 0)</f>
        <v>1</v>
      </c>
      <c r="O629" s="38">
        <f>IF(OR(LOWER(TRIM(tblClean[[#This Row],[Cancellation Status]]))="yes", LOWER(TRIM(tblClean[[#This Row],[Cancellation Status]]))="cancelled"), 1, 0)</f>
        <v>1</v>
      </c>
      <c r="P629" s="38">
        <f>IF(AND(tblClean[[#This Row],[Is_Delivered]]=1, tblClean[[#This Row],[Is_Cancelled]]=0), 1, 0)</f>
        <v>0</v>
      </c>
      <c r="Q629" s="38">
        <f>IF(AND(NOT(ISBLANK(tblClean[[#This Row],[Pre-Booking Date]])), NOT(ISBLANK(tblClean[[#This Row],[Lead Date]]))), tblClean[[#This Row],[Pre-Booking Date]] - tblClean[[#This Row],[Lead Date]], "")</f>
        <v>4</v>
      </c>
      <c r="R629" s="38">
        <f>IF(AND(NOT(ISBLANK(tblClean[[#This Row],[Booking Date]])), NOT(ISBLANK(tblClean[[#This Row],[Pre-Booking Date]]))), tblClean[[#This Row],[Booking Date]] - tblClean[[#This Row],[Pre-Booking Date]], "")</f>
        <v>5</v>
      </c>
      <c r="S629" s="38">
        <f>IF(AND(NOT(ISBLANK(tblClean[[#This Row],[Delivery Date]])), NOT(ISBLANK(tblClean[[#This Row],[Booking Date]]))), tblClean[[#This Row],[Delivery Date]] - tblClean[[#This Row],[Booking Date]], "")</f>
        <v>4</v>
      </c>
      <c r="T629" s="39" t="str">
        <f>IF(AND(tblClean[[#This Row],[Is_SuccessfulDelivery]]=1, NOT(ISBLANK(tblClean[[#This Row],[Delivery Date]])), NOT(ISBLANK(tblClean[[#This Row],[Booking Date]]))),
   tblClean[[#This Row],[Delivery Date]] - tblClean[[#This Row],[Booking Date]],
   "")</f>
        <v/>
      </c>
      <c r="U6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29" s="82">
        <f>IF(tblClean[[#This Row],[Delivery Date]]="", "", tblClean[[#This Row],[Delivery Date]] - tblClean[[#This Row],[Lead Date]])</f>
        <v>13</v>
      </c>
      <c r="W629" s="82" t="str">
        <f>_xlfn.XLOOKUP(tblClean[[#This Row],[Lead ID]], tblHP[Lead ID], tblHP[Potential_Bucket], "")</f>
        <v>Low</v>
      </c>
      <c r="X629" s="82" t="str">
        <f>IF(tblClean[[#This Row],[Customer Rating]]="", "", IF(tblClean[[#This Row],[Customer Rating]]&lt;=2,"0-2", IF(tblClean[[#This Row],[Customer Rating]]&lt;=5,"3-5", IF(tblClean[[#This Row],[Customer Rating]]&lt;=8,"6-8","9-10"))))</f>
        <v/>
      </c>
    </row>
    <row r="630" spans="1:24" x14ac:dyDescent="0.3">
      <c r="A630" s="40" t="s">
        <v>649</v>
      </c>
      <c r="B630" s="41" t="s">
        <v>32</v>
      </c>
      <c r="C630" s="41" t="s">
        <v>30</v>
      </c>
      <c r="D630" s="42">
        <v>45959</v>
      </c>
      <c r="E630" s="42">
        <v>45960</v>
      </c>
      <c r="F630" s="42">
        <v>45963</v>
      </c>
      <c r="G630" s="42">
        <v>45965</v>
      </c>
      <c r="H630" s="41" t="s">
        <v>17</v>
      </c>
      <c r="I630" s="41"/>
      <c r="J630" s="42">
        <v>45981</v>
      </c>
      <c r="K630" s="43">
        <v>6</v>
      </c>
      <c r="L630" s="44">
        <f>IF(NOT(ISBLANK(tblClean[[#This Row],[Pre-Booking Date]])), 1, 0)</f>
        <v>1</v>
      </c>
      <c r="M630" s="44">
        <f>IF(NOT(ISBLANK(tblClean[[#This Row],[Booking Date]])), 1, 0)</f>
        <v>1</v>
      </c>
      <c r="N630" s="38">
        <f>IF(NOT(ISBLANK(tblClean[[#This Row],[Delivery Date]])), 1, 0)</f>
        <v>1</v>
      </c>
      <c r="O630" s="38">
        <f>IF(OR(LOWER(TRIM(tblClean[[#This Row],[Cancellation Status]]))="yes", LOWER(TRIM(tblClean[[#This Row],[Cancellation Status]]))="cancelled"), 1, 0)</f>
        <v>0</v>
      </c>
      <c r="P630" s="38">
        <f>IF(AND(tblClean[[#This Row],[Is_Delivered]]=1, tblClean[[#This Row],[Is_Cancelled]]=0), 1, 0)</f>
        <v>1</v>
      </c>
      <c r="Q630" s="38">
        <f>IF(AND(NOT(ISBLANK(tblClean[[#This Row],[Pre-Booking Date]])), NOT(ISBLANK(tblClean[[#This Row],[Lead Date]]))), tblClean[[#This Row],[Pre-Booking Date]] - tblClean[[#This Row],[Lead Date]], "")</f>
        <v>1</v>
      </c>
      <c r="R630" s="38">
        <f>IF(AND(NOT(ISBLANK(tblClean[[#This Row],[Booking Date]])), NOT(ISBLANK(tblClean[[#This Row],[Pre-Booking Date]]))), tblClean[[#This Row],[Booking Date]] - tblClean[[#This Row],[Pre-Booking Date]], "")</f>
        <v>3</v>
      </c>
      <c r="S630" s="38">
        <f>IF(AND(NOT(ISBLANK(tblClean[[#This Row],[Delivery Date]])), NOT(ISBLANK(tblClean[[#This Row],[Booking Date]]))), tblClean[[#This Row],[Delivery Date]] - tblClean[[#This Row],[Booking Date]], "")</f>
        <v>2</v>
      </c>
      <c r="T630" s="39">
        <f>IF(AND(tblClean[[#This Row],[Is_SuccessfulDelivery]]=1, NOT(ISBLANK(tblClean[[#This Row],[Delivery Date]])), NOT(ISBLANK(tblClean[[#This Row],[Booking Date]]))),
   tblClean[[#This Row],[Delivery Date]] - tblClean[[#This Row],[Booking Date]],
   "")</f>
        <v>2</v>
      </c>
      <c r="U6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30" s="82">
        <f>IF(tblClean[[#This Row],[Delivery Date]]="", "", tblClean[[#This Row],[Delivery Date]] - tblClean[[#This Row],[Lead Date]])</f>
        <v>6</v>
      </c>
      <c r="W630" s="82" t="str">
        <f>_xlfn.XLOOKUP(tblClean[[#This Row],[Lead ID]], tblHP[Lead ID], tblHP[Potential_Bucket], "")</f>
        <v>High</v>
      </c>
      <c r="X630" s="82" t="str">
        <f>IF(tblClean[[#This Row],[Customer Rating]]="", "", IF(tblClean[[#This Row],[Customer Rating]]&lt;=2,"0-2", IF(tblClean[[#This Row],[Customer Rating]]&lt;=5,"3-5", IF(tblClean[[#This Row],[Customer Rating]]&lt;=8,"6-8","9-10"))))</f>
        <v>6-8</v>
      </c>
    </row>
    <row r="631" spans="1:24" x14ac:dyDescent="0.3">
      <c r="A631" s="33" t="s">
        <v>650</v>
      </c>
      <c r="B631" s="34" t="s">
        <v>21</v>
      </c>
      <c r="C631" s="34" t="s">
        <v>16</v>
      </c>
      <c r="D631" s="35">
        <v>45940</v>
      </c>
      <c r="E631" s="35">
        <v>45944</v>
      </c>
      <c r="F631" s="35">
        <v>45945</v>
      </c>
      <c r="G631" s="35">
        <v>45951</v>
      </c>
      <c r="H631" s="34" t="s">
        <v>17</v>
      </c>
      <c r="I631" s="34"/>
      <c r="J631" s="35">
        <v>45971</v>
      </c>
      <c r="K631" s="36">
        <v>9</v>
      </c>
      <c r="L631" s="44">
        <f>IF(NOT(ISBLANK(tblClean[[#This Row],[Pre-Booking Date]])), 1, 0)</f>
        <v>1</v>
      </c>
      <c r="M631" s="44">
        <f>IF(NOT(ISBLANK(tblClean[[#This Row],[Booking Date]])), 1, 0)</f>
        <v>1</v>
      </c>
      <c r="N631" s="38">
        <f>IF(NOT(ISBLANK(tblClean[[#This Row],[Delivery Date]])), 1, 0)</f>
        <v>1</v>
      </c>
      <c r="O631" s="38">
        <f>IF(OR(LOWER(TRIM(tblClean[[#This Row],[Cancellation Status]]))="yes", LOWER(TRIM(tblClean[[#This Row],[Cancellation Status]]))="cancelled"), 1, 0)</f>
        <v>0</v>
      </c>
      <c r="P631" s="38">
        <f>IF(AND(tblClean[[#This Row],[Is_Delivered]]=1, tblClean[[#This Row],[Is_Cancelled]]=0), 1, 0)</f>
        <v>1</v>
      </c>
      <c r="Q631" s="38">
        <f>IF(AND(NOT(ISBLANK(tblClean[[#This Row],[Pre-Booking Date]])), NOT(ISBLANK(tblClean[[#This Row],[Lead Date]]))), tblClean[[#This Row],[Pre-Booking Date]] - tblClean[[#This Row],[Lead Date]], "")</f>
        <v>4</v>
      </c>
      <c r="R631" s="38">
        <f>IF(AND(NOT(ISBLANK(tblClean[[#This Row],[Booking Date]])), NOT(ISBLANK(tblClean[[#This Row],[Pre-Booking Date]]))), tblClean[[#This Row],[Booking Date]] - tblClean[[#This Row],[Pre-Booking Date]], "")</f>
        <v>1</v>
      </c>
      <c r="S631" s="38">
        <f>IF(AND(NOT(ISBLANK(tblClean[[#This Row],[Delivery Date]])), NOT(ISBLANK(tblClean[[#This Row],[Booking Date]]))), tblClean[[#This Row],[Delivery Date]] - tblClean[[#This Row],[Booking Date]], "")</f>
        <v>6</v>
      </c>
      <c r="T631" s="39">
        <f>IF(AND(tblClean[[#This Row],[Is_SuccessfulDelivery]]=1, NOT(ISBLANK(tblClean[[#This Row],[Delivery Date]])), NOT(ISBLANK(tblClean[[#This Row],[Booking Date]]))),
   tblClean[[#This Row],[Delivery Date]] - tblClean[[#This Row],[Booking Date]],
   "")</f>
        <v>6</v>
      </c>
      <c r="U6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31" s="82">
        <f>IF(tblClean[[#This Row],[Delivery Date]]="", "", tblClean[[#This Row],[Delivery Date]] - tblClean[[#This Row],[Lead Date]])</f>
        <v>11</v>
      </c>
      <c r="W631" s="82" t="str">
        <f>_xlfn.XLOOKUP(tblClean[[#This Row],[Lead ID]], tblHP[Lead ID], tblHP[Potential_Bucket], "")</f>
        <v>Medium</v>
      </c>
      <c r="X631" s="82" t="str">
        <f>IF(tblClean[[#This Row],[Customer Rating]]="", "", IF(tblClean[[#This Row],[Customer Rating]]&lt;=2,"0-2", IF(tblClean[[#This Row],[Customer Rating]]&lt;=5,"3-5", IF(tblClean[[#This Row],[Customer Rating]]&lt;=8,"6-8","9-10"))))</f>
        <v>9-10</v>
      </c>
    </row>
    <row r="632" spans="1:24" x14ac:dyDescent="0.3">
      <c r="A632" s="40" t="s">
        <v>651</v>
      </c>
      <c r="B632" s="41" t="s">
        <v>15</v>
      </c>
      <c r="C632" s="41" t="s">
        <v>16</v>
      </c>
      <c r="D632" s="42">
        <v>45952</v>
      </c>
      <c r="E632" s="42">
        <v>45957</v>
      </c>
      <c r="F632" s="42">
        <v>45962</v>
      </c>
      <c r="G632" s="42">
        <v>45969</v>
      </c>
      <c r="H632" s="41" t="s">
        <v>17</v>
      </c>
      <c r="I632" s="41"/>
      <c r="J632" s="42">
        <v>45986</v>
      </c>
      <c r="K632" s="43">
        <v>8</v>
      </c>
      <c r="L632" s="44">
        <f>IF(NOT(ISBLANK(tblClean[[#This Row],[Pre-Booking Date]])), 1, 0)</f>
        <v>1</v>
      </c>
      <c r="M632" s="44">
        <f>IF(NOT(ISBLANK(tblClean[[#This Row],[Booking Date]])), 1, 0)</f>
        <v>1</v>
      </c>
      <c r="N632" s="38">
        <f>IF(NOT(ISBLANK(tblClean[[#This Row],[Delivery Date]])), 1, 0)</f>
        <v>1</v>
      </c>
      <c r="O632" s="38">
        <f>IF(OR(LOWER(TRIM(tblClean[[#This Row],[Cancellation Status]]))="yes", LOWER(TRIM(tblClean[[#This Row],[Cancellation Status]]))="cancelled"), 1, 0)</f>
        <v>0</v>
      </c>
      <c r="P632" s="38">
        <f>IF(AND(tblClean[[#This Row],[Is_Delivered]]=1, tblClean[[#This Row],[Is_Cancelled]]=0), 1, 0)</f>
        <v>1</v>
      </c>
      <c r="Q632" s="38">
        <f>IF(AND(NOT(ISBLANK(tblClean[[#This Row],[Pre-Booking Date]])), NOT(ISBLANK(tblClean[[#This Row],[Lead Date]]))), tblClean[[#This Row],[Pre-Booking Date]] - tblClean[[#This Row],[Lead Date]], "")</f>
        <v>5</v>
      </c>
      <c r="R632" s="38">
        <f>IF(AND(NOT(ISBLANK(tblClean[[#This Row],[Booking Date]])), NOT(ISBLANK(tblClean[[#This Row],[Pre-Booking Date]]))), tblClean[[#This Row],[Booking Date]] - tblClean[[#This Row],[Pre-Booking Date]], "")</f>
        <v>5</v>
      </c>
      <c r="S632" s="38">
        <f>IF(AND(NOT(ISBLANK(tblClean[[#This Row],[Delivery Date]])), NOT(ISBLANK(tblClean[[#This Row],[Booking Date]]))), tblClean[[#This Row],[Delivery Date]] - tblClean[[#This Row],[Booking Date]], "")</f>
        <v>7</v>
      </c>
      <c r="T632" s="39">
        <f>IF(AND(tblClean[[#This Row],[Is_SuccessfulDelivery]]=1, NOT(ISBLANK(tblClean[[#This Row],[Delivery Date]])), NOT(ISBLANK(tblClean[[#This Row],[Booking Date]]))),
   tblClean[[#This Row],[Delivery Date]] - tblClean[[#This Row],[Booking Date]],
   "")</f>
        <v>7</v>
      </c>
      <c r="U6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32" s="82">
        <f>IF(tblClean[[#This Row],[Delivery Date]]="", "", tblClean[[#This Row],[Delivery Date]] - tblClean[[#This Row],[Lead Date]])</f>
        <v>17</v>
      </c>
      <c r="W632" s="82" t="str">
        <f>_xlfn.XLOOKUP(tblClean[[#This Row],[Lead ID]], tblHP[Lead ID], tblHP[Potential_Bucket], "")</f>
        <v>Medium</v>
      </c>
      <c r="X632" s="82" t="str">
        <f>IF(tblClean[[#This Row],[Customer Rating]]="", "", IF(tblClean[[#This Row],[Customer Rating]]&lt;=2,"0-2", IF(tblClean[[#This Row],[Customer Rating]]&lt;=5,"3-5", IF(tblClean[[#This Row],[Customer Rating]]&lt;=8,"6-8","9-10"))))</f>
        <v>6-8</v>
      </c>
    </row>
    <row r="633" spans="1:24" x14ac:dyDescent="0.3">
      <c r="A633" s="33" t="s">
        <v>652</v>
      </c>
      <c r="B633" s="34" t="s">
        <v>21</v>
      </c>
      <c r="C633" s="34" t="s">
        <v>22</v>
      </c>
      <c r="D633" s="35">
        <v>45948</v>
      </c>
      <c r="E633" s="34"/>
      <c r="F633" s="34"/>
      <c r="G633" s="34"/>
      <c r="H633" s="34" t="s">
        <v>23</v>
      </c>
      <c r="I633" s="34" t="s">
        <v>101</v>
      </c>
      <c r="J633" s="34"/>
      <c r="K633" s="36"/>
      <c r="L633" s="44">
        <f>IF(NOT(ISBLANK(tblClean[[#This Row],[Pre-Booking Date]])), 1, 0)</f>
        <v>0</v>
      </c>
      <c r="M633" s="44">
        <f>IF(NOT(ISBLANK(tblClean[[#This Row],[Booking Date]])), 1, 0)</f>
        <v>0</v>
      </c>
      <c r="N633" s="38">
        <f>IF(NOT(ISBLANK(tblClean[[#This Row],[Delivery Date]])), 1, 0)</f>
        <v>0</v>
      </c>
      <c r="O633" s="38">
        <f>IF(OR(LOWER(TRIM(tblClean[[#This Row],[Cancellation Status]]))="yes", LOWER(TRIM(tblClean[[#This Row],[Cancellation Status]]))="cancelled"), 1, 0)</f>
        <v>1</v>
      </c>
      <c r="P633" s="38">
        <f>IF(AND(tblClean[[#This Row],[Is_Delivered]]=1, tblClean[[#This Row],[Is_Cancelled]]=0), 1, 0)</f>
        <v>0</v>
      </c>
      <c r="Q633" s="38" t="str">
        <f>IF(AND(NOT(ISBLANK(tblClean[[#This Row],[Pre-Booking Date]])), NOT(ISBLANK(tblClean[[#This Row],[Lead Date]]))), tblClean[[#This Row],[Pre-Booking Date]] - tblClean[[#This Row],[Lead Date]], "")</f>
        <v/>
      </c>
      <c r="R633" s="38" t="str">
        <f>IF(AND(NOT(ISBLANK(tblClean[[#This Row],[Booking Date]])), NOT(ISBLANK(tblClean[[#This Row],[Pre-Booking Date]]))), tblClean[[#This Row],[Booking Date]] - tblClean[[#This Row],[Pre-Booking Date]], "")</f>
        <v/>
      </c>
      <c r="S633" s="38" t="str">
        <f>IF(AND(NOT(ISBLANK(tblClean[[#This Row],[Delivery Date]])), NOT(ISBLANK(tblClean[[#This Row],[Booking Date]]))), tblClean[[#This Row],[Delivery Date]] - tblClean[[#This Row],[Booking Date]], "")</f>
        <v/>
      </c>
      <c r="T633" s="39" t="str">
        <f>IF(AND(tblClean[[#This Row],[Is_SuccessfulDelivery]]=1, NOT(ISBLANK(tblClean[[#This Row],[Delivery Date]])), NOT(ISBLANK(tblClean[[#This Row],[Booking Date]]))),
   tblClean[[#This Row],[Delivery Date]] - tblClean[[#This Row],[Booking Date]],
   "")</f>
        <v/>
      </c>
      <c r="U6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33" s="82" t="str">
        <f>IF(tblClean[[#This Row],[Delivery Date]]="", "", tblClean[[#This Row],[Delivery Date]] - tblClean[[#This Row],[Lead Date]])</f>
        <v/>
      </c>
      <c r="W633" s="82" t="str">
        <f>_xlfn.XLOOKUP(tblClean[[#This Row],[Lead ID]], tblHP[Lead ID], tblHP[Potential_Bucket], "")</f>
        <v>Low</v>
      </c>
      <c r="X633" s="82" t="str">
        <f>IF(tblClean[[#This Row],[Customer Rating]]="", "", IF(tblClean[[#This Row],[Customer Rating]]&lt;=2,"0-2", IF(tblClean[[#This Row],[Customer Rating]]&lt;=5,"3-5", IF(tblClean[[#This Row],[Customer Rating]]&lt;=8,"6-8","9-10"))))</f>
        <v/>
      </c>
    </row>
    <row r="634" spans="1:24" x14ac:dyDescent="0.3">
      <c r="A634" s="40" t="s">
        <v>653</v>
      </c>
      <c r="B634" s="41" t="s">
        <v>15</v>
      </c>
      <c r="C634" s="41" t="s">
        <v>30</v>
      </c>
      <c r="D634" s="42">
        <v>45936</v>
      </c>
      <c r="E634" s="42">
        <v>45938</v>
      </c>
      <c r="F634" s="42">
        <v>45942</v>
      </c>
      <c r="G634" s="42">
        <v>45949</v>
      </c>
      <c r="H634" s="41" t="s">
        <v>17</v>
      </c>
      <c r="I634" s="41"/>
      <c r="J634" s="42">
        <v>45976</v>
      </c>
      <c r="K634" s="43">
        <v>0</v>
      </c>
      <c r="L634" s="44">
        <f>IF(NOT(ISBLANK(tblClean[[#This Row],[Pre-Booking Date]])), 1, 0)</f>
        <v>1</v>
      </c>
      <c r="M634" s="44">
        <f>IF(NOT(ISBLANK(tblClean[[#This Row],[Booking Date]])), 1, 0)</f>
        <v>1</v>
      </c>
      <c r="N634" s="38">
        <f>IF(NOT(ISBLANK(tblClean[[#This Row],[Delivery Date]])), 1, 0)</f>
        <v>1</v>
      </c>
      <c r="O634" s="38">
        <f>IF(OR(LOWER(TRIM(tblClean[[#This Row],[Cancellation Status]]))="yes", LOWER(TRIM(tblClean[[#This Row],[Cancellation Status]]))="cancelled"), 1, 0)</f>
        <v>0</v>
      </c>
      <c r="P634" s="38">
        <f>IF(AND(tblClean[[#This Row],[Is_Delivered]]=1, tblClean[[#This Row],[Is_Cancelled]]=0), 1, 0)</f>
        <v>1</v>
      </c>
      <c r="Q634" s="38">
        <f>IF(AND(NOT(ISBLANK(tblClean[[#This Row],[Pre-Booking Date]])), NOT(ISBLANK(tblClean[[#This Row],[Lead Date]]))), tblClean[[#This Row],[Pre-Booking Date]] - tblClean[[#This Row],[Lead Date]], "")</f>
        <v>2</v>
      </c>
      <c r="R634" s="38">
        <f>IF(AND(NOT(ISBLANK(tblClean[[#This Row],[Booking Date]])), NOT(ISBLANK(tblClean[[#This Row],[Pre-Booking Date]]))), tblClean[[#This Row],[Booking Date]] - tblClean[[#This Row],[Pre-Booking Date]], "")</f>
        <v>4</v>
      </c>
      <c r="S634" s="38">
        <f>IF(AND(NOT(ISBLANK(tblClean[[#This Row],[Delivery Date]])), NOT(ISBLANK(tblClean[[#This Row],[Booking Date]]))), tblClean[[#This Row],[Delivery Date]] - tblClean[[#This Row],[Booking Date]], "")</f>
        <v>7</v>
      </c>
      <c r="T634" s="39">
        <f>IF(AND(tblClean[[#This Row],[Is_SuccessfulDelivery]]=1, NOT(ISBLANK(tblClean[[#This Row],[Delivery Date]])), NOT(ISBLANK(tblClean[[#This Row],[Booking Date]]))),
   tblClean[[#This Row],[Delivery Date]] - tblClean[[#This Row],[Booking Date]],
   "")</f>
        <v>7</v>
      </c>
      <c r="U6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34" s="82">
        <f>IF(tblClean[[#This Row],[Delivery Date]]="", "", tblClean[[#This Row],[Delivery Date]] - tblClean[[#This Row],[Lead Date]])</f>
        <v>13</v>
      </c>
      <c r="W634" s="82" t="str">
        <f>_xlfn.XLOOKUP(tblClean[[#This Row],[Lead ID]], tblHP[Lead ID], tblHP[Potential_Bucket], "")</f>
        <v>Low</v>
      </c>
      <c r="X634" s="82" t="str">
        <f>IF(tblClean[[#This Row],[Customer Rating]]="", "", IF(tblClean[[#This Row],[Customer Rating]]&lt;=2,"0-2", IF(tblClean[[#This Row],[Customer Rating]]&lt;=5,"3-5", IF(tblClean[[#This Row],[Customer Rating]]&lt;=8,"6-8","9-10"))))</f>
        <v>0-2</v>
      </c>
    </row>
    <row r="635" spans="1:24" x14ac:dyDescent="0.3">
      <c r="A635" s="33" t="s">
        <v>654</v>
      </c>
      <c r="B635" s="34" t="s">
        <v>15</v>
      </c>
      <c r="C635" s="34" t="s">
        <v>16</v>
      </c>
      <c r="D635" s="35">
        <v>45933</v>
      </c>
      <c r="E635" s="35">
        <v>45938</v>
      </c>
      <c r="F635" s="35">
        <v>45940</v>
      </c>
      <c r="G635" s="35">
        <v>45942</v>
      </c>
      <c r="H635" s="34" t="s">
        <v>17</v>
      </c>
      <c r="I635" s="34"/>
      <c r="J635" s="35">
        <v>45972</v>
      </c>
      <c r="K635" s="36">
        <v>1</v>
      </c>
      <c r="L635" s="44">
        <f>IF(NOT(ISBLANK(tblClean[[#This Row],[Pre-Booking Date]])), 1, 0)</f>
        <v>1</v>
      </c>
      <c r="M635" s="44">
        <f>IF(NOT(ISBLANK(tblClean[[#This Row],[Booking Date]])), 1, 0)</f>
        <v>1</v>
      </c>
      <c r="N635" s="38">
        <f>IF(NOT(ISBLANK(tblClean[[#This Row],[Delivery Date]])), 1, 0)</f>
        <v>1</v>
      </c>
      <c r="O635" s="38">
        <f>IF(OR(LOWER(TRIM(tblClean[[#This Row],[Cancellation Status]]))="yes", LOWER(TRIM(tblClean[[#This Row],[Cancellation Status]]))="cancelled"), 1, 0)</f>
        <v>0</v>
      </c>
      <c r="P635" s="38">
        <f>IF(AND(tblClean[[#This Row],[Is_Delivered]]=1, tblClean[[#This Row],[Is_Cancelled]]=0), 1, 0)</f>
        <v>1</v>
      </c>
      <c r="Q635" s="38">
        <f>IF(AND(NOT(ISBLANK(tblClean[[#This Row],[Pre-Booking Date]])), NOT(ISBLANK(tblClean[[#This Row],[Lead Date]]))), tblClean[[#This Row],[Pre-Booking Date]] - tblClean[[#This Row],[Lead Date]], "")</f>
        <v>5</v>
      </c>
      <c r="R635" s="38">
        <f>IF(AND(NOT(ISBLANK(tblClean[[#This Row],[Booking Date]])), NOT(ISBLANK(tblClean[[#This Row],[Pre-Booking Date]]))), tblClean[[#This Row],[Booking Date]] - tblClean[[#This Row],[Pre-Booking Date]], "")</f>
        <v>2</v>
      </c>
      <c r="S635" s="38">
        <f>IF(AND(NOT(ISBLANK(tblClean[[#This Row],[Delivery Date]])), NOT(ISBLANK(tblClean[[#This Row],[Booking Date]]))), tblClean[[#This Row],[Delivery Date]] - tblClean[[#This Row],[Booking Date]], "")</f>
        <v>2</v>
      </c>
      <c r="T635" s="39">
        <f>IF(AND(tblClean[[#This Row],[Is_SuccessfulDelivery]]=1, NOT(ISBLANK(tblClean[[#This Row],[Delivery Date]])), NOT(ISBLANK(tblClean[[#This Row],[Booking Date]]))),
   tblClean[[#This Row],[Delivery Date]] - tblClean[[#This Row],[Booking Date]],
   "")</f>
        <v>2</v>
      </c>
      <c r="U6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35" s="82">
        <f>IF(tblClean[[#This Row],[Delivery Date]]="", "", tblClean[[#This Row],[Delivery Date]] - tblClean[[#This Row],[Lead Date]])</f>
        <v>9</v>
      </c>
      <c r="W635" s="82" t="str">
        <f>_xlfn.XLOOKUP(tblClean[[#This Row],[Lead ID]], tblHP[Lead ID], tblHP[Potential_Bucket], "")</f>
        <v>Low</v>
      </c>
      <c r="X635" s="82" t="str">
        <f>IF(tblClean[[#This Row],[Customer Rating]]="", "", IF(tblClean[[#This Row],[Customer Rating]]&lt;=2,"0-2", IF(tblClean[[#This Row],[Customer Rating]]&lt;=5,"3-5", IF(tblClean[[#This Row],[Customer Rating]]&lt;=8,"6-8","9-10"))))</f>
        <v>0-2</v>
      </c>
    </row>
    <row r="636" spans="1:24" x14ac:dyDescent="0.3">
      <c r="A636" s="40" t="s">
        <v>655</v>
      </c>
      <c r="B636" s="41" t="s">
        <v>15</v>
      </c>
      <c r="C636" s="41" t="s">
        <v>22</v>
      </c>
      <c r="D636" s="42">
        <v>45945</v>
      </c>
      <c r="E636" s="41"/>
      <c r="F636" s="41"/>
      <c r="G636" s="41"/>
      <c r="H636" s="41" t="s">
        <v>23</v>
      </c>
      <c r="I636" s="41" t="s">
        <v>101</v>
      </c>
      <c r="J636" s="41"/>
      <c r="K636" s="43"/>
      <c r="L636" s="44">
        <f>IF(NOT(ISBLANK(tblClean[[#This Row],[Pre-Booking Date]])), 1, 0)</f>
        <v>0</v>
      </c>
      <c r="M636" s="44">
        <f>IF(NOT(ISBLANK(tblClean[[#This Row],[Booking Date]])), 1, 0)</f>
        <v>0</v>
      </c>
      <c r="N636" s="38">
        <f>IF(NOT(ISBLANK(tblClean[[#This Row],[Delivery Date]])), 1, 0)</f>
        <v>0</v>
      </c>
      <c r="O636" s="38">
        <f>IF(OR(LOWER(TRIM(tblClean[[#This Row],[Cancellation Status]]))="yes", LOWER(TRIM(tblClean[[#This Row],[Cancellation Status]]))="cancelled"), 1, 0)</f>
        <v>1</v>
      </c>
      <c r="P636" s="38">
        <f>IF(AND(tblClean[[#This Row],[Is_Delivered]]=1, tblClean[[#This Row],[Is_Cancelled]]=0), 1, 0)</f>
        <v>0</v>
      </c>
      <c r="Q636" s="38" t="str">
        <f>IF(AND(NOT(ISBLANK(tblClean[[#This Row],[Pre-Booking Date]])), NOT(ISBLANK(tblClean[[#This Row],[Lead Date]]))), tblClean[[#This Row],[Pre-Booking Date]] - tblClean[[#This Row],[Lead Date]], "")</f>
        <v/>
      </c>
      <c r="R636" s="38" t="str">
        <f>IF(AND(NOT(ISBLANK(tblClean[[#This Row],[Booking Date]])), NOT(ISBLANK(tblClean[[#This Row],[Pre-Booking Date]]))), tblClean[[#This Row],[Booking Date]] - tblClean[[#This Row],[Pre-Booking Date]], "")</f>
        <v/>
      </c>
      <c r="S636" s="38" t="str">
        <f>IF(AND(NOT(ISBLANK(tblClean[[#This Row],[Delivery Date]])), NOT(ISBLANK(tblClean[[#This Row],[Booking Date]]))), tblClean[[#This Row],[Delivery Date]] - tblClean[[#This Row],[Booking Date]], "")</f>
        <v/>
      </c>
      <c r="T636" s="39" t="str">
        <f>IF(AND(tblClean[[#This Row],[Is_SuccessfulDelivery]]=1, NOT(ISBLANK(tblClean[[#This Row],[Delivery Date]])), NOT(ISBLANK(tblClean[[#This Row],[Booking Date]]))),
   tblClean[[#This Row],[Delivery Date]] - tblClean[[#This Row],[Booking Date]],
   "")</f>
        <v/>
      </c>
      <c r="U6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36" s="82" t="str">
        <f>IF(tblClean[[#This Row],[Delivery Date]]="", "", tblClean[[#This Row],[Delivery Date]] - tblClean[[#This Row],[Lead Date]])</f>
        <v/>
      </c>
      <c r="W636" s="82" t="str">
        <f>_xlfn.XLOOKUP(tblClean[[#This Row],[Lead ID]], tblHP[Lead ID], tblHP[Potential_Bucket], "")</f>
        <v>Low</v>
      </c>
      <c r="X636" s="82" t="str">
        <f>IF(tblClean[[#This Row],[Customer Rating]]="", "", IF(tblClean[[#This Row],[Customer Rating]]&lt;=2,"0-2", IF(tblClean[[#This Row],[Customer Rating]]&lt;=5,"3-5", IF(tblClean[[#This Row],[Customer Rating]]&lt;=8,"6-8","9-10"))))</f>
        <v/>
      </c>
    </row>
    <row r="637" spans="1:24" x14ac:dyDescent="0.3">
      <c r="A637" s="33" t="s">
        <v>656</v>
      </c>
      <c r="B637" s="34" t="s">
        <v>19</v>
      </c>
      <c r="C637" s="34" t="s">
        <v>16</v>
      </c>
      <c r="D637" s="35">
        <v>45961</v>
      </c>
      <c r="E637" s="35">
        <v>45964</v>
      </c>
      <c r="F637" s="35">
        <v>45965</v>
      </c>
      <c r="G637" s="35">
        <v>45968</v>
      </c>
      <c r="H637" s="34" t="s">
        <v>23</v>
      </c>
      <c r="I637" s="34" t="s">
        <v>26</v>
      </c>
      <c r="J637" s="34"/>
      <c r="K637" s="36"/>
      <c r="L637" s="44">
        <f>IF(NOT(ISBLANK(tblClean[[#This Row],[Pre-Booking Date]])), 1, 0)</f>
        <v>1</v>
      </c>
      <c r="M637" s="44">
        <f>IF(NOT(ISBLANK(tblClean[[#This Row],[Booking Date]])), 1, 0)</f>
        <v>1</v>
      </c>
      <c r="N637" s="38">
        <f>IF(NOT(ISBLANK(tblClean[[#This Row],[Delivery Date]])), 1, 0)</f>
        <v>1</v>
      </c>
      <c r="O637" s="38">
        <f>IF(OR(LOWER(TRIM(tblClean[[#This Row],[Cancellation Status]]))="yes", LOWER(TRIM(tblClean[[#This Row],[Cancellation Status]]))="cancelled"), 1, 0)</f>
        <v>1</v>
      </c>
      <c r="P637" s="38">
        <f>IF(AND(tblClean[[#This Row],[Is_Delivered]]=1, tblClean[[#This Row],[Is_Cancelled]]=0), 1, 0)</f>
        <v>0</v>
      </c>
      <c r="Q637" s="38">
        <f>IF(AND(NOT(ISBLANK(tblClean[[#This Row],[Pre-Booking Date]])), NOT(ISBLANK(tblClean[[#This Row],[Lead Date]]))), tblClean[[#This Row],[Pre-Booking Date]] - tblClean[[#This Row],[Lead Date]], "")</f>
        <v>3</v>
      </c>
      <c r="R637" s="38">
        <f>IF(AND(NOT(ISBLANK(tblClean[[#This Row],[Booking Date]])), NOT(ISBLANK(tblClean[[#This Row],[Pre-Booking Date]]))), tblClean[[#This Row],[Booking Date]] - tblClean[[#This Row],[Pre-Booking Date]], "")</f>
        <v>1</v>
      </c>
      <c r="S637" s="38">
        <f>IF(AND(NOT(ISBLANK(tblClean[[#This Row],[Delivery Date]])), NOT(ISBLANK(tblClean[[#This Row],[Booking Date]]))), tblClean[[#This Row],[Delivery Date]] - tblClean[[#This Row],[Booking Date]], "")</f>
        <v>3</v>
      </c>
      <c r="T637" s="39" t="str">
        <f>IF(AND(tblClean[[#This Row],[Is_SuccessfulDelivery]]=1, NOT(ISBLANK(tblClean[[#This Row],[Delivery Date]])), NOT(ISBLANK(tblClean[[#This Row],[Booking Date]]))),
   tblClean[[#This Row],[Delivery Date]] - tblClean[[#This Row],[Booking Date]],
   "")</f>
        <v/>
      </c>
      <c r="U6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37" s="82">
        <f>IF(tblClean[[#This Row],[Delivery Date]]="", "", tblClean[[#This Row],[Delivery Date]] - tblClean[[#This Row],[Lead Date]])</f>
        <v>7</v>
      </c>
      <c r="W637" s="82" t="str">
        <f>_xlfn.XLOOKUP(tblClean[[#This Row],[Lead ID]], tblHP[Lead ID], tblHP[Potential_Bucket], "")</f>
        <v>Low</v>
      </c>
      <c r="X637" s="82" t="str">
        <f>IF(tblClean[[#This Row],[Customer Rating]]="", "", IF(tblClean[[#This Row],[Customer Rating]]&lt;=2,"0-2", IF(tblClean[[#This Row],[Customer Rating]]&lt;=5,"3-5", IF(tblClean[[#This Row],[Customer Rating]]&lt;=8,"6-8","9-10"))))</f>
        <v/>
      </c>
    </row>
    <row r="638" spans="1:24" x14ac:dyDescent="0.3">
      <c r="A638" s="40" t="s">
        <v>657</v>
      </c>
      <c r="B638" s="41" t="s">
        <v>32</v>
      </c>
      <c r="C638" s="41" t="s">
        <v>16</v>
      </c>
      <c r="D638" s="42">
        <v>45942</v>
      </c>
      <c r="E638" s="42">
        <v>45945</v>
      </c>
      <c r="F638" s="42">
        <v>45946</v>
      </c>
      <c r="G638" s="42">
        <v>45953</v>
      </c>
      <c r="H638" s="41" t="s">
        <v>17</v>
      </c>
      <c r="I638" s="41"/>
      <c r="J638" s="42">
        <v>45978</v>
      </c>
      <c r="K638" s="43">
        <v>3</v>
      </c>
      <c r="L638" s="44">
        <f>IF(NOT(ISBLANK(tblClean[[#This Row],[Pre-Booking Date]])), 1, 0)</f>
        <v>1</v>
      </c>
      <c r="M638" s="44">
        <f>IF(NOT(ISBLANK(tblClean[[#This Row],[Booking Date]])), 1, 0)</f>
        <v>1</v>
      </c>
      <c r="N638" s="38">
        <f>IF(NOT(ISBLANK(tblClean[[#This Row],[Delivery Date]])), 1, 0)</f>
        <v>1</v>
      </c>
      <c r="O638" s="38">
        <f>IF(OR(LOWER(TRIM(tblClean[[#This Row],[Cancellation Status]]))="yes", LOWER(TRIM(tblClean[[#This Row],[Cancellation Status]]))="cancelled"), 1, 0)</f>
        <v>0</v>
      </c>
      <c r="P638" s="38">
        <f>IF(AND(tblClean[[#This Row],[Is_Delivered]]=1, tblClean[[#This Row],[Is_Cancelled]]=0), 1, 0)</f>
        <v>1</v>
      </c>
      <c r="Q638" s="38">
        <f>IF(AND(NOT(ISBLANK(tblClean[[#This Row],[Pre-Booking Date]])), NOT(ISBLANK(tblClean[[#This Row],[Lead Date]]))), tblClean[[#This Row],[Pre-Booking Date]] - tblClean[[#This Row],[Lead Date]], "")</f>
        <v>3</v>
      </c>
      <c r="R638" s="38">
        <f>IF(AND(NOT(ISBLANK(tblClean[[#This Row],[Booking Date]])), NOT(ISBLANK(tblClean[[#This Row],[Pre-Booking Date]]))), tblClean[[#This Row],[Booking Date]] - tblClean[[#This Row],[Pre-Booking Date]], "")</f>
        <v>1</v>
      </c>
      <c r="S638" s="38">
        <f>IF(AND(NOT(ISBLANK(tblClean[[#This Row],[Delivery Date]])), NOT(ISBLANK(tblClean[[#This Row],[Booking Date]]))), tblClean[[#This Row],[Delivery Date]] - tblClean[[#This Row],[Booking Date]], "")</f>
        <v>7</v>
      </c>
      <c r="T638" s="39">
        <f>IF(AND(tblClean[[#This Row],[Is_SuccessfulDelivery]]=1, NOT(ISBLANK(tblClean[[#This Row],[Delivery Date]])), NOT(ISBLANK(tblClean[[#This Row],[Booking Date]]))),
   tblClean[[#This Row],[Delivery Date]] - tblClean[[#This Row],[Booking Date]],
   "")</f>
        <v>7</v>
      </c>
      <c r="U6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38" s="82">
        <f>IF(tblClean[[#This Row],[Delivery Date]]="", "", tblClean[[#This Row],[Delivery Date]] - tblClean[[#This Row],[Lead Date]])</f>
        <v>11</v>
      </c>
      <c r="W638" s="82" t="str">
        <f>_xlfn.XLOOKUP(tblClean[[#This Row],[Lead ID]], tblHP[Lead ID], tblHP[Potential_Bucket], "")</f>
        <v>Low</v>
      </c>
      <c r="X638" s="82" t="str">
        <f>IF(tblClean[[#This Row],[Customer Rating]]="", "", IF(tblClean[[#This Row],[Customer Rating]]&lt;=2,"0-2", IF(tblClean[[#This Row],[Customer Rating]]&lt;=5,"3-5", IF(tblClean[[#This Row],[Customer Rating]]&lt;=8,"6-8","9-10"))))</f>
        <v>3-5</v>
      </c>
    </row>
    <row r="639" spans="1:24" x14ac:dyDescent="0.3">
      <c r="A639" s="33" t="s">
        <v>658</v>
      </c>
      <c r="B639" s="34" t="s">
        <v>15</v>
      </c>
      <c r="C639" s="34" t="s">
        <v>30</v>
      </c>
      <c r="D639" s="35">
        <v>45949</v>
      </c>
      <c r="E639" s="35">
        <v>45950</v>
      </c>
      <c r="F639" s="35">
        <v>45955</v>
      </c>
      <c r="G639" s="35">
        <v>45961</v>
      </c>
      <c r="H639" s="34" t="s">
        <v>17</v>
      </c>
      <c r="I639" s="34"/>
      <c r="J639" s="35">
        <v>45982</v>
      </c>
      <c r="K639" s="36">
        <v>1</v>
      </c>
      <c r="L639" s="44">
        <f>IF(NOT(ISBLANK(tblClean[[#This Row],[Pre-Booking Date]])), 1, 0)</f>
        <v>1</v>
      </c>
      <c r="M639" s="44">
        <f>IF(NOT(ISBLANK(tblClean[[#This Row],[Booking Date]])), 1, 0)</f>
        <v>1</v>
      </c>
      <c r="N639" s="38">
        <f>IF(NOT(ISBLANK(tblClean[[#This Row],[Delivery Date]])), 1, 0)</f>
        <v>1</v>
      </c>
      <c r="O639" s="38">
        <f>IF(OR(LOWER(TRIM(tblClean[[#This Row],[Cancellation Status]]))="yes", LOWER(TRIM(tblClean[[#This Row],[Cancellation Status]]))="cancelled"), 1, 0)</f>
        <v>0</v>
      </c>
      <c r="P639" s="38">
        <f>IF(AND(tblClean[[#This Row],[Is_Delivered]]=1, tblClean[[#This Row],[Is_Cancelled]]=0), 1, 0)</f>
        <v>1</v>
      </c>
      <c r="Q639" s="38">
        <f>IF(AND(NOT(ISBLANK(tblClean[[#This Row],[Pre-Booking Date]])), NOT(ISBLANK(tblClean[[#This Row],[Lead Date]]))), tblClean[[#This Row],[Pre-Booking Date]] - tblClean[[#This Row],[Lead Date]], "")</f>
        <v>1</v>
      </c>
      <c r="R639" s="38">
        <f>IF(AND(NOT(ISBLANK(tblClean[[#This Row],[Booking Date]])), NOT(ISBLANK(tblClean[[#This Row],[Pre-Booking Date]]))), tblClean[[#This Row],[Booking Date]] - tblClean[[#This Row],[Pre-Booking Date]], "")</f>
        <v>5</v>
      </c>
      <c r="S639" s="38">
        <f>IF(AND(NOT(ISBLANK(tblClean[[#This Row],[Delivery Date]])), NOT(ISBLANK(tblClean[[#This Row],[Booking Date]]))), tblClean[[#This Row],[Delivery Date]] - tblClean[[#This Row],[Booking Date]], "")</f>
        <v>6</v>
      </c>
      <c r="T639" s="39">
        <f>IF(AND(tblClean[[#This Row],[Is_SuccessfulDelivery]]=1, NOT(ISBLANK(tblClean[[#This Row],[Delivery Date]])), NOT(ISBLANK(tblClean[[#This Row],[Booking Date]]))),
   tblClean[[#This Row],[Delivery Date]] - tblClean[[#This Row],[Booking Date]],
   "")</f>
        <v>6</v>
      </c>
      <c r="U6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39" s="82">
        <f>IF(tblClean[[#This Row],[Delivery Date]]="", "", tblClean[[#This Row],[Delivery Date]] - tblClean[[#This Row],[Lead Date]])</f>
        <v>12</v>
      </c>
      <c r="W639" s="82" t="str">
        <f>_xlfn.XLOOKUP(tblClean[[#This Row],[Lead ID]], tblHP[Lead ID], tblHP[Potential_Bucket], "")</f>
        <v>Low</v>
      </c>
      <c r="X639" s="82" t="str">
        <f>IF(tblClean[[#This Row],[Customer Rating]]="", "", IF(tblClean[[#This Row],[Customer Rating]]&lt;=2,"0-2", IF(tblClean[[#This Row],[Customer Rating]]&lt;=5,"3-5", IF(tblClean[[#This Row],[Customer Rating]]&lt;=8,"6-8","9-10"))))</f>
        <v>0-2</v>
      </c>
    </row>
    <row r="640" spans="1:24" x14ac:dyDescent="0.3">
      <c r="A640" s="40" t="s">
        <v>659</v>
      </c>
      <c r="B640" s="41" t="s">
        <v>15</v>
      </c>
      <c r="C640" s="41" t="s">
        <v>22</v>
      </c>
      <c r="D640" s="42">
        <v>45940</v>
      </c>
      <c r="E640" s="41"/>
      <c r="F640" s="41"/>
      <c r="G640" s="41"/>
      <c r="H640" s="41" t="s">
        <v>23</v>
      </c>
      <c r="I640" s="41" t="s">
        <v>63</v>
      </c>
      <c r="J640" s="41"/>
      <c r="K640" s="43"/>
      <c r="L640" s="44">
        <f>IF(NOT(ISBLANK(tblClean[[#This Row],[Pre-Booking Date]])), 1, 0)</f>
        <v>0</v>
      </c>
      <c r="M640" s="44">
        <f>IF(NOT(ISBLANK(tblClean[[#This Row],[Booking Date]])), 1, 0)</f>
        <v>0</v>
      </c>
      <c r="N640" s="38">
        <f>IF(NOT(ISBLANK(tblClean[[#This Row],[Delivery Date]])), 1, 0)</f>
        <v>0</v>
      </c>
      <c r="O640" s="38">
        <f>IF(OR(LOWER(TRIM(tblClean[[#This Row],[Cancellation Status]]))="yes", LOWER(TRIM(tblClean[[#This Row],[Cancellation Status]]))="cancelled"), 1, 0)</f>
        <v>1</v>
      </c>
      <c r="P640" s="38">
        <f>IF(AND(tblClean[[#This Row],[Is_Delivered]]=1, tblClean[[#This Row],[Is_Cancelled]]=0), 1, 0)</f>
        <v>0</v>
      </c>
      <c r="Q640" s="38" t="str">
        <f>IF(AND(NOT(ISBLANK(tblClean[[#This Row],[Pre-Booking Date]])), NOT(ISBLANK(tblClean[[#This Row],[Lead Date]]))), tblClean[[#This Row],[Pre-Booking Date]] - tblClean[[#This Row],[Lead Date]], "")</f>
        <v/>
      </c>
      <c r="R640" s="38" t="str">
        <f>IF(AND(NOT(ISBLANK(tblClean[[#This Row],[Booking Date]])), NOT(ISBLANK(tblClean[[#This Row],[Pre-Booking Date]]))), tblClean[[#This Row],[Booking Date]] - tblClean[[#This Row],[Pre-Booking Date]], "")</f>
        <v/>
      </c>
      <c r="S640" s="38" t="str">
        <f>IF(AND(NOT(ISBLANK(tblClean[[#This Row],[Delivery Date]])), NOT(ISBLANK(tblClean[[#This Row],[Booking Date]]))), tblClean[[#This Row],[Delivery Date]] - tblClean[[#This Row],[Booking Date]], "")</f>
        <v/>
      </c>
      <c r="T640" s="39" t="str">
        <f>IF(AND(tblClean[[#This Row],[Is_SuccessfulDelivery]]=1, NOT(ISBLANK(tblClean[[#This Row],[Delivery Date]])), NOT(ISBLANK(tblClean[[#This Row],[Booking Date]]))),
   tblClean[[#This Row],[Delivery Date]] - tblClean[[#This Row],[Booking Date]],
   "")</f>
        <v/>
      </c>
      <c r="U6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40" s="82" t="str">
        <f>IF(tblClean[[#This Row],[Delivery Date]]="", "", tblClean[[#This Row],[Delivery Date]] - tblClean[[#This Row],[Lead Date]])</f>
        <v/>
      </c>
      <c r="W640" s="82" t="str">
        <f>_xlfn.XLOOKUP(tblClean[[#This Row],[Lead ID]], tblHP[Lead ID], tblHP[Potential_Bucket], "")</f>
        <v>Low</v>
      </c>
      <c r="X640" s="82" t="str">
        <f>IF(tblClean[[#This Row],[Customer Rating]]="", "", IF(tblClean[[#This Row],[Customer Rating]]&lt;=2,"0-2", IF(tblClean[[#This Row],[Customer Rating]]&lt;=5,"3-5", IF(tblClean[[#This Row],[Customer Rating]]&lt;=8,"6-8","9-10"))))</f>
        <v/>
      </c>
    </row>
    <row r="641" spans="1:24" x14ac:dyDescent="0.3">
      <c r="A641" s="33" t="s">
        <v>660</v>
      </c>
      <c r="B641" s="34" t="s">
        <v>19</v>
      </c>
      <c r="C641" s="34" t="s">
        <v>30</v>
      </c>
      <c r="D641" s="35">
        <v>45951</v>
      </c>
      <c r="E641" s="35">
        <v>45952</v>
      </c>
      <c r="F641" s="35">
        <v>45954</v>
      </c>
      <c r="G641" s="35">
        <v>45956</v>
      </c>
      <c r="H641" s="34" t="s">
        <v>17</v>
      </c>
      <c r="I641" s="34"/>
      <c r="J641" s="35">
        <v>45982</v>
      </c>
      <c r="K641" s="36">
        <v>9</v>
      </c>
      <c r="L641" s="44">
        <f>IF(NOT(ISBLANK(tblClean[[#This Row],[Pre-Booking Date]])), 1, 0)</f>
        <v>1</v>
      </c>
      <c r="M641" s="44">
        <f>IF(NOT(ISBLANK(tblClean[[#This Row],[Booking Date]])), 1, 0)</f>
        <v>1</v>
      </c>
      <c r="N641" s="38">
        <f>IF(NOT(ISBLANK(tblClean[[#This Row],[Delivery Date]])), 1, 0)</f>
        <v>1</v>
      </c>
      <c r="O641" s="38">
        <f>IF(OR(LOWER(TRIM(tblClean[[#This Row],[Cancellation Status]]))="yes", LOWER(TRIM(tblClean[[#This Row],[Cancellation Status]]))="cancelled"), 1, 0)</f>
        <v>0</v>
      </c>
      <c r="P641" s="38">
        <f>IF(AND(tblClean[[#This Row],[Is_Delivered]]=1, tblClean[[#This Row],[Is_Cancelled]]=0), 1, 0)</f>
        <v>1</v>
      </c>
      <c r="Q641" s="38">
        <f>IF(AND(NOT(ISBLANK(tblClean[[#This Row],[Pre-Booking Date]])), NOT(ISBLANK(tblClean[[#This Row],[Lead Date]]))), tblClean[[#This Row],[Pre-Booking Date]] - tblClean[[#This Row],[Lead Date]], "")</f>
        <v>1</v>
      </c>
      <c r="R641" s="38">
        <f>IF(AND(NOT(ISBLANK(tblClean[[#This Row],[Booking Date]])), NOT(ISBLANK(tblClean[[#This Row],[Pre-Booking Date]]))), tblClean[[#This Row],[Booking Date]] - tblClean[[#This Row],[Pre-Booking Date]], "")</f>
        <v>2</v>
      </c>
      <c r="S641" s="38">
        <f>IF(AND(NOT(ISBLANK(tblClean[[#This Row],[Delivery Date]])), NOT(ISBLANK(tblClean[[#This Row],[Booking Date]]))), tblClean[[#This Row],[Delivery Date]] - tblClean[[#This Row],[Booking Date]], "")</f>
        <v>2</v>
      </c>
      <c r="T641" s="39">
        <f>IF(AND(tblClean[[#This Row],[Is_SuccessfulDelivery]]=1, NOT(ISBLANK(tblClean[[#This Row],[Delivery Date]])), NOT(ISBLANK(tblClean[[#This Row],[Booking Date]]))),
   tblClean[[#This Row],[Delivery Date]] - tblClean[[#This Row],[Booking Date]],
   "")</f>
        <v>2</v>
      </c>
      <c r="U6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41" s="82">
        <f>IF(tblClean[[#This Row],[Delivery Date]]="", "", tblClean[[#This Row],[Delivery Date]] - tblClean[[#This Row],[Lead Date]])</f>
        <v>5</v>
      </c>
      <c r="W641" s="82" t="str">
        <f>_xlfn.XLOOKUP(tblClean[[#This Row],[Lead ID]], tblHP[Lead ID], tblHP[Potential_Bucket], "")</f>
        <v>High</v>
      </c>
      <c r="X641" s="82" t="str">
        <f>IF(tblClean[[#This Row],[Customer Rating]]="", "", IF(tblClean[[#This Row],[Customer Rating]]&lt;=2,"0-2", IF(tblClean[[#This Row],[Customer Rating]]&lt;=5,"3-5", IF(tblClean[[#This Row],[Customer Rating]]&lt;=8,"6-8","9-10"))))</f>
        <v>9-10</v>
      </c>
    </row>
    <row r="642" spans="1:24" x14ac:dyDescent="0.3">
      <c r="A642" s="40" t="s">
        <v>661</v>
      </c>
      <c r="B642" s="41" t="s">
        <v>15</v>
      </c>
      <c r="C642" s="41" t="s">
        <v>16</v>
      </c>
      <c r="D642" s="42">
        <v>45961</v>
      </c>
      <c r="E642" s="42">
        <v>45964</v>
      </c>
      <c r="F642" s="42">
        <v>45966</v>
      </c>
      <c r="G642" s="42">
        <v>45968</v>
      </c>
      <c r="H642" s="41" t="s">
        <v>17</v>
      </c>
      <c r="I642" s="41"/>
      <c r="J642" s="42">
        <v>45987</v>
      </c>
      <c r="K642" s="43">
        <v>3</v>
      </c>
      <c r="L642" s="44">
        <f>IF(NOT(ISBLANK(tblClean[[#This Row],[Pre-Booking Date]])), 1, 0)</f>
        <v>1</v>
      </c>
      <c r="M642" s="44">
        <f>IF(NOT(ISBLANK(tblClean[[#This Row],[Booking Date]])), 1, 0)</f>
        <v>1</v>
      </c>
      <c r="N642" s="38">
        <f>IF(NOT(ISBLANK(tblClean[[#This Row],[Delivery Date]])), 1, 0)</f>
        <v>1</v>
      </c>
      <c r="O642" s="38">
        <f>IF(OR(LOWER(TRIM(tblClean[[#This Row],[Cancellation Status]]))="yes", LOWER(TRIM(tblClean[[#This Row],[Cancellation Status]]))="cancelled"), 1, 0)</f>
        <v>0</v>
      </c>
      <c r="P642" s="38">
        <f>IF(AND(tblClean[[#This Row],[Is_Delivered]]=1, tblClean[[#This Row],[Is_Cancelled]]=0), 1, 0)</f>
        <v>1</v>
      </c>
      <c r="Q642" s="38">
        <f>IF(AND(NOT(ISBLANK(tblClean[[#This Row],[Pre-Booking Date]])), NOT(ISBLANK(tblClean[[#This Row],[Lead Date]]))), tblClean[[#This Row],[Pre-Booking Date]] - tblClean[[#This Row],[Lead Date]], "")</f>
        <v>3</v>
      </c>
      <c r="R642" s="38">
        <f>IF(AND(NOT(ISBLANK(tblClean[[#This Row],[Booking Date]])), NOT(ISBLANK(tblClean[[#This Row],[Pre-Booking Date]]))), tblClean[[#This Row],[Booking Date]] - tblClean[[#This Row],[Pre-Booking Date]], "")</f>
        <v>2</v>
      </c>
      <c r="S642" s="38">
        <f>IF(AND(NOT(ISBLANK(tblClean[[#This Row],[Delivery Date]])), NOT(ISBLANK(tblClean[[#This Row],[Booking Date]]))), tblClean[[#This Row],[Delivery Date]] - tblClean[[#This Row],[Booking Date]], "")</f>
        <v>2</v>
      </c>
      <c r="T642" s="39">
        <f>IF(AND(tblClean[[#This Row],[Is_SuccessfulDelivery]]=1, NOT(ISBLANK(tblClean[[#This Row],[Delivery Date]])), NOT(ISBLANK(tblClean[[#This Row],[Booking Date]]))),
   tblClean[[#This Row],[Delivery Date]] - tblClean[[#This Row],[Booking Date]],
   "")</f>
        <v>2</v>
      </c>
      <c r="U6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42" s="82">
        <f>IF(tblClean[[#This Row],[Delivery Date]]="", "", tblClean[[#This Row],[Delivery Date]] - tblClean[[#This Row],[Lead Date]])</f>
        <v>7</v>
      </c>
      <c r="W642" s="82" t="str">
        <f>_xlfn.XLOOKUP(tblClean[[#This Row],[Lead ID]], tblHP[Lead ID], tblHP[Potential_Bucket], "")</f>
        <v>Low</v>
      </c>
      <c r="X642" s="82" t="str">
        <f>IF(tblClean[[#This Row],[Customer Rating]]="", "", IF(tblClean[[#This Row],[Customer Rating]]&lt;=2,"0-2", IF(tblClean[[#This Row],[Customer Rating]]&lt;=5,"3-5", IF(tblClean[[#This Row],[Customer Rating]]&lt;=8,"6-8","9-10"))))</f>
        <v>3-5</v>
      </c>
    </row>
    <row r="643" spans="1:24" x14ac:dyDescent="0.3">
      <c r="A643" s="33" t="s">
        <v>662</v>
      </c>
      <c r="B643" s="34" t="s">
        <v>21</v>
      </c>
      <c r="C643" s="34" t="s">
        <v>16</v>
      </c>
      <c r="D643" s="35">
        <v>45944</v>
      </c>
      <c r="E643" s="35">
        <v>45947</v>
      </c>
      <c r="F643" s="35">
        <v>45949</v>
      </c>
      <c r="G643" s="35">
        <v>45951</v>
      </c>
      <c r="H643" s="34" t="s">
        <v>17</v>
      </c>
      <c r="I643" s="34"/>
      <c r="J643" s="35">
        <v>45966</v>
      </c>
      <c r="K643" s="36">
        <v>5</v>
      </c>
      <c r="L643" s="44">
        <f>IF(NOT(ISBLANK(tblClean[[#This Row],[Pre-Booking Date]])), 1, 0)</f>
        <v>1</v>
      </c>
      <c r="M643" s="44">
        <f>IF(NOT(ISBLANK(tblClean[[#This Row],[Booking Date]])), 1, 0)</f>
        <v>1</v>
      </c>
      <c r="N643" s="38">
        <f>IF(NOT(ISBLANK(tblClean[[#This Row],[Delivery Date]])), 1, 0)</f>
        <v>1</v>
      </c>
      <c r="O643" s="38">
        <f>IF(OR(LOWER(TRIM(tblClean[[#This Row],[Cancellation Status]]))="yes", LOWER(TRIM(tblClean[[#This Row],[Cancellation Status]]))="cancelled"), 1, 0)</f>
        <v>0</v>
      </c>
      <c r="P643" s="38">
        <f>IF(AND(tblClean[[#This Row],[Is_Delivered]]=1, tblClean[[#This Row],[Is_Cancelled]]=0), 1, 0)</f>
        <v>1</v>
      </c>
      <c r="Q643" s="38">
        <f>IF(AND(NOT(ISBLANK(tblClean[[#This Row],[Pre-Booking Date]])), NOT(ISBLANK(tblClean[[#This Row],[Lead Date]]))), tblClean[[#This Row],[Pre-Booking Date]] - tblClean[[#This Row],[Lead Date]], "")</f>
        <v>3</v>
      </c>
      <c r="R643" s="38">
        <f>IF(AND(NOT(ISBLANK(tblClean[[#This Row],[Booking Date]])), NOT(ISBLANK(tblClean[[#This Row],[Pre-Booking Date]]))), tblClean[[#This Row],[Booking Date]] - tblClean[[#This Row],[Pre-Booking Date]], "")</f>
        <v>2</v>
      </c>
      <c r="S643" s="38">
        <f>IF(AND(NOT(ISBLANK(tblClean[[#This Row],[Delivery Date]])), NOT(ISBLANK(tblClean[[#This Row],[Booking Date]]))), tblClean[[#This Row],[Delivery Date]] - tblClean[[#This Row],[Booking Date]], "")</f>
        <v>2</v>
      </c>
      <c r="T643" s="39">
        <f>IF(AND(tblClean[[#This Row],[Is_SuccessfulDelivery]]=1, NOT(ISBLANK(tblClean[[#This Row],[Delivery Date]])), NOT(ISBLANK(tblClean[[#This Row],[Booking Date]]))),
   tblClean[[#This Row],[Delivery Date]] - tblClean[[#This Row],[Booking Date]],
   "")</f>
        <v>2</v>
      </c>
      <c r="U6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43" s="82">
        <f>IF(tblClean[[#This Row],[Delivery Date]]="", "", tblClean[[#This Row],[Delivery Date]] - tblClean[[#This Row],[Lead Date]])</f>
        <v>7</v>
      </c>
      <c r="W643" s="82" t="str">
        <f>_xlfn.XLOOKUP(tblClean[[#This Row],[Lead ID]], tblHP[Lead ID], tblHP[Potential_Bucket], "")</f>
        <v>Low</v>
      </c>
      <c r="X643" s="82" t="str">
        <f>IF(tblClean[[#This Row],[Customer Rating]]="", "", IF(tblClean[[#This Row],[Customer Rating]]&lt;=2,"0-2", IF(tblClean[[#This Row],[Customer Rating]]&lt;=5,"3-5", IF(tblClean[[#This Row],[Customer Rating]]&lt;=8,"6-8","9-10"))))</f>
        <v>3-5</v>
      </c>
    </row>
    <row r="644" spans="1:24" x14ac:dyDescent="0.3">
      <c r="A644" s="40" t="s">
        <v>663</v>
      </c>
      <c r="B644" s="41" t="s">
        <v>21</v>
      </c>
      <c r="C644" s="41" t="s">
        <v>30</v>
      </c>
      <c r="D644" s="42">
        <v>45953</v>
      </c>
      <c r="E644" s="42">
        <v>45956</v>
      </c>
      <c r="F644" s="42">
        <v>45961</v>
      </c>
      <c r="G644" s="42">
        <v>45964</v>
      </c>
      <c r="H644" s="41" t="s">
        <v>23</v>
      </c>
      <c r="I644" s="41" t="s">
        <v>101</v>
      </c>
      <c r="J644" s="41"/>
      <c r="K644" s="43"/>
      <c r="L644" s="44">
        <f>IF(NOT(ISBLANK(tblClean[[#This Row],[Pre-Booking Date]])), 1, 0)</f>
        <v>1</v>
      </c>
      <c r="M644" s="44">
        <f>IF(NOT(ISBLANK(tblClean[[#This Row],[Booking Date]])), 1, 0)</f>
        <v>1</v>
      </c>
      <c r="N644" s="38">
        <f>IF(NOT(ISBLANK(tblClean[[#This Row],[Delivery Date]])), 1, 0)</f>
        <v>1</v>
      </c>
      <c r="O644" s="38">
        <f>IF(OR(LOWER(TRIM(tblClean[[#This Row],[Cancellation Status]]))="yes", LOWER(TRIM(tblClean[[#This Row],[Cancellation Status]]))="cancelled"), 1, 0)</f>
        <v>1</v>
      </c>
      <c r="P644" s="38">
        <f>IF(AND(tblClean[[#This Row],[Is_Delivered]]=1, tblClean[[#This Row],[Is_Cancelled]]=0), 1, 0)</f>
        <v>0</v>
      </c>
      <c r="Q644" s="38">
        <f>IF(AND(NOT(ISBLANK(tblClean[[#This Row],[Pre-Booking Date]])), NOT(ISBLANK(tblClean[[#This Row],[Lead Date]]))), tblClean[[#This Row],[Pre-Booking Date]] - tblClean[[#This Row],[Lead Date]], "")</f>
        <v>3</v>
      </c>
      <c r="R644" s="38">
        <f>IF(AND(NOT(ISBLANK(tblClean[[#This Row],[Booking Date]])), NOT(ISBLANK(tblClean[[#This Row],[Pre-Booking Date]]))), tblClean[[#This Row],[Booking Date]] - tblClean[[#This Row],[Pre-Booking Date]], "")</f>
        <v>5</v>
      </c>
      <c r="S644" s="38">
        <f>IF(AND(NOT(ISBLANK(tblClean[[#This Row],[Delivery Date]])), NOT(ISBLANK(tblClean[[#This Row],[Booking Date]]))), tblClean[[#This Row],[Delivery Date]] - tblClean[[#This Row],[Booking Date]], "")</f>
        <v>3</v>
      </c>
      <c r="T644" s="39" t="str">
        <f>IF(AND(tblClean[[#This Row],[Is_SuccessfulDelivery]]=1, NOT(ISBLANK(tblClean[[#This Row],[Delivery Date]])), NOT(ISBLANK(tblClean[[#This Row],[Booking Date]]))),
   tblClean[[#This Row],[Delivery Date]] - tblClean[[#This Row],[Booking Date]],
   "")</f>
        <v/>
      </c>
      <c r="U6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44" s="82">
        <f>IF(tblClean[[#This Row],[Delivery Date]]="", "", tblClean[[#This Row],[Delivery Date]] - tblClean[[#This Row],[Lead Date]])</f>
        <v>11</v>
      </c>
      <c r="W644" s="82" t="str">
        <f>_xlfn.XLOOKUP(tblClean[[#This Row],[Lead ID]], tblHP[Lead ID], tblHP[Potential_Bucket], "")</f>
        <v>Low</v>
      </c>
      <c r="X644" s="82" t="str">
        <f>IF(tblClean[[#This Row],[Customer Rating]]="", "", IF(tblClean[[#This Row],[Customer Rating]]&lt;=2,"0-2", IF(tblClean[[#This Row],[Customer Rating]]&lt;=5,"3-5", IF(tblClean[[#This Row],[Customer Rating]]&lt;=8,"6-8","9-10"))))</f>
        <v/>
      </c>
    </row>
    <row r="645" spans="1:24" x14ac:dyDescent="0.3">
      <c r="A645" s="33" t="s">
        <v>664</v>
      </c>
      <c r="B645" s="34" t="s">
        <v>32</v>
      </c>
      <c r="C645" s="34" t="s">
        <v>16</v>
      </c>
      <c r="D645" s="35">
        <v>45939</v>
      </c>
      <c r="E645" s="35">
        <v>45943</v>
      </c>
      <c r="F645" s="35">
        <v>45948</v>
      </c>
      <c r="G645" s="35">
        <v>45950</v>
      </c>
      <c r="H645" s="34" t="s">
        <v>17</v>
      </c>
      <c r="I645" s="34"/>
      <c r="J645" s="35">
        <v>45977</v>
      </c>
      <c r="K645" s="36">
        <v>3</v>
      </c>
      <c r="L645" s="44">
        <f>IF(NOT(ISBLANK(tblClean[[#This Row],[Pre-Booking Date]])), 1, 0)</f>
        <v>1</v>
      </c>
      <c r="M645" s="44">
        <f>IF(NOT(ISBLANK(tblClean[[#This Row],[Booking Date]])), 1, 0)</f>
        <v>1</v>
      </c>
      <c r="N645" s="38">
        <f>IF(NOT(ISBLANK(tblClean[[#This Row],[Delivery Date]])), 1, 0)</f>
        <v>1</v>
      </c>
      <c r="O645" s="38">
        <f>IF(OR(LOWER(TRIM(tblClean[[#This Row],[Cancellation Status]]))="yes", LOWER(TRIM(tblClean[[#This Row],[Cancellation Status]]))="cancelled"), 1, 0)</f>
        <v>0</v>
      </c>
      <c r="P645" s="38">
        <f>IF(AND(tblClean[[#This Row],[Is_Delivered]]=1, tblClean[[#This Row],[Is_Cancelled]]=0), 1, 0)</f>
        <v>1</v>
      </c>
      <c r="Q645" s="38">
        <f>IF(AND(NOT(ISBLANK(tblClean[[#This Row],[Pre-Booking Date]])), NOT(ISBLANK(tblClean[[#This Row],[Lead Date]]))), tblClean[[#This Row],[Pre-Booking Date]] - tblClean[[#This Row],[Lead Date]], "")</f>
        <v>4</v>
      </c>
      <c r="R645" s="38">
        <f>IF(AND(NOT(ISBLANK(tblClean[[#This Row],[Booking Date]])), NOT(ISBLANK(tblClean[[#This Row],[Pre-Booking Date]]))), tblClean[[#This Row],[Booking Date]] - tblClean[[#This Row],[Pre-Booking Date]], "")</f>
        <v>5</v>
      </c>
      <c r="S645" s="38">
        <f>IF(AND(NOT(ISBLANK(tblClean[[#This Row],[Delivery Date]])), NOT(ISBLANK(tblClean[[#This Row],[Booking Date]]))), tblClean[[#This Row],[Delivery Date]] - tblClean[[#This Row],[Booking Date]], "")</f>
        <v>2</v>
      </c>
      <c r="T645" s="39">
        <f>IF(AND(tblClean[[#This Row],[Is_SuccessfulDelivery]]=1, NOT(ISBLANK(tblClean[[#This Row],[Delivery Date]])), NOT(ISBLANK(tblClean[[#This Row],[Booking Date]]))),
   tblClean[[#This Row],[Delivery Date]] - tblClean[[#This Row],[Booking Date]],
   "")</f>
        <v>2</v>
      </c>
      <c r="U6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45" s="82">
        <f>IF(tblClean[[#This Row],[Delivery Date]]="", "", tblClean[[#This Row],[Delivery Date]] - tblClean[[#This Row],[Lead Date]])</f>
        <v>11</v>
      </c>
      <c r="W645" s="82" t="str">
        <f>_xlfn.XLOOKUP(tblClean[[#This Row],[Lead ID]], tblHP[Lead ID], tblHP[Potential_Bucket], "")</f>
        <v>Low</v>
      </c>
      <c r="X645" s="82" t="str">
        <f>IF(tblClean[[#This Row],[Customer Rating]]="", "", IF(tblClean[[#This Row],[Customer Rating]]&lt;=2,"0-2", IF(tblClean[[#This Row],[Customer Rating]]&lt;=5,"3-5", IF(tblClean[[#This Row],[Customer Rating]]&lt;=8,"6-8","9-10"))))</f>
        <v>3-5</v>
      </c>
    </row>
    <row r="646" spans="1:24" x14ac:dyDescent="0.3">
      <c r="A646" s="40" t="s">
        <v>665</v>
      </c>
      <c r="B646" s="41" t="s">
        <v>15</v>
      </c>
      <c r="C646" s="41" t="s">
        <v>30</v>
      </c>
      <c r="D646" s="42">
        <v>45945</v>
      </c>
      <c r="E646" s="42">
        <v>45950</v>
      </c>
      <c r="F646" s="42">
        <v>45953</v>
      </c>
      <c r="G646" s="42">
        <v>45958</v>
      </c>
      <c r="H646" s="41" t="s">
        <v>17</v>
      </c>
      <c r="I646" s="41"/>
      <c r="J646" s="42">
        <v>45973</v>
      </c>
      <c r="K646" s="43">
        <v>2</v>
      </c>
      <c r="L646" s="44">
        <f>IF(NOT(ISBLANK(tblClean[[#This Row],[Pre-Booking Date]])), 1, 0)</f>
        <v>1</v>
      </c>
      <c r="M646" s="44">
        <f>IF(NOT(ISBLANK(tblClean[[#This Row],[Booking Date]])), 1, 0)</f>
        <v>1</v>
      </c>
      <c r="N646" s="38">
        <f>IF(NOT(ISBLANK(tblClean[[#This Row],[Delivery Date]])), 1, 0)</f>
        <v>1</v>
      </c>
      <c r="O646" s="38">
        <f>IF(OR(LOWER(TRIM(tblClean[[#This Row],[Cancellation Status]]))="yes", LOWER(TRIM(tblClean[[#This Row],[Cancellation Status]]))="cancelled"), 1, 0)</f>
        <v>0</v>
      </c>
      <c r="P646" s="38">
        <f>IF(AND(tblClean[[#This Row],[Is_Delivered]]=1, tblClean[[#This Row],[Is_Cancelled]]=0), 1, 0)</f>
        <v>1</v>
      </c>
      <c r="Q646" s="38">
        <f>IF(AND(NOT(ISBLANK(tblClean[[#This Row],[Pre-Booking Date]])), NOT(ISBLANK(tblClean[[#This Row],[Lead Date]]))), tblClean[[#This Row],[Pre-Booking Date]] - tblClean[[#This Row],[Lead Date]], "")</f>
        <v>5</v>
      </c>
      <c r="R646" s="38">
        <f>IF(AND(NOT(ISBLANK(tblClean[[#This Row],[Booking Date]])), NOT(ISBLANK(tblClean[[#This Row],[Pre-Booking Date]]))), tblClean[[#This Row],[Booking Date]] - tblClean[[#This Row],[Pre-Booking Date]], "")</f>
        <v>3</v>
      </c>
      <c r="S646" s="38">
        <f>IF(AND(NOT(ISBLANK(tblClean[[#This Row],[Delivery Date]])), NOT(ISBLANK(tblClean[[#This Row],[Booking Date]]))), tblClean[[#This Row],[Delivery Date]] - tblClean[[#This Row],[Booking Date]], "")</f>
        <v>5</v>
      </c>
      <c r="T646" s="39">
        <f>IF(AND(tblClean[[#This Row],[Is_SuccessfulDelivery]]=1, NOT(ISBLANK(tblClean[[#This Row],[Delivery Date]])), NOT(ISBLANK(tblClean[[#This Row],[Booking Date]]))),
   tblClean[[#This Row],[Delivery Date]] - tblClean[[#This Row],[Booking Date]],
   "")</f>
        <v>5</v>
      </c>
      <c r="U6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46" s="82">
        <f>IF(tblClean[[#This Row],[Delivery Date]]="", "", tblClean[[#This Row],[Delivery Date]] - tblClean[[#This Row],[Lead Date]])</f>
        <v>13</v>
      </c>
      <c r="W646" s="82" t="str">
        <f>_xlfn.XLOOKUP(tblClean[[#This Row],[Lead ID]], tblHP[Lead ID], tblHP[Potential_Bucket], "")</f>
        <v>Low</v>
      </c>
      <c r="X646" s="82" t="str">
        <f>IF(tblClean[[#This Row],[Customer Rating]]="", "", IF(tblClean[[#This Row],[Customer Rating]]&lt;=2,"0-2", IF(tblClean[[#This Row],[Customer Rating]]&lt;=5,"3-5", IF(tblClean[[#This Row],[Customer Rating]]&lt;=8,"6-8","9-10"))))</f>
        <v>0-2</v>
      </c>
    </row>
    <row r="647" spans="1:24" x14ac:dyDescent="0.3">
      <c r="A647" s="33" t="s">
        <v>666</v>
      </c>
      <c r="B647" s="34" t="s">
        <v>19</v>
      </c>
      <c r="C647" s="34" t="s">
        <v>30</v>
      </c>
      <c r="D647" s="35">
        <v>45958</v>
      </c>
      <c r="E647" s="35">
        <v>45962</v>
      </c>
      <c r="F647" s="35">
        <v>45965</v>
      </c>
      <c r="G647" s="35">
        <v>45969</v>
      </c>
      <c r="H647" s="34" t="s">
        <v>17</v>
      </c>
      <c r="I647" s="34"/>
      <c r="J647" s="35">
        <v>45988</v>
      </c>
      <c r="K647" s="36">
        <v>1</v>
      </c>
      <c r="L647" s="44">
        <f>IF(NOT(ISBLANK(tblClean[[#This Row],[Pre-Booking Date]])), 1, 0)</f>
        <v>1</v>
      </c>
      <c r="M647" s="44">
        <f>IF(NOT(ISBLANK(tblClean[[#This Row],[Booking Date]])), 1, 0)</f>
        <v>1</v>
      </c>
      <c r="N647" s="38">
        <f>IF(NOT(ISBLANK(tblClean[[#This Row],[Delivery Date]])), 1, 0)</f>
        <v>1</v>
      </c>
      <c r="O647" s="38">
        <f>IF(OR(LOWER(TRIM(tblClean[[#This Row],[Cancellation Status]]))="yes", LOWER(TRIM(tblClean[[#This Row],[Cancellation Status]]))="cancelled"), 1, 0)</f>
        <v>0</v>
      </c>
      <c r="P647" s="38">
        <f>IF(AND(tblClean[[#This Row],[Is_Delivered]]=1, tblClean[[#This Row],[Is_Cancelled]]=0), 1, 0)</f>
        <v>1</v>
      </c>
      <c r="Q647" s="38">
        <f>IF(AND(NOT(ISBLANK(tblClean[[#This Row],[Pre-Booking Date]])), NOT(ISBLANK(tblClean[[#This Row],[Lead Date]]))), tblClean[[#This Row],[Pre-Booking Date]] - tblClean[[#This Row],[Lead Date]], "")</f>
        <v>4</v>
      </c>
      <c r="R647" s="38">
        <f>IF(AND(NOT(ISBLANK(tblClean[[#This Row],[Booking Date]])), NOT(ISBLANK(tblClean[[#This Row],[Pre-Booking Date]]))), tblClean[[#This Row],[Booking Date]] - tblClean[[#This Row],[Pre-Booking Date]], "")</f>
        <v>3</v>
      </c>
      <c r="S647" s="38">
        <f>IF(AND(NOT(ISBLANK(tblClean[[#This Row],[Delivery Date]])), NOT(ISBLANK(tblClean[[#This Row],[Booking Date]]))), tblClean[[#This Row],[Delivery Date]] - tblClean[[#This Row],[Booking Date]], "")</f>
        <v>4</v>
      </c>
      <c r="T647" s="39">
        <f>IF(AND(tblClean[[#This Row],[Is_SuccessfulDelivery]]=1, NOT(ISBLANK(tblClean[[#This Row],[Delivery Date]])), NOT(ISBLANK(tblClean[[#This Row],[Booking Date]]))),
   tblClean[[#This Row],[Delivery Date]] - tblClean[[#This Row],[Booking Date]],
   "")</f>
        <v>4</v>
      </c>
      <c r="U6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47" s="82">
        <f>IF(tblClean[[#This Row],[Delivery Date]]="", "", tblClean[[#This Row],[Delivery Date]] - tblClean[[#This Row],[Lead Date]])</f>
        <v>11</v>
      </c>
      <c r="W647" s="82" t="str">
        <f>_xlfn.XLOOKUP(tblClean[[#This Row],[Lead ID]], tblHP[Lead ID], tblHP[Potential_Bucket], "")</f>
        <v>Low</v>
      </c>
      <c r="X647" s="82" t="str">
        <f>IF(tblClean[[#This Row],[Customer Rating]]="", "", IF(tblClean[[#This Row],[Customer Rating]]&lt;=2,"0-2", IF(tblClean[[#This Row],[Customer Rating]]&lt;=5,"3-5", IF(tblClean[[#This Row],[Customer Rating]]&lt;=8,"6-8","9-10"))))</f>
        <v>0-2</v>
      </c>
    </row>
    <row r="648" spans="1:24" x14ac:dyDescent="0.3">
      <c r="A648" s="40" t="s">
        <v>667</v>
      </c>
      <c r="B648" s="41" t="s">
        <v>21</v>
      </c>
      <c r="C648" s="41" t="s">
        <v>16</v>
      </c>
      <c r="D648" s="42">
        <v>45940</v>
      </c>
      <c r="E648" s="42">
        <v>45942</v>
      </c>
      <c r="F648" s="42">
        <v>45945</v>
      </c>
      <c r="G648" s="42">
        <v>45950</v>
      </c>
      <c r="H648" s="41" t="s">
        <v>17</v>
      </c>
      <c r="I648" s="41"/>
      <c r="J648" s="42">
        <v>45963</v>
      </c>
      <c r="K648" s="43">
        <v>8</v>
      </c>
      <c r="L648" s="44">
        <f>IF(NOT(ISBLANK(tblClean[[#This Row],[Pre-Booking Date]])), 1, 0)</f>
        <v>1</v>
      </c>
      <c r="M648" s="44">
        <f>IF(NOT(ISBLANK(tblClean[[#This Row],[Booking Date]])), 1, 0)</f>
        <v>1</v>
      </c>
      <c r="N648" s="38">
        <f>IF(NOT(ISBLANK(tblClean[[#This Row],[Delivery Date]])), 1, 0)</f>
        <v>1</v>
      </c>
      <c r="O648" s="38">
        <f>IF(OR(LOWER(TRIM(tblClean[[#This Row],[Cancellation Status]]))="yes", LOWER(TRIM(tblClean[[#This Row],[Cancellation Status]]))="cancelled"), 1, 0)</f>
        <v>0</v>
      </c>
      <c r="P648" s="38">
        <f>IF(AND(tblClean[[#This Row],[Is_Delivered]]=1, tblClean[[#This Row],[Is_Cancelled]]=0), 1, 0)</f>
        <v>1</v>
      </c>
      <c r="Q648" s="38">
        <f>IF(AND(NOT(ISBLANK(tblClean[[#This Row],[Pre-Booking Date]])), NOT(ISBLANK(tblClean[[#This Row],[Lead Date]]))), tblClean[[#This Row],[Pre-Booking Date]] - tblClean[[#This Row],[Lead Date]], "")</f>
        <v>2</v>
      </c>
      <c r="R648" s="38">
        <f>IF(AND(NOT(ISBLANK(tblClean[[#This Row],[Booking Date]])), NOT(ISBLANK(tblClean[[#This Row],[Pre-Booking Date]]))), tblClean[[#This Row],[Booking Date]] - tblClean[[#This Row],[Pre-Booking Date]], "")</f>
        <v>3</v>
      </c>
      <c r="S648" s="38">
        <f>IF(AND(NOT(ISBLANK(tblClean[[#This Row],[Delivery Date]])), NOT(ISBLANK(tblClean[[#This Row],[Booking Date]]))), tblClean[[#This Row],[Delivery Date]] - tblClean[[#This Row],[Booking Date]], "")</f>
        <v>5</v>
      </c>
      <c r="T648" s="39">
        <f>IF(AND(tblClean[[#This Row],[Is_SuccessfulDelivery]]=1, NOT(ISBLANK(tblClean[[#This Row],[Delivery Date]])), NOT(ISBLANK(tblClean[[#This Row],[Booking Date]]))),
   tblClean[[#This Row],[Delivery Date]] - tblClean[[#This Row],[Booking Date]],
   "")</f>
        <v>5</v>
      </c>
      <c r="U6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48" s="82">
        <f>IF(tblClean[[#This Row],[Delivery Date]]="", "", tblClean[[#This Row],[Delivery Date]] - tblClean[[#This Row],[Lead Date]])</f>
        <v>10</v>
      </c>
      <c r="W648" s="82" t="str">
        <f>_xlfn.XLOOKUP(tblClean[[#This Row],[Lead ID]], tblHP[Lead ID], tblHP[Potential_Bucket], "")</f>
        <v>Medium</v>
      </c>
      <c r="X648" s="82" t="str">
        <f>IF(tblClean[[#This Row],[Customer Rating]]="", "", IF(tblClean[[#This Row],[Customer Rating]]&lt;=2,"0-2", IF(tblClean[[#This Row],[Customer Rating]]&lt;=5,"3-5", IF(tblClean[[#This Row],[Customer Rating]]&lt;=8,"6-8","9-10"))))</f>
        <v>6-8</v>
      </c>
    </row>
    <row r="649" spans="1:24" x14ac:dyDescent="0.3">
      <c r="A649" s="33" t="s">
        <v>668</v>
      </c>
      <c r="B649" s="34" t="s">
        <v>19</v>
      </c>
      <c r="C649" s="34" t="s">
        <v>22</v>
      </c>
      <c r="D649" s="35">
        <v>45937</v>
      </c>
      <c r="E649" s="34"/>
      <c r="F649" s="34"/>
      <c r="G649" s="34"/>
      <c r="H649" s="34" t="s">
        <v>23</v>
      </c>
      <c r="I649" s="34" t="s">
        <v>26</v>
      </c>
      <c r="J649" s="34"/>
      <c r="K649" s="36"/>
      <c r="L649" s="44">
        <f>IF(NOT(ISBLANK(tblClean[[#This Row],[Pre-Booking Date]])), 1, 0)</f>
        <v>0</v>
      </c>
      <c r="M649" s="44">
        <f>IF(NOT(ISBLANK(tblClean[[#This Row],[Booking Date]])), 1, 0)</f>
        <v>0</v>
      </c>
      <c r="N649" s="38">
        <f>IF(NOT(ISBLANK(tblClean[[#This Row],[Delivery Date]])), 1, 0)</f>
        <v>0</v>
      </c>
      <c r="O649" s="38">
        <f>IF(OR(LOWER(TRIM(tblClean[[#This Row],[Cancellation Status]]))="yes", LOWER(TRIM(tblClean[[#This Row],[Cancellation Status]]))="cancelled"), 1, 0)</f>
        <v>1</v>
      </c>
      <c r="P649" s="38">
        <f>IF(AND(tblClean[[#This Row],[Is_Delivered]]=1, tblClean[[#This Row],[Is_Cancelled]]=0), 1, 0)</f>
        <v>0</v>
      </c>
      <c r="Q649" s="38" t="str">
        <f>IF(AND(NOT(ISBLANK(tblClean[[#This Row],[Pre-Booking Date]])), NOT(ISBLANK(tblClean[[#This Row],[Lead Date]]))), tblClean[[#This Row],[Pre-Booking Date]] - tblClean[[#This Row],[Lead Date]], "")</f>
        <v/>
      </c>
      <c r="R649" s="38" t="str">
        <f>IF(AND(NOT(ISBLANK(tblClean[[#This Row],[Booking Date]])), NOT(ISBLANK(tblClean[[#This Row],[Pre-Booking Date]]))), tblClean[[#This Row],[Booking Date]] - tblClean[[#This Row],[Pre-Booking Date]], "")</f>
        <v/>
      </c>
      <c r="S649" s="38" t="str">
        <f>IF(AND(NOT(ISBLANK(tblClean[[#This Row],[Delivery Date]])), NOT(ISBLANK(tblClean[[#This Row],[Booking Date]]))), tblClean[[#This Row],[Delivery Date]] - tblClean[[#This Row],[Booking Date]], "")</f>
        <v/>
      </c>
      <c r="T649" s="39" t="str">
        <f>IF(AND(tblClean[[#This Row],[Is_SuccessfulDelivery]]=1, NOT(ISBLANK(tblClean[[#This Row],[Delivery Date]])), NOT(ISBLANK(tblClean[[#This Row],[Booking Date]]))),
   tblClean[[#This Row],[Delivery Date]] - tblClean[[#This Row],[Booking Date]],
   "")</f>
        <v/>
      </c>
      <c r="U6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49" s="82" t="str">
        <f>IF(tblClean[[#This Row],[Delivery Date]]="", "", tblClean[[#This Row],[Delivery Date]] - tblClean[[#This Row],[Lead Date]])</f>
        <v/>
      </c>
      <c r="W649" s="82" t="str">
        <f>_xlfn.XLOOKUP(tblClean[[#This Row],[Lead ID]], tblHP[Lead ID], tblHP[Potential_Bucket], "")</f>
        <v>Low</v>
      </c>
      <c r="X649" s="82" t="str">
        <f>IF(tblClean[[#This Row],[Customer Rating]]="", "", IF(tblClean[[#This Row],[Customer Rating]]&lt;=2,"0-2", IF(tblClean[[#This Row],[Customer Rating]]&lt;=5,"3-5", IF(tblClean[[#This Row],[Customer Rating]]&lt;=8,"6-8","9-10"))))</f>
        <v/>
      </c>
    </row>
    <row r="650" spans="1:24" x14ac:dyDescent="0.3">
      <c r="A650" s="40" t="s">
        <v>669</v>
      </c>
      <c r="B650" s="41" t="s">
        <v>19</v>
      </c>
      <c r="C650" s="41" t="s">
        <v>16</v>
      </c>
      <c r="D650" s="42">
        <v>45943</v>
      </c>
      <c r="E650" s="42">
        <v>45947</v>
      </c>
      <c r="F650" s="42">
        <v>45951</v>
      </c>
      <c r="G650" s="42">
        <v>45954</v>
      </c>
      <c r="H650" s="41" t="s">
        <v>17</v>
      </c>
      <c r="I650" s="41"/>
      <c r="J650" s="42">
        <v>45979</v>
      </c>
      <c r="K650" s="43">
        <v>9</v>
      </c>
      <c r="L650" s="44">
        <f>IF(NOT(ISBLANK(tblClean[[#This Row],[Pre-Booking Date]])), 1, 0)</f>
        <v>1</v>
      </c>
      <c r="M650" s="44">
        <f>IF(NOT(ISBLANK(tblClean[[#This Row],[Booking Date]])), 1, 0)</f>
        <v>1</v>
      </c>
      <c r="N650" s="38">
        <f>IF(NOT(ISBLANK(tblClean[[#This Row],[Delivery Date]])), 1, 0)</f>
        <v>1</v>
      </c>
      <c r="O650" s="38">
        <f>IF(OR(LOWER(TRIM(tblClean[[#This Row],[Cancellation Status]]))="yes", LOWER(TRIM(tblClean[[#This Row],[Cancellation Status]]))="cancelled"), 1, 0)</f>
        <v>0</v>
      </c>
      <c r="P650" s="38">
        <f>IF(AND(tblClean[[#This Row],[Is_Delivered]]=1, tblClean[[#This Row],[Is_Cancelled]]=0), 1, 0)</f>
        <v>1</v>
      </c>
      <c r="Q650" s="38">
        <f>IF(AND(NOT(ISBLANK(tblClean[[#This Row],[Pre-Booking Date]])), NOT(ISBLANK(tblClean[[#This Row],[Lead Date]]))), tblClean[[#This Row],[Pre-Booking Date]] - tblClean[[#This Row],[Lead Date]], "")</f>
        <v>4</v>
      </c>
      <c r="R650" s="38">
        <f>IF(AND(NOT(ISBLANK(tblClean[[#This Row],[Booking Date]])), NOT(ISBLANK(tblClean[[#This Row],[Pre-Booking Date]]))), tblClean[[#This Row],[Booking Date]] - tblClean[[#This Row],[Pre-Booking Date]], "")</f>
        <v>4</v>
      </c>
      <c r="S650" s="38">
        <f>IF(AND(NOT(ISBLANK(tblClean[[#This Row],[Delivery Date]])), NOT(ISBLANK(tblClean[[#This Row],[Booking Date]]))), tblClean[[#This Row],[Delivery Date]] - tblClean[[#This Row],[Booking Date]], "")</f>
        <v>3</v>
      </c>
      <c r="T650" s="39">
        <f>IF(AND(tblClean[[#This Row],[Is_SuccessfulDelivery]]=1, NOT(ISBLANK(tblClean[[#This Row],[Delivery Date]])), NOT(ISBLANK(tblClean[[#This Row],[Booking Date]]))),
   tblClean[[#This Row],[Delivery Date]] - tblClean[[#This Row],[Booking Date]],
   "")</f>
        <v>3</v>
      </c>
      <c r="U6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50" s="82">
        <f>IF(tblClean[[#This Row],[Delivery Date]]="", "", tblClean[[#This Row],[Delivery Date]] - tblClean[[#This Row],[Lead Date]])</f>
        <v>11</v>
      </c>
      <c r="W650" s="82" t="str">
        <f>_xlfn.XLOOKUP(tblClean[[#This Row],[Lead ID]], tblHP[Lead ID], tblHP[Potential_Bucket], "")</f>
        <v>Medium</v>
      </c>
      <c r="X650" s="82" t="str">
        <f>IF(tblClean[[#This Row],[Customer Rating]]="", "", IF(tblClean[[#This Row],[Customer Rating]]&lt;=2,"0-2", IF(tblClean[[#This Row],[Customer Rating]]&lt;=5,"3-5", IF(tblClean[[#This Row],[Customer Rating]]&lt;=8,"6-8","9-10"))))</f>
        <v>9-10</v>
      </c>
    </row>
    <row r="651" spans="1:24" x14ac:dyDescent="0.3">
      <c r="A651" s="33" t="s">
        <v>670</v>
      </c>
      <c r="B651" s="34" t="s">
        <v>21</v>
      </c>
      <c r="C651" s="34" t="s">
        <v>16</v>
      </c>
      <c r="D651" s="35">
        <v>45958</v>
      </c>
      <c r="E651" s="35">
        <v>45961</v>
      </c>
      <c r="F651" s="35">
        <v>45962</v>
      </c>
      <c r="G651" s="35">
        <v>45965</v>
      </c>
      <c r="H651" s="34" t="s">
        <v>17</v>
      </c>
      <c r="I651" s="34"/>
      <c r="J651" s="35">
        <v>45979</v>
      </c>
      <c r="K651" s="36">
        <v>4</v>
      </c>
      <c r="L651" s="44">
        <f>IF(NOT(ISBLANK(tblClean[[#This Row],[Pre-Booking Date]])), 1, 0)</f>
        <v>1</v>
      </c>
      <c r="M651" s="44">
        <f>IF(NOT(ISBLANK(tblClean[[#This Row],[Booking Date]])), 1, 0)</f>
        <v>1</v>
      </c>
      <c r="N651" s="38">
        <f>IF(NOT(ISBLANK(tblClean[[#This Row],[Delivery Date]])), 1, 0)</f>
        <v>1</v>
      </c>
      <c r="O651" s="38">
        <f>IF(OR(LOWER(TRIM(tblClean[[#This Row],[Cancellation Status]]))="yes", LOWER(TRIM(tblClean[[#This Row],[Cancellation Status]]))="cancelled"), 1, 0)</f>
        <v>0</v>
      </c>
      <c r="P651" s="38">
        <f>IF(AND(tblClean[[#This Row],[Is_Delivered]]=1, tblClean[[#This Row],[Is_Cancelled]]=0), 1, 0)</f>
        <v>1</v>
      </c>
      <c r="Q651" s="38">
        <f>IF(AND(NOT(ISBLANK(tblClean[[#This Row],[Pre-Booking Date]])), NOT(ISBLANK(tblClean[[#This Row],[Lead Date]]))), tblClean[[#This Row],[Pre-Booking Date]] - tblClean[[#This Row],[Lead Date]], "")</f>
        <v>3</v>
      </c>
      <c r="R651" s="38">
        <f>IF(AND(NOT(ISBLANK(tblClean[[#This Row],[Booking Date]])), NOT(ISBLANK(tblClean[[#This Row],[Pre-Booking Date]]))), tblClean[[#This Row],[Booking Date]] - tblClean[[#This Row],[Pre-Booking Date]], "")</f>
        <v>1</v>
      </c>
      <c r="S651" s="38">
        <f>IF(AND(NOT(ISBLANK(tblClean[[#This Row],[Delivery Date]])), NOT(ISBLANK(tblClean[[#This Row],[Booking Date]]))), tblClean[[#This Row],[Delivery Date]] - tblClean[[#This Row],[Booking Date]], "")</f>
        <v>3</v>
      </c>
      <c r="T651" s="39">
        <f>IF(AND(tblClean[[#This Row],[Is_SuccessfulDelivery]]=1, NOT(ISBLANK(tblClean[[#This Row],[Delivery Date]])), NOT(ISBLANK(tblClean[[#This Row],[Booking Date]]))),
   tblClean[[#This Row],[Delivery Date]] - tblClean[[#This Row],[Booking Date]],
   "")</f>
        <v>3</v>
      </c>
      <c r="U6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1" s="82">
        <f>IF(tblClean[[#This Row],[Delivery Date]]="", "", tblClean[[#This Row],[Delivery Date]] - tblClean[[#This Row],[Lead Date]])</f>
        <v>7</v>
      </c>
      <c r="W651" s="82" t="str">
        <f>_xlfn.XLOOKUP(tblClean[[#This Row],[Lead ID]], tblHP[Lead ID], tblHP[Potential_Bucket], "")</f>
        <v>Low</v>
      </c>
      <c r="X651" s="82" t="str">
        <f>IF(tblClean[[#This Row],[Customer Rating]]="", "", IF(tblClean[[#This Row],[Customer Rating]]&lt;=2,"0-2", IF(tblClean[[#This Row],[Customer Rating]]&lt;=5,"3-5", IF(tblClean[[#This Row],[Customer Rating]]&lt;=8,"6-8","9-10"))))</f>
        <v>3-5</v>
      </c>
    </row>
    <row r="652" spans="1:24" x14ac:dyDescent="0.3">
      <c r="A652" s="40" t="s">
        <v>671</v>
      </c>
      <c r="B652" s="41" t="s">
        <v>19</v>
      </c>
      <c r="C652" s="41" t="s">
        <v>30</v>
      </c>
      <c r="D652" s="42">
        <v>45946</v>
      </c>
      <c r="E652" s="42">
        <v>45950</v>
      </c>
      <c r="F652" s="42">
        <v>45953</v>
      </c>
      <c r="G652" s="42">
        <v>45955</v>
      </c>
      <c r="H652" s="41" t="s">
        <v>17</v>
      </c>
      <c r="I652" s="41"/>
      <c r="J652" s="42">
        <v>45973</v>
      </c>
      <c r="K652" s="43">
        <v>4</v>
      </c>
      <c r="L652" s="44">
        <f>IF(NOT(ISBLANK(tblClean[[#This Row],[Pre-Booking Date]])), 1, 0)</f>
        <v>1</v>
      </c>
      <c r="M652" s="44">
        <f>IF(NOT(ISBLANK(tblClean[[#This Row],[Booking Date]])), 1, 0)</f>
        <v>1</v>
      </c>
      <c r="N652" s="38">
        <f>IF(NOT(ISBLANK(tblClean[[#This Row],[Delivery Date]])), 1, 0)</f>
        <v>1</v>
      </c>
      <c r="O652" s="38">
        <f>IF(OR(LOWER(TRIM(tblClean[[#This Row],[Cancellation Status]]))="yes", LOWER(TRIM(tblClean[[#This Row],[Cancellation Status]]))="cancelled"), 1, 0)</f>
        <v>0</v>
      </c>
      <c r="P652" s="38">
        <f>IF(AND(tblClean[[#This Row],[Is_Delivered]]=1, tblClean[[#This Row],[Is_Cancelled]]=0), 1, 0)</f>
        <v>1</v>
      </c>
      <c r="Q652" s="38">
        <f>IF(AND(NOT(ISBLANK(tblClean[[#This Row],[Pre-Booking Date]])), NOT(ISBLANK(tblClean[[#This Row],[Lead Date]]))), tblClean[[#This Row],[Pre-Booking Date]] - tblClean[[#This Row],[Lead Date]], "")</f>
        <v>4</v>
      </c>
      <c r="R652" s="38">
        <f>IF(AND(NOT(ISBLANK(tblClean[[#This Row],[Booking Date]])), NOT(ISBLANK(tblClean[[#This Row],[Pre-Booking Date]]))), tblClean[[#This Row],[Booking Date]] - tblClean[[#This Row],[Pre-Booking Date]], "")</f>
        <v>3</v>
      </c>
      <c r="S652" s="38">
        <f>IF(AND(NOT(ISBLANK(tblClean[[#This Row],[Delivery Date]])), NOT(ISBLANK(tblClean[[#This Row],[Booking Date]]))), tblClean[[#This Row],[Delivery Date]] - tblClean[[#This Row],[Booking Date]], "")</f>
        <v>2</v>
      </c>
      <c r="T652" s="39">
        <f>IF(AND(tblClean[[#This Row],[Is_SuccessfulDelivery]]=1, NOT(ISBLANK(tblClean[[#This Row],[Delivery Date]])), NOT(ISBLANK(tblClean[[#This Row],[Booking Date]]))),
   tblClean[[#This Row],[Delivery Date]] - tblClean[[#This Row],[Booking Date]],
   "")</f>
        <v>2</v>
      </c>
      <c r="U6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2" s="82">
        <f>IF(tblClean[[#This Row],[Delivery Date]]="", "", tblClean[[#This Row],[Delivery Date]] - tblClean[[#This Row],[Lead Date]])</f>
        <v>9</v>
      </c>
      <c r="W652" s="82" t="str">
        <f>_xlfn.XLOOKUP(tblClean[[#This Row],[Lead ID]], tblHP[Lead ID], tblHP[Potential_Bucket], "")</f>
        <v>Medium</v>
      </c>
      <c r="X652" s="82" t="str">
        <f>IF(tblClean[[#This Row],[Customer Rating]]="", "", IF(tblClean[[#This Row],[Customer Rating]]&lt;=2,"0-2", IF(tblClean[[#This Row],[Customer Rating]]&lt;=5,"3-5", IF(tblClean[[#This Row],[Customer Rating]]&lt;=8,"6-8","9-10"))))</f>
        <v>3-5</v>
      </c>
    </row>
    <row r="653" spans="1:24" x14ac:dyDescent="0.3">
      <c r="A653" s="33" t="s">
        <v>672</v>
      </c>
      <c r="B653" s="34" t="s">
        <v>21</v>
      </c>
      <c r="C653" s="34" t="s">
        <v>30</v>
      </c>
      <c r="D653" s="35">
        <v>45934</v>
      </c>
      <c r="E653" s="35">
        <v>45935</v>
      </c>
      <c r="F653" s="35">
        <v>45939</v>
      </c>
      <c r="G653" s="35">
        <v>45945</v>
      </c>
      <c r="H653" s="34" t="s">
        <v>17</v>
      </c>
      <c r="I653" s="34"/>
      <c r="J653" s="35">
        <v>45972</v>
      </c>
      <c r="K653" s="36">
        <v>1</v>
      </c>
      <c r="L653" s="44">
        <f>IF(NOT(ISBLANK(tblClean[[#This Row],[Pre-Booking Date]])), 1, 0)</f>
        <v>1</v>
      </c>
      <c r="M653" s="44">
        <f>IF(NOT(ISBLANK(tblClean[[#This Row],[Booking Date]])), 1, 0)</f>
        <v>1</v>
      </c>
      <c r="N653" s="38">
        <f>IF(NOT(ISBLANK(tblClean[[#This Row],[Delivery Date]])), 1, 0)</f>
        <v>1</v>
      </c>
      <c r="O653" s="38">
        <f>IF(OR(LOWER(TRIM(tblClean[[#This Row],[Cancellation Status]]))="yes", LOWER(TRIM(tblClean[[#This Row],[Cancellation Status]]))="cancelled"), 1, 0)</f>
        <v>0</v>
      </c>
      <c r="P653" s="38">
        <f>IF(AND(tblClean[[#This Row],[Is_Delivered]]=1, tblClean[[#This Row],[Is_Cancelled]]=0), 1, 0)</f>
        <v>1</v>
      </c>
      <c r="Q653" s="38">
        <f>IF(AND(NOT(ISBLANK(tblClean[[#This Row],[Pre-Booking Date]])), NOT(ISBLANK(tblClean[[#This Row],[Lead Date]]))), tblClean[[#This Row],[Pre-Booking Date]] - tblClean[[#This Row],[Lead Date]], "")</f>
        <v>1</v>
      </c>
      <c r="R653" s="38">
        <f>IF(AND(NOT(ISBLANK(tblClean[[#This Row],[Booking Date]])), NOT(ISBLANK(tblClean[[#This Row],[Pre-Booking Date]]))), tblClean[[#This Row],[Booking Date]] - tblClean[[#This Row],[Pre-Booking Date]], "")</f>
        <v>4</v>
      </c>
      <c r="S653" s="38">
        <f>IF(AND(NOT(ISBLANK(tblClean[[#This Row],[Delivery Date]])), NOT(ISBLANK(tblClean[[#This Row],[Booking Date]]))), tblClean[[#This Row],[Delivery Date]] - tblClean[[#This Row],[Booking Date]], "")</f>
        <v>6</v>
      </c>
      <c r="T653" s="39">
        <f>IF(AND(tblClean[[#This Row],[Is_SuccessfulDelivery]]=1, NOT(ISBLANK(tblClean[[#This Row],[Delivery Date]])), NOT(ISBLANK(tblClean[[#This Row],[Booking Date]]))),
   tblClean[[#This Row],[Delivery Date]] - tblClean[[#This Row],[Booking Date]],
   "")</f>
        <v>6</v>
      </c>
      <c r="U6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3" s="82">
        <f>IF(tblClean[[#This Row],[Delivery Date]]="", "", tblClean[[#This Row],[Delivery Date]] - tblClean[[#This Row],[Lead Date]])</f>
        <v>11</v>
      </c>
      <c r="W653" s="82" t="str">
        <f>_xlfn.XLOOKUP(tblClean[[#This Row],[Lead ID]], tblHP[Lead ID], tblHP[Potential_Bucket], "")</f>
        <v>Low</v>
      </c>
      <c r="X653" s="82" t="str">
        <f>IF(tblClean[[#This Row],[Customer Rating]]="", "", IF(tblClean[[#This Row],[Customer Rating]]&lt;=2,"0-2", IF(tblClean[[#This Row],[Customer Rating]]&lt;=5,"3-5", IF(tblClean[[#This Row],[Customer Rating]]&lt;=8,"6-8","9-10"))))</f>
        <v>0-2</v>
      </c>
    </row>
    <row r="654" spans="1:24" x14ac:dyDescent="0.3">
      <c r="A654" s="40" t="s">
        <v>673</v>
      </c>
      <c r="B654" s="41" t="s">
        <v>19</v>
      </c>
      <c r="C654" s="41" t="s">
        <v>30</v>
      </c>
      <c r="D654" s="42">
        <v>45938</v>
      </c>
      <c r="E654" s="42">
        <v>45941</v>
      </c>
      <c r="F654" s="42">
        <v>45945</v>
      </c>
      <c r="G654" s="42">
        <v>45952</v>
      </c>
      <c r="H654" s="41" t="s">
        <v>17</v>
      </c>
      <c r="I654" s="41"/>
      <c r="J654" s="42">
        <v>45967</v>
      </c>
      <c r="K654" s="43">
        <v>0</v>
      </c>
      <c r="L654" s="44">
        <f>IF(NOT(ISBLANK(tblClean[[#This Row],[Pre-Booking Date]])), 1, 0)</f>
        <v>1</v>
      </c>
      <c r="M654" s="44">
        <f>IF(NOT(ISBLANK(tblClean[[#This Row],[Booking Date]])), 1, 0)</f>
        <v>1</v>
      </c>
      <c r="N654" s="38">
        <f>IF(NOT(ISBLANK(tblClean[[#This Row],[Delivery Date]])), 1, 0)</f>
        <v>1</v>
      </c>
      <c r="O654" s="38">
        <f>IF(OR(LOWER(TRIM(tblClean[[#This Row],[Cancellation Status]]))="yes", LOWER(TRIM(tblClean[[#This Row],[Cancellation Status]]))="cancelled"), 1, 0)</f>
        <v>0</v>
      </c>
      <c r="P654" s="38">
        <f>IF(AND(tblClean[[#This Row],[Is_Delivered]]=1, tblClean[[#This Row],[Is_Cancelled]]=0), 1, 0)</f>
        <v>1</v>
      </c>
      <c r="Q654" s="38">
        <f>IF(AND(NOT(ISBLANK(tblClean[[#This Row],[Pre-Booking Date]])), NOT(ISBLANK(tblClean[[#This Row],[Lead Date]]))), tblClean[[#This Row],[Pre-Booking Date]] - tblClean[[#This Row],[Lead Date]], "")</f>
        <v>3</v>
      </c>
      <c r="R654" s="38">
        <f>IF(AND(NOT(ISBLANK(tblClean[[#This Row],[Booking Date]])), NOT(ISBLANK(tblClean[[#This Row],[Pre-Booking Date]]))), tblClean[[#This Row],[Booking Date]] - tblClean[[#This Row],[Pre-Booking Date]], "")</f>
        <v>4</v>
      </c>
      <c r="S654" s="38">
        <f>IF(AND(NOT(ISBLANK(tblClean[[#This Row],[Delivery Date]])), NOT(ISBLANK(tblClean[[#This Row],[Booking Date]]))), tblClean[[#This Row],[Delivery Date]] - tblClean[[#This Row],[Booking Date]], "")</f>
        <v>7</v>
      </c>
      <c r="T654" s="39">
        <f>IF(AND(tblClean[[#This Row],[Is_SuccessfulDelivery]]=1, NOT(ISBLANK(tblClean[[#This Row],[Delivery Date]])), NOT(ISBLANK(tblClean[[#This Row],[Booking Date]]))),
   tblClean[[#This Row],[Delivery Date]] - tblClean[[#This Row],[Booking Date]],
   "")</f>
        <v>7</v>
      </c>
      <c r="U6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4" s="82">
        <f>IF(tblClean[[#This Row],[Delivery Date]]="", "", tblClean[[#This Row],[Delivery Date]] - tblClean[[#This Row],[Lead Date]])</f>
        <v>14</v>
      </c>
      <c r="W654" s="82" t="str">
        <f>_xlfn.XLOOKUP(tblClean[[#This Row],[Lead ID]], tblHP[Lead ID], tblHP[Potential_Bucket], "")</f>
        <v>Low</v>
      </c>
      <c r="X654" s="82" t="str">
        <f>IF(tblClean[[#This Row],[Customer Rating]]="", "", IF(tblClean[[#This Row],[Customer Rating]]&lt;=2,"0-2", IF(tblClean[[#This Row],[Customer Rating]]&lt;=5,"3-5", IF(tblClean[[#This Row],[Customer Rating]]&lt;=8,"6-8","9-10"))))</f>
        <v>0-2</v>
      </c>
    </row>
    <row r="655" spans="1:24" x14ac:dyDescent="0.3">
      <c r="A655" s="33" t="s">
        <v>674</v>
      </c>
      <c r="B655" s="34" t="s">
        <v>21</v>
      </c>
      <c r="C655" s="34" t="s">
        <v>30</v>
      </c>
      <c r="D655" s="35">
        <v>45943</v>
      </c>
      <c r="E655" s="35">
        <v>45948</v>
      </c>
      <c r="F655" s="35">
        <v>45953</v>
      </c>
      <c r="G655" s="35">
        <v>45960</v>
      </c>
      <c r="H655" s="34" t="s">
        <v>17</v>
      </c>
      <c r="I655" s="34"/>
      <c r="J655" s="35">
        <v>45980</v>
      </c>
      <c r="K655" s="36">
        <v>6</v>
      </c>
      <c r="L655" s="44">
        <f>IF(NOT(ISBLANK(tblClean[[#This Row],[Pre-Booking Date]])), 1, 0)</f>
        <v>1</v>
      </c>
      <c r="M655" s="44">
        <f>IF(NOT(ISBLANK(tblClean[[#This Row],[Booking Date]])), 1, 0)</f>
        <v>1</v>
      </c>
      <c r="N655" s="38">
        <f>IF(NOT(ISBLANK(tblClean[[#This Row],[Delivery Date]])), 1, 0)</f>
        <v>1</v>
      </c>
      <c r="O655" s="38">
        <f>IF(OR(LOWER(TRIM(tblClean[[#This Row],[Cancellation Status]]))="yes", LOWER(TRIM(tblClean[[#This Row],[Cancellation Status]]))="cancelled"), 1, 0)</f>
        <v>0</v>
      </c>
      <c r="P655" s="38">
        <f>IF(AND(tblClean[[#This Row],[Is_Delivered]]=1, tblClean[[#This Row],[Is_Cancelled]]=0), 1, 0)</f>
        <v>1</v>
      </c>
      <c r="Q655" s="38">
        <f>IF(AND(NOT(ISBLANK(tblClean[[#This Row],[Pre-Booking Date]])), NOT(ISBLANK(tblClean[[#This Row],[Lead Date]]))), tblClean[[#This Row],[Pre-Booking Date]] - tblClean[[#This Row],[Lead Date]], "")</f>
        <v>5</v>
      </c>
      <c r="R655" s="38">
        <f>IF(AND(NOT(ISBLANK(tblClean[[#This Row],[Booking Date]])), NOT(ISBLANK(tblClean[[#This Row],[Pre-Booking Date]]))), tblClean[[#This Row],[Booking Date]] - tblClean[[#This Row],[Pre-Booking Date]], "")</f>
        <v>5</v>
      </c>
      <c r="S655" s="38">
        <f>IF(AND(NOT(ISBLANK(tblClean[[#This Row],[Delivery Date]])), NOT(ISBLANK(tblClean[[#This Row],[Booking Date]]))), tblClean[[#This Row],[Delivery Date]] - tblClean[[#This Row],[Booking Date]], "")</f>
        <v>7</v>
      </c>
      <c r="T655" s="39">
        <f>IF(AND(tblClean[[#This Row],[Is_SuccessfulDelivery]]=1, NOT(ISBLANK(tblClean[[#This Row],[Delivery Date]])), NOT(ISBLANK(tblClean[[#This Row],[Booking Date]]))),
   tblClean[[#This Row],[Delivery Date]] - tblClean[[#This Row],[Booking Date]],
   "")</f>
        <v>7</v>
      </c>
      <c r="U6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5" s="82">
        <f>IF(tblClean[[#This Row],[Delivery Date]]="", "", tblClean[[#This Row],[Delivery Date]] - tblClean[[#This Row],[Lead Date]])</f>
        <v>17</v>
      </c>
      <c r="W655" s="82" t="str">
        <f>_xlfn.XLOOKUP(tblClean[[#This Row],[Lead ID]], tblHP[Lead ID], tblHP[Potential_Bucket], "")</f>
        <v>High</v>
      </c>
      <c r="X655" s="82" t="str">
        <f>IF(tblClean[[#This Row],[Customer Rating]]="", "", IF(tblClean[[#This Row],[Customer Rating]]&lt;=2,"0-2", IF(tblClean[[#This Row],[Customer Rating]]&lt;=5,"3-5", IF(tblClean[[#This Row],[Customer Rating]]&lt;=8,"6-8","9-10"))))</f>
        <v>6-8</v>
      </c>
    </row>
    <row r="656" spans="1:24" x14ac:dyDescent="0.3">
      <c r="A656" s="40" t="s">
        <v>675</v>
      </c>
      <c r="B656" s="41" t="s">
        <v>15</v>
      </c>
      <c r="C656" s="41" t="s">
        <v>16</v>
      </c>
      <c r="D656" s="42">
        <v>45949</v>
      </c>
      <c r="E656" s="42">
        <v>45953</v>
      </c>
      <c r="F656" s="42">
        <v>45955</v>
      </c>
      <c r="G656" s="42">
        <v>45962</v>
      </c>
      <c r="H656" s="41" t="s">
        <v>17</v>
      </c>
      <c r="I656" s="41"/>
      <c r="J656" s="42">
        <v>45992</v>
      </c>
      <c r="K656" s="43">
        <v>5</v>
      </c>
      <c r="L656" s="44">
        <f>IF(NOT(ISBLANK(tblClean[[#This Row],[Pre-Booking Date]])), 1, 0)</f>
        <v>1</v>
      </c>
      <c r="M656" s="44">
        <f>IF(NOT(ISBLANK(tblClean[[#This Row],[Booking Date]])), 1, 0)</f>
        <v>1</v>
      </c>
      <c r="N656" s="38">
        <f>IF(NOT(ISBLANK(tblClean[[#This Row],[Delivery Date]])), 1, 0)</f>
        <v>1</v>
      </c>
      <c r="O656" s="38">
        <f>IF(OR(LOWER(TRIM(tblClean[[#This Row],[Cancellation Status]]))="yes", LOWER(TRIM(tblClean[[#This Row],[Cancellation Status]]))="cancelled"), 1, 0)</f>
        <v>0</v>
      </c>
      <c r="P656" s="38">
        <f>IF(AND(tblClean[[#This Row],[Is_Delivered]]=1, tblClean[[#This Row],[Is_Cancelled]]=0), 1, 0)</f>
        <v>1</v>
      </c>
      <c r="Q656" s="38">
        <f>IF(AND(NOT(ISBLANK(tblClean[[#This Row],[Pre-Booking Date]])), NOT(ISBLANK(tblClean[[#This Row],[Lead Date]]))), tblClean[[#This Row],[Pre-Booking Date]] - tblClean[[#This Row],[Lead Date]], "")</f>
        <v>4</v>
      </c>
      <c r="R656" s="38">
        <f>IF(AND(NOT(ISBLANK(tblClean[[#This Row],[Booking Date]])), NOT(ISBLANK(tblClean[[#This Row],[Pre-Booking Date]]))), tblClean[[#This Row],[Booking Date]] - tblClean[[#This Row],[Pre-Booking Date]], "")</f>
        <v>2</v>
      </c>
      <c r="S656" s="38">
        <f>IF(AND(NOT(ISBLANK(tblClean[[#This Row],[Delivery Date]])), NOT(ISBLANK(tblClean[[#This Row],[Booking Date]]))), tblClean[[#This Row],[Delivery Date]] - tblClean[[#This Row],[Booking Date]], "")</f>
        <v>7</v>
      </c>
      <c r="T656" s="39">
        <f>IF(AND(tblClean[[#This Row],[Is_SuccessfulDelivery]]=1, NOT(ISBLANK(tblClean[[#This Row],[Delivery Date]])), NOT(ISBLANK(tblClean[[#This Row],[Booking Date]]))),
   tblClean[[#This Row],[Delivery Date]] - tblClean[[#This Row],[Booking Date]],
   "")</f>
        <v>7</v>
      </c>
      <c r="U6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6" s="82">
        <f>IF(tblClean[[#This Row],[Delivery Date]]="", "", tblClean[[#This Row],[Delivery Date]] - tblClean[[#This Row],[Lead Date]])</f>
        <v>13</v>
      </c>
      <c r="W656" s="82" t="str">
        <f>_xlfn.XLOOKUP(tblClean[[#This Row],[Lead ID]], tblHP[Lead ID], tblHP[Potential_Bucket], "")</f>
        <v>Low</v>
      </c>
      <c r="X656" s="82" t="str">
        <f>IF(tblClean[[#This Row],[Customer Rating]]="", "", IF(tblClean[[#This Row],[Customer Rating]]&lt;=2,"0-2", IF(tblClean[[#This Row],[Customer Rating]]&lt;=5,"3-5", IF(tblClean[[#This Row],[Customer Rating]]&lt;=8,"6-8","9-10"))))</f>
        <v>3-5</v>
      </c>
    </row>
    <row r="657" spans="1:24" x14ac:dyDescent="0.3">
      <c r="A657" s="33" t="s">
        <v>676</v>
      </c>
      <c r="B657" s="34" t="s">
        <v>32</v>
      </c>
      <c r="C657" s="34" t="s">
        <v>16</v>
      </c>
      <c r="D657" s="35">
        <v>45942</v>
      </c>
      <c r="E657" s="35">
        <v>45945</v>
      </c>
      <c r="F657" s="35">
        <v>45947</v>
      </c>
      <c r="G657" s="35">
        <v>45952</v>
      </c>
      <c r="H657" s="34" t="s">
        <v>17</v>
      </c>
      <c r="I657" s="34"/>
      <c r="J657" s="35">
        <v>45964</v>
      </c>
      <c r="K657" s="36">
        <v>0</v>
      </c>
      <c r="L657" s="44">
        <f>IF(NOT(ISBLANK(tblClean[[#This Row],[Pre-Booking Date]])), 1, 0)</f>
        <v>1</v>
      </c>
      <c r="M657" s="44">
        <f>IF(NOT(ISBLANK(tblClean[[#This Row],[Booking Date]])), 1, 0)</f>
        <v>1</v>
      </c>
      <c r="N657" s="38">
        <f>IF(NOT(ISBLANK(tblClean[[#This Row],[Delivery Date]])), 1, 0)</f>
        <v>1</v>
      </c>
      <c r="O657" s="38">
        <f>IF(OR(LOWER(TRIM(tblClean[[#This Row],[Cancellation Status]]))="yes", LOWER(TRIM(tblClean[[#This Row],[Cancellation Status]]))="cancelled"), 1, 0)</f>
        <v>0</v>
      </c>
      <c r="P657" s="38">
        <f>IF(AND(tblClean[[#This Row],[Is_Delivered]]=1, tblClean[[#This Row],[Is_Cancelled]]=0), 1, 0)</f>
        <v>1</v>
      </c>
      <c r="Q657" s="38">
        <f>IF(AND(NOT(ISBLANK(tblClean[[#This Row],[Pre-Booking Date]])), NOT(ISBLANK(tblClean[[#This Row],[Lead Date]]))), tblClean[[#This Row],[Pre-Booking Date]] - tblClean[[#This Row],[Lead Date]], "")</f>
        <v>3</v>
      </c>
      <c r="R657" s="38">
        <f>IF(AND(NOT(ISBLANK(tblClean[[#This Row],[Booking Date]])), NOT(ISBLANK(tblClean[[#This Row],[Pre-Booking Date]]))), tblClean[[#This Row],[Booking Date]] - tblClean[[#This Row],[Pre-Booking Date]], "")</f>
        <v>2</v>
      </c>
      <c r="S657" s="38">
        <f>IF(AND(NOT(ISBLANK(tblClean[[#This Row],[Delivery Date]])), NOT(ISBLANK(tblClean[[#This Row],[Booking Date]]))), tblClean[[#This Row],[Delivery Date]] - tblClean[[#This Row],[Booking Date]], "")</f>
        <v>5</v>
      </c>
      <c r="T657" s="39">
        <f>IF(AND(tblClean[[#This Row],[Is_SuccessfulDelivery]]=1, NOT(ISBLANK(tblClean[[#This Row],[Delivery Date]])), NOT(ISBLANK(tblClean[[#This Row],[Booking Date]]))),
   tblClean[[#This Row],[Delivery Date]] - tblClean[[#This Row],[Booking Date]],
   "")</f>
        <v>5</v>
      </c>
      <c r="U6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57" s="82">
        <f>IF(tblClean[[#This Row],[Delivery Date]]="", "", tblClean[[#This Row],[Delivery Date]] - tblClean[[#This Row],[Lead Date]])</f>
        <v>10</v>
      </c>
      <c r="W657" s="82" t="str">
        <f>_xlfn.XLOOKUP(tblClean[[#This Row],[Lead ID]], tblHP[Lead ID], tblHP[Potential_Bucket], "")</f>
        <v>Low</v>
      </c>
      <c r="X657" s="82" t="str">
        <f>IF(tblClean[[#This Row],[Customer Rating]]="", "", IF(tblClean[[#This Row],[Customer Rating]]&lt;=2,"0-2", IF(tblClean[[#This Row],[Customer Rating]]&lt;=5,"3-5", IF(tblClean[[#This Row],[Customer Rating]]&lt;=8,"6-8","9-10"))))</f>
        <v>0-2</v>
      </c>
    </row>
    <row r="658" spans="1:24" x14ac:dyDescent="0.3">
      <c r="A658" s="40" t="s">
        <v>677</v>
      </c>
      <c r="B658" s="41" t="s">
        <v>21</v>
      </c>
      <c r="C658" s="41" t="s">
        <v>16</v>
      </c>
      <c r="D658" s="42">
        <v>45949</v>
      </c>
      <c r="E658" s="42">
        <v>45950</v>
      </c>
      <c r="F658" s="42">
        <v>45953</v>
      </c>
      <c r="G658" s="42">
        <v>45956</v>
      </c>
      <c r="H658" s="41" t="s">
        <v>23</v>
      </c>
      <c r="I658" s="41" t="s">
        <v>24</v>
      </c>
      <c r="J658" s="41"/>
      <c r="K658" s="43"/>
      <c r="L658" s="44">
        <f>IF(NOT(ISBLANK(tblClean[[#This Row],[Pre-Booking Date]])), 1, 0)</f>
        <v>1</v>
      </c>
      <c r="M658" s="44">
        <f>IF(NOT(ISBLANK(tblClean[[#This Row],[Booking Date]])), 1, 0)</f>
        <v>1</v>
      </c>
      <c r="N658" s="38">
        <f>IF(NOT(ISBLANK(tblClean[[#This Row],[Delivery Date]])), 1, 0)</f>
        <v>1</v>
      </c>
      <c r="O658" s="38">
        <f>IF(OR(LOWER(TRIM(tblClean[[#This Row],[Cancellation Status]]))="yes", LOWER(TRIM(tblClean[[#This Row],[Cancellation Status]]))="cancelled"), 1, 0)</f>
        <v>1</v>
      </c>
      <c r="P658" s="38">
        <f>IF(AND(tblClean[[#This Row],[Is_Delivered]]=1, tblClean[[#This Row],[Is_Cancelled]]=0), 1, 0)</f>
        <v>0</v>
      </c>
      <c r="Q658" s="38">
        <f>IF(AND(NOT(ISBLANK(tblClean[[#This Row],[Pre-Booking Date]])), NOT(ISBLANK(tblClean[[#This Row],[Lead Date]]))), tblClean[[#This Row],[Pre-Booking Date]] - tblClean[[#This Row],[Lead Date]], "")</f>
        <v>1</v>
      </c>
      <c r="R658" s="38">
        <f>IF(AND(NOT(ISBLANK(tblClean[[#This Row],[Booking Date]])), NOT(ISBLANK(tblClean[[#This Row],[Pre-Booking Date]]))), tblClean[[#This Row],[Booking Date]] - tblClean[[#This Row],[Pre-Booking Date]], "")</f>
        <v>3</v>
      </c>
      <c r="S658" s="38">
        <f>IF(AND(NOT(ISBLANK(tblClean[[#This Row],[Delivery Date]])), NOT(ISBLANK(tblClean[[#This Row],[Booking Date]]))), tblClean[[#This Row],[Delivery Date]] - tblClean[[#This Row],[Booking Date]], "")</f>
        <v>3</v>
      </c>
      <c r="T658" s="39" t="str">
        <f>IF(AND(tblClean[[#This Row],[Is_SuccessfulDelivery]]=1, NOT(ISBLANK(tblClean[[#This Row],[Delivery Date]])), NOT(ISBLANK(tblClean[[#This Row],[Booking Date]]))),
   tblClean[[#This Row],[Delivery Date]] - tblClean[[#This Row],[Booking Date]],
   "")</f>
        <v/>
      </c>
      <c r="U6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58" s="82">
        <f>IF(tblClean[[#This Row],[Delivery Date]]="", "", tblClean[[#This Row],[Delivery Date]] - tblClean[[#This Row],[Lead Date]])</f>
        <v>7</v>
      </c>
      <c r="W658" s="82" t="str">
        <f>_xlfn.XLOOKUP(tblClean[[#This Row],[Lead ID]], tblHP[Lead ID], tblHP[Potential_Bucket], "")</f>
        <v>Low</v>
      </c>
      <c r="X658" s="82" t="str">
        <f>IF(tblClean[[#This Row],[Customer Rating]]="", "", IF(tblClean[[#This Row],[Customer Rating]]&lt;=2,"0-2", IF(tblClean[[#This Row],[Customer Rating]]&lt;=5,"3-5", IF(tblClean[[#This Row],[Customer Rating]]&lt;=8,"6-8","9-10"))))</f>
        <v/>
      </c>
    </row>
    <row r="659" spans="1:24" x14ac:dyDescent="0.3">
      <c r="A659" s="33" t="s">
        <v>678</v>
      </c>
      <c r="B659" s="34" t="s">
        <v>21</v>
      </c>
      <c r="C659" s="34" t="s">
        <v>30</v>
      </c>
      <c r="D659" s="35">
        <v>45940</v>
      </c>
      <c r="E659" s="35">
        <v>45941</v>
      </c>
      <c r="F659" s="35">
        <v>45942</v>
      </c>
      <c r="G659" s="35">
        <v>45946</v>
      </c>
      <c r="H659" s="34" t="s">
        <v>23</v>
      </c>
      <c r="I659" s="34" t="s">
        <v>101</v>
      </c>
      <c r="J659" s="34"/>
      <c r="K659" s="36"/>
      <c r="L659" s="44">
        <f>IF(NOT(ISBLANK(tblClean[[#This Row],[Pre-Booking Date]])), 1, 0)</f>
        <v>1</v>
      </c>
      <c r="M659" s="44">
        <f>IF(NOT(ISBLANK(tblClean[[#This Row],[Booking Date]])), 1, 0)</f>
        <v>1</v>
      </c>
      <c r="N659" s="38">
        <f>IF(NOT(ISBLANK(tblClean[[#This Row],[Delivery Date]])), 1, 0)</f>
        <v>1</v>
      </c>
      <c r="O659" s="38">
        <f>IF(OR(LOWER(TRIM(tblClean[[#This Row],[Cancellation Status]]))="yes", LOWER(TRIM(tblClean[[#This Row],[Cancellation Status]]))="cancelled"), 1, 0)</f>
        <v>1</v>
      </c>
      <c r="P659" s="38">
        <f>IF(AND(tblClean[[#This Row],[Is_Delivered]]=1, tblClean[[#This Row],[Is_Cancelled]]=0), 1, 0)</f>
        <v>0</v>
      </c>
      <c r="Q659" s="38">
        <f>IF(AND(NOT(ISBLANK(tblClean[[#This Row],[Pre-Booking Date]])), NOT(ISBLANK(tblClean[[#This Row],[Lead Date]]))), tblClean[[#This Row],[Pre-Booking Date]] - tblClean[[#This Row],[Lead Date]], "")</f>
        <v>1</v>
      </c>
      <c r="R659" s="38">
        <f>IF(AND(NOT(ISBLANK(tblClean[[#This Row],[Booking Date]])), NOT(ISBLANK(tblClean[[#This Row],[Pre-Booking Date]]))), tblClean[[#This Row],[Booking Date]] - tblClean[[#This Row],[Pre-Booking Date]], "")</f>
        <v>1</v>
      </c>
      <c r="S659" s="38">
        <f>IF(AND(NOT(ISBLANK(tblClean[[#This Row],[Delivery Date]])), NOT(ISBLANK(tblClean[[#This Row],[Booking Date]]))), tblClean[[#This Row],[Delivery Date]] - tblClean[[#This Row],[Booking Date]], "")</f>
        <v>4</v>
      </c>
      <c r="T659" s="39" t="str">
        <f>IF(AND(tblClean[[#This Row],[Is_SuccessfulDelivery]]=1, NOT(ISBLANK(tblClean[[#This Row],[Delivery Date]])), NOT(ISBLANK(tblClean[[#This Row],[Booking Date]]))),
   tblClean[[#This Row],[Delivery Date]] - tblClean[[#This Row],[Booking Date]],
   "")</f>
        <v/>
      </c>
      <c r="U6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59" s="82">
        <f>IF(tblClean[[#This Row],[Delivery Date]]="", "", tblClean[[#This Row],[Delivery Date]] - tblClean[[#This Row],[Lead Date]])</f>
        <v>6</v>
      </c>
      <c r="W659" s="82" t="str">
        <f>_xlfn.XLOOKUP(tblClean[[#This Row],[Lead ID]], tblHP[Lead ID], tblHP[Potential_Bucket], "")</f>
        <v>Low</v>
      </c>
      <c r="X659" s="82" t="str">
        <f>IF(tblClean[[#This Row],[Customer Rating]]="", "", IF(tblClean[[#This Row],[Customer Rating]]&lt;=2,"0-2", IF(tblClean[[#This Row],[Customer Rating]]&lt;=5,"3-5", IF(tblClean[[#This Row],[Customer Rating]]&lt;=8,"6-8","9-10"))))</f>
        <v/>
      </c>
    </row>
    <row r="660" spans="1:24" x14ac:dyDescent="0.3">
      <c r="A660" s="40" t="s">
        <v>679</v>
      </c>
      <c r="B660" s="41" t="s">
        <v>32</v>
      </c>
      <c r="C660" s="41" t="s">
        <v>16</v>
      </c>
      <c r="D660" s="42">
        <v>45953</v>
      </c>
      <c r="E660" s="42">
        <v>45957</v>
      </c>
      <c r="F660" s="42">
        <v>45958</v>
      </c>
      <c r="G660" s="42">
        <v>45961</v>
      </c>
      <c r="H660" s="41" t="s">
        <v>23</v>
      </c>
      <c r="I660" s="41" t="s">
        <v>101</v>
      </c>
      <c r="J660" s="41"/>
      <c r="K660" s="43"/>
      <c r="L660" s="44">
        <f>IF(NOT(ISBLANK(tblClean[[#This Row],[Pre-Booking Date]])), 1, 0)</f>
        <v>1</v>
      </c>
      <c r="M660" s="44">
        <f>IF(NOT(ISBLANK(tblClean[[#This Row],[Booking Date]])), 1, 0)</f>
        <v>1</v>
      </c>
      <c r="N660" s="38">
        <f>IF(NOT(ISBLANK(tblClean[[#This Row],[Delivery Date]])), 1, 0)</f>
        <v>1</v>
      </c>
      <c r="O660" s="38">
        <f>IF(OR(LOWER(TRIM(tblClean[[#This Row],[Cancellation Status]]))="yes", LOWER(TRIM(tblClean[[#This Row],[Cancellation Status]]))="cancelled"), 1, 0)</f>
        <v>1</v>
      </c>
      <c r="P660" s="38">
        <f>IF(AND(tblClean[[#This Row],[Is_Delivered]]=1, tblClean[[#This Row],[Is_Cancelled]]=0), 1, 0)</f>
        <v>0</v>
      </c>
      <c r="Q660" s="38">
        <f>IF(AND(NOT(ISBLANK(tblClean[[#This Row],[Pre-Booking Date]])), NOT(ISBLANK(tblClean[[#This Row],[Lead Date]]))), tblClean[[#This Row],[Pre-Booking Date]] - tblClean[[#This Row],[Lead Date]], "")</f>
        <v>4</v>
      </c>
      <c r="R660" s="38">
        <f>IF(AND(NOT(ISBLANK(tblClean[[#This Row],[Booking Date]])), NOT(ISBLANK(tblClean[[#This Row],[Pre-Booking Date]]))), tblClean[[#This Row],[Booking Date]] - tblClean[[#This Row],[Pre-Booking Date]], "")</f>
        <v>1</v>
      </c>
      <c r="S660" s="38">
        <f>IF(AND(NOT(ISBLANK(tblClean[[#This Row],[Delivery Date]])), NOT(ISBLANK(tblClean[[#This Row],[Booking Date]]))), tblClean[[#This Row],[Delivery Date]] - tblClean[[#This Row],[Booking Date]], "")</f>
        <v>3</v>
      </c>
      <c r="T660" s="39" t="str">
        <f>IF(AND(tblClean[[#This Row],[Is_SuccessfulDelivery]]=1, NOT(ISBLANK(tblClean[[#This Row],[Delivery Date]])), NOT(ISBLANK(tblClean[[#This Row],[Booking Date]]))),
   tblClean[[#This Row],[Delivery Date]] - tblClean[[#This Row],[Booking Date]],
   "")</f>
        <v/>
      </c>
      <c r="U6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60" s="82">
        <f>IF(tblClean[[#This Row],[Delivery Date]]="", "", tblClean[[#This Row],[Delivery Date]] - tblClean[[#This Row],[Lead Date]])</f>
        <v>8</v>
      </c>
      <c r="W660" s="82" t="str">
        <f>_xlfn.XLOOKUP(tblClean[[#This Row],[Lead ID]], tblHP[Lead ID], tblHP[Potential_Bucket], "")</f>
        <v>Low</v>
      </c>
      <c r="X660" s="82" t="str">
        <f>IF(tblClean[[#This Row],[Customer Rating]]="", "", IF(tblClean[[#This Row],[Customer Rating]]&lt;=2,"0-2", IF(tblClean[[#This Row],[Customer Rating]]&lt;=5,"3-5", IF(tblClean[[#This Row],[Customer Rating]]&lt;=8,"6-8","9-10"))))</f>
        <v/>
      </c>
    </row>
    <row r="661" spans="1:24" x14ac:dyDescent="0.3">
      <c r="A661" s="33" t="s">
        <v>680</v>
      </c>
      <c r="B661" s="34" t="s">
        <v>21</v>
      </c>
      <c r="C661" s="34" t="s">
        <v>22</v>
      </c>
      <c r="D661" s="35">
        <v>45940</v>
      </c>
      <c r="E661" s="34"/>
      <c r="F661" s="34"/>
      <c r="G661" s="34"/>
      <c r="H661" s="34" t="s">
        <v>23</v>
      </c>
      <c r="I661" s="34" t="s">
        <v>26</v>
      </c>
      <c r="J661" s="34"/>
      <c r="K661" s="36"/>
      <c r="L661" s="44">
        <f>IF(NOT(ISBLANK(tblClean[[#This Row],[Pre-Booking Date]])), 1, 0)</f>
        <v>0</v>
      </c>
      <c r="M661" s="44">
        <f>IF(NOT(ISBLANK(tblClean[[#This Row],[Booking Date]])), 1, 0)</f>
        <v>0</v>
      </c>
      <c r="N661" s="38">
        <f>IF(NOT(ISBLANK(tblClean[[#This Row],[Delivery Date]])), 1, 0)</f>
        <v>0</v>
      </c>
      <c r="O661" s="38">
        <f>IF(OR(LOWER(TRIM(tblClean[[#This Row],[Cancellation Status]]))="yes", LOWER(TRIM(tblClean[[#This Row],[Cancellation Status]]))="cancelled"), 1, 0)</f>
        <v>1</v>
      </c>
      <c r="P661" s="38">
        <f>IF(AND(tblClean[[#This Row],[Is_Delivered]]=1, tblClean[[#This Row],[Is_Cancelled]]=0), 1, 0)</f>
        <v>0</v>
      </c>
      <c r="Q661" s="38" t="str">
        <f>IF(AND(NOT(ISBLANK(tblClean[[#This Row],[Pre-Booking Date]])), NOT(ISBLANK(tblClean[[#This Row],[Lead Date]]))), tblClean[[#This Row],[Pre-Booking Date]] - tblClean[[#This Row],[Lead Date]], "")</f>
        <v/>
      </c>
      <c r="R661" s="38" t="str">
        <f>IF(AND(NOT(ISBLANK(tblClean[[#This Row],[Booking Date]])), NOT(ISBLANK(tblClean[[#This Row],[Pre-Booking Date]]))), tblClean[[#This Row],[Booking Date]] - tblClean[[#This Row],[Pre-Booking Date]], "")</f>
        <v/>
      </c>
      <c r="S661" s="38" t="str">
        <f>IF(AND(NOT(ISBLANK(tblClean[[#This Row],[Delivery Date]])), NOT(ISBLANK(tblClean[[#This Row],[Booking Date]]))), tblClean[[#This Row],[Delivery Date]] - tblClean[[#This Row],[Booking Date]], "")</f>
        <v/>
      </c>
      <c r="T661" s="39" t="str">
        <f>IF(AND(tblClean[[#This Row],[Is_SuccessfulDelivery]]=1, NOT(ISBLANK(tblClean[[#This Row],[Delivery Date]])), NOT(ISBLANK(tblClean[[#This Row],[Booking Date]]))),
   tblClean[[#This Row],[Delivery Date]] - tblClean[[#This Row],[Booking Date]],
   "")</f>
        <v/>
      </c>
      <c r="U6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61" s="82" t="str">
        <f>IF(tblClean[[#This Row],[Delivery Date]]="", "", tblClean[[#This Row],[Delivery Date]] - tblClean[[#This Row],[Lead Date]])</f>
        <v/>
      </c>
      <c r="W661" s="82" t="str">
        <f>_xlfn.XLOOKUP(tblClean[[#This Row],[Lead ID]], tblHP[Lead ID], tblHP[Potential_Bucket], "")</f>
        <v>Low</v>
      </c>
      <c r="X661" s="82" t="str">
        <f>IF(tblClean[[#This Row],[Customer Rating]]="", "", IF(tblClean[[#This Row],[Customer Rating]]&lt;=2,"0-2", IF(tblClean[[#This Row],[Customer Rating]]&lt;=5,"3-5", IF(tblClean[[#This Row],[Customer Rating]]&lt;=8,"6-8","9-10"))))</f>
        <v/>
      </c>
    </row>
    <row r="662" spans="1:24" x14ac:dyDescent="0.3">
      <c r="A662" s="40" t="s">
        <v>681</v>
      </c>
      <c r="B662" s="41" t="s">
        <v>21</v>
      </c>
      <c r="C662" s="41" t="s">
        <v>30</v>
      </c>
      <c r="D662" s="42">
        <v>45931</v>
      </c>
      <c r="E662" s="42">
        <v>45934</v>
      </c>
      <c r="F662" s="42">
        <v>45935</v>
      </c>
      <c r="G662" s="42">
        <v>45940</v>
      </c>
      <c r="H662" s="41" t="s">
        <v>17</v>
      </c>
      <c r="I662" s="41"/>
      <c r="J662" s="42">
        <v>45957</v>
      </c>
      <c r="K662" s="43">
        <v>3</v>
      </c>
      <c r="L662" s="44">
        <f>IF(NOT(ISBLANK(tblClean[[#This Row],[Pre-Booking Date]])), 1, 0)</f>
        <v>1</v>
      </c>
      <c r="M662" s="44">
        <f>IF(NOT(ISBLANK(tblClean[[#This Row],[Booking Date]])), 1, 0)</f>
        <v>1</v>
      </c>
      <c r="N662" s="38">
        <f>IF(NOT(ISBLANK(tblClean[[#This Row],[Delivery Date]])), 1, 0)</f>
        <v>1</v>
      </c>
      <c r="O662" s="38">
        <f>IF(OR(LOWER(TRIM(tblClean[[#This Row],[Cancellation Status]]))="yes", LOWER(TRIM(tblClean[[#This Row],[Cancellation Status]]))="cancelled"), 1, 0)</f>
        <v>0</v>
      </c>
      <c r="P662" s="38">
        <f>IF(AND(tblClean[[#This Row],[Is_Delivered]]=1, tblClean[[#This Row],[Is_Cancelled]]=0), 1, 0)</f>
        <v>1</v>
      </c>
      <c r="Q662" s="38">
        <f>IF(AND(NOT(ISBLANK(tblClean[[#This Row],[Pre-Booking Date]])), NOT(ISBLANK(tblClean[[#This Row],[Lead Date]]))), tblClean[[#This Row],[Pre-Booking Date]] - tblClean[[#This Row],[Lead Date]], "")</f>
        <v>3</v>
      </c>
      <c r="R662" s="38">
        <f>IF(AND(NOT(ISBLANK(tblClean[[#This Row],[Booking Date]])), NOT(ISBLANK(tblClean[[#This Row],[Pre-Booking Date]]))), tblClean[[#This Row],[Booking Date]] - tblClean[[#This Row],[Pre-Booking Date]], "")</f>
        <v>1</v>
      </c>
      <c r="S662" s="38">
        <f>IF(AND(NOT(ISBLANK(tblClean[[#This Row],[Delivery Date]])), NOT(ISBLANK(tblClean[[#This Row],[Booking Date]]))), tblClean[[#This Row],[Delivery Date]] - tblClean[[#This Row],[Booking Date]], "")</f>
        <v>5</v>
      </c>
      <c r="T662" s="39">
        <f>IF(AND(tblClean[[#This Row],[Is_SuccessfulDelivery]]=1, NOT(ISBLANK(tblClean[[#This Row],[Delivery Date]])), NOT(ISBLANK(tblClean[[#This Row],[Booking Date]]))),
   tblClean[[#This Row],[Delivery Date]] - tblClean[[#This Row],[Booking Date]],
   "")</f>
        <v>5</v>
      </c>
      <c r="U6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62" s="82">
        <f>IF(tblClean[[#This Row],[Delivery Date]]="", "", tblClean[[#This Row],[Delivery Date]] - tblClean[[#This Row],[Lead Date]])</f>
        <v>9</v>
      </c>
      <c r="W662" s="82" t="str">
        <f>_xlfn.XLOOKUP(tblClean[[#This Row],[Lead ID]], tblHP[Lead ID], tblHP[Potential_Bucket], "")</f>
        <v>Medium</v>
      </c>
      <c r="X662" s="82" t="str">
        <f>IF(tblClean[[#This Row],[Customer Rating]]="", "", IF(tblClean[[#This Row],[Customer Rating]]&lt;=2,"0-2", IF(tblClean[[#This Row],[Customer Rating]]&lt;=5,"3-5", IF(tblClean[[#This Row],[Customer Rating]]&lt;=8,"6-8","9-10"))))</f>
        <v>3-5</v>
      </c>
    </row>
    <row r="663" spans="1:24" x14ac:dyDescent="0.3">
      <c r="A663" s="33" t="s">
        <v>682</v>
      </c>
      <c r="B663" s="34" t="s">
        <v>19</v>
      </c>
      <c r="C663" s="34" t="s">
        <v>22</v>
      </c>
      <c r="D663" s="35">
        <v>45957</v>
      </c>
      <c r="E663" s="34"/>
      <c r="F663" s="34"/>
      <c r="G663" s="34"/>
      <c r="H663" s="34" t="s">
        <v>23</v>
      </c>
      <c r="I663" s="34" t="s">
        <v>63</v>
      </c>
      <c r="J663" s="34"/>
      <c r="K663" s="36"/>
      <c r="L663" s="44">
        <f>IF(NOT(ISBLANK(tblClean[[#This Row],[Pre-Booking Date]])), 1, 0)</f>
        <v>0</v>
      </c>
      <c r="M663" s="44">
        <f>IF(NOT(ISBLANK(tblClean[[#This Row],[Booking Date]])), 1, 0)</f>
        <v>0</v>
      </c>
      <c r="N663" s="38">
        <f>IF(NOT(ISBLANK(tblClean[[#This Row],[Delivery Date]])), 1, 0)</f>
        <v>0</v>
      </c>
      <c r="O663" s="38">
        <f>IF(OR(LOWER(TRIM(tblClean[[#This Row],[Cancellation Status]]))="yes", LOWER(TRIM(tblClean[[#This Row],[Cancellation Status]]))="cancelled"), 1, 0)</f>
        <v>1</v>
      </c>
      <c r="P663" s="38">
        <f>IF(AND(tblClean[[#This Row],[Is_Delivered]]=1, tblClean[[#This Row],[Is_Cancelled]]=0), 1, 0)</f>
        <v>0</v>
      </c>
      <c r="Q663" s="38" t="str">
        <f>IF(AND(NOT(ISBLANK(tblClean[[#This Row],[Pre-Booking Date]])), NOT(ISBLANK(tblClean[[#This Row],[Lead Date]]))), tblClean[[#This Row],[Pre-Booking Date]] - tblClean[[#This Row],[Lead Date]], "")</f>
        <v/>
      </c>
      <c r="R663" s="38" t="str">
        <f>IF(AND(NOT(ISBLANK(tblClean[[#This Row],[Booking Date]])), NOT(ISBLANK(tblClean[[#This Row],[Pre-Booking Date]]))), tblClean[[#This Row],[Booking Date]] - tblClean[[#This Row],[Pre-Booking Date]], "")</f>
        <v/>
      </c>
      <c r="S663" s="38" t="str">
        <f>IF(AND(NOT(ISBLANK(tblClean[[#This Row],[Delivery Date]])), NOT(ISBLANK(tblClean[[#This Row],[Booking Date]]))), tblClean[[#This Row],[Delivery Date]] - tblClean[[#This Row],[Booking Date]], "")</f>
        <v/>
      </c>
      <c r="T663" s="39" t="str">
        <f>IF(AND(tblClean[[#This Row],[Is_SuccessfulDelivery]]=1, NOT(ISBLANK(tblClean[[#This Row],[Delivery Date]])), NOT(ISBLANK(tblClean[[#This Row],[Booking Date]]))),
   tblClean[[#This Row],[Delivery Date]] - tblClean[[#This Row],[Booking Date]],
   "")</f>
        <v/>
      </c>
      <c r="U6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63" s="82" t="str">
        <f>IF(tblClean[[#This Row],[Delivery Date]]="", "", tblClean[[#This Row],[Delivery Date]] - tblClean[[#This Row],[Lead Date]])</f>
        <v/>
      </c>
      <c r="W663" s="82" t="str">
        <f>_xlfn.XLOOKUP(tblClean[[#This Row],[Lead ID]], tblHP[Lead ID], tblHP[Potential_Bucket], "")</f>
        <v>Low</v>
      </c>
      <c r="X663" s="82" t="str">
        <f>IF(tblClean[[#This Row],[Customer Rating]]="", "", IF(tblClean[[#This Row],[Customer Rating]]&lt;=2,"0-2", IF(tblClean[[#This Row],[Customer Rating]]&lt;=5,"3-5", IF(tblClean[[#This Row],[Customer Rating]]&lt;=8,"6-8","9-10"))))</f>
        <v/>
      </c>
    </row>
    <row r="664" spans="1:24" x14ac:dyDescent="0.3">
      <c r="A664" s="40" t="s">
        <v>683</v>
      </c>
      <c r="B664" s="41" t="s">
        <v>32</v>
      </c>
      <c r="C664" s="41" t="s">
        <v>22</v>
      </c>
      <c r="D664" s="42">
        <v>45952</v>
      </c>
      <c r="E664" s="41"/>
      <c r="F664" s="41"/>
      <c r="G664" s="41"/>
      <c r="H664" s="41" t="s">
        <v>23</v>
      </c>
      <c r="I664" s="41" t="s">
        <v>101</v>
      </c>
      <c r="J664" s="41"/>
      <c r="K664" s="43"/>
      <c r="L664" s="44">
        <f>IF(NOT(ISBLANK(tblClean[[#This Row],[Pre-Booking Date]])), 1, 0)</f>
        <v>0</v>
      </c>
      <c r="M664" s="44">
        <f>IF(NOT(ISBLANK(tblClean[[#This Row],[Booking Date]])), 1, 0)</f>
        <v>0</v>
      </c>
      <c r="N664" s="38">
        <f>IF(NOT(ISBLANK(tblClean[[#This Row],[Delivery Date]])), 1, 0)</f>
        <v>0</v>
      </c>
      <c r="O664" s="38">
        <f>IF(OR(LOWER(TRIM(tblClean[[#This Row],[Cancellation Status]]))="yes", LOWER(TRIM(tblClean[[#This Row],[Cancellation Status]]))="cancelled"), 1, 0)</f>
        <v>1</v>
      </c>
      <c r="P664" s="38">
        <f>IF(AND(tblClean[[#This Row],[Is_Delivered]]=1, tblClean[[#This Row],[Is_Cancelled]]=0), 1, 0)</f>
        <v>0</v>
      </c>
      <c r="Q664" s="38" t="str">
        <f>IF(AND(NOT(ISBLANK(tblClean[[#This Row],[Pre-Booking Date]])), NOT(ISBLANK(tblClean[[#This Row],[Lead Date]]))), tblClean[[#This Row],[Pre-Booking Date]] - tblClean[[#This Row],[Lead Date]], "")</f>
        <v/>
      </c>
      <c r="R664" s="38" t="str">
        <f>IF(AND(NOT(ISBLANK(tblClean[[#This Row],[Booking Date]])), NOT(ISBLANK(tblClean[[#This Row],[Pre-Booking Date]]))), tblClean[[#This Row],[Booking Date]] - tblClean[[#This Row],[Pre-Booking Date]], "")</f>
        <v/>
      </c>
      <c r="S664" s="38" t="str">
        <f>IF(AND(NOT(ISBLANK(tblClean[[#This Row],[Delivery Date]])), NOT(ISBLANK(tblClean[[#This Row],[Booking Date]]))), tblClean[[#This Row],[Delivery Date]] - tblClean[[#This Row],[Booking Date]], "")</f>
        <v/>
      </c>
      <c r="T664" s="39" t="str">
        <f>IF(AND(tblClean[[#This Row],[Is_SuccessfulDelivery]]=1, NOT(ISBLANK(tblClean[[#This Row],[Delivery Date]])), NOT(ISBLANK(tblClean[[#This Row],[Booking Date]]))),
   tblClean[[#This Row],[Delivery Date]] - tblClean[[#This Row],[Booking Date]],
   "")</f>
        <v/>
      </c>
      <c r="U6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64" s="82" t="str">
        <f>IF(tblClean[[#This Row],[Delivery Date]]="", "", tblClean[[#This Row],[Delivery Date]] - tblClean[[#This Row],[Lead Date]])</f>
        <v/>
      </c>
      <c r="W664" s="82" t="str">
        <f>_xlfn.XLOOKUP(tblClean[[#This Row],[Lead ID]], tblHP[Lead ID], tblHP[Potential_Bucket], "")</f>
        <v>Low</v>
      </c>
      <c r="X664" s="82" t="str">
        <f>IF(tblClean[[#This Row],[Customer Rating]]="", "", IF(tblClean[[#This Row],[Customer Rating]]&lt;=2,"0-2", IF(tblClean[[#This Row],[Customer Rating]]&lt;=5,"3-5", IF(tblClean[[#This Row],[Customer Rating]]&lt;=8,"6-8","9-10"))))</f>
        <v/>
      </c>
    </row>
    <row r="665" spans="1:24" x14ac:dyDescent="0.3">
      <c r="A665" s="33" t="s">
        <v>684</v>
      </c>
      <c r="B665" s="34" t="s">
        <v>15</v>
      </c>
      <c r="C665" s="34" t="s">
        <v>30</v>
      </c>
      <c r="D665" s="35">
        <v>45943</v>
      </c>
      <c r="E665" s="35">
        <v>45948</v>
      </c>
      <c r="F665" s="35">
        <v>45952</v>
      </c>
      <c r="G665" s="35">
        <v>45959</v>
      </c>
      <c r="H665" s="34" t="s">
        <v>17</v>
      </c>
      <c r="I665" s="34"/>
      <c r="J665" s="35">
        <v>45980</v>
      </c>
      <c r="K665" s="36">
        <v>2</v>
      </c>
      <c r="L665" s="44">
        <f>IF(NOT(ISBLANK(tblClean[[#This Row],[Pre-Booking Date]])), 1, 0)</f>
        <v>1</v>
      </c>
      <c r="M665" s="44">
        <f>IF(NOT(ISBLANK(tblClean[[#This Row],[Booking Date]])), 1, 0)</f>
        <v>1</v>
      </c>
      <c r="N665" s="38">
        <f>IF(NOT(ISBLANK(tblClean[[#This Row],[Delivery Date]])), 1, 0)</f>
        <v>1</v>
      </c>
      <c r="O665" s="38">
        <f>IF(OR(LOWER(TRIM(tblClean[[#This Row],[Cancellation Status]]))="yes", LOWER(TRIM(tblClean[[#This Row],[Cancellation Status]]))="cancelled"), 1, 0)</f>
        <v>0</v>
      </c>
      <c r="P665" s="38">
        <f>IF(AND(tblClean[[#This Row],[Is_Delivered]]=1, tblClean[[#This Row],[Is_Cancelled]]=0), 1, 0)</f>
        <v>1</v>
      </c>
      <c r="Q665" s="38">
        <f>IF(AND(NOT(ISBLANK(tblClean[[#This Row],[Pre-Booking Date]])), NOT(ISBLANK(tblClean[[#This Row],[Lead Date]]))), tblClean[[#This Row],[Pre-Booking Date]] - tblClean[[#This Row],[Lead Date]], "")</f>
        <v>5</v>
      </c>
      <c r="R665" s="38">
        <f>IF(AND(NOT(ISBLANK(tblClean[[#This Row],[Booking Date]])), NOT(ISBLANK(tblClean[[#This Row],[Pre-Booking Date]]))), tblClean[[#This Row],[Booking Date]] - tblClean[[#This Row],[Pre-Booking Date]], "")</f>
        <v>4</v>
      </c>
      <c r="S665" s="38">
        <f>IF(AND(NOT(ISBLANK(tblClean[[#This Row],[Delivery Date]])), NOT(ISBLANK(tblClean[[#This Row],[Booking Date]]))), tblClean[[#This Row],[Delivery Date]] - tblClean[[#This Row],[Booking Date]], "")</f>
        <v>7</v>
      </c>
      <c r="T665" s="39">
        <f>IF(AND(tblClean[[#This Row],[Is_SuccessfulDelivery]]=1, NOT(ISBLANK(tblClean[[#This Row],[Delivery Date]])), NOT(ISBLANK(tblClean[[#This Row],[Booking Date]]))),
   tblClean[[#This Row],[Delivery Date]] - tblClean[[#This Row],[Booking Date]],
   "")</f>
        <v>7</v>
      </c>
      <c r="U6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65" s="82">
        <f>IF(tblClean[[#This Row],[Delivery Date]]="", "", tblClean[[#This Row],[Delivery Date]] - tblClean[[#This Row],[Lead Date]])</f>
        <v>16</v>
      </c>
      <c r="W665" s="82" t="str">
        <f>_xlfn.XLOOKUP(tblClean[[#This Row],[Lead ID]], tblHP[Lead ID], tblHP[Potential_Bucket], "")</f>
        <v>Low</v>
      </c>
      <c r="X665" s="82" t="str">
        <f>IF(tblClean[[#This Row],[Customer Rating]]="", "", IF(tblClean[[#This Row],[Customer Rating]]&lt;=2,"0-2", IF(tblClean[[#This Row],[Customer Rating]]&lt;=5,"3-5", IF(tblClean[[#This Row],[Customer Rating]]&lt;=8,"6-8","9-10"))))</f>
        <v>0-2</v>
      </c>
    </row>
    <row r="666" spans="1:24" x14ac:dyDescent="0.3">
      <c r="A666" s="40" t="s">
        <v>685</v>
      </c>
      <c r="B666" s="41" t="s">
        <v>21</v>
      </c>
      <c r="C666" s="41" t="s">
        <v>16</v>
      </c>
      <c r="D666" s="42">
        <v>45939</v>
      </c>
      <c r="E666" s="42">
        <v>45941</v>
      </c>
      <c r="F666" s="42">
        <v>45945</v>
      </c>
      <c r="G666" s="42">
        <v>45949</v>
      </c>
      <c r="H666" s="41" t="s">
        <v>23</v>
      </c>
      <c r="I666" s="41" t="s">
        <v>24</v>
      </c>
      <c r="J666" s="41"/>
      <c r="K666" s="43"/>
      <c r="L666" s="44">
        <f>IF(NOT(ISBLANK(tblClean[[#This Row],[Pre-Booking Date]])), 1, 0)</f>
        <v>1</v>
      </c>
      <c r="M666" s="44">
        <f>IF(NOT(ISBLANK(tblClean[[#This Row],[Booking Date]])), 1, 0)</f>
        <v>1</v>
      </c>
      <c r="N666" s="38">
        <f>IF(NOT(ISBLANK(tblClean[[#This Row],[Delivery Date]])), 1, 0)</f>
        <v>1</v>
      </c>
      <c r="O666" s="38">
        <f>IF(OR(LOWER(TRIM(tblClean[[#This Row],[Cancellation Status]]))="yes", LOWER(TRIM(tblClean[[#This Row],[Cancellation Status]]))="cancelled"), 1, 0)</f>
        <v>1</v>
      </c>
      <c r="P666" s="38">
        <f>IF(AND(tblClean[[#This Row],[Is_Delivered]]=1, tblClean[[#This Row],[Is_Cancelled]]=0), 1, 0)</f>
        <v>0</v>
      </c>
      <c r="Q666" s="38">
        <f>IF(AND(NOT(ISBLANK(tblClean[[#This Row],[Pre-Booking Date]])), NOT(ISBLANK(tblClean[[#This Row],[Lead Date]]))), tblClean[[#This Row],[Pre-Booking Date]] - tblClean[[#This Row],[Lead Date]], "")</f>
        <v>2</v>
      </c>
      <c r="R666" s="38">
        <f>IF(AND(NOT(ISBLANK(tblClean[[#This Row],[Booking Date]])), NOT(ISBLANK(tblClean[[#This Row],[Pre-Booking Date]]))), tblClean[[#This Row],[Booking Date]] - tblClean[[#This Row],[Pre-Booking Date]], "")</f>
        <v>4</v>
      </c>
      <c r="S666" s="38">
        <f>IF(AND(NOT(ISBLANK(tblClean[[#This Row],[Delivery Date]])), NOT(ISBLANK(tblClean[[#This Row],[Booking Date]]))), tblClean[[#This Row],[Delivery Date]] - tblClean[[#This Row],[Booking Date]], "")</f>
        <v>4</v>
      </c>
      <c r="T666" s="39" t="str">
        <f>IF(AND(tblClean[[#This Row],[Is_SuccessfulDelivery]]=1, NOT(ISBLANK(tblClean[[#This Row],[Delivery Date]])), NOT(ISBLANK(tblClean[[#This Row],[Booking Date]]))),
   tblClean[[#This Row],[Delivery Date]] - tblClean[[#This Row],[Booking Date]],
   "")</f>
        <v/>
      </c>
      <c r="U6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66" s="82">
        <f>IF(tblClean[[#This Row],[Delivery Date]]="", "", tblClean[[#This Row],[Delivery Date]] - tblClean[[#This Row],[Lead Date]])</f>
        <v>10</v>
      </c>
      <c r="W666" s="82" t="str">
        <f>_xlfn.XLOOKUP(tblClean[[#This Row],[Lead ID]], tblHP[Lead ID], tblHP[Potential_Bucket], "")</f>
        <v>Low</v>
      </c>
      <c r="X666" s="82" t="str">
        <f>IF(tblClean[[#This Row],[Customer Rating]]="", "", IF(tblClean[[#This Row],[Customer Rating]]&lt;=2,"0-2", IF(tblClean[[#This Row],[Customer Rating]]&lt;=5,"3-5", IF(tblClean[[#This Row],[Customer Rating]]&lt;=8,"6-8","9-10"))))</f>
        <v/>
      </c>
    </row>
    <row r="667" spans="1:24" x14ac:dyDescent="0.3">
      <c r="A667" s="33" t="s">
        <v>686</v>
      </c>
      <c r="B667" s="34" t="s">
        <v>32</v>
      </c>
      <c r="C667" s="34" t="s">
        <v>16</v>
      </c>
      <c r="D667" s="35">
        <v>45931</v>
      </c>
      <c r="E667" s="35">
        <v>45932</v>
      </c>
      <c r="F667" s="35">
        <v>45936</v>
      </c>
      <c r="G667" s="35">
        <v>45940</v>
      </c>
      <c r="H667" s="34" t="s">
        <v>23</v>
      </c>
      <c r="I667" s="34" t="s">
        <v>101</v>
      </c>
      <c r="J667" s="34"/>
      <c r="K667" s="36"/>
      <c r="L667" s="44">
        <f>IF(NOT(ISBLANK(tblClean[[#This Row],[Pre-Booking Date]])), 1, 0)</f>
        <v>1</v>
      </c>
      <c r="M667" s="44">
        <f>IF(NOT(ISBLANK(tblClean[[#This Row],[Booking Date]])), 1, 0)</f>
        <v>1</v>
      </c>
      <c r="N667" s="38">
        <f>IF(NOT(ISBLANK(tblClean[[#This Row],[Delivery Date]])), 1, 0)</f>
        <v>1</v>
      </c>
      <c r="O667" s="38">
        <f>IF(OR(LOWER(TRIM(tblClean[[#This Row],[Cancellation Status]]))="yes", LOWER(TRIM(tblClean[[#This Row],[Cancellation Status]]))="cancelled"), 1, 0)</f>
        <v>1</v>
      </c>
      <c r="P667" s="38">
        <f>IF(AND(tblClean[[#This Row],[Is_Delivered]]=1, tblClean[[#This Row],[Is_Cancelled]]=0), 1, 0)</f>
        <v>0</v>
      </c>
      <c r="Q667" s="38">
        <f>IF(AND(NOT(ISBLANK(tblClean[[#This Row],[Pre-Booking Date]])), NOT(ISBLANK(tblClean[[#This Row],[Lead Date]]))), tblClean[[#This Row],[Pre-Booking Date]] - tblClean[[#This Row],[Lead Date]], "")</f>
        <v>1</v>
      </c>
      <c r="R667" s="38">
        <f>IF(AND(NOT(ISBLANK(tblClean[[#This Row],[Booking Date]])), NOT(ISBLANK(tblClean[[#This Row],[Pre-Booking Date]]))), tblClean[[#This Row],[Booking Date]] - tblClean[[#This Row],[Pre-Booking Date]], "")</f>
        <v>4</v>
      </c>
      <c r="S667" s="38">
        <f>IF(AND(NOT(ISBLANK(tblClean[[#This Row],[Delivery Date]])), NOT(ISBLANK(tblClean[[#This Row],[Booking Date]]))), tblClean[[#This Row],[Delivery Date]] - tblClean[[#This Row],[Booking Date]], "")</f>
        <v>4</v>
      </c>
      <c r="T667" s="39" t="str">
        <f>IF(AND(tblClean[[#This Row],[Is_SuccessfulDelivery]]=1, NOT(ISBLANK(tblClean[[#This Row],[Delivery Date]])), NOT(ISBLANK(tblClean[[#This Row],[Booking Date]]))),
   tblClean[[#This Row],[Delivery Date]] - tblClean[[#This Row],[Booking Date]],
   "")</f>
        <v/>
      </c>
      <c r="U6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67" s="82">
        <f>IF(tblClean[[#This Row],[Delivery Date]]="", "", tblClean[[#This Row],[Delivery Date]] - tblClean[[#This Row],[Lead Date]])</f>
        <v>9</v>
      </c>
      <c r="W667" s="82" t="str">
        <f>_xlfn.XLOOKUP(tblClean[[#This Row],[Lead ID]], tblHP[Lead ID], tblHP[Potential_Bucket], "")</f>
        <v>Low</v>
      </c>
      <c r="X667" s="82" t="str">
        <f>IF(tblClean[[#This Row],[Customer Rating]]="", "", IF(tblClean[[#This Row],[Customer Rating]]&lt;=2,"0-2", IF(tblClean[[#This Row],[Customer Rating]]&lt;=5,"3-5", IF(tblClean[[#This Row],[Customer Rating]]&lt;=8,"6-8","9-10"))))</f>
        <v/>
      </c>
    </row>
    <row r="668" spans="1:24" x14ac:dyDescent="0.3">
      <c r="A668" s="40" t="s">
        <v>687</v>
      </c>
      <c r="B668" s="41" t="s">
        <v>19</v>
      </c>
      <c r="C668" s="41" t="s">
        <v>16</v>
      </c>
      <c r="D668" s="42">
        <v>45949</v>
      </c>
      <c r="E668" s="42">
        <v>45951</v>
      </c>
      <c r="F668" s="42">
        <v>45956</v>
      </c>
      <c r="G668" s="42">
        <v>45958</v>
      </c>
      <c r="H668" s="41" t="s">
        <v>17</v>
      </c>
      <c r="I668" s="41"/>
      <c r="J668" s="42">
        <v>45975</v>
      </c>
      <c r="K668" s="43">
        <v>2</v>
      </c>
      <c r="L668" s="44">
        <f>IF(NOT(ISBLANK(tblClean[[#This Row],[Pre-Booking Date]])), 1, 0)</f>
        <v>1</v>
      </c>
      <c r="M668" s="44">
        <f>IF(NOT(ISBLANK(tblClean[[#This Row],[Booking Date]])), 1, 0)</f>
        <v>1</v>
      </c>
      <c r="N668" s="38">
        <f>IF(NOT(ISBLANK(tblClean[[#This Row],[Delivery Date]])), 1, 0)</f>
        <v>1</v>
      </c>
      <c r="O668" s="38">
        <f>IF(OR(LOWER(TRIM(tblClean[[#This Row],[Cancellation Status]]))="yes", LOWER(TRIM(tblClean[[#This Row],[Cancellation Status]]))="cancelled"), 1, 0)</f>
        <v>0</v>
      </c>
      <c r="P668" s="38">
        <f>IF(AND(tblClean[[#This Row],[Is_Delivered]]=1, tblClean[[#This Row],[Is_Cancelled]]=0), 1, 0)</f>
        <v>1</v>
      </c>
      <c r="Q668" s="38">
        <f>IF(AND(NOT(ISBLANK(tblClean[[#This Row],[Pre-Booking Date]])), NOT(ISBLANK(tblClean[[#This Row],[Lead Date]]))), tblClean[[#This Row],[Pre-Booking Date]] - tblClean[[#This Row],[Lead Date]], "")</f>
        <v>2</v>
      </c>
      <c r="R668" s="38">
        <f>IF(AND(NOT(ISBLANK(tblClean[[#This Row],[Booking Date]])), NOT(ISBLANK(tblClean[[#This Row],[Pre-Booking Date]]))), tblClean[[#This Row],[Booking Date]] - tblClean[[#This Row],[Pre-Booking Date]], "")</f>
        <v>5</v>
      </c>
      <c r="S668" s="38">
        <f>IF(AND(NOT(ISBLANK(tblClean[[#This Row],[Delivery Date]])), NOT(ISBLANK(tblClean[[#This Row],[Booking Date]]))), tblClean[[#This Row],[Delivery Date]] - tblClean[[#This Row],[Booking Date]], "")</f>
        <v>2</v>
      </c>
      <c r="T668" s="39">
        <f>IF(AND(tblClean[[#This Row],[Is_SuccessfulDelivery]]=1, NOT(ISBLANK(tblClean[[#This Row],[Delivery Date]])), NOT(ISBLANK(tblClean[[#This Row],[Booking Date]]))),
   tblClean[[#This Row],[Delivery Date]] - tblClean[[#This Row],[Booking Date]],
   "")</f>
        <v>2</v>
      </c>
      <c r="U6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68" s="82">
        <f>IF(tblClean[[#This Row],[Delivery Date]]="", "", tblClean[[#This Row],[Delivery Date]] - tblClean[[#This Row],[Lead Date]])</f>
        <v>9</v>
      </c>
      <c r="W668" s="82" t="str">
        <f>_xlfn.XLOOKUP(tblClean[[#This Row],[Lead ID]], tblHP[Lead ID], tblHP[Potential_Bucket], "")</f>
        <v>Low</v>
      </c>
      <c r="X668" s="82" t="str">
        <f>IF(tblClean[[#This Row],[Customer Rating]]="", "", IF(tblClean[[#This Row],[Customer Rating]]&lt;=2,"0-2", IF(tblClean[[#This Row],[Customer Rating]]&lt;=5,"3-5", IF(tblClean[[#This Row],[Customer Rating]]&lt;=8,"6-8","9-10"))))</f>
        <v>0-2</v>
      </c>
    </row>
    <row r="669" spans="1:24" x14ac:dyDescent="0.3">
      <c r="A669" s="33" t="s">
        <v>688</v>
      </c>
      <c r="B669" s="34" t="s">
        <v>15</v>
      </c>
      <c r="C669" s="34" t="s">
        <v>16</v>
      </c>
      <c r="D669" s="35">
        <v>45958</v>
      </c>
      <c r="E669" s="35">
        <v>45963</v>
      </c>
      <c r="F669" s="35">
        <v>45967</v>
      </c>
      <c r="G669" s="35">
        <v>45973</v>
      </c>
      <c r="H669" s="34" t="s">
        <v>17</v>
      </c>
      <c r="I669" s="34"/>
      <c r="J669" s="35">
        <v>45992</v>
      </c>
      <c r="K669" s="36">
        <v>1</v>
      </c>
      <c r="L669" s="44">
        <f>IF(NOT(ISBLANK(tblClean[[#This Row],[Pre-Booking Date]])), 1, 0)</f>
        <v>1</v>
      </c>
      <c r="M669" s="44">
        <f>IF(NOT(ISBLANK(tblClean[[#This Row],[Booking Date]])), 1, 0)</f>
        <v>1</v>
      </c>
      <c r="N669" s="38">
        <f>IF(NOT(ISBLANK(tblClean[[#This Row],[Delivery Date]])), 1, 0)</f>
        <v>1</v>
      </c>
      <c r="O669" s="38">
        <f>IF(OR(LOWER(TRIM(tblClean[[#This Row],[Cancellation Status]]))="yes", LOWER(TRIM(tblClean[[#This Row],[Cancellation Status]]))="cancelled"), 1, 0)</f>
        <v>0</v>
      </c>
      <c r="P669" s="38">
        <f>IF(AND(tblClean[[#This Row],[Is_Delivered]]=1, tblClean[[#This Row],[Is_Cancelled]]=0), 1, 0)</f>
        <v>1</v>
      </c>
      <c r="Q669" s="38">
        <f>IF(AND(NOT(ISBLANK(tblClean[[#This Row],[Pre-Booking Date]])), NOT(ISBLANK(tblClean[[#This Row],[Lead Date]]))), tblClean[[#This Row],[Pre-Booking Date]] - tblClean[[#This Row],[Lead Date]], "")</f>
        <v>5</v>
      </c>
      <c r="R669" s="38">
        <f>IF(AND(NOT(ISBLANK(tblClean[[#This Row],[Booking Date]])), NOT(ISBLANK(tblClean[[#This Row],[Pre-Booking Date]]))), tblClean[[#This Row],[Booking Date]] - tblClean[[#This Row],[Pre-Booking Date]], "")</f>
        <v>4</v>
      </c>
      <c r="S669" s="38">
        <f>IF(AND(NOT(ISBLANK(tblClean[[#This Row],[Delivery Date]])), NOT(ISBLANK(tblClean[[#This Row],[Booking Date]]))), tblClean[[#This Row],[Delivery Date]] - tblClean[[#This Row],[Booking Date]], "")</f>
        <v>6</v>
      </c>
      <c r="T669" s="39">
        <f>IF(AND(tblClean[[#This Row],[Is_SuccessfulDelivery]]=1, NOT(ISBLANK(tblClean[[#This Row],[Delivery Date]])), NOT(ISBLANK(tblClean[[#This Row],[Booking Date]]))),
   tblClean[[#This Row],[Delivery Date]] - tblClean[[#This Row],[Booking Date]],
   "")</f>
        <v>6</v>
      </c>
      <c r="U6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69" s="82">
        <f>IF(tblClean[[#This Row],[Delivery Date]]="", "", tblClean[[#This Row],[Delivery Date]] - tblClean[[#This Row],[Lead Date]])</f>
        <v>15</v>
      </c>
      <c r="W669" s="82" t="str">
        <f>_xlfn.XLOOKUP(tblClean[[#This Row],[Lead ID]], tblHP[Lead ID], tblHP[Potential_Bucket], "")</f>
        <v>Low</v>
      </c>
      <c r="X669" s="82" t="str">
        <f>IF(tblClean[[#This Row],[Customer Rating]]="", "", IF(tblClean[[#This Row],[Customer Rating]]&lt;=2,"0-2", IF(tblClean[[#This Row],[Customer Rating]]&lt;=5,"3-5", IF(tblClean[[#This Row],[Customer Rating]]&lt;=8,"6-8","9-10"))))</f>
        <v>0-2</v>
      </c>
    </row>
    <row r="670" spans="1:24" x14ac:dyDescent="0.3">
      <c r="A670" s="40" t="s">
        <v>689</v>
      </c>
      <c r="B670" s="41" t="s">
        <v>32</v>
      </c>
      <c r="C670" s="41" t="s">
        <v>16</v>
      </c>
      <c r="D670" s="42">
        <v>45952</v>
      </c>
      <c r="E670" s="42">
        <v>45956</v>
      </c>
      <c r="F670" s="42">
        <v>45957</v>
      </c>
      <c r="G670" s="42">
        <v>45961</v>
      </c>
      <c r="H670" s="41" t="s">
        <v>17</v>
      </c>
      <c r="I670" s="41"/>
      <c r="J670" s="42">
        <v>45984</v>
      </c>
      <c r="K670" s="43">
        <v>9</v>
      </c>
      <c r="L670" s="44">
        <f>IF(NOT(ISBLANK(tblClean[[#This Row],[Pre-Booking Date]])), 1, 0)</f>
        <v>1</v>
      </c>
      <c r="M670" s="44">
        <f>IF(NOT(ISBLANK(tblClean[[#This Row],[Booking Date]])), 1, 0)</f>
        <v>1</v>
      </c>
      <c r="N670" s="38">
        <f>IF(NOT(ISBLANK(tblClean[[#This Row],[Delivery Date]])), 1, 0)</f>
        <v>1</v>
      </c>
      <c r="O670" s="38">
        <f>IF(OR(LOWER(TRIM(tblClean[[#This Row],[Cancellation Status]]))="yes", LOWER(TRIM(tblClean[[#This Row],[Cancellation Status]]))="cancelled"), 1, 0)</f>
        <v>0</v>
      </c>
      <c r="P670" s="38">
        <f>IF(AND(tblClean[[#This Row],[Is_Delivered]]=1, tblClean[[#This Row],[Is_Cancelled]]=0), 1, 0)</f>
        <v>1</v>
      </c>
      <c r="Q670" s="38">
        <f>IF(AND(NOT(ISBLANK(tblClean[[#This Row],[Pre-Booking Date]])), NOT(ISBLANK(tblClean[[#This Row],[Lead Date]]))), tblClean[[#This Row],[Pre-Booking Date]] - tblClean[[#This Row],[Lead Date]], "")</f>
        <v>4</v>
      </c>
      <c r="R670" s="38">
        <f>IF(AND(NOT(ISBLANK(tblClean[[#This Row],[Booking Date]])), NOT(ISBLANK(tblClean[[#This Row],[Pre-Booking Date]]))), tblClean[[#This Row],[Booking Date]] - tblClean[[#This Row],[Pre-Booking Date]], "")</f>
        <v>1</v>
      </c>
      <c r="S670" s="38">
        <f>IF(AND(NOT(ISBLANK(tblClean[[#This Row],[Delivery Date]])), NOT(ISBLANK(tblClean[[#This Row],[Booking Date]]))), tblClean[[#This Row],[Delivery Date]] - tblClean[[#This Row],[Booking Date]], "")</f>
        <v>4</v>
      </c>
      <c r="T670" s="39">
        <f>IF(AND(tblClean[[#This Row],[Is_SuccessfulDelivery]]=1, NOT(ISBLANK(tblClean[[#This Row],[Delivery Date]])), NOT(ISBLANK(tblClean[[#This Row],[Booking Date]]))),
   tblClean[[#This Row],[Delivery Date]] - tblClean[[#This Row],[Booking Date]],
   "")</f>
        <v>4</v>
      </c>
      <c r="U6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70" s="82">
        <f>IF(tblClean[[#This Row],[Delivery Date]]="", "", tblClean[[#This Row],[Delivery Date]] - tblClean[[#This Row],[Lead Date]])</f>
        <v>9</v>
      </c>
      <c r="W670" s="82" t="str">
        <f>_xlfn.XLOOKUP(tblClean[[#This Row],[Lead ID]], tblHP[Lead ID], tblHP[Potential_Bucket], "")</f>
        <v>Low</v>
      </c>
      <c r="X670" s="82" t="str">
        <f>IF(tblClean[[#This Row],[Customer Rating]]="", "", IF(tblClean[[#This Row],[Customer Rating]]&lt;=2,"0-2", IF(tblClean[[#This Row],[Customer Rating]]&lt;=5,"3-5", IF(tblClean[[#This Row],[Customer Rating]]&lt;=8,"6-8","9-10"))))</f>
        <v>9-10</v>
      </c>
    </row>
    <row r="671" spans="1:24" x14ac:dyDescent="0.3">
      <c r="A671" s="33" t="s">
        <v>690</v>
      </c>
      <c r="B671" s="34" t="s">
        <v>15</v>
      </c>
      <c r="C671" s="34" t="s">
        <v>16</v>
      </c>
      <c r="D671" s="35">
        <v>45955</v>
      </c>
      <c r="E671" s="35">
        <v>45956</v>
      </c>
      <c r="F671" s="35">
        <v>45957</v>
      </c>
      <c r="G671" s="35">
        <v>45959</v>
      </c>
      <c r="H671" s="34" t="s">
        <v>17</v>
      </c>
      <c r="I671" s="34"/>
      <c r="J671" s="35">
        <v>45979</v>
      </c>
      <c r="K671" s="36">
        <v>5</v>
      </c>
      <c r="L671" s="44">
        <f>IF(NOT(ISBLANK(tblClean[[#This Row],[Pre-Booking Date]])), 1, 0)</f>
        <v>1</v>
      </c>
      <c r="M671" s="44">
        <f>IF(NOT(ISBLANK(tblClean[[#This Row],[Booking Date]])), 1, 0)</f>
        <v>1</v>
      </c>
      <c r="N671" s="38">
        <f>IF(NOT(ISBLANK(tblClean[[#This Row],[Delivery Date]])), 1, 0)</f>
        <v>1</v>
      </c>
      <c r="O671" s="38">
        <f>IF(OR(LOWER(TRIM(tblClean[[#This Row],[Cancellation Status]]))="yes", LOWER(TRIM(tblClean[[#This Row],[Cancellation Status]]))="cancelled"), 1, 0)</f>
        <v>0</v>
      </c>
      <c r="P671" s="38">
        <f>IF(AND(tblClean[[#This Row],[Is_Delivered]]=1, tblClean[[#This Row],[Is_Cancelled]]=0), 1, 0)</f>
        <v>1</v>
      </c>
      <c r="Q671" s="38">
        <f>IF(AND(NOT(ISBLANK(tblClean[[#This Row],[Pre-Booking Date]])), NOT(ISBLANK(tblClean[[#This Row],[Lead Date]]))), tblClean[[#This Row],[Pre-Booking Date]] - tblClean[[#This Row],[Lead Date]], "")</f>
        <v>1</v>
      </c>
      <c r="R671" s="38">
        <f>IF(AND(NOT(ISBLANK(tblClean[[#This Row],[Booking Date]])), NOT(ISBLANK(tblClean[[#This Row],[Pre-Booking Date]]))), tblClean[[#This Row],[Booking Date]] - tblClean[[#This Row],[Pre-Booking Date]], "")</f>
        <v>1</v>
      </c>
      <c r="S671" s="38">
        <f>IF(AND(NOT(ISBLANK(tblClean[[#This Row],[Delivery Date]])), NOT(ISBLANK(tblClean[[#This Row],[Booking Date]]))), tblClean[[#This Row],[Delivery Date]] - tblClean[[#This Row],[Booking Date]], "")</f>
        <v>2</v>
      </c>
      <c r="T671" s="39">
        <f>IF(AND(tblClean[[#This Row],[Is_SuccessfulDelivery]]=1, NOT(ISBLANK(tblClean[[#This Row],[Delivery Date]])), NOT(ISBLANK(tblClean[[#This Row],[Booking Date]]))),
   tblClean[[#This Row],[Delivery Date]] - tblClean[[#This Row],[Booking Date]],
   "")</f>
        <v>2</v>
      </c>
      <c r="U6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71" s="82">
        <f>IF(tblClean[[#This Row],[Delivery Date]]="", "", tblClean[[#This Row],[Delivery Date]] - tblClean[[#This Row],[Lead Date]])</f>
        <v>4</v>
      </c>
      <c r="W671" s="82" t="str">
        <f>_xlfn.XLOOKUP(tblClean[[#This Row],[Lead ID]], tblHP[Lead ID], tblHP[Potential_Bucket], "")</f>
        <v>Low</v>
      </c>
      <c r="X671" s="82" t="str">
        <f>IF(tblClean[[#This Row],[Customer Rating]]="", "", IF(tblClean[[#This Row],[Customer Rating]]&lt;=2,"0-2", IF(tblClean[[#This Row],[Customer Rating]]&lt;=5,"3-5", IF(tblClean[[#This Row],[Customer Rating]]&lt;=8,"6-8","9-10"))))</f>
        <v>3-5</v>
      </c>
    </row>
    <row r="672" spans="1:24" x14ac:dyDescent="0.3">
      <c r="A672" s="40" t="s">
        <v>691</v>
      </c>
      <c r="B672" s="41" t="s">
        <v>15</v>
      </c>
      <c r="C672" s="41" t="s">
        <v>16</v>
      </c>
      <c r="D672" s="42">
        <v>45954</v>
      </c>
      <c r="E672" s="42">
        <v>45956</v>
      </c>
      <c r="F672" s="42">
        <v>45958</v>
      </c>
      <c r="G672" s="42">
        <v>45964</v>
      </c>
      <c r="H672" s="41" t="s">
        <v>17</v>
      </c>
      <c r="I672" s="41"/>
      <c r="J672" s="42">
        <v>45985</v>
      </c>
      <c r="K672" s="43">
        <v>4</v>
      </c>
      <c r="L672" s="44">
        <f>IF(NOT(ISBLANK(tblClean[[#This Row],[Pre-Booking Date]])), 1, 0)</f>
        <v>1</v>
      </c>
      <c r="M672" s="44">
        <f>IF(NOT(ISBLANK(tblClean[[#This Row],[Booking Date]])), 1, 0)</f>
        <v>1</v>
      </c>
      <c r="N672" s="38">
        <f>IF(NOT(ISBLANK(tblClean[[#This Row],[Delivery Date]])), 1, 0)</f>
        <v>1</v>
      </c>
      <c r="O672" s="38">
        <f>IF(OR(LOWER(TRIM(tblClean[[#This Row],[Cancellation Status]]))="yes", LOWER(TRIM(tblClean[[#This Row],[Cancellation Status]]))="cancelled"), 1, 0)</f>
        <v>0</v>
      </c>
      <c r="P672" s="38">
        <f>IF(AND(tblClean[[#This Row],[Is_Delivered]]=1, tblClean[[#This Row],[Is_Cancelled]]=0), 1, 0)</f>
        <v>1</v>
      </c>
      <c r="Q672" s="38">
        <f>IF(AND(NOT(ISBLANK(tblClean[[#This Row],[Pre-Booking Date]])), NOT(ISBLANK(tblClean[[#This Row],[Lead Date]]))), tblClean[[#This Row],[Pre-Booking Date]] - tblClean[[#This Row],[Lead Date]], "")</f>
        <v>2</v>
      </c>
      <c r="R672" s="38">
        <f>IF(AND(NOT(ISBLANK(tblClean[[#This Row],[Booking Date]])), NOT(ISBLANK(tblClean[[#This Row],[Pre-Booking Date]]))), tblClean[[#This Row],[Booking Date]] - tblClean[[#This Row],[Pre-Booking Date]], "")</f>
        <v>2</v>
      </c>
      <c r="S672" s="38">
        <f>IF(AND(NOT(ISBLANK(tblClean[[#This Row],[Delivery Date]])), NOT(ISBLANK(tblClean[[#This Row],[Booking Date]]))), tblClean[[#This Row],[Delivery Date]] - tblClean[[#This Row],[Booking Date]], "")</f>
        <v>6</v>
      </c>
      <c r="T672" s="39">
        <f>IF(AND(tblClean[[#This Row],[Is_SuccessfulDelivery]]=1, NOT(ISBLANK(tblClean[[#This Row],[Delivery Date]])), NOT(ISBLANK(tblClean[[#This Row],[Booking Date]]))),
   tblClean[[#This Row],[Delivery Date]] - tblClean[[#This Row],[Booking Date]],
   "")</f>
        <v>6</v>
      </c>
      <c r="U6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72" s="82">
        <f>IF(tblClean[[#This Row],[Delivery Date]]="", "", tblClean[[#This Row],[Delivery Date]] - tblClean[[#This Row],[Lead Date]])</f>
        <v>10</v>
      </c>
      <c r="W672" s="82" t="str">
        <f>_xlfn.XLOOKUP(tblClean[[#This Row],[Lead ID]], tblHP[Lead ID], tblHP[Potential_Bucket], "")</f>
        <v>Low</v>
      </c>
      <c r="X672" s="82" t="str">
        <f>IF(tblClean[[#This Row],[Customer Rating]]="", "", IF(tblClean[[#This Row],[Customer Rating]]&lt;=2,"0-2", IF(tblClean[[#This Row],[Customer Rating]]&lt;=5,"3-5", IF(tblClean[[#This Row],[Customer Rating]]&lt;=8,"6-8","9-10"))))</f>
        <v>3-5</v>
      </c>
    </row>
    <row r="673" spans="1:24" x14ac:dyDescent="0.3">
      <c r="A673" s="33" t="s">
        <v>692</v>
      </c>
      <c r="B673" s="34" t="s">
        <v>15</v>
      </c>
      <c r="C673" s="34" t="s">
        <v>16</v>
      </c>
      <c r="D673" s="35">
        <v>45932</v>
      </c>
      <c r="E673" s="35">
        <v>45933</v>
      </c>
      <c r="F673" s="35">
        <v>45934</v>
      </c>
      <c r="G673" s="35">
        <v>45941</v>
      </c>
      <c r="H673" s="34" t="s">
        <v>17</v>
      </c>
      <c r="I673" s="34"/>
      <c r="J673" s="35">
        <v>45959</v>
      </c>
      <c r="K673" s="36">
        <v>9</v>
      </c>
      <c r="L673" s="44">
        <f>IF(NOT(ISBLANK(tblClean[[#This Row],[Pre-Booking Date]])), 1, 0)</f>
        <v>1</v>
      </c>
      <c r="M673" s="44">
        <f>IF(NOT(ISBLANK(tblClean[[#This Row],[Booking Date]])), 1, 0)</f>
        <v>1</v>
      </c>
      <c r="N673" s="38">
        <f>IF(NOT(ISBLANK(tblClean[[#This Row],[Delivery Date]])), 1, 0)</f>
        <v>1</v>
      </c>
      <c r="O673" s="38">
        <f>IF(OR(LOWER(TRIM(tblClean[[#This Row],[Cancellation Status]]))="yes", LOWER(TRIM(tblClean[[#This Row],[Cancellation Status]]))="cancelled"), 1, 0)</f>
        <v>0</v>
      </c>
      <c r="P673" s="38">
        <f>IF(AND(tblClean[[#This Row],[Is_Delivered]]=1, tblClean[[#This Row],[Is_Cancelled]]=0), 1, 0)</f>
        <v>1</v>
      </c>
      <c r="Q673" s="38">
        <f>IF(AND(NOT(ISBLANK(tblClean[[#This Row],[Pre-Booking Date]])), NOT(ISBLANK(tblClean[[#This Row],[Lead Date]]))), tblClean[[#This Row],[Pre-Booking Date]] - tblClean[[#This Row],[Lead Date]], "")</f>
        <v>1</v>
      </c>
      <c r="R673" s="38">
        <f>IF(AND(NOT(ISBLANK(tblClean[[#This Row],[Booking Date]])), NOT(ISBLANK(tblClean[[#This Row],[Pre-Booking Date]]))), tblClean[[#This Row],[Booking Date]] - tblClean[[#This Row],[Pre-Booking Date]], "")</f>
        <v>1</v>
      </c>
      <c r="S673" s="38">
        <f>IF(AND(NOT(ISBLANK(tblClean[[#This Row],[Delivery Date]])), NOT(ISBLANK(tblClean[[#This Row],[Booking Date]]))), tblClean[[#This Row],[Delivery Date]] - tblClean[[#This Row],[Booking Date]], "")</f>
        <v>7</v>
      </c>
      <c r="T673" s="39">
        <f>IF(AND(tblClean[[#This Row],[Is_SuccessfulDelivery]]=1, NOT(ISBLANK(tblClean[[#This Row],[Delivery Date]])), NOT(ISBLANK(tblClean[[#This Row],[Booking Date]]))),
   tblClean[[#This Row],[Delivery Date]] - tblClean[[#This Row],[Booking Date]],
   "")</f>
        <v>7</v>
      </c>
      <c r="U6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73" s="82">
        <f>IF(tblClean[[#This Row],[Delivery Date]]="", "", tblClean[[#This Row],[Delivery Date]] - tblClean[[#This Row],[Lead Date]])</f>
        <v>9</v>
      </c>
      <c r="W673" s="82" t="str">
        <f>_xlfn.XLOOKUP(tblClean[[#This Row],[Lead ID]], tblHP[Lead ID], tblHP[Potential_Bucket], "")</f>
        <v>Medium</v>
      </c>
      <c r="X673" s="82" t="str">
        <f>IF(tblClean[[#This Row],[Customer Rating]]="", "", IF(tblClean[[#This Row],[Customer Rating]]&lt;=2,"0-2", IF(tblClean[[#This Row],[Customer Rating]]&lt;=5,"3-5", IF(tblClean[[#This Row],[Customer Rating]]&lt;=8,"6-8","9-10"))))</f>
        <v>9-10</v>
      </c>
    </row>
    <row r="674" spans="1:24" x14ac:dyDescent="0.3">
      <c r="A674" s="40" t="s">
        <v>693</v>
      </c>
      <c r="B674" s="41" t="s">
        <v>21</v>
      </c>
      <c r="C674" s="41" t="s">
        <v>16</v>
      </c>
      <c r="D674" s="42">
        <v>45960</v>
      </c>
      <c r="E674" s="42">
        <v>45962</v>
      </c>
      <c r="F674" s="42">
        <v>45966</v>
      </c>
      <c r="G674" s="42">
        <v>45968</v>
      </c>
      <c r="H674" s="41" t="s">
        <v>17</v>
      </c>
      <c r="I674" s="41"/>
      <c r="J674" s="42">
        <v>45996</v>
      </c>
      <c r="K674" s="43">
        <v>2</v>
      </c>
      <c r="L674" s="44">
        <f>IF(NOT(ISBLANK(tblClean[[#This Row],[Pre-Booking Date]])), 1, 0)</f>
        <v>1</v>
      </c>
      <c r="M674" s="44">
        <f>IF(NOT(ISBLANK(tblClean[[#This Row],[Booking Date]])), 1, 0)</f>
        <v>1</v>
      </c>
      <c r="N674" s="38">
        <f>IF(NOT(ISBLANK(tblClean[[#This Row],[Delivery Date]])), 1, 0)</f>
        <v>1</v>
      </c>
      <c r="O674" s="38">
        <f>IF(OR(LOWER(TRIM(tblClean[[#This Row],[Cancellation Status]]))="yes", LOWER(TRIM(tblClean[[#This Row],[Cancellation Status]]))="cancelled"), 1, 0)</f>
        <v>0</v>
      </c>
      <c r="P674" s="38">
        <f>IF(AND(tblClean[[#This Row],[Is_Delivered]]=1, tblClean[[#This Row],[Is_Cancelled]]=0), 1, 0)</f>
        <v>1</v>
      </c>
      <c r="Q674" s="38">
        <f>IF(AND(NOT(ISBLANK(tblClean[[#This Row],[Pre-Booking Date]])), NOT(ISBLANK(tblClean[[#This Row],[Lead Date]]))), tblClean[[#This Row],[Pre-Booking Date]] - tblClean[[#This Row],[Lead Date]], "")</f>
        <v>2</v>
      </c>
      <c r="R674" s="38">
        <f>IF(AND(NOT(ISBLANK(tblClean[[#This Row],[Booking Date]])), NOT(ISBLANK(tblClean[[#This Row],[Pre-Booking Date]]))), tblClean[[#This Row],[Booking Date]] - tblClean[[#This Row],[Pre-Booking Date]], "")</f>
        <v>4</v>
      </c>
      <c r="S674" s="38">
        <f>IF(AND(NOT(ISBLANK(tblClean[[#This Row],[Delivery Date]])), NOT(ISBLANK(tblClean[[#This Row],[Booking Date]]))), tblClean[[#This Row],[Delivery Date]] - tblClean[[#This Row],[Booking Date]], "")</f>
        <v>2</v>
      </c>
      <c r="T674" s="39">
        <f>IF(AND(tblClean[[#This Row],[Is_SuccessfulDelivery]]=1, NOT(ISBLANK(tblClean[[#This Row],[Delivery Date]])), NOT(ISBLANK(tblClean[[#This Row],[Booking Date]]))),
   tblClean[[#This Row],[Delivery Date]] - tblClean[[#This Row],[Booking Date]],
   "")</f>
        <v>2</v>
      </c>
      <c r="U6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74" s="82">
        <f>IF(tblClean[[#This Row],[Delivery Date]]="", "", tblClean[[#This Row],[Delivery Date]] - tblClean[[#This Row],[Lead Date]])</f>
        <v>8</v>
      </c>
      <c r="W674" s="82" t="str">
        <f>_xlfn.XLOOKUP(tblClean[[#This Row],[Lead ID]], tblHP[Lead ID], tblHP[Potential_Bucket], "")</f>
        <v>Low</v>
      </c>
      <c r="X674" s="82" t="str">
        <f>IF(tblClean[[#This Row],[Customer Rating]]="", "", IF(tblClean[[#This Row],[Customer Rating]]&lt;=2,"0-2", IF(tblClean[[#This Row],[Customer Rating]]&lt;=5,"3-5", IF(tblClean[[#This Row],[Customer Rating]]&lt;=8,"6-8","9-10"))))</f>
        <v>0-2</v>
      </c>
    </row>
    <row r="675" spans="1:24" x14ac:dyDescent="0.3">
      <c r="A675" s="33" t="s">
        <v>694</v>
      </c>
      <c r="B675" s="34" t="s">
        <v>21</v>
      </c>
      <c r="C675" s="34" t="s">
        <v>16</v>
      </c>
      <c r="D675" s="35">
        <v>45950</v>
      </c>
      <c r="E675" s="35">
        <v>45953</v>
      </c>
      <c r="F675" s="35">
        <v>45957</v>
      </c>
      <c r="G675" s="35">
        <v>45960</v>
      </c>
      <c r="H675" s="34" t="s">
        <v>17</v>
      </c>
      <c r="I675" s="34"/>
      <c r="J675" s="35">
        <v>45979</v>
      </c>
      <c r="K675" s="36">
        <v>7</v>
      </c>
      <c r="L675" s="44">
        <f>IF(NOT(ISBLANK(tblClean[[#This Row],[Pre-Booking Date]])), 1, 0)</f>
        <v>1</v>
      </c>
      <c r="M675" s="44">
        <f>IF(NOT(ISBLANK(tblClean[[#This Row],[Booking Date]])), 1, 0)</f>
        <v>1</v>
      </c>
      <c r="N675" s="38">
        <f>IF(NOT(ISBLANK(tblClean[[#This Row],[Delivery Date]])), 1, 0)</f>
        <v>1</v>
      </c>
      <c r="O675" s="38">
        <f>IF(OR(LOWER(TRIM(tblClean[[#This Row],[Cancellation Status]]))="yes", LOWER(TRIM(tblClean[[#This Row],[Cancellation Status]]))="cancelled"), 1, 0)</f>
        <v>0</v>
      </c>
      <c r="P675" s="38">
        <f>IF(AND(tblClean[[#This Row],[Is_Delivered]]=1, tblClean[[#This Row],[Is_Cancelled]]=0), 1, 0)</f>
        <v>1</v>
      </c>
      <c r="Q675" s="38">
        <f>IF(AND(NOT(ISBLANK(tblClean[[#This Row],[Pre-Booking Date]])), NOT(ISBLANK(tblClean[[#This Row],[Lead Date]]))), tblClean[[#This Row],[Pre-Booking Date]] - tblClean[[#This Row],[Lead Date]], "")</f>
        <v>3</v>
      </c>
      <c r="R675" s="38">
        <f>IF(AND(NOT(ISBLANK(tblClean[[#This Row],[Booking Date]])), NOT(ISBLANK(tblClean[[#This Row],[Pre-Booking Date]]))), tblClean[[#This Row],[Booking Date]] - tblClean[[#This Row],[Pre-Booking Date]], "")</f>
        <v>4</v>
      </c>
      <c r="S675" s="38">
        <f>IF(AND(NOT(ISBLANK(tblClean[[#This Row],[Delivery Date]])), NOT(ISBLANK(tblClean[[#This Row],[Booking Date]]))), tblClean[[#This Row],[Delivery Date]] - tblClean[[#This Row],[Booking Date]], "")</f>
        <v>3</v>
      </c>
      <c r="T675" s="39">
        <f>IF(AND(tblClean[[#This Row],[Is_SuccessfulDelivery]]=1, NOT(ISBLANK(tblClean[[#This Row],[Delivery Date]])), NOT(ISBLANK(tblClean[[#This Row],[Booking Date]]))),
   tblClean[[#This Row],[Delivery Date]] - tblClean[[#This Row],[Booking Date]],
   "")</f>
        <v>3</v>
      </c>
      <c r="U6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75" s="82">
        <f>IF(tblClean[[#This Row],[Delivery Date]]="", "", tblClean[[#This Row],[Delivery Date]] - tblClean[[#This Row],[Lead Date]])</f>
        <v>10</v>
      </c>
      <c r="W675" s="82" t="str">
        <f>_xlfn.XLOOKUP(tblClean[[#This Row],[Lead ID]], tblHP[Lead ID], tblHP[Potential_Bucket], "")</f>
        <v>Low</v>
      </c>
      <c r="X675" s="82" t="str">
        <f>IF(tblClean[[#This Row],[Customer Rating]]="", "", IF(tblClean[[#This Row],[Customer Rating]]&lt;=2,"0-2", IF(tblClean[[#This Row],[Customer Rating]]&lt;=5,"3-5", IF(tblClean[[#This Row],[Customer Rating]]&lt;=8,"6-8","9-10"))))</f>
        <v>6-8</v>
      </c>
    </row>
    <row r="676" spans="1:24" x14ac:dyDescent="0.3">
      <c r="A676" s="40" t="s">
        <v>695</v>
      </c>
      <c r="B676" s="41" t="s">
        <v>19</v>
      </c>
      <c r="C676" s="41" t="s">
        <v>16</v>
      </c>
      <c r="D676" s="42">
        <v>45954</v>
      </c>
      <c r="E676" s="42">
        <v>45957</v>
      </c>
      <c r="F676" s="42">
        <v>45960</v>
      </c>
      <c r="G676" s="42">
        <v>45963</v>
      </c>
      <c r="H676" s="41" t="s">
        <v>17</v>
      </c>
      <c r="I676" s="41"/>
      <c r="J676" s="42">
        <v>45987</v>
      </c>
      <c r="K676" s="43">
        <v>0</v>
      </c>
      <c r="L676" s="44">
        <f>IF(NOT(ISBLANK(tblClean[[#This Row],[Pre-Booking Date]])), 1, 0)</f>
        <v>1</v>
      </c>
      <c r="M676" s="44">
        <f>IF(NOT(ISBLANK(tblClean[[#This Row],[Booking Date]])), 1, 0)</f>
        <v>1</v>
      </c>
      <c r="N676" s="38">
        <f>IF(NOT(ISBLANK(tblClean[[#This Row],[Delivery Date]])), 1, 0)</f>
        <v>1</v>
      </c>
      <c r="O676" s="38">
        <f>IF(OR(LOWER(TRIM(tblClean[[#This Row],[Cancellation Status]]))="yes", LOWER(TRIM(tblClean[[#This Row],[Cancellation Status]]))="cancelled"), 1, 0)</f>
        <v>0</v>
      </c>
      <c r="P676" s="38">
        <f>IF(AND(tblClean[[#This Row],[Is_Delivered]]=1, tblClean[[#This Row],[Is_Cancelled]]=0), 1, 0)</f>
        <v>1</v>
      </c>
      <c r="Q676" s="38">
        <f>IF(AND(NOT(ISBLANK(tblClean[[#This Row],[Pre-Booking Date]])), NOT(ISBLANK(tblClean[[#This Row],[Lead Date]]))), tblClean[[#This Row],[Pre-Booking Date]] - tblClean[[#This Row],[Lead Date]], "")</f>
        <v>3</v>
      </c>
      <c r="R676" s="38">
        <f>IF(AND(NOT(ISBLANK(tblClean[[#This Row],[Booking Date]])), NOT(ISBLANK(tblClean[[#This Row],[Pre-Booking Date]]))), tblClean[[#This Row],[Booking Date]] - tblClean[[#This Row],[Pre-Booking Date]], "")</f>
        <v>3</v>
      </c>
      <c r="S676" s="38">
        <f>IF(AND(NOT(ISBLANK(tblClean[[#This Row],[Delivery Date]])), NOT(ISBLANK(tblClean[[#This Row],[Booking Date]]))), tblClean[[#This Row],[Delivery Date]] - tblClean[[#This Row],[Booking Date]], "")</f>
        <v>3</v>
      </c>
      <c r="T676" s="39">
        <f>IF(AND(tblClean[[#This Row],[Is_SuccessfulDelivery]]=1, NOT(ISBLANK(tblClean[[#This Row],[Delivery Date]])), NOT(ISBLANK(tblClean[[#This Row],[Booking Date]]))),
   tblClean[[#This Row],[Delivery Date]] - tblClean[[#This Row],[Booking Date]],
   "")</f>
        <v>3</v>
      </c>
      <c r="U6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76" s="82">
        <f>IF(tblClean[[#This Row],[Delivery Date]]="", "", tblClean[[#This Row],[Delivery Date]] - tblClean[[#This Row],[Lead Date]])</f>
        <v>9</v>
      </c>
      <c r="W676" s="82" t="str">
        <f>_xlfn.XLOOKUP(tblClean[[#This Row],[Lead ID]], tblHP[Lead ID], tblHP[Potential_Bucket], "")</f>
        <v>Low</v>
      </c>
      <c r="X676" s="82" t="str">
        <f>IF(tblClean[[#This Row],[Customer Rating]]="", "", IF(tblClean[[#This Row],[Customer Rating]]&lt;=2,"0-2", IF(tblClean[[#This Row],[Customer Rating]]&lt;=5,"3-5", IF(tblClean[[#This Row],[Customer Rating]]&lt;=8,"6-8","9-10"))))</f>
        <v>0-2</v>
      </c>
    </row>
    <row r="677" spans="1:24" x14ac:dyDescent="0.3">
      <c r="A677" s="33" t="s">
        <v>696</v>
      </c>
      <c r="B677" s="34" t="s">
        <v>19</v>
      </c>
      <c r="C677" s="34" t="s">
        <v>30</v>
      </c>
      <c r="D677" s="35">
        <v>45946</v>
      </c>
      <c r="E677" s="35">
        <v>45950</v>
      </c>
      <c r="F677" s="35">
        <v>45955</v>
      </c>
      <c r="G677" s="35">
        <v>45961</v>
      </c>
      <c r="H677" s="34" t="s">
        <v>17</v>
      </c>
      <c r="I677" s="34"/>
      <c r="J677" s="35">
        <v>45974</v>
      </c>
      <c r="K677" s="36">
        <v>2</v>
      </c>
      <c r="L677" s="44">
        <f>IF(NOT(ISBLANK(tblClean[[#This Row],[Pre-Booking Date]])), 1, 0)</f>
        <v>1</v>
      </c>
      <c r="M677" s="44">
        <f>IF(NOT(ISBLANK(tblClean[[#This Row],[Booking Date]])), 1, 0)</f>
        <v>1</v>
      </c>
      <c r="N677" s="38">
        <f>IF(NOT(ISBLANK(tblClean[[#This Row],[Delivery Date]])), 1, 0)</f>
        <v>1</v>
      </c>
      <c r="O677" s="38">
        <f>IF(OR(LOWER(TRIM(tblClean[[#This Row],[Cancellation Status]]))="yes", LOWER(TRIM(tblClean[[#This Row],[Cancellation Status]]))="cancelled"), 1, 0)</f>
        <v>0</v>
      </c>
      <c r="P677" s="38">
        <f>IF(AND(tblClean[[#This Row],[Is_Delivered]]=1, tblClean[[#This Row],[Is_Cancelled]]=0), 1, 0)</f>
        <v>1</v>
      </c>
      <c r="Q677" s="38">
        <f>IF(AND(NOT(ISBLANK(tblClean[[#This Row],[Pre-Booking Date]])), NOT(ISBLANK(tblClean[[#This Row],[Lead Date]]))), tblClean[[#This Row],[Pre-Booking Date]] - tblClean[[#This Row],[Lead Date]], "")</f>
        <v>4</v>
      </c>
      <c r="R677" s="38">
        <f>IF(AND(NOT(ISBLANK(tblClean[[#This Row],[Booking Date]])), NOT(ISBLANK(tblClean[[#This Row],[Pre-Booking Date]]))), tblClean[[#This Row],[Booking Date]] - tblClean[[#This Row],[Pre-Booking Date]], "")</f>
        <v>5</v>
      </c>
      <c r="S677" s="38">
        <f>IF(AND(NOT(ISBLANK(tblClean[[#This Row],[Delivery Date]])), NOT(ISBLANK(tblClean[[#This Row],[Booking Date]]))), tblClean[[#This Row],[Delivery Date]] - tblClean[[#This Row],[Booking Date]], "")</f>
        <v>6</v>
      </c>
      <c r="T677" s="39">
        <f>IF(AND(tblClean[[#This Row],[Is_SuccessfulDelivery]]=1, NOT(ISBLANK(tblClean[[#This Row],[Delivery Date]])), NOT(ISBLANK(tblClean[[#This Row],[Booking Date]]))),
   tblClean[[#This Row],[Delivery Date]] - tblClean[[#This Row],[Booking Date]],
   "")</f>
        <v>6</v>
      </c>
      <c r="U6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77" s="82">
        <f>IF(tblClean[[#This Row],[Delivery Date]]="", "", tblClean[[#This Row],[Delivery Date]] - tblClean[[#This Row],[Lead Date]])</f>
        <v>15</v>
      </c>
      <c r="W677" s="82" t="str">
        <f>_xlfn.XLOOKUP(tblClean[[#This Row],[Lead ID]], tblHP[Lead ID], tblHP[Potential_Bucket], "")</f>
        <v>Low</v>
      </c>
      <c r="X677" s="82" t="str">
        <f>IF(tblClean[[#This Row],[Customer Rating]]="", "", IF(tblClean[[#This Row],[Customer Rating]]&lt;=2,"0-2", IF(tblClean[[#This Row],[Customer Rating]]&lt;=5,"3-5", IF(tblClean[[#This Row],[Customer Rating]]&lt;=8,"6-8","9-10"))))</f>
        <v>0-2</v>
      </c>
    </row>
    <row r="678" spans="1:24" x14ac:dyDescent="0.3">
      <c r="A678" s="40" t="s">
        <v>697</v>
      </c>
      <c r="B678" s="41" t="s">
        <v>32</v>
      </c>
      <c r="C678" s="41" t="s">
        <v>30</v>
      </c>
      <c r="D678" s="42">
        <v>45957</v>
      </c>
      <c r="E678" s="42">
        <v>45962</v>
      </c>
      <c r="F678" s="42">
        <v>45963</v>
      </c>
      <c r="G678" s="42">
        <v>45965</v>
      </c>
      <c r="H678" s="41" t="s">
        <v>23</v>
      </c>
      <c r="I678" s="41" t="s">
        <v>24</v>
      </c>
      <c r="J678" s="41"/>
      <c r="K678" s="43"/>
      <c r="L678" s="44">
        <f>IF(NOT(ISBLANK(tblClean[[#This Row],[Pre-Booking Date]])), 1, 0)</f>
        <v>1</v>
      </c>
      <c r="M678" s="44">
        <f>IF(NOT(ISBLANK(tblClean[[#This Row],[Booking Date]])), 1, 0)</f>
        <v>1</v>
      </c>
      <c r="N678" s="38">
        <f>IF(NOT(ISBLANK(tblClean[[#This Row],[Delivery Date]])), 1, 0)</f>
        <v>1</v>
      </c>
      <c r="O678" s="38">
        <f>IF(OR(LOWER(TRIM(tblClean[[#This Row],[Cancellation Status]]))="yes", LOWER(TRIM(tblClean[[#This Row],[Cancellation Status]]))="cancelled"), 1, 0)</f>
        <v>1</v>
      </c>
      <c r="P678" s="38">
        <f>IF(AND(tblClean[[#This Row],[Is_Delivered]]=1, tblClean[[#This Row],[Is_Cancelled]]=0), 1, 0)</f>
        <v>0</v>
      </c>
      <c r="Q678" s="38">
        <f>IF(AND(NOT(ISBLANK(tblClean[[#This Row],[Pre-Booking Date]])), NOT(ISBLANK(tblClean[[#This Row],[Lead Date]]))), tblClean[[#This Row],[Pre-Booking Date]] - tblClean[[#This Row],[Lead Date]], "")</f>
        <v>5</v>
      </c>
      <c r="R678" s="38">
        <f>IF(AND(NOT(ISBLANK(tblClean[[#This Row],[Booking Date]])), NOT(ISBLANK(tblClean[[#This Row],[Pre-Booking Date]]))), tblClean[[#This Row],[Booking Date]] - tblClean[[#This Row],[Pre-Booking Date]], "")</f>
        <v>1</v>
      </c>
      <c r="S678" s="38">
        <f>IF(AND(NOT(ISBLANK(tblClean[[#This Row],[Delivery Date]])), NOT(ISBLANK(tblClean[[#This Row],[Booking Date]]))), tblClean[[#This Row],[Delivery Date]] - tblClean[[#This Row],[Booking Date]], "")</f>
        <v>2</v>
      </c>
      <c r="T678" s="39" t="str">
        <f>IF(AND(tblClean[[#This Row],[Is_SuccessfulDelivery]]=1, NOT(ISBLANK(tblClean[[#This Row],[Delivery Date]])), NOT(ISBLANK(tblClean[[#This Row],[Booking Date]]))),
   tblClean[[#This Row],[Delivery Date]] - tblClean[[#This Row],[Booking Date]],
   "")</f>
        <v/>
      </c>
      <c r="U6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78" s="82">
        <f>IF(tblClean[[#This Row],[Delivery Date]]="", "", tblClean[[#This Row],[Delivery Date]] - tblClean[[#This Row],[Lead Date]])</f>
        <v>8</v>
      </c>
      <c r="W678" s="82" t="str">
        <f>_xlfn.XLOOKUP(tblClean[[#This Row],[Lead ID]], tblHP[Lead ID], tblHP[Potential_Bucket], "")</f>
        <v>Low</v>
      </c>
      <c r="X678" s="82" t="str">
        <f>IF(tblClean[[#This Row],[Customer Rating]]="", "", IF(tblClean[[#This Row],[Customer Rating]]&lt;=2,"0-2", IF(tblClean[[#This Row],[Customer Rating]]&lt;=5,"3-5", IF(tblClean[[#This Row],[Customer Rating]]&lt;=8,"6-8","9-10"))))</f>
        <v/>
      </c>
    </row>
    <row r="679" spans="1:24" x14ac:dyDescent="0.3">
      <c r="A679" s="33" t="s">
        <v>698</v>
      </c>
      <c r="B679" s="34" t="s">
        <v>19</v>
      </c>
      <c r="C679" s="34" t="s">
        <v>22</v>
      </c>
      <c r="D679" s="35">
        <v>45959</v>
      </c>
      <c r="E679" s="34"/>
      <c r="F679" s="34"/>
      <c r="G679" s="34"/>
      <c r="H679" s="34" t="s">
        <v>23</v>
      </c>
      <c r="I679" s="34" t="s">
        <v>33</v>
      </c>
      <c r="J679" s="34"/>
      <c r="K679" s="36"/>
      <c r="L679" s="44">
        <f>IF(NOT(ISBLANK(tblClean[[#This Row],[Pre-Booking Date]])), 1, 0)</f>
        <v>0</v>
      </c>
      <c r="M679" s="44">
        <f>IF(NOT(ISBLANK(tblClean[[#This Row],[Booking Date]])), 1, 0)</f>
        <v>0</v>
      </c>
      <c r="N679" s="38">
        <f>IF(NOT(ISBLANK(tblClean[[#This Row],[Delivery Date]])), 1, 0)</f>
        <v>0</v>
      </c>
      <c r="O679" s="38">
        <f>IF(OR(LOWER(TRIM(tblClean[[#This Row],[Cancellation Status]]))="yes", LOWER(TRIM(tblClean[[#This Row],[Cancellation Status]]))="cancelled"), 1, 0)</f>
        <v>1</v>
      </c>
      <c r="P679" s="38">
        <f>IF(AND(tblClean[[#This Row],[Is_Delivered]]=1, tblClean[[#This Row],[Is_Cancelled]]=0), 1, 0)</f>
        <v>0</v>
      </c>
      <c r="Q679" s="38" t="str">
        <f>IF(AND(NOT(ISBLANK(tblClean[[#This Row],[Pre-Booking Date]])), NOT(ISBLANK(tblClean[[#This Row],[Lead Date]]))), tblClean[[#This Row],[Pre-Booking Date]] - tblClean[[#This Row],[Lead Date]], "")</f>
        <v/>
      </c>
      <c r="R679" s="38" t="str">
        <f>IF(AND(NOT(ISBLANK(tblClean[[#This Row],[Booking Date]])), NOT(ISBLANK(tblClean[[#This Row],[Pre-Booking Date]]))), tblClean[[#This Row],[Booking Date]] - tblClean[[#This Row],[Pre-Booking Date]], "")</f>
        <v/>
      </c>
      <c r="S679" s="38" t="str">
        <f>IF(AND(NOT(ISBLANK(tblClean[[#This Row],[Delivery Date]])), NOT(ISBLANK(tblClean[[#This Row],[Booking Date]]))), tblClean[[#This Row],[Delivery Date]] - tblClean[[#This Row],[Booking Date]], "")</f>
        <v/>
      </c>
      <c r="T679" s="39" t="str">
        <f>IF(AND(tblClean[[#This Row],[Is_SuccessfulDelivery]]=1, NOT(ISBLANK(tblClean[[#This Row],[Delivery Date]])), NOT(ISBLANK(tblClean[[#This Row],[Booking Date]]))),
   tblClean[[#This Row],[Delivery Date]] - tblClean[[#This Row],[Booking Date]],
   "")</f>
        <v/>
      </c>
      <c r="U6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79" s="82" t="str">
        <f>IF(tblClean[[#This Row],[Delivery Date]]="", "", tblClean[[#This Row],[Delivery Date]] - tblClean[[#This Row],[Lead Date]])</f>
        <v/>
      </c>
      <c r="W679" s="82" t="str">
        <f>_xlfn.XLOOKUP(tblClean[[#This Row],[Lead ID]], tblHP[Lead ID], tblHP[Potential_Bucket], "")</f>
        <v>Low</v>
      </c>
      <c r="X679" s="82" t="str">
        <f>IF(tblClean[[#This Row],[Customer Rating]]="", "", IF(tblClean[[#This Row],[Customer Rating]]&lt;=2,"0-2", IF(tblClean[[#This Row],[Customer Rating]]&lt;=5,"3-5", IF(tblClean[[#This Row],[Customer Rating]]&lt;=8,"6-8","9-10"))))</f>
        <v/>
      </c>
    </row>
    <row r="680" spans="1:24" x14ac:dyDescent="0.3">
      <c r="A680" s="40" t="s">
        <v>699</v>
      </c>
      <c r="B680" s="41" t="s">
        <v>15</v>
      </c>
      <c r="C680" s="41" t="s">
        <v>16</v>
      </c>
      <c r="D680" s="42">
        <v>45959</v>
      </c>
      <c r="E680" s="42">
        <v>45960</v>
      </c>
      <c r="F680" s="42">
        <v>45965</v>
      </c>
      <c r="G680" s="42">
        <v>45970</v>
      </c>
      <c r="H680" s="41" t="s">
        <v>17</v>
      </c>
      <c r="I680" s="41"/>
      <c r="J680" s="42">
        <v>45995</v>
      </c>
      <c r="K680" s="43">
        <v>0</v>
      </c>
      <c r="L680" s="44">
        <f>IF(NOT(ISBLANK(tblClean[[#This Row],[Pre-Booking Date]])), 1, 0)</f>
        <v>1</v>
      </c>
      <c r="M680" s="44">
        <f>IF(NOT(ISBLANK(tblClean[[#This Row],[Booking Date]])), 1, 0)</f>
        <v>1</v>
      </c>
      <c r="N680" s="38">
        <f>IF(NOT(ISBLANK(tblClean[[#This Row],[Delivery Date]])), 1, 0)</f>
        <v>1</v>
      </c>
      <c r="O680" s="38">
        <f>IF(OR(LOWER(TRIM(tblClean[[#This Row],[Cancellation Status]]))="yes", LOWER(TRIM(tblClean[[#This Row],[Cancellation Status]]))="cancelled"), 1, 0)</f>
        <v>0</v>
      </c>
      <c r="P680" s="38">
        <f>IF(AND(tblClean[[#This Row],[Is_Delivered]]=1, tblClean[[#This Row],[Is_Cancelled]]=0), 1, 0)</f>
        <v>1</v>
      </c>
      <c r="Q680" s="38">
        <f>IF(AND(NOT(ISBLANK(tblClean[[#This Row],[Pre-Booking Date]])), NOT(ISBLANK(tblClean[[#This Row],[Lead Date]]))), tblClean[[#This Row],[Pre-Booking Date]] - tblClean[[#This Row],[Lead Date]], "")</f>
        <v>1</v>
      </c>
      <c r="R680" s="38">
        <f>IF(AND(NOT(ISBLANK(tblClean[[#This Row],[Booking Date]])), NOT(ISBLANK(tblClean[[#This Row],[Pre-Booking Date]]))), tblClean[[#This Row],[Booking Date]] - tblClean[[#This Row],[Pre-Booking Date]], "")</f>
        <v>5</v>
      </c>
      <c r="S680" s="38">
        <f>IF(AND(NOT(ISBLANK(tblClean[[#This Row],[Delivery Date]])), NOT(ISBLANK(tblClean[[#This Row],[Booking Date]]))), tblClean[[#This Row],[Delivery Date]] - tblClean[[#This Row],[Booking Date]], "")</f>
        <v>5</v>
      </c>
      <c r="T680" s="39">
        <f>IF(AND(tblClean[[#This Row],[Is_SuccessfulDelivery]]=1, NOT(ISBLANK(tblClean[[#This Row],[Delivery Date]])), NOT(ISBLANK(tblClean[[#This Row],[Booking Date]]))),
   tblClean[[#This Row],[Delivery Date]] - tblClean[[#This Row],[Booking Date]],
   "")</f>
        <v>5</v>
      </c>
      <c r="U6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80" s="82">
        <f>IF(tblClean[[#This Row],[Delivery Date]]="", "", tblClean[[#This Row],[Delivery Date]] - tblClean[[#This Row],[Lead Date]])</f>
        <v>11</v>
      </c>
      <c r="W680" s="82" t="str">
        <f>_xlfn.XLOOKUP(tblClean[[#This Row],[Lead ID]], tblHP[Lead ID], tblHP[Potential_Bucket], "")</f>
        <v>Low</v>
      </c>
      <c r="X680" s="82" t="str">
        <f>IF(tblClean[[#This Row],[Customer Rating]]="", "", IF(tblClean[[#This Row],[Customer Rating]]&lt;=2,"0-2", IF(tblClean[[#This Row],[Customer Rating]]&lt;=5,"3-5", IF(tblClean[[#This Row],[Customer Rating]]&lt;=8,"6-8","9-10"))))</f>
        <v>0-2</v>
      </c>
    </row>
    <row r="681" spans="1:24" x14ac:dyDescent="0.3">
      <c r="A681" s="33" t="s">
        <v>700</v>
      </c>
      <c r="B681" s="34" t="s">
        <v>15</v>
      </c>
      <c r="C681" s="34" t="s">
        <v>30</v>
      </c>
      <c r="D681" s="35">
        <v>45940</v>
      </c>
      <c r="E681" s="35">
        <v>45945</v>
      </c>
      <c r="F681" s="35">
        <v>45946</v>
      </c>
      <c r="G681" s="35">
        <v>45948</v>
      </c>
      <c r="H681" s="34" t="s">
        <v>17</v>
      </c>
      <c r="I681" s="34"/>
      <c r="J681" s="35">
        <v>45959</v>
      </c>
      <c r="K681" s="36">
        <v>6</v>
      </c>
      <c r="L681" s="44">
        <f>IF(NOT(ISBLANK(tblClean[[#This Row],[Pre-Booking Date]])), 1, 0)</f>
        <v>1</v>
      </c>
      <c r="M681" s="44">
        <f>IF(NOT(ISBLANK(tblClean[[#This Row],[Booking Date]])), 1, 0)</f>
        <v>1</v>
      </c>
      <c r="N681" s="38">
        <f>IF(NOT(ISBLANK(tblClean[[#This Row],[Delivery Date]])), 1, 0)</f>
        <v>1</v>
      </c>
      <c r="O681" s="38">
        <f>IF(OR(LOWER(TRIM(tblClean[[#This Row],[Cancellation Status]]))="yes", LOWER(TRIM(tblClean[[#This Row],[Cancellation Status]]))="cancelled"), 1, 0)</f>
        <v>0</v>
      </c>
      <c r="P681" s="38">
        <f>IF(AND(tblClean[[#This Row],[Is_Delivered]]=1, tblClean[[#This Row],[Is_Cancelled]]=0), 1, 0)</f>
        <v>1</v>
      </c>
      <c r="Q681" s="38">
        <f>IF(AND(NOT(ISBLANK(tblClean[[#This Row],[Pre-Booking Date]])), NOT(ISBLANK(tblClean[[#This Row],[Lead Date]]))), tblClean[[#This Row],[Pre-Booking Date]] - tblClean[[#This Row],[Lead Date]], "")</f>
        <v>5</v>
      </c>
      <c r="R681" s="38">
        <f>IF(AND(NOT(ISBLANK(tblClean[[#This Row],[Booking Date]])), NOT(ISBLANK(tblClean[[#This Row],[Pre-Booking Date]]))), tblClean[[#This Row],[Booking Date]] - tblClean[[#This Row],[Pre-Booking Date]], "")</f>
        <v>1</v>
      </c>
      <c r="S681" s="38">
        <f>IF(AND(NOT(ISBLANK(tblClean[[#This Row],[Delivery Date]])), NOT(ISBLANK(tblClean[[#This Row],[Booking Date]]))), tblClean[[#This Row],[Delivery Date]] - tblClean[[#This Row],[Booking Date]], "")</f>
        <v>2</v>
      </c>
      <c r="T681" s="39">
        <f>IF(AND(tblClean[[#This Row],[Is_SuccessfulDelivery]]=1, NOT(ISBLANK(tblClean[[#This Row],[Delivery Date]])), NOT(ISBLANK(tblClean[[#This Row],[Booking Date]]))),
   tblClean[[#This Row],[Delivery Date]] - tblClean[[#This Row],[Booking Date]],
   "")</f>
        <v>2</v>
      </c>
      <c r="U6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81" s="82">
        <f>IF(tblClean[[#This Row],[Delivery Date]]="", "", tblClean[[#This Row],[Delivery Date]] - tblClean[[#This Row],[Lead Date]])</f>
        <v>8</v>
      </c>
      <c r="W681" s="82" t="str">
        <f>_xlfn.XLOOKUP(tblClean[[#This Row],[Lead ID]], tblHP[Lead ID], tblHP[Potential_Bucket], "")</f>
        <v>High</v>
      </c>
      <c r="X681" s="82" t="str">
        <f>IF(tblClean[[#This Row],[Customer Rating]]="", "", IF(tblClean[[#This Row],[Customer Rating]]&lt;=2,"0-2", IF(tblClean[[#This Row],[Customer Rating]]&lt;=5,"3-5", IF(tblClean[[#This Row],[Customer Rating]]&lt;=8,"6-8","9-10"))))</f>
        <v>6-8</v>
      </c>
    </row>
    <row r="682" spans="1:24" x14ac:dyDescent="0.3">
      <c r="A682" s="40" t="s">
        <v>701</v>
      </c>
      <c r="B682" s="41" t="s">
        <v>21</v>
      </c>
      <c r="C682" s="41" t="s">
        <v>30</v>
      </c>
      <c r="D682" s="42">
        <v>45955</v>
      </c>
      <c r="E682" s="42">
        <v>45957</v>
      </c>
      <c r="F682" s="42">
        <v>45959</v>
      </c>
      <c r="G682" s="42">
        <v>45964</v>
      </c>
      <c r="H682" s="41" t="s">
        <v>17</v>
      </c>
      <c r="I682" s="41"/>
      <c r="J682" s="42">
        <v>45994</v>
      </c>
      <c r="K682" s="43">
        <v>10</v>
      </c>
      <c r="L682" s="44">
        <f>IF(NOT(ISBLANK(tblClean[[#This Row],[Pre-Booking Date]])), 1, 0)</f>
        <v>1</v>
      </c>
      <c r="M682" s="44">
        <f>IF(NOT(ISBLANK(tblClean[[#This Row],[Booking Date]])), 1, 0)</f>
        <v>1</v>
      </c>
      <c r="N682" s="38">
        <f>IF(NOT(ISBLANK(tblClean[[#This Row],[Delivery Date]])), 1, 0)</f>
        <v>1</v>
      </c>
      <c r="O682" s="38">
        <f>IF(OR(LOWER(TRIM(tblClean[[#This Row],[Cancellation Status]]))="yes", LOWER(TRIM(tblClean[[#This Row],[Cancellation Status]]))="cancelled"), 1, 0)</f>
        <v>0</v>
      </c>
      <c r="P682" s="38">
        <f>IF(AND(tblClean[[#This Row],[Is_Delivered]]=1, tblClean[[#This Row],[Is_Cancelled]]=0), 1, 0)</f>
        <v>1</v>
      </c>
      <c r="Q682" s="38">
        <f>IF(AND(NOT(ISBLANK(tblClean[[#This Row],[Pre-Booking Date]])), NOT(ISBLANK(tblClean[[#This Row],[Lead Date]]))), tblClean[[#This Row],[Pre-Booking Date]] - tblClean[[#This Row],[Lead Date]], "")</f>
        <v>2</v>
      </c>
      <c r="R682" s="38">
        <f>IF(AND(NOT(ISBLANK(tblClean[[#This Row],[Booking Date]])), NOT(ISBLANK(tblClean[[#This Row],[Pre-Booking Date]]))), tblClean[[#This Row],[Booking Date]] - tblClean[[#This Row],[Pre-Booking Date]], "")</f>
        <v>2</v>
      </c>
      <c r="S682" s="38">
        <f>IF(AND(NOT(ISBLANK(tblClean[[#This Row],[Delivery Date]])), NOT(ISBLANK(tblClean[[#This Row],[Booking Date]]))), tblClean[[#This Row],[Delivery Date]] - tblClean[[#This Row],[Booking Date]], "")</f>
        <v>5</v>
      </c>
      <c r="T682" s="39">
        <f>IF(AND(tblClean[[#This Row],[Is_SuccessfulDelivery]]=1, NOT(ISBLANK(tblClean[[#This Row],[Delivery Date]])), NOT(ISBLANK(tblClean[[#This Row],[Booking Date]]))),
   tblClean[[#This Row],[Delivery Date]] - tblClean[[#This Row],[Booking Date]],
   "")</f>
        <v>5</v>
      </c>
      <c r="U6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82" s="82">
        <f>IF(tblClean[[#This Row],[Delivery Date]]="", "", tblClean[[#This Row],[Delivery Date]] - tblClean[[#This Row],[Lead Date]])</f>
        <v>9</v>
      </c>
      <c r="W682" s="82" t="str">
        <f>_xlfn.XLOOKUP(tblClean[[#This Row],[Lead ID]], tblHP[Lead ID], tblHP[Potential_Bucket], "")</f>
        <v>High</v>
      </c>
      <c r="X682" s="82" t="str">
        <f>IF(tblClean[[#This Row],[Customer Rating]]="", "", IF(tblClean[[#This Row],[Customer Rating]]&lt;=2,"0-2", IF(tblClean[[#This Row],[Customer Rating]]&lt;=5,"3-5", IF(tblClean[[#This Row],[Customer Rating]]&lt;=8,"6-8","9-10"))))</f>
        <v>9-10</v>
      </c>
    </row>
    <row r="683" spans="1:24" x14ac:dyDescent="0.3">
      <c r="A683" s="33" t="s">
        <v>702</v>
      </c>
      <c r="B683" s="34" t="s">
        <v>15</v>
      </c>
      <c r="C683" s="34" t="s">
        <v>30</v>
      </c>
      <c r="D683" s="35">
        <v>45956</v>
      </c>
      <c r="E683" s="35">
        <v>45960</v>
      </c>
      <c r="F683" s="35">
        <v>45962</v>
      </c>
      <c r="G683" s="35">
        <v>45966</v>
      </c>
      <c r="H683" s="34" t="s">
        <v>17</v>
      </c>
      <c r="I683" s="34"/>
      <c r="J683" s="35">
        <v>45994</v>
      </c>
      <c r="K683" s="36">
        <v>8</v>
      </c>
      <c r="L683" s="44">
        <f>IF(NOT(ISBLANK(tblClean[[#This Row],[Pre-Booking Date]])), 1, 0)</f>
        <v>1</v>
      </c>
      <c r="M683" s="44">
        <f>IF(NOT(ISBLANK(tblClean[[#This Row],[Booking Date]])), 1, 0)</f>
        <v>1</v>
      </c>
      <c r="N683" s="38">
        <f>IF(NOT(ISBLANK(tblClean[[#This Row],[Delivery Date]])), 1, 0)</f>
        <v>1</v>
      </c>
      <c r="O683" s="38">
        <f>IF(OR(LOWER(TRIM(tblClean[[#This Row],[Cancellation Status]]))="yes", LOWER(TRIM(tblClean[[#This Row],[Cancellation Status]]))="cancelled"), 1, 0)</f>
        <v>0</v>
      </c>
      <c r="P683" s="38">
        <f>IF(AND(tblClean[[#This Row],[Is_Delivered]]=1, tblClean[[#This Row],[Is_Cancelled]]=0), 1, 0)</f>
        <v>1</v>
      </c>
      <c r="Q683" s="38">
        <f>IF(AND(NOT(ISBLANK(tblClean[[#This Row],[Pre-Booking Date]])), NOT(ISBLANK(tblClean[[#This Row],[Lead Date]]))), tblClean[[#This Row],[Pre-Booking Date]] - tblClean[[#This Row],[Lead Date]], "")</f>
        <v>4</v>
      </c>
      <c r="R683" s="38">
        <f>IF(AND(NOT(ISBLANK(tblClean[[#This Row],[Booking Date]])), NOT(ISBLANK(tblClean[[#This Row],[Pre-Booking Date]]))), tblClean[[#This Row],[Booking Date]] - tblClean[[#This Row],[Pre-Booking Date]], "")</f>
        <v>2</v>
      </c>
      <c r="S683" s="38">
        <f>IF(AND(NOT(ISBLANK(tblClean[[#This Row],[Delivery Date]])), NOT(ISBLANK(tblClean[[#This Row],[Booking Date]]))), tblClean[[#This Row],[Delivery Date]] - tblClean[[#This Row],[Booking Date]], "")</f>
        <v>4</v>
      </c>
      <c r="T683" s="39">
        <f>IF(AND(tblClean[[#This Row],[Is_SuccessfulDelivery]]=1, NOT(ISBLANK(tblClean[[#This Row],[Delivery Date]])), NOT(ISBLANK(tblClean[[#This Row],[Booking Date]]))),
   tblClean[[#This Row],[Delivery Date]] - tblClean[[#This Row],[Booking Date]],
   "")</f>
        <v>4</v>
      </c>
      <c r="U6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83" s="82">
        <f>IF(tblClean[[#This Row],[Delivery Date]]="", "", tblClean[[#This Row],[Delivery Date]] - tblClean[[#This Row],[Lead Date]])</f>
        <v>10</v>
      </c>
      <c r="W683" s="82" t="str">
        <f>_xlfn.XLOOKUP(tblClean[[#This Row],[Lead ID]], tblHP[Lead ID], tblHP[Potential_Bucket], "")</f>
        <v>High</v>
      </c>
      <c r="X683" s="82" t="str">
        <f>IF(tblClean[[#This Row],[Customer Rating]]="", "", IF(tblClean[[#This Row],[Customer Rating]]&lt;=2,"0-2", IF(tblClean[[#This Row],[Customer Rating]]&lt;=5,"3-5", IF(tblClean[[#This Row],[Customer Rating]]&lt;=8,"6-8","9-10"))))</f>
        <v>6-8</v>
      </c>
    </row>
    <row r="684" spans="1:24" x14ac:dyDescent="0.3">
      <c r="A684" s="40" t="s">
        <v>703</v>
      </c>
      <c r="B684" s="41" t="s">
        <v>32</v>
      </c>
      <c r="C684" s="41" t="s">
        <v>22</v>
      </c>
      <c r="D684" s="42">
        <v>45938</v>
      </c>
      <c r="E684" s="41"/>
      <c r="F684" s="41"/>
      <c r="G684" s="41"/>
      <c r="H684" s="41" t="s">
        <v>23</v>
      </c>
      <c r="I684" s="41" t="s">
        <v>33</v>
      </c>
      <c r="J684" s="41"/>
      <c r="K684" s="43"/>
      <c r="L684" s="44">
        <f>IF(NOT(ISBLANK(tblClean[[#This Row],[Pre-Booking Date]])), 1, 0)</f>
        <v>0</v>
      </c>
      <c r="M684" s="44">
        <f>IF(NOT(ISBLANK(tblClean[[#This Row],[Booking Date]])), 1, 0)</f>
        <v>0</v>
      </c>
      <c r="N684" s="38">
        <f>IF(NOT(ISBLANK(tblClean[[#This Row],[Delivery Date]])), 1, 0)</f>
        <v>0</v>
      </c>
      <c r="O684" s="38">
        <f>IF(OR(LOWER(TRIM(tblClean[[#This Row],[Cancellation Status]]))="yes", LOWER(TRIM(tblClean[[#This Row],[Cancellation Status]]))="cancelled"), 1, 0)</f>
        <v>1</v>
      </c>
      <c r="P684" s="38">
        <f>IF(AND(tblClean[[#This Row],[Is_Delivered]]=1, tblClean[[#This Row],[Is_Cancelled]]=0), 1, 0)</f>
        <v>0</v>
      </c>
      <c r="Q684" s="38" t="str">
        <f>IF(AND(NOT(ISBLANK(tblClean[[#This Row],[Pre-Booking Date]])), NOT(ISBLANK(tblClean[[#This Row],[Lead Date]]))), tblClean[[#This Row],[Pre-Booking Date]] - tblClean[[#This Row],[Lead Date]], "")</f>
        <v/>
      </c>
      <c r="R684" s="38" t="str">
        <f>IF(AND(NOT(ISBLANK(tblClean[[#This Row],[Booking Date]])), NOT(ISBLANK(tblClean[[#This Row],[Pre-Booking Date]]))), tblClean[[#This Row],[Booking Date]] - tblClean[[#This Row],[Pre-Booking Date]], "")</f>
        <v/>
      </c>
      <c r="S684" s="38" t="str">
        <f>IF(AND(NOT(ISBLANK(tblClean[[#This Row],[Delivery Date]])), NOT(ISBLANK(tblClean[[#This Row],[Booking Date]]))), tblClean[[#This Row],[Delivery Date]] - tblClean[[#This Row],[Booking Date]], "")</f>
        <v/>
      </c>
      <c r="T684" s="39" t="str">
        <f>IF(AND(tblClean[[#This Row],[Is_SuccessfulDelivery]]=1, NOT(ISBLANK(tblClean[[#This Row],[Delivery Date]])), NOT(ISBLANK(tblClean[[#This Row],[Booking Date]]))),
   tblClean[[#This Row],[Delivery Date]] - tblClean[[#This Row],[Booking Date]],
   "")</f>
        <v/>
      </c>
      <c r="U6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84" s="82" t="str">
        <f>IF(tblClean[[#This Row],[Delivery Date]]="", "", tblClean[[#This Row],[Delivery Date]] - tblClean[[#This Row],[Lead Date]])</f>
        <v/>
      </c>
      <c r="W684" s="82" t="str">
        <f>_xlfn.XLOOKUP(tblClean[[#This Row],[Lead ID]], tblHP[Lead ID], tblHP[Potential_Bucket], "")</f>
        <v>Low</v>
      </c>
      <c r="X684" s="82" t="str">
        <f>IF(tblClean[[#This Row],[Customer Rating]]="", "", IF(tblClean[[#This Row],[Customer Rating]]&lt;=2,"0-2", IF(tblClean[[#This Row],[Customer Rating]]&lt;=5,"3-5", IF(tblClean[[#This Row],[Customer Rating]]&lt;=8,"6-8","9-10"))))</f>
        <v/>
      </c>
    </row>
    <row r="685" spans="1:24" x14ac:dyDescent="0.3">
      <c r="A685" s="33" t="s">
        <v>704</v>
      </c>
      <c r="B685" s="34" t="s">
        <v>15</v>
      </c>
      <c r="C685" s="34" t="s">
        <v>16</v>
      </c>
      <c r="D685" s="35">
        <v>45950</v>
      </c>
      <c r="E685" s="35">
        <v>45953</v>
      </c>
      <c r="F685" s="35">
        <v>45958</v>
      </c>
      <c r="G685" s="35">
        <v>45962</v>
      </c>
      <c r="H685" s="34" t="s">
        <v>17</v>
      </c>
      <c r="I685" s="34"/>
      <c r="J685" s="35">
        <v>45990</v>
      </c>
      <c r="K685" s="36">
        <v>10</v>
      </c>
      <c r="L685" s="44">
        <f>IF(NOT(ISBLANK(tblClean[[#This Row],[Pre-Booking Date]])), 1, 0)</f>
        <v>1</v>
      </c>
      <c r="M685" s="44">
        <f>IF(NOT(ISBLANK(tblClean[[#This Row],[Booking Date]])), 1, 0)</f>
        <v>1</v>
      </c>
      <c r="N685" s="38">
        <f>IF(NOT(ISBLANK(tblClean[[#This Row],[Delivery Date]])), 1, 0)</f>
        <v>1</v>
      </c>
      <c r="O685" s="38">
        <f>IF(OR(LOWER(TRIM(tblClean[[#This Row],[Cancellation Status]]))="yes", LOWER(TRIM(tblClean[[#This Row],[Cancellation Status]]))="cancelled"), 1, 0)</f>
        <v>0</v>
      </c>
      <c r="P685" s="38">
        <f>IF(AND(tblClean[[#This Row],[Is_Delivered]]=1, tblClean[[#This Row],[Is_Cancelled]]=0), 1, 0)</f>
        <v>1</v>
      </c>
      <c r="Q685" s="38">
        <f>IF(AND(NOT(ISBLANK(tblClean[[#This Row],[Pre-Booking Date]])), NOT(ISBLANK(tblClean[[#This Row],[Lead Date]]))), tblClean[[#This Row],[Pre-Booking Date]] - tblClean[[#This Row],[Lead Date]], "")</f>
        <v>3</v>
      </c>
      <c r="R685" s="38">
        <f>IF(AND(NOT(ISBLANK(tblClean[[#This Row],[Booking Date]])), NOT(ISBLANK(tblClean[[#This Row],[Pre-Booking Date]]))), tblClean[[#This Row],[Booking Date]] - tblClean[[#This Row],[Pre-Booking Date]], "")</f>
        <v>5</v>
      </c>
      <c r="S685" s="38">
        <f>IF(AND(NOT(ISBLANK(tblClean[[#This Row],[Delivery Date]])), NOT(ISBLANK(tblClean[[#This Row],[Booking Date]]))), tblClean[[#This Row],[Delivery Date]] - tblClean[[#This Row],[Booking Date]], "")</f>
        <v>4</v>
      </c>
      <c r="T685" s="39">
        <f>IF(AND(tblClean[[#This Row],[Is_SuccessfulDelivery]]=1, NOT(ISBLANK(tblClean[[#This Row],[Delivery Date]])), NOT(ISBLANK(tblClean[[#This Row],[Booking Date]]))),
   tblClean[[#This Row],[Delivery Date]] - tblClean[[#This Row],[Booking Date]],
   "")</f>
        <v>4</v>
      </c>
      <c r="U6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85" s="82">
        <f>IF(tblClean[[#This Row],[Delivery Date]]="", "", tblClean[[#This Row],[Delivery Date]] - tblClean[[#This Row],[Lead Date]])</f>
        <v>12</v>
      </c>
      <c r="W685" s="82" t="str">
        <f>_xlfn.XLOOKUP(tblClean[[#This Row],[Lead ID]], tblHP[Lead ID], tblHP[Potential_Bucket], "")</f>
        <v>Medium</v>
      </c>
      <c r="X685" s="82" t="str">
        <f>IF(tblClean[[#This Row],[Customer Rating]]="", "", IF(tblClean[[#This Row],[Customer Rating]]&lt;=2,"0-2", IF(tblClean[[#This Row],[Customer Rating]]&lt;=5,"3-5", IF(tblClean[[#This Row],[Customer Rating]]&lt;=8,"6-8","9-10"))))</f>
        <v>9-10</v>
      </c>
    </row>
    <row r="686" spans="1:24" x14ac:dyDescent="0.3">
      <c r="A686" s="40" t="s">
        <v>705</v>
      </c>
      <c r="B686" s="41" t="s">
        <v>15</v>
      </c>
      <c r="C686" s="41" t="s">
        <v>22</v>
      </c>
      <c r="D686" s="42">
        <v>45956</v>
      </c>
      <c r="E686" s="41"/>
      <c r="F686" s="41"/>
      <c r="G686" s="41"/>
      <c r="H686" s="41" t="s">
        <v>23</v>
      </c>
      <c r="I686" s="41" t="s">
        <v>24</v>
      </c>
      <c r="J686" s="41"/>
      <c r="K686" s="43"/>
      <c r="L686" s="44">
        <f>IF(NOT(ISBLANK(tblClean[[#This Row],[Pre-Booking Date]])), 1, 0)</f>
        <v>0</v>
      </c>
      <c r="M686" s="44">
        <f>IF(NOT(ISBLANK(tblClean[[#This Row],[Booking Date]])), 1, 0)</f>
        <v>0</v>
      </c>
      <c r="N686" s="38">
        <f>IF(NOT(ISBLANK(tblClean[[#This Row],[Delivery Date]])), 1, 0)</f>
        <v>0</v>
      </c>
      <c r="O686" s="38">
        <f>IF(OR(LOWER(TRIM(tblClean[[#This Row],[Cancellation Status]]))="yes", LOWER(TRIM(tblClean[[#This Row],[Cancellation Status]]))="cancelled"), 1, 0)</f>
        <v>1</v>
      </c>
      <c r="P686" s="38">
        <f>IF(AND(tblClean[[#This Row],[Is_Delivered]]=1, tblClean[[#This Row],[Is_Cancelled]]=0), 1, 0)</f>
        <v>0</v>
      </c>
      <c r="Q686" s="38" t="str">
        <f>IF(AND(NOT(ISBLANK(tblClean[[#This Row],[Pre-Booking Date]])), NOT(ISBLANK(tblClean[[#This Row],[Lead Date]]))), tblClean[[#This Row],[Pre-Booking Date]] - tblClean[[#This Row],[Lead Date]], "")</f>
        <v/>
      </c>
      <c r="R686" s="38" t="str">
        <f>IF(AND(NOT(ISBLANK(tblClean[[#This Row],[Booking Date]])), NOT(ISBLANK(tblClean[[#This Row],[Pre-Booking Date]]))), tblClean[[#This Row],[Booking Date]] - tblClean[[#This Row],[Pre-Booking Date]], "")</f>
        <v/>
      </c>
      <c r="S686" s="38" t="str">
        <f>IF(AND(NOT(ISBLANK(tblClean[[#This Row],[Delivery Date]])), NOT(ISBLANK(tblClean[[#This Row],[Booking Date]]))), tblClean[[#This Row],[Delivery Date]] - tblClean[[#This Row],[Booking Date]], "")</f>
        <v/>
      </c>
      <c r="T686" s="39" t="str">
        <f>IF(AND(tblClean[[#This Row],[Is_SuccessfulDelivery]]=1, NOT(ISBLANK(tblClean[[#This Row],[Delivery Date]])), NOT(ISBLANK(tblClean[[#This Row],[Booking Date]]))),
   tblClean[[#This Row],[Delivery Date]] - tblClean[[#This Row],[Booking Date]],
   "")</f>
        <v/>
      </c>
      <c r="U6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86" s="82" t="str">
        <f>IF(tblClean[[#This Row],[Delivery Date]]="", "", tblClean[[#This Row],[Delivery Date]] - tblClean[[#This Row],[Lead Date]])</f>
        <v/>
      </c>
      <c r="W686" s="82" t="str">
        <f>_xlfn.XLOOKUP(tblClean[[#This Row],[Lead ID]], tblHP[Lead ID], tblHP[Potential_Bucket], "")</f>
        <v>Low</v>
      </c>
      <c r="X686" s="82" t="str">
        <f>IF(tblClean[[#This Row],[Customer Rating]]="", "", IF(tblClean[[#This Row],[Customer Rating]]&lt;=2,"0-2", IF(tblClean[[#This Row],[Customer Rating]]&lt;=5,"3-5", IF(tblClean[[#This Row],[Customer Rating]]&lt;=8,"6-8","9-10"))))</f>
        <v/>
      </c>
    </row>
    <row r="687" spans="1:24" x14ac:dyDescent="0.3">
      <c r="A687" s="33" t="s">
        <v>706</v>
      </c>
      <c r="B687" s="34" t="s">
        <v>32</v>
      </c>
      <c r="C687" s="34" t="s">
        <v>16</v>
      </c>
      <c r="D687" s="35">
        <v>45942</v>
      </c>
      <c r="E687" s="35">
        <v>45945</v>
      </c>
      <c r="F687" s="35">
        <v>45949</v>
      </c>
      <c r="G687" s="35">
        <v>45953</v>
      </c>
      <c r="H687" s="34" t="s">
        <v>23</v>
      </c>
      <c r="I687" s="34" t="s">
        <v>63</v>
      </c>
      <c r="J687" s="34"/>
      <c r="K687" s="36"/>
      <c r="L687" s="44">
        <f>IF(NOT(ISBLANK(tblClean[[#This Row],[Pre-Booking Date]])), 1, 0)</f>
        <v>1</v>
      </c>
      <c r="M687" s="44">
        <f>IF(NOT(ISBLANK(tblClean[[#This Row],[Booking Date]])), 1, 0)</f>
        <v>1</v>
      </c>
      <c r="N687" s="38">
        <f>IF(NOT(ISBLANK(tblClean[[#This Row],[Delivery Date]])), 1, 0)</f>
        <v>1</v>
      </c>
      <c r="O687" s="38">
        <f>IF(OR(LOWER(TRIM(tblClean[[#This Row],[Cancellation Status]]))="yes", LOWER(TRIM(tblClean[[#This Row],[Cancellation Status]]))="cancelled"), 1, 0)</f>
        <v>1</v>
      </c>
      <c r="P687" s="38">
        <f>IF(AND(tblClean[[#This Row],[Is_Delivered]]=1, tblClean[[#This Row],[Is_Cancelled]]=0), 1, 0)</f>
        <v>0</v>
      </c>
      <c r="Q687" s="38">
        <f>IF(AND(NOT(ISBLANK(tblClean[[#This Row],[Pre-Booking Date]])), NOT(ISBLANK(tblClean[[#This Row],[Lead Date]]))), tblClean[[#This Row],[Pre-Booking Date]] - tblClean[[#This Row],[Lead Date]], "")</f>
        <v>3</v>
      </c>
      <c r="R687" s="38">
        <f>IF(AND(NOT(ISBLANK(tblClean[[#This Row],[Booking Date]])), NOT(ISBLANK(tblClean[[#This Row],[Pre-Booking Date]]))), tblClean[[#This Row],[Booking Date]] - tblClean[[#This Row],[Pre-Booking Date]], "")</f>
        <v>4</v>
      </c>
      <c r="S687" s="38">
        <f>IF(AND(NOT(ISBLANK(tblClean[[#This Row],[Delivery Date]])), NOT(ISBLANK(tblClean[[#This Row],[Booking Date]]))), tblClean[[#This Row],[Delivery Date]] - tblClean[[#This Row],[Booking Date]], "")</f>
        <v>4</v>
      </c>
      <c r="T687" s="39" t="str">
        <f>IF(AND(tblClean[[#This Row],[Is_SuccessfulDelivery]]=1, NOT(ISBLANK(tblClean[[#This Row],[Delivery Date]])), NOT(ISBLANK(tblClean[[#This Row],[Booking Date]]))),
   tblClean[[#This Row],[Delivery Date]] - tblClean[[#This Row],[Booking Date]],
   "")</f>
        <v/>
      </c>
      <c r="U6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87" s="82">
        <f>IF(tblClean[[#This Row],[Delivery Date]]="", "", tblClean[[#This Row],[Delivery Date]] - tblClean[[#This Row],[Lead Date]])</f>
        <v>11</v>
      </c>
      <c r="W687" s="82" t="str">
        <f>_xlfn.XLOOKUP(tblClean[[#This Row],[Lead ID]], tblHP[Lead ID], tblHP[Potential_Bucket], "")</f>
        <v>Low</v>
      </c>
      <c r="X687" s="82" t="str">
        <f>IF(tblClean[[#This Row],[Customer Rating]]="", "", IF(tblClean[[#This Row],[Customer Rating]]&lt;=2,"0-2", IF(tblClean[[#This Row],[Customer Rating]]&lt;=5,"3-5", IF(tblClean[[#This Row],[Customer Rating]]&lt;=8,"6-8","9-10"))))</f>
        <v/>
      </c>
    </row>
    <row r="688" spans="1:24" x14ac:dyDescent="0.3">
      <c r="A688" s="40" t="s">
        <v>707</v>
      </c>
      <c r="B688" s="41" t="s">
        <v>19</v>
      </c>
      <c r="C688" s="41" t="s">
        <v>16</v>
      </c>
      <c r="D688" s="42">
        <v>45938</v>
      </c>
      <c r="E688" s="42">
        <v>45942</v>
      </c>
      <c r="F688" s="42">
        <v>45945</v>
      </c>
      <c r="G688" s="42">
        <v>45947</v>
      </c>
      <c r="H688" s="41" t="s">
        <v>17</v>
      </c>
      <c r="I688" s="41"/>
      <c r="J688" s="42">
        <v>45976</v>
      </c>
      <c r="K688" s="43">
        <v>10</v>
      </c>
      <c r="L688" s="44">
        <f>IF(NOT(ISBLANK(tblClean[[#This Row],[Pre-Booking Date]])), 1, 0)</f>
        <v>1</v>
      </c>
      <c r="M688" s="44">
        <f>IF(NOT(ISBLANK(tblClean[[#This Row],[Booking Date]])), 1, 0)</f>
        <v>1</v>
      </c>
      <c r="N688" s="38">
        <f>IF(NOT(ISBLANK(tblClean[[#This Row],[Delivery Date]])), 1, 0)</f>
        <v>1</v>
      </c>
      <c r="O688" s="38">
        <f>IF(OR(LOWER(TRIM(tblClean[[#This Row],[Cancellation Status]]))="yes", LOWER(TRIM(tblClean[[#This Row],[Cancellation Status]]))="cancelled"), 1, 0)</f>
        <v>0</v>
      </c>
      <c r="P688" s="38">
        <f>IF(AND(tblClean[[#This Row],[Is_Delivered]]=1, tblClean[[#This Row],[Is_Cancelled]]=0), 1, 0)</f>
        <v>1</v>
      </c>
      <c r="Q688" s="38">
        <f>IF(AND(NOT(ISBLANK(tblClean[[#This Row],[Pre-Booking Date]])), NOT(ISBLANK(tblClean[[#This Row],[Lead Date]]))), tblClean[[#This Row],[Pre-Booking Date]] - tblClean[[#This Row],[Lead Date]], "")</f>
        <v>4</v>
      </c>
      <c r="R688" s="38">
        <f>IF(AND(NOT(ISBLANK(tblClean[[#This Row],[Booking Date]])), NOT(ISBLANK(tblClean[[#This Row],[Pre-Booking Date]]))), tblClean[[#This Row],[Booking Date]] - tblClean[[#This Row],[Pre-Booking Date]], "")</f>
        <v>3</v>
      </c>
      <c r="S688" s="38">
        <f>IF(AND(NOT(ISBLANK(tblClean[[#This Row],[Delivery Date]])), NOT(ISBLANK(tblClean[[#This Row],[Booking Date]]))), tblClean[[#This Row],[Delivery Date]] - tblClean[[#This Row],[Booking Date]], "")</f>
        <v>2</v>
      </c>
      <c r="T688" s="39">
        <f>IF(AND(tblClean[[#This Row],[Is_SuccessfulDelivery]]=1, NOT(ISBLANK(tblClean[[#This Row],[Delivery Date]])), NOT(ISBLANK(tblClean[[#This Row],[Booking Date]]))),
   tblClean[[#This Row],[Delivery Date]] - tblClean[[#This Row],[Booking Date]],
   "")</f>
        <v>2</v>
      </c>
      <c r="U6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88" s="82">
        <f>IF(tblClean[[#This Row],[Delivery Date]]="", "", tblClean[[#This Row],[Delivery Date]] - tblClean[[#This Row],[Lead Date]])</f>
        <v>9</v>
      </c>
      <c r="W688" s="82" t="str">
        <f>_xlfn.XLOOKUP(tblClean[[#This Row],[Lead ID]], tblHP[Lead ID], tblHP[Potential_Bucket], "")</f>
        <v>Medium</v>
      </c>
      <c r="X688" s="82" t="str">
        <f>IF(tblClean[[#This Row],[Customer Rating]]="", "", IF(tblClean[[#This Row],[Customer Rating]]&lt;=2,"0-2", IF(tblClean[[#This Row],[Customer Rating]]&lt;=5,"3-5", IF(tblClean[[#This Row],[Customer Rating]]&lt;=8,"6-8","9-10"))))</f>
        <v>9-10</v>
      </c>
    </row>
    <row r="689" spans="1:24" x14ac:dyDescent="0.3">
      <c r="A689" s="33" t="s">
        <v>708</v>
      </c>
      <c r="B689" s="34" t="s">
        <v>19</v>
      </c>
      <c r="C689" s="34" t="s">
        <v>16</v>
      </c>
      <c r="D689" s="35">
        <v>45951</v>
      </c>
      <c r="E689" s="35">
        <v>45952</v>
      </c>
      <c r="F689" s="35">
        <v>45953</v>
      </c>
      <c r="G689" s="35">
        <v>45959</v>
      </c>
      <c r="H689" s="34" t="s">
        <v>17</v>
      </c>
      <c r="I689" s="34"/>
      <c r="J689" s="35">
        <v>45971</v>
      </c>
      <c r="K689" s="36">
        <v>2</v>
      </c>
      <c r="L689" s="44">
        <f>IF(NOT(ISBLANK(tblClean[[#This Row],[Pre-Booking Date]])), 1, 0)</f>
        <v>1</v>
      </c>
      <c r="M689" s="44">
        <f>IF(NOT(ISBLANK(tblClean[[#This Row],[Booking Date]])), 1, 0)</f>
        <v>1</v>
      </c>
      <c r="N689" s="38">
        <f>IF(NOT(ISBLANK(tblClean[[#This Row],[Delivery Date]])), 1, 0)</f>
        <v>1</v>
      </c>
      <c r="O689" s="38">
        <f>IF(OR(LOWER(TRIM(tblClean[[#This Row],[Cancellation Status]]))="yes", LOWER(TRIM(tblClean[[#This Row],[Cancellation Status]]))="cancelled"), 1, 0)</f>
        <v>0</v>
      </c>
      <c r="P689" s="38">
        <f>IF(AND(tblClean[[#This Row],[Is_Delivered]]=1, tblClean[[#This Row],[Is_Cancelled]]=0), 1, 0)</f>
        <v>1</v>
      </c>
      <c r="Q689" s="38">
        <f>IF(AND(NOT(ISBLANK(tblClean[[#This Row],[Pre-Booking Date]])), NOT(ISBLANK(tblClean[[#This Row],[Lead Date]]))), tblClean[[#This Row],[Pre-Booking Date]] - tblClean[[#This Row],[Lead Date]], "")</f>
        <v>1</v>
      </c>
      <c r="R689" s="38">
        <f>IF(AND(NOT(ISBLANK(tblClean[[#This Row],[Booking Date]])), NOT(ISBLANK(tblClean[[#This Row],[Pre-Booking Date]]))), tblClean[[#This Row],[Booking Date]] - tblClean[[#This Row],[Pre-Booking Date]], "")</f>
        <v>1</v>
      </c>
      <c r="S689" s="38">
        <f>IF(AND(NOT(ISBLANK(tblClean[[#This Row],[Delivery Date]])), NOT(ISBLANK(tblClean[[#This Row],[Booking Date]]))), tblClean[[#This Row],[Delivery Date]] - tblClean[[#This Row],[Booking Date]], "")</f>
        <v>6</v>
      </c>
      <c r="T689" s="39">
        <f>IF(AND(tblClean[[#This Row],[Is_SuccessfulDelivery]]=1, NOT(ISBLANK(tblClean[[#This Row],[Delivery Date]])), NOT(ISBLANK(tblClean[[#This Row],[Booking Date]]))),
   tblClean[[#This Row],[Delivery Date]] - tblClean[[#This Row],[Booking Date]],
   "")</f>
        <v>6</v>
      </c>
      <c r="U6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89" s="82">
        <f>IF(tblClean[[#This Row],[Delivery Date]]="", "", tblClean[[#This Row],[Delivery Date]] - tblClean[[#This Row],[Lead Date]])</f>
        <v>8</v>
      </c>
      <c r="W689" s="82" t="str">
        <f>_xlfn.XLOOKUP(tblClean[[#This Row],[Lead ID]], tblHP[Lead ID], tblHP[Potential_Bucket], "")</f>
        <v>Low</v>
      </c>
      <c r="X689" s="82" t="str">
        <f>IF(tblClean[[#This Row],[Customer Rating]]="", "", IF(tblClean[[#This Row],[Customer Rating]]&lt;=2,"0-2", IF(tblClean[[#This Row],[Customer Rating]]&lt;=5,"3-5", IF(tblClean[[#This Row],[Customer Rating]]&lt;=8,"6-8","9-10"))))</f>
        <v>0-2</v>
      </c>
    </row>
    <row r="690" spans="1:24" x14ac:dyDescent="0.3">
      <c r="A690" s="40" t="s">
        <v>709</v>
      </c>
      <c r="B690" s="41" t="s">
        <v>32</v>
      </c>
      <c r="C690" s="41" t="s">
        <v>16</v>
      </c>
      <c r="D690" s="42">
        <v>45937</v>
      </c>
      <c r="E690" s="42">
        <v>45942</v>
      </c>
      <c r="F690" s="42">
        <v>45943</v>
      </c>
      <c r="G690" s="42">
        <v>45948</v>
      </c>
      <c r="H690" s="41" t="s">
        <v>17</v>
      </c>
      <c r="I690" s="41"/>
      <c r="J690" s="42">
        <v>45973</v>
      </c>
      <c r="K690" s="43">
        <v>9</v>
      </c>
      <c r="L690" s="44">
        <f>IF(NOT(ISBLANK(tblClean[[#This Row],[Pre-Booking Date]])), 1, 0)</f>
        <v>1</v>
      </c>
      <c r="M690" s="44">
        <f>IF(NOT(ISBLANK(tblClean[[#This Row],[Booking Date]])), 1, 0)</f>
        <v>1</v>
      </c>
      <c r="N690" s="38">
        <f>IF(NOT(ISBLANK(tblClean[[#This Row],[Delivery Date]])), 1, 0)</f>
        <v>1</v>
      </c>
      <c r="O690" s="38">
        <f>IF(OR(LOWER(TRIM(tblClean[[#This Row],[Cancellation Status]]))="yes", LOWER(TRIM(tblClean[[#This Row],[Cancellation Status]]))="cancelled"), 1, 0)</f>
        <v>0</v>
      </c>
      <c r="P690" s="38">
        <f>IF(AND(tblClean[[#This Row],[Is_Delivered]]=1, tblClean[[#This Row],[Is_Cancelled]]=0), 1, 0)</f>
        <v>1</v>
      </c>
      <c r="Q690" s="38">
        <f>IF(AND(NOT(ISBLANK(tblClean[[#This Row],[Pre-Booking Date]])), NOT(ISBLANK(tblClean[[#This Row],[Lead Date]]))), tblClean[[#This Row],[Pre-Booking Date]] - tblClean[[#This Row],[Lead Date]], "")</f>
        <v>5</v>
      </c>
      <c r="R690" s="38">
        <f>IF(AND(NOT(ISBLANK(tblClean[[#This Row],[Booking Date]])), NOT(ISBLANK(tblClean[[#This Row],[Pre-Booking Date]]))), tblClean[[#This Row],[Booking Date]] - tblClean[[#This Row],[Pre-Booking Date]], "")</f>
        <v>1</v>
      </c>
      <c r="S690" s="38">
        <f>IF(AND(NOT(ISBLANK(tblClean[[#This Row],[Delivery Date]])), NOT(ISBLANK(tblClean[[#This Row],[Booking Date]]))), tblClean[[#This Row],[Delivery Date]] - tblClean[[#This Row],[Booking Date]], "")</f>
        <v>5</v>
      </c>
      <c r="T690" s="39">
        <f>IF(AND(tblClean[[#This Row],[Is_SuccessfulDelivery]]=1, NOT(ISBLANK(tblClean[[#This Row],[Delivery Date]])), NOT(ISBLANK(tblClean[[#This Row],[Booking Date]]))),
   tblClean[[#This Row],[Delivery Date]] - tblClean[[#This Row],[Booking Date]],
   "")</f>
        <v>5</v>
      </c>
      <c r="U6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690" s="82">
        <f>IF(tblClean[[#This Row],[Delivery Date]]="", "", tblClean[[#This Row],[Delivery Date]] - tblClean[[#This Row],[Lead Date]])</f>
        <v>11</v>
      </c>
      <c r="W690" s="82" t="str">
        <f>_xlfn.XLOOKUP(tblClean[[#This Row],[Lead ID]], tblHP[Lead ID], tblHP[Potential_Bucket], "")</f>
        <v>Medium</v>
      </c>
      <c r="X690" s="82" t="str">
        <f>IF(tblClean[[#This Row],[Customer Rating]]="", "", IF(tblClean[[#This Row],[Customer Rating]]&lt;=2,"0-2", IF(tblClean[[#This Row],[Customer Rating]]&lt;=5,"3-5", IF(tblClean[[#This Row],[Customer Rating]]&lt;=8,"6-8","9-10"))))</f>
        <v>9-10</v>
      </c>
    </row>
    <row r="691" spans="1:24" x14ac:dyDescent="0.3">
      <c r="A691" s="33" t="s">
        <v>710</v>
      </c>
      <c r="B691" s="34" t="s">
        <v>21</v>
      </c>
      <c r="C691" s="34" t="s">
        <v>30</v>
      </c>
      <c r="D691" s="35">
        <v>45950</v>
      </c>
      <c r="E691" s="35">
        <v>45952</v>
      </c>
      <c r="F691" s="35">
        <v>45955</v>
      </c>
      <c r="G691" s="35">
        <v>45957</v>
      </c>
      <c r="H691" s="34" t="s">
        <v>17</v>
      </c>
      <c r="I691" s="34"/>
      <c r="J691" s="35">
        <v>45973</v>
      </c>
      <c r="K691" s="36">
        <v>8</v>
      </c>
      <c r="L691" s="44">
        <f>IF(NOT(ISBLANK(tblClean[[#This Row],[Pre-Booking Date]])), 1, 0)</f>
        <v>1</v>
      </c>
      <c r="M691" s="44">
        <f>IF(NOT(ISBLANK(tblClean[[#This Row],[Booking Date]])), 1, 0)</f>
        <v>1</v>
      </c>
      <c r="N691" s="38">
        <f>IF(NOT(ISBLANK(tblClean[[#This Row],[Delivery Date]])), 1, 0)</f>
        <v>1</v>
      </c>
      <c r="O691" s="38">
        <f>IF(OR(LOWER(TRIM(tblClean[[#This Row],[Cancellation Status]]))="yes", LOWER(TRIM(tblClean[[#This Row],[Cancellation Status]]))="cancelled"), 1, 0)</f>
        <v>0</v>
      </c>
      <c r="P691" s="38">
        <f>IF(AND(tblClean[[#This Row],[Is_Delivered]]=1, tblClean[[#This Row],[Is_Cancelled]]=0), 1, 0)</f>
        <v>1</v>
      </c>
      <c r="Q691" s="38">
        <f>IF(AND(NOT(ISBLANK(tblClean[[#This Row],[Pre-Booking Date]])), NOT(ISBLANK(tblClean[[#This Row],[Lead Date]]))), tblClean[[#This Row],[Pre-Booking Date]] - tblClean[[#This Row],[Lead Date]], "")</f>
        <v>2</v>
      </c>
      <c r="R691" s="38">
        <f>IF(AND(NOT(ISBLANK(tblClean[[#This Row],[Booking Date]])), NOT(ISBLANK(tblClean[[#This Row],[Pre-Booking Date]]))), tblClean[[#This Row],[Booking Date]] - tblClean[[#This Row],[Pre-Booking Date]], "")</f>
        <v>3</v>
      </c>
      <c r="S691" s="38">
        <f>IF(AND(NOT(ISBLANK(tblClean[[#This Row],[Delivery Date]])), NOT(ISBLANK(tblClean[[#This Row],[Booking Date]]))), tblClean[[#This Row],[Delivery Date]] - tblClean[[#This Row],[Booking Date]], "")</f>
        <v>2</v>
      </c>
      <c r="T691" s="39">
        <f>IF(AND(tblClean[[#This Row],[Is_SuccessfulDelivery]]=1, NOT(ISBLANK(tblClean[[#This Row],[Delivery Date]])), NOT(ISBLANK(tblClean[[#This Row],[Booking Date]]))),
   tblClean[[#This Row],[Delivery Date]] - tblClean[[#This Row],[Booking Date]],
   "")</f>
        <v>2</v>
      </c>
      <c r="U6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91" s="82">
        <f>IF(tblClean[[#This Row],[Delivery Date]]="", "", tblClean[[#This Row],[Delivery Date]] - tblClean[[#This Row],[Lead Date]])</f>
        <v>7</v>
      </c>
      <c r="W691" s="82" t="str">
        <f>_xlfn.XLOOKUP(tblClean[[#This Row],[Lead ID]], tblHP[Lead ID], tblHP[Potential_Bucket], "")</f>
        <v>Low</v>
      </c>
      <c r="X691" s="82" t="str">
        <f>IF(tblClean[[#This Row],[Customer Rating]]="", "", IF(tblClean[[#This Row],[Customer Rating]]&lt;=2,"0-2", IF(tblClean[[#This Row],[Customer Rating]]&lt;=5,"3-5", IF(tblClean[[#This Row],[Customer Rating]]&lt;=8,"6-8","9-10"))))</f>
        <v>6-8</v>
      </c>
    </row>
    <row r="692" spans="1:24" x14ac:dyDescent="0.3">
      <c r="A692" s="40" t="s">
        <v>711</v>
      </c>
      <c r="B692" s="41" t="s">
        <v>15</v>
      </c>
      <c r="C692" s="41" t="s">
        <v>22</v>
      </c>
      <c r="D692" s="42">
        <v>45939</v>
      </c>
      <c r="E692" s="41"/>
      <c r="F692" s="41"/>
      <c r="G692" s="41"/>
      <c r="H692" s="41" t="s">
        <v>23</v>
      </c>
      <c r="I692" s="41" t="s">
        <v>101</v>
      </c>
      <c r="J692" s="41"/>
      <c r="K692" s="43"/>
      <c r="L692" s="44">
        <f>IF(NOT(ISBLANK(tblClean[[#This Row],[Pre-Booking Date]])), 1, 0)</f>
        <v>0</v>
      </c>
      <c r="M692" s="44">
        <f>IF(NOT(ISBLANK(tblClean[[#This Row],[Booking Date]])), 1, 0)</f>
        <v>0</v>
      </c>
      <c r="N692" s="38">
        <f>IF(NOT(ISBLANK(tblClean[[#This Row],[Delivery Date]])), 1, 0)</f>
        <v>0</v>
      </c>
      <c r="O692" s="38">
        <f>IF(OR(LOWER(TRIM(tblClean[[#This Row],[Cancellation Status]]))="yes", LOWER(TRIM(tblClean[[#This Row],[Cancellation Status]]))="cancelled"), 1, 0)</f>
        <v>1</v>
      </c>
      <c r="P692" s="38">
        <f>IF(AND(tblClean[[#This Row],[Is_Delivered]]=1, tblClean[[#This Row],[Is_Cancelled]]=0), 1, 0)</f>
        <v>0</v>
      </c>
      <c r="Q692" s="38" t="str">
        <f>IF(AND(NOT(ISBLANK(tblClean[[#This Row],[Pre-Booking Date]])), NOT(ISBLANK(tblClean[[#This Row],[Lead Date]]))), tblClean[[#This Row],[Pre-Booking Date]] - tblClean[[#This Row],[Lead Date]], "")</f>
        <v/>
      </c>
      <c r="R692" s="38" t="str">
        <f>IF(AND(NOT(ISBLANK(tblClean[[#This Row],[Booking Date]])), NOT(ISBLANK(tblClean[[#This Row],[Pre-Booking Date]]))), tblClean[[#This Row],[Booking Date]] - tblClean[[#This Row],[Pre-Booking Date]], "")</f>
        <v/>
      </c>
      <c r="S692" s="38" t="str">
        <f>IF(AND(NOT(ISBLANK(tblClean[[#This Row],[Delivery Date]])), NOT(ISBLANK(tblClean[[#This Row],[Booking Date]]))), tblClean[[#This Row],[Delivery Date]] - tblClean[[#This Row],[Booking Date]], "")</f>
        <v/>
      </c>
      <c r="T692" s="39" t="str">
        <f>IF(AND(tblClean[[#This Row],[Is_SuccessfulDelivery]]=1, NOT(ISBLANK(tblClean[[#This Row],[Delivery Date]])), NOT(ISBLANK(tblClean[[#This Row],[Booking Date]]))),
   tblClean[[#This Row],[Delivery Date]] - tblClean[[#This Row],[Booking Date]],
   "")</f>
        <v/>
      </c>
      <c r="U6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92" s="82" t="str">
        <f>IF(tblClean[[#This Row],[Delivery Date]]="", "", tblClean[[#This Row],[Delivery Date]] - tblClean[[#This Row],[Lead Date]])</f>
        <v/>
      </c>
      <c r="W692" s="82" t="str">
        <f>_xlfn.XLOOKUP(tblClean[[#This Row],[Lead ID]], tblHP[Lead ID], tblHP[Potential_Bucket], "")</f>
        <v>Low</v>
      </c>
      <c r="X692" s="82" t="str">
        <f>IF(tblClean[[#This Row],[Customer Rating]]="", "", IF(tblClean[[#This Row],[Customer Rating]]&lt;=2,"0-2", IF(tblClean[[#This Row],[Customer Rating]]&lt;=5,"3-5", IF(tblClean[[#This Row],[Customer Rating]]&lt;=8,"6-8","9-10"))))</f>
        <v/>
      </c>
    </row>
    <row r="693" spans="1:24" x14ac:dyDescent="0.3">
      <c r="A693" s="33" t="s">
        <v>712</v>
      </c>
      <c r="B693" s="34" t="s">
        <v>32</v>
      </c>
      <c r="C693" s="34" t="s">
        <v>22</v>
      </c>
      <c r="D693" s="35">
        <v>45952</v>
      </c>
      <c r="E693" s="34"/>
      <c r="F693" s="34"/>
      <c r="G693" s="34"/>
      <c r="H693" s="34" t="s">
        <v>23</v>
      </c>
      <c r="I693" s="34" t="s">
        <v>101</v>
      </c>
      <c r="J693" s="34"/>
      <c r="K693" s="36"/>
      <c r="L693" s="44">
        <f>IF(NOT(ISBLANK(tblClean[[#This Row],[Pre-Booking Date]])), 1, 0)</f>
        <v>0</v>
      </c>
      <c r="M693" s="44">
        <f>IF(NOT(ISBLANK(tblClean[[#This Row],[Booking Date]])), 1, 0)</f>
        <v>0</v>
      </c>
      <c r="N693" s="38">
        <f>IF(NOT(ISBLANK(tblClean[[#This Row],[Delivery Date]])), 1, 0)</f>
        <v>0</v>
      </c>
      <c r="O693" s="38">
        <f>IF(OR(LOWER(TRIM(tblClean[[#This Row],[Cancellation Status]]))="yes", LOWER(TRIM(tblClean[[#This Row],[Cancellation Status]]))="cancelled"), 1, 0)</f>
        <v>1</v>
      </c>
      <c r="P693" s="38">
        <f>IF(AND(tblClean[[#This Row],[Is_Delivered]]=1, tblClean[[#This Row],[Is_Cancelled]]=0), 1, 0)</f>
        <v>0</v>
      </c>
      <c r="Q693" s="38" t="str">
        <f>IF(AND(NOT(ISBLANK(tblClean[[#This Row],[Pre-Booking Date]])), NOT(ISBLANK(tblClean[[#This Row],[Lead Date]]))), tblClean[[#This Row],[Pre-Booking Date]] - tblClean[[#This Row],[Lead Date]], "")</f>
        <v/>
      </c>
      <c r="R693" s="38" t="str">
        <f>IF(AND(NOT(ISBLANK(tblClean[[#This Row],[Booking Date]])), NOT(ISBLANK(tblClean[[#This Row],[Pre-Booking Date]]))), tblClean[[#This Row],[Booking Date]] - tblClean[[#This Row],[Pre-Booking Date]], "")</f>
        <v/>
      </c>
      <c r="S693" s="38" t="str">
        <f>IF(AND(NOT(ISBLANK(tblClean[[#This Row],[Delivery Date]])), NOT(ISBLANK(tblClean[[#This Row],[Booking Date]]))), tblClean[[#This Row],[Delivery Date]] - tblClean[[#This Row],[Booking Date]], "")</f>
        <v/>
      </c>
      <c r="T693" s="39" t="str">
        <f>IF(AND(tblClean[[#This Row],[Is_SuccessfulDelivery]]=1, NOT(ISBLANK(tblClean[[#This Row],[Delivery Date]])), NOT(ISBLANK(tblClean[[#This Row],[Booking Date]]))),
   tblClean[[#This Row],[Delivery Date]] - tblClean[[#This Row],[Booking Date]],
   "")</f>
        <v/>
      </c>
      <c r="U6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93" s="82" t="str">
        <f>IF(tblClean[[#This Row],[Delivery Date]]="", "", tblClean[[#This Row],[Delivery Date]] - tblClean[[#This Row],[Lead Date]])</f>
        <v/>
      </c>
      <c r="W693" s="82" t="str">
        <f>_xlfn.XLOOKUP(tblClean[[#This Row],[Lead ID]], tblHP[Lead ID], tblHP[Potential_Bucket], "")</f>
        <v>Low</v>
      </c>
      <c r="X693" s="82" t="str">
        <f>IF(tblClean[[#This Row],[Customer Rating]]="", "", IF(tblClean[[#This Row],[Customer Rating]]&lt;=2,"0-2", IF(tblClean[[#This Row],[Customer Rating]]&lt;=5,"3-5", IF(tblClean[[#This Row],[Customer Rating]]&lt;=8,"6-8","9-10"))))</f>
        <v/>
      </c>
    </row>
    <row r="694" spans="1:24" x14ac:dyDescent="0.3">
      <c r="A694" s="40" t="s">
        <v>713</v>
      </c>
      <c r="B694" s="41" t="s">
        <v>15</v>
      </c>
      <c r="C694" s="41" t="s">
        <v>16</v>
      </c>
      <c r="D694" s="42">
        <v>45955</v>
      </c>
      <c r="E694" s="42">
        <v>45960</v>
      </c>
      <c r="F694" s="42">
        <v>45965</v>
      </c>
      <c r="G694" s="42">
        <v>45969</v>
      </c>
      <c r="H694" s="41" t="s">
        <v>17</v>
      </c>
      <c r="I694" s="41"/>
      <c r="J694" s="42">
        <v>45995</v>
      </c>
      <c r="K694" s="43">
        <v>5</v>
      </c>
      <c r="L694" s="44">
        <f>IF(NOT(ISBLANK(tblClean[[#This Row],[Pre-Booking Date]])), 1, 0)</f>
        <v>1</v>
      </c>
      <c r="M694" s="44">
        <f>IF(NOT(ISBLANK(tblClean[[#This Row],[Booking Date]])), 1, 0)</f>
        <v>1</v>
      </c>
      <c r="N694" s="38">
        <f>IF(NOT(ISBLANK(tblClean[[#This Row],[Delivery Date]])), 1, 0)</f>
        <v>1</v>
      </c>
      <c r="O694" s="38">
        <f>IF(OR(LOWER(TRIM(tblClean[[#This Row],[Cancellation Status]]))="yes", LOWER(TRIM(tblClean[[#This Row],[Cancellation Status]]))="cancelled"), 1, 0)</f>
        <v>0</v>
      </c>
      <c r="P694" s="38">
        <f>IF(AND(tblClean[[#This Row],[Is_Delivered]]=1, tblClean[[#This Row],[Is_Cancelled]]=0), 1, 0)</f>
        <v>1</v>
      </c>
      <c r="Q694" s="38">
        <f>IF(AND(NOT(ISBLANK(tblClean[[#This Row],[Pre-Booking Date]])), NOT(ISBLANK(tblClean[[#This Row],[Lead Date]]))), tblClean[[#This Row],[Pre-Booking Date]] - tblClean[[#This Row],[Lead Date]], "")</f>
        <v>5</v>
      </c>
      <c r="R694" s="38">
        <f>IF(AND(NOT(ISBLANK(tblClean[[#This Row],[Booking Date]])), NOT(ISBLANK(tblClean[[#This Row],[Pre-Booking Date]]))), tblClean[[#This Row],[Booking Date]] - tblClean[[#This Row],[Pre-Booking Date]], "")</f>
        <v>5</v>
      </c>
      <c r="S694" s="38">
        <f>IF(AND(NOT(ISBLANK(tblClean[[#This Row],[Delivery Date]])), NOT(ISBLANK(tblClean[[#This Row],[Booking Date]]))), tblClean[[#This Row],[Delivery Date]] - tblClean[[#This Row],[Booking Date]], "")</f>
        <v>4</v>
      </c>
      <c r="T694" s="39">
        <f>IF(AND(tblClean[[#This Row],[Is_SuccessfulDelivery]]=1, NOT(ISBLANK(tblClean[[#This Row],[Delivery Date]])), NOT(ISBLANK(tblClean[[#This Row],[Booking Date]]))),
   tblClean[[#This Row],[Delivery Date]] - tblClean[[#This Row],[Booking Date]],
   "")</f>
        <v>4</v>
      </c>
      <c r="U6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94" s="82">
        <f>IF(tblClean[[#This Row],[Delivery Date]]="", "", tblClean[[#This Row],[Delivery Date]] - tblClean[[#This Row],[Lead Date]])</f>
        <v>14</v>
      </c>
      <c r="W694" s="82" t="str">
        <f>_xlfn.XLOOKUP(tblClean[[#This Row],[Lead ID]], tblHP[Lead ID], tblHP[Potential_Bucket], "")</f>
        <v>Low</v>
      </c>
      <c r="X694" s="82" t="str">
        <f>IF(tblClean[[#This Row],[Customer Rating]]="", "", IF(tblClean[[#This Row],[Customer Rating]]&lt;=2,"0-2", IF(tblClean[[#This Row],[Customer Rating]]&lt;=5,"3-5", IF(tblClean[[#This Row],[Customer Rating]]&lt;=8,"6-8","9-10"))))</f>
        <v>3-5</v>
      </c>
    </row>
    <row r="695" spans="1:24" x14ac:dyDescent="0.3">
      <c r="A695" s="33" t="s">
        <v>714</v>
      </c>
      <c r="B695" s="34" t="s">
        <v>21</v>
      </c>
      <c r="C695" s="34" t="s">
        <v>22</v>
      </c>
      <c r="D695" s="35">
        <v>45954</v>
      </c>
      <c r="E695" s="34"/>
      <c r="F695" s="34"/>
      <c r="G695" s="34"/>
      <c r="H695" s="34" t="s">
        <v>23</v>
      </c>
      <c r="I695" s="34" t="s">
        <v>33</v>
      </c>
      <c r="J695" s="34"/>
      <c r="K695" s="36"/>
      <c r="L695" s="44">
        <f>IF(NOT(ISBLANK(tblClean[[#This Row],[Pre-Booking Date]])), 1, 0)</f>
        <v>0</v>
      </c>
      <c r="M695" s="44">
        <f>IF(NOT(ISBLANK(tblClean[[#This Row],[Booking Date]])), 1, 0)</f>
        <v>0</v>
      </c>
      <c r="N695" s="38">
        <f>IF(NOT(ISBLANK(tblClean[[#This Row],[Delivery Date]])), 1, 0)</f>
        <v>0</v>
      </c>
      <c r="O695" s="38">
        <f>IF(OR(LOWER(TRIM(tblClean[[#This Row],[Cancellation Status]]))="yes", LOWER(TRIM(tblClean[[#This Row],[Cancellation Status]]))="cancelled"), 1, 0)</f>
        <v>1</v>
      </c>
      <c r="P695" s="38">
        <f>IF(AND(tblClean[[#This Row],[Is_Delivered]]=1, tblClean[[#This Row],[Is_Cancelled]]=0), 1, 0)</f>
        <v>0</v>
      </c>
      <c r="Q695" s="38" t="str">
        <f>IF(AND(NOT(ISBLANK(tblClean[[#This Row],[Pre-Booking Date]])), NOT(ISBLANK(tblClean[[#This Row],[Lead Date]]))), tblClean[[#This Row],[Pre-Booking Date]] - tblClean[[#This Row],[Lead Date]], "")</f>
        <v/>
      </c>
      <c r="R695" s="38" t="str">
        <f>IF(AND(NOT(ISBLANK(tblClean[[#This Row],[Booking Date]])), NOT(ISBLANK(tblClean[[#This Row],[Pre-Booking Date]]))), tblClean[[#This Row],[Booking Date]] - tblClean[[#This Row],[Pre-Booking Date]], "")</f>
        <v/>
      </c>
      <c r="S695" s="38" t="str">
        <f>IF(AND(NOT(ISBLANK(tblClean[[#This Row],[Delivery Date]])), NOT(ISBLANK(tblClean[[#This Row],[Booking Date]]))), tblClean[[#This Row],[Delivery Date]] - tblClean[[#This Row],[Booking Date]], "")</f>
        <v/>
      </c>
      <c r="T695" s="39" t="str">
        <f>IF(AND(tblClean[[#This Row],[Is_SuccessfulDelivery]]=1, NOT(ISBLANK(tblClean[[#This Row],[Delivery Date]])), NOT(ISBLANK(tblClean[[#This Row],[Booking Date]]))),
   tblClean[[#This Row],[Delivery Date]] - tblClean[[#This Row],[Booking Date]],
   "")</f>
        <v/>
      </c>
      <c r="U6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95" s="82" t="str">
        <f>IF(tblClean[[#This Row],[Delivery Date]]="", "", tblClean[[#This Row],[Delivery Date]] - tblClean[[#This Row],[Lead Date]])</f>
        <v/>
      </c>
      <c r="W695" s="82" t="str">
        <f>_xlfn.XLOOKUP(tblClean[[#This Row],[Lead ID]], tblHP[Lead ID], tblHP[Potential_Bucket], "")</f>
        <v>Low</v>
      </c>
      <c r="X695" s="82" t="str">
        <f>IF(tblClean[[#This Row],[Customer Rating]]="", "", IF(tblClean[[#This Row],[Customer Rating]]&lt;=2,"0-2", IF(tblClean[[#This Row],[Customer Rating]]&lt;=5,"3-5", IF(tblClean[[#This Row],[Customer Rating]]&lt;=8,"6-8","9-10"))))</f>
        <v/>
      </c>
    </row>
    <row r="696" spans="1:24" x14ac:dyDescent="0.3">
      <c r="A696" s="40" t="s">
        <v>715</v>
      </c>
      <c r="B696" s="41" t="s">
        <v>15</v>
      </c>
      <c r="C696" s="41" t="s">
        <v>22</v>
      </c>
      <c r="D696" s="42">
        <v>45955</v>
      </c>
      <c r="E696" s="41"/>
      <c r="F696" s="41"/>
      <c r="G696" s="41"/>
      <c r="H696" s="41" t="s">
        <v>23</v>
      </c>
      <c r="I696" s="41" t="s">
        <v>24</v>
      </c>
      <c r="J696" s="41"/>
      <c r="K696" s="43"/>
      <c r="L696" s="44">
        <f>IF(NOT(ISBLANK(tblClean[[#This Row],[Pre-Booking Date]])), 1, 0)</f>
        <v>0</v>
      </c>
      <c r="M696" s="44">
        <f>IF(NOT(ISBLANK(tblClean[[#This Row],[Booking Date]])), 1, 0)</f>
        <v>0</v>
      </c>
      <c r="N696" s="38">
        <f>IF(NOT(ISBLANK(tblClean[[#This Row],[Delivery Date]])), 1, 0)</f>
        <v>0</v>
      </c>
      <c r="O696" s="38">
        <f>IF(OR(LOWER(TRIM(tblClean[[#This Row],[Cancellation Status]]))="yes", LOWER(TRIM(tblClean[[#This Row],[Cancellation Status]]))="cancelled"), 1, 0)</f>
        <v>1</v>
      </c>
      <c r="P696" s="38">
        <f>IF(AND(tblClean[[#This Row],[Is_Delivered]]=1, tblClean[[#This Row],[Is_Cancelled]]=0), 1, 0)</f>
        <v>0</v>
      </c>
      <c r="Q696" s="38" t="str">
        <f>IF(AND(NOT(ISBLANK(tblClean[[#This Row],[Pre-Booking Date]])), NOT(ISBLANK(tblClean[[#This Row],[Lead Date]]))), tblClean[[#This Row],[Pre-Booking Date]] - tblClean[[#This Row],[Lead Date]], "")</f>
        <v/>
      </c>
      <c r="R696" s="38" t="str">
        <f>IF(AND(NOT(ISBLANK(tblClean[[#This Row],[Booking Date]])), NOT(ISBLANK(tblClean[[#This Row],[Pre-Booking Date]]))), tblClean[[#This Row],[Booking Date]] - tblClean[[#This Row],[Pre-Booking Date]], "")</f>
        <v/>
      </c>
      <c r="S696" s="38" t="str">
        <f>IF(AND(NOT(ISBLANK(tblClean[[#This Row],[Delivery Date]])), NOT(ISBLANK(tblClean[[#This Row],[Booking Date]]))), tblClean[[#This Row],[Delivery Date]] - tblClean[[#This Row],[Booking Date]], "")</f>
        <v/>
      </c>
      <c r="T696" s="39" t="str">
        <f>IF(AND(tblClean[[#This Row],[Is_SuccessfulDelivery]]=1, NOT(ISBLANK(tblClean[[#This Row],[Delivery Date]])), NOT(ISBLANK(tblClean[[#This Row],[Booking Date]]))),
   tblClean[[#This Row],[Delivery Date]] - tblClean[[#This Row],[Booking Date]],
   "")</f>
        <v/>
      </c>
      <c r="U6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696" s="82" t="str">
        <f>IF(tblClean[[#This Row],[Delivery Date]]="", "", tblClean[[#This Row],[Delivery Date]] - tblClean[[#This Row],[Lead Date]])</f>
        <v/>
      </c>
      <c r="W696" s="82" t="str">
        <f>_xlfn.XLOOKUP(tblClean[[#This Row],[Lead ID]], tblHP[Lead ID], tblHP[Potential_Bucket], "")</f>
        <v>Low</v>
      </c>
      <c r="X696" s="82" t="str">
        <f>IF(tblClean[[#This Row],[Customer Rating]]="", "", IF(tblClean[[#This Row],[Customer Rating]]&lt;=2,"0-2", IF(tblClean[[#This Row],[Customer Rating]]&lt;=5,"3-5", IF(tblClean[[#This Row],[Customer Rating]]&lt;=8,"6-8","9-10"))))</f>
        <v/>
      </c>
    </row>
    <row r="697" spans="1:24" x14ac:dyDescent="0.3">
      <c r="A697" s="33" t="s">
        <v>716</v>
      </c>
      <c r="B697" s="34" t="s">
        <v>32</v>
      </c>
      <c r="C697" s="34" t="s">
        <v>16</v>
      </c>
      <c r="D697" s="35">
        <v>45952</v>
      </c>
      <c r="E697" s="35">
        <v>45955</v>
      </c>
      <c r="F697" s="35">
        <v>45960</v>
      </c>
      <c r="G697" s="35">
        <v>45963</v>
      </c>
      <c r="H697" s="34" t="s">
        <v>17</v>
      </c>
      <c r="I697" s="34"/>
      <c r="J697" s="35">
        <v>45976</v>
      </c>
      <c r="K697" s="36">
        <v>5</v>
      </c>
      <c r="L697" s="44">
        <f>IF(NOT(ISBLANK(tblClean[[#This Row],[Pre-Booking Date]])), 1, 0)</f>
        <v>1</v>
      </c>
      <c r="M697" s="44">
        <f>IF(NOT(ISBLANK(tblClean[[#This Row],[Booking Date]])), 1, 0)</f>
        <v>1</v>
      </c>
      <c r="N697" s="38">
        <f>IF(NOT(ISBLANK(tblClean[[#This Row],[Delivery Date]])), 1, 0)</f>
        <v>1</v>
      </c>
      <c r="O697" s="38">
        <f>IF(OR(LOWER(TRIM(tblClean[[#This Row],[Cancellation Status]]))="yes", LOWER(TRIM(tblClean[[#This Row],[Cancellation Status]]))="cancelled"), 1, 0)</f>
        <v>0</v>
      </c>
      <c r="P697" s="38">
        <f>IF(AND(tblClean[[#This Row],[Is_Delivered]]=1, tblClean[[#This Row],[Is_Cancelled]]=0), 1, 0)</f>
        <v>1</v>
      </c>
      <c r="Q697" s="38">
        <f>IF(AND(NOT(ISBLANK(tblClean[[#This Row],[Pre-Booking Date]])), NOT(ISBLANK(tblClean[[#This Row],[Lead Date]]))), tblClean[[#This Row],[Pre-Booking Date]] - tblClean[[#This Row],[Lead Date]], "")</f>
        <v>3</v>
      </c>
      <c r="R697" s="38">
        <f>IF(AND(NOT(ISBLANK(tblClean[[#This Row],[Booking Date]])), NOT(ISBLANK(tblClean[[#This Row],[Pre-Booking Date]]))), tblClean[[#This Row],[Booking Date]] - tblClean[[#This Row],[Pre-Booking Date]], "")</f>
        <v>5</v>
      </c>
      <c r="S697" s="38">
        <f>IF(AND(NOT(ISBLANK(tblClean[[#This Row],[Delivery Date]])), NOT(ISBLANK(tblClean[[#This Row],[Booking Date]]))), tblClean[[#This Row],[Delivery Date]] - tblClean[[#This Row],[Booking Date]], "")</f>
        <v>3</v>
      </c>
      <c r="T697" s="39">
        <f>IF(AND(tblClean[[#This Row],[Is_SuccessfulDelivery]]=1, NOT(ISBLANK(tblClean[[#This Row],[Delivery Date]])), NOT(ISBLANK(tblClean[[#This Row],[Booking Date]]))),
   tblClean[[#This Row],[Delivery Date]] - tblClean[[#This Row],[Booking Date]],
   "")</f>
        <v>3</v>
      </c>
      <c r="U6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97" s="82">
        <f>IF(tblClean[[#This Row],[Delivery Date]]="", "", tblClean[[#This Row],[Delivery Date]] - tblClean[[#This Row],[Lead Date]])</f>
        <v>11</v>
      </c>
      <c r="W697" s="82" t="str">
        <f>_xlfn.XLOOKUP(tblClean[[#This Row],[Lead ID]], tblHP[Lead ID], tblHP[Potential_Bucket], "")</f>
        <v>Low</v>
      </c>
      <c r="X697" s="82" t="str">
        <f>IF(tblClean[[#This Row],[Customer Rating]]="", "", IF(tblClean[[#This Row],[Customer Rating]]&lt;=2,"0-2", IF(tblClean[[#This Row],[Customer Rating]]&lt;=5,"3-5", IF(tblClean[[#This Row],[Customer Rating]]&lt;=8,"6-8","9-10"))))</f>
        <v>3-5</v>
      </c>
    </row>
    <row r="698" spans="1:24" x14ac:dyDescent="0.3">
      <c r="A698" s="40" t="s">
        <v>717</v>
      </c>
      <c r="B698" s="41" t="s">
        <v>15</v>
      </c>
      <c r="C698" s="41" t="s">
        <v>30</v>
      </c>
      <c r="D698" s="42">
        <v>45952</v>
      </c>
      <c r="E698" s="42">
        <v>45956</v>
      </c>
      <c r="F698" s="42">
        <v>45957</v>
      </c>
      <c r="G698" s="42">
        <v>45961</v>
      </c>
      <c r="H698" s="41" t="s">
        <v>17</v>
      </c>
      <c r="I698" s="41"/>
      <c r="J698" s="42">
        <v>45983</v>
      </c>
      <c r="K698" s="43">
        <v>2</v>
      </c>
      <c r="L698" s="44">
        <f>IF(NOT(ISBLANK(tblClean[[#This Row],[Pre-Booking Date]])), 1, 0)</f>
        <v>1</v>
      </c>
      <c r="M698" s="44">
        <f>IF(NOT(ISBLANK(tblClean[[#This Row],[Booking Date]])), 1, 0)</f>
        <v>1</v>
      </c>
      <c r="N698" s="38">
        <f>IF(NOT(ISBLANK(tblClean[[#This Row],[Delivery Date]])), 1, 0)</f>
        <v>1</v>
      </c>
      <c r="O698" s="38">
        <f>IF(OR(LOWER(TRIM(tblClean[[#This Row],[Cancellation Status]]))="yes", LOWER(TRIM(tblClean[[#This Row],[Cancellation Status]]))="cancelled"), 1, 0)</f>
        <v>0</v>
      </c>
      <c r="P698" s="38">
        <f>IF(AND(tblClean[[#This Row],[Is_Delivered]]=1, tblClean[[#This Row],[Is_Cancelled]]=0), 1, 0)</f>
        <v>1</v>
      </c>
      <c r="Q698" s="38">
        <f>IF(AND(NOT(ISBLANK(tblClean[[#This Row],[Pre-Booking Date]])), NOT(ISBLANK(tblClean[[#This Row],[Lead Date]]))), tblClean[[#This Row],[Pre-Booking Date]] - tblClean[[#This Row],[Lead Date]], "")</f>
        <v>4</v>
      </c>
      <c r="R698" s="38">
        <f>IF(AND(NOT(ISBLANK(tblClean[[#This Row],[Booking Date]])), NOT(ISBLANK(tblClean[[#This Row],[Pre-Booking Date]]))), tblClean[[#This Row],[Booking Date]] - tblClean[[#This Row],[Pre-Booking Date]], "")</f>
        <v>1</v>
      </c>
      <c r="S698" s="38">
        <f>IF(AND(NOT(ISBLANK(tblClean[[#This Row],[Delivery Date]])), NOT(ISBLANK(tblClean[[#This Row],[Booking Date]]))), tblClean[[#This Row],[Delivery Date]] - tblClean[[#This Row],[Booking Date]], "")</f>
        <v>4</v>
      </c>
      <c r="T698" s="39">
        <f>IF(AND(tblClean[[#This Row],[Is_SuccessfulDelivery]]=1, NOT(ISBLANK(tblClean[[#This Row],[Delivery Date]])), NOT(ISBLANK(tblClean[[#This Row],[Booking Date]]))),
   tblClean[[#This Row],[Delivery Date]] - tblClean[[#This Row],[Booking Date]],
   "")</f>
        <v>4</v>
      </c>
      <c r="U6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698" s="82">
        <f>IF(tblClean[[#This Row],[Delivery Date]]="", "", tblClean[[#This Row],[Delivery Date]] - tblClean[[#This Row],[Lead Date]])</f>
        <v>9</v>
      </c>
      <c r="W698" s="82" t="str">
        <f>_xlfn.XLOOKUP(tblClean[[#This Row],[Lead ID]], tblHP[Lead ID], tblHP[Potential_Bucket], "")</f>
        <v>Low</v>
      </c>
      <c r="X698" s="82" t="str">
        <f>IF(tblClean[[#This Row],[Customer Rating]]="", "", IF(tblClean[[#This Row],[Customer Rating]]&lt;=2,"0-2", IF(tblClean[[#This Row],[Customer Rating]]&lt;=5,"3-5", IF(tblClean[[#This Row],[Customer Rating]]&lt;=8,"6-8","9-10"))))</f>
        <v>0-2</v>
      </c>
    </row>
    <row r="699" spans="1:24" x14ac:dyDescent="0.3">
      <c r="A699" s="33" t="s">
        <v>718</v>
      </c>
      <c r="B699" s="34" t="s">
        <v>19</v>
      </c>
      <c r="C699" s="34" t="s">
        <v>16</v>
      </c>
      <c r="D699" s="35">
        <v>45957</v>
      </c>
      <c r="E699" s="35">
        <v>45960</v>
      </c>
      <c r="F699" s="35">
        <v>45962</v>
      </c>
      <c r="G699" s="35">
        <v>45968</v>
      </c>
      <c r="H699" s="34" t="s">
        <v>17</v>
      </c>
      <c r="I699" s="34"/>
      <c r="J699" s="35">
        <v>45994</v>
      </c>
      <c r="K699" s="36">
        <v>7</v>
      </c>
      <c r="L699" s="44">
        <f>IF(NOT(ISBLANK(tblClean[[#This Row],[Pre-Booking Date]])), 1, 0)</f>
        <v>1</v>
      </c>
      <c r="M699" s="44">
        <f>IF(NOT(ISBLANK(tblClean[[#This Row],[Booking Date]])), 1, 0)</f>
        <v>1</v>
      </c>
      <c r="N699" s="38">
        <f>IF(NOT(ISBLANK(tblClean[[#This Row],[Delivery Date]])), 1, 0)</f>
        <v>1</v>
      </c>
      <c r="O699" s="38">
        <f>IF(OR(LOWER(TRIM(tblClean[[#This Row],[Cancellation Status]]))="yes", LOWER(TRIM(tblClean[[#This Row],[Cancellation Status]]))="cancelled"), 1, 0)</f>
        <v>0</v>
      </c>
      <c r="P699" s="38">
        <f>IF(AND(tblClean[[#This Row],[Is_Delivered]]=1, tblClean[[#This Row],[Is_Cancelled]]=0), 1, 0)</f>
        <v>1</v>
      </c>
      <c r="Q699" s="38">
        <f>IF(AND(NOT(ISBLANK(tblClean[[#This Row],[Pre-Booking Date]])), NOT(ISBLANK(tblClean[[#This Row],[Lead Date]]))), tblClean[[#This Row],[Pre-Booking Date]] - tblClean[[#This Row],[Lead Date]], "")</f>
        <v>3</v>
      </c>
      <c r="R699" s="38">
        <f>IF(AND(NOT(ISBLANK(tblClean[[#This Row],[Booking Date]])), NOT(ISBLANK(tblClean[[#This Row],[Pre-Booking Date]]))), tblClean[[#This Row],[Booking Date]] - tblClean[[#This Row],[Pre-Booking Date]], "")</f>
        <v>2</v>
      </c>
      <c r="S699" s="38">
        <f>IF(AND(NOT(ISBLANK(tblClean[[#This Row],[Delivery Date]])), NOT(ISBLANK(tblClean[[#This Row],[Booking Date]]))), tblClean[[#This Row],[Delivery Date]] - tblClean[[#This Row],[Booking Date]], "")</f>
        <v>6</v>
      </c>
      <c r="T699" s="39">
        <f>IF(AND(tblClean[[#This Row],[Is_SuccessfulDelivery]]=1, NOT(ISBLANK(tblClean[[#This Row],[Delivery Date]])), NOT(ISBLANK(tblClean[[#This Row],[Booking Date]]))),
   tblClean[[#This Row],[Delivery Date]] - tblClean[[#This Row],[Booking Date]],
   "")</f>
        <v>6</v>
      </c>
      <c r="U6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699" s="82">
        <f>IF(tblClean[[#This Row],[Delivery Date]]="", "", tblClean[[#This Row],[Delivery Date]] - tblClean[[#This Row],[Lead Date]])</f>
        <v>11</v>
      </c>
      <c r="W699" s="82" t="str">
        <f>_xlfn.XLOOKUP(tblClean[[#This Row],[Lead ID]], tblHP[Lead ID], tblHP[Potential_Bucket], "")</f>
        <v>Low</v>
      </c>
      <c r="X699" s="82" t="str">
        <f>IF(tblClean[[#This Row],[Customer Rating]]="", "", IF(tblClean[[#This Row],[Customer Rating]]&lt;=2,"0-2", IF(tblClean[[#This Row],[Customer Rating]]&lt;=5,"3-5", IF(tblClean[[#This Row],[Customer Rating]]&lt;=8,"6-8","9-10"))))</f>
        <v>6-8</v>
      </c>
    </row>
    <row r="700" spans="1:24" x14ac:dyDescent="0.3">
      <c r="A700" s="40" t="s">
        <v>719</v>
      </c>
      <c r="B700" s="41" t="s">
        <v>21</v>
      </c>
      <c r="C700" s="41" t="s">
        <v>16</v>
      </c>
      <c r="D700" s="42">
        <v>45935</v>
      </c>
      <c r="E700" s="42">
        <v>45938</v>
      </c>
      <c r="F700" s="42">
        <v>45941</v>
      </c>
      <c r="G700" s="42">
        <v>45945</v>
      </c>
      <c r="H700" s="41" t="s">
        <v>17</v>
      </c>
      <c r="I700" s="41"/>
      <c r="J700" s="42">
        <v>45964</v>
      </c>
      <c r="K700" s="43">
        <v>3</v>
      </c>
      <c r="L700" s="44">
        <f>IF(NOT(ISBLANK(tblClean[[#This Row],[Pre-Booking Date]])), 1, 0)</f>
        <v>1</v>
      </c>
      <c r="M700" s="44">
        <f>IF(NOT(ISBLANK(tblClean[[#This Row],[Booking Date]])), 1, 0)</f>
        <v>1</v>
      </c>
      <c r="N700" s="38">
        <f>IF(NOT(ISBLANK(tblClean[[#This Row],[Delivery Date]])), 1, 0)</f>
        <v>1</v>
      </c>
      <c r="O700" s="38">
        <f>IF(OR(LOWER(TRIM(tblClean[[#This Row],[Cancellation Status]]))="yes", LOWER(TRIM(tblClean[[#This Row],[Cancellation Status]]))="cancelled"), 1, 0)</f>
        <v>0</v>
      </c>
      <c r="P700" s="38">
        <f>IF(AND(tblClean[[#This Row],[Is_Delivered]]=1, tblClean[[#This Row],[Is_Cancelled]]=0), 1, 0)</f>
        <v>1</v>
      </c>
      <c r="Q700" s="38">
        <f>IF(AND(NOT(ISBLANK(tblClean[[#This Row],[Pre-Booking Date]])), NOT(ISBLANK(tblClean[[#This Row],[Lead Date]]))), tblClean[[#This Row],[Pre-Booking Date]] - tblClean[[#This Row],[Lead Date]], "")</f>
        <v>3</v>
      </c>
      <c r="R700" s="38">
        <f>IF(AND(NOT(ISBLANK(tblClean[[#This Row],[Booking Date]])), NOT(ISBLANK(tblClean[[#This Row],[Pre-Booking Date]]))), tblClean[[#This Row],[Booking Date]] - tblClean[[#This Row],[Pre-Booking Date]], "")</f>
        <v>3</v>
      </c>
      <c r="S700" s="38">
        <f>IF(AND(NOT(ISBLANK(tblClean[[#This Row],[Delivery Date]])), NOT(ISBLANK(tblClean[[#This Row],[Booking Date]]))), tblClean[[#This Row],[Delivery Date]] - tblClean[[#This Row],[Booking Date]], "")</f>
        <v>4</v>
      </c>
      <c r="T700" s="39">
        <f>IF(AND(tblClean[[#This Row],[Is_SuccessfulDelivery]]=1, NOT(ISBLANK(tblClean[[#This Row],[Delivery Date]])), NOT(ISBLANK(tblClean[[#This Row],[Booking Date]]))),
   tblClean[[#This Row],[Delivery Date]] - tblClean[[#This Row],[Booking Date]],
   "")</f>
        <v>4</v>
      </c>
      <c r="U7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00" s="82">
        <f>IF(tblClean[[#This Row],[Delivery Date]]="", "", tblClean[[#This Row],[Delivery Date]] - tblClean[[#This Row],[Lead Date]])</f>
        <v>10</v>
      </c>
      <c r="W700" s="82" t="str">
        <f>_xlfn.XLOOKUP(tblClean[[#This Row],[Lead ID]], tblHP[Lead ID], tblHP[Potential_Bucket], "")</f>
        <v>Low</v>
      </c>
      <c r="X700" s="82" t="str">
        <f>IF(tblClean[[#This Row],[Customer Rating]]="", "", IF(tblClean[[#This Row],[Customer Rating]]&lt;=2,"0-2", IF(tblClean[[#This Row],[Customer Rating]]&lt;=5,"3-5", IF(tblClean[[#This Row],[Customer Rating]]&lt;=8,"6-8","9-10"))))</f>
        <v>3-5</v>
      </c>
    </row>
    <row r="701" spans="1:24" x14ac:dyDescent="0.3">
      <c r="A701" s="33" t="s">
        <v>720</v>
      </c>
      <c r="B701" s="34" t="s">
        <v>21</v>
      </c>
      <c r="C701" s="34" t="s">
        <v>30</v>
      </c>
      <c r="D701" s="35">
        <v>45951</v>
      </c>
      <c r="E701" s="35">
        <v>45953</v>
      </c>
      <c r="F701" s="35">
        <v>45954</v>
      </c>
      <c r="G701" s="35">
        <v>45961</v>
      </c>
      <c r="H701" s="34" t="s">
        <v>17</v>
      </c>
      <c r="I701" s="34"/>
      <c r="J701" s="35">
        <v>45984</v>
      </c>
      <c r="K701" s="36">
        <v>8</v>
      </c>
      <c r="L701" s="44">
        <f>IF(NOT(ISBLANK(tblClean[[#This Row],[Pre-Booking Date]])), 1, 0)</f>
        <v>1</v>
      </c>
      <c r="M701" s="44">
        <f>IF(NOT(ISBLANK(tblClean[[#This Row],[Booking Date]])), 1, 0)</f>
        <v>1</v>
      </c>
      <c r="N701" s="38">
        <f>IF(NOT(ISBLANK(tblClean[[#This Row],[Delivery Date]])), 1, 0)</f>
        <v>1</v>
      </c>
      <c r="O701" s="38">
        <f>IF(OR(LOWER(TRIM(tblClean[[#This Row],[Cancellation Status]]))="yes", LOWER(TRIM(tblClean[[#This Row],[Cancellation Status]]))="cancelled"), 1, 0)</f>
        <v>0</v>
      </c>
      <c r="P701" s="38">
        <f>IF(AND(tblClean[[#This Row],[Is_Delivered]]=1, tblClean[[#This Row],[Is_Cancelled]]=0), 1, 0)</f>
        <v>1</v>
      </c>
      <c r="Q701" s="38">
        <f>IF(AND(NOT(ISBLANK(tblClean[[#This Row],[Pre-Booking Date]])), NOT(ISBLANK(tblClean[[#This Row],[Lead Date]]))), tblClean[[#This Row],[Pre-Booking Date]] - tblClean[[#This Row],[Lead Date]], "")</f>
        <v>2</v>
      </c>
      <c r="R701" s="38">
        <f>IF(AND(NOT(ISBLANK(tblClean[[#This Row],[Booking Date]])), NOT(ISBLANK(tblClean[[#This Row],[Pre-Booking Date]]))), tblClean[[#This Row],[Booking Date]] - tblClean[[#This Row],[Pre-Booking Date]], "")</f>
        <v>1</v>
      </c>
      <c r="S701" s="38">
        <f>IF(AND(NOT(ISBLANK(tblClean[[#This Row],[Delivery Date]])), NOT(ISBLANK(tblClean[[#This Row],[Booking Date]]))), tblClean[[#This Row],[Delivery Date]] - tblClean[[#This Row],[Booking Date]], "")</f>
        <v>7</v>
      </c>
      <c r="T701" s="39">
        <f>IF(AND(tblClean[[#This Row],[Is_SuccessfulDelivery]]=1, NOT(ISBLANK(tblClean[[#This Row],[Delivery Date]])), NOT(ISBLANK(tblClean[[#This Row],[Booking Date]]))),
   tblClean[[#This Row],[Delivery Date]] - tblClean[[#This Row],[Booking Date]],
   "")</f>
        <v>7</v>
      </c>
      <c r="U7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01" s="82">
        <f>IF(tblClean[[#This Row],[Delivery Date]]="", "", tblClean[[#This Row],[Delivery Date]] - tblClean[[#This Row],[Lead Date]])</f>
        <v>10</v>
      </c>
      <c r="W701" s="82" t="str">
        <f>_xlfn.XLOOKUP(tblClean[[#This Row],[Lead ID]], tblHP[Lead ID], tblHP[Potential_Bucket], "")</f>
        <v>High</v>
      </c>
      <c r="X701" s="82" t="str">
        <f>IF(tblClean[[#This Row],[Customer Rating]]="", "", IF(tblClean[[#This Row],[Customer Rating]]&lt;=2,"0-2", IF(tblClean[[#This Row],[Customer Rating]]&lt;=5,"3-5", IF(tblClean[[#This Row],[Customer Rating]]&lt;=8,"6-8","9-10"))))</f>
        <v>6-8</v>
      </c>
    </row>
    <row r="702" spans="1:24" x14ac:dyDescent="0.3">
      <c r="A702" s="40" t="s">
        <v>721</v>
      </c>
      <c r="B702" s="41" t="s">
        <v>21</v>
      </c>
      <c r="C702" s="41" t="s">
        <v>30</v>
      </c>
      <c r="D702" s="42">
        <v>45934</v>
      </c>
      <c r="E702" s="42">
        <v>45935</v>
      </c>
      <c r="F702" s="42">
        <v>45937</v>
      </c>
      <c r="G702" s="42">
        <v>45943</v>
      </c>
      <c r="H702" s="41" t="s">
        <v>17</v>
      </c>
      <c r="I702" s="41"/>
      <c r="J702" s="42">
        <v>45954</v>
      </c>
      <c r="K702" s="43">
        <v>7</v>
      </c>
      <c r="L702" s="44">
        <f>IF(NOT(ISBLANK(tblClean[[#This Row],[Pre-Booking Date]])), 1, 0)</f>
        <v>1</v>
      </c>
      <c r="M702" s="44">
        <f>IF(NOT(ISBLANK(tblClean[[#This Row],[Booking Date]])), 1, 0)</f>
        <v>1</v>
      </c>
      <c r="N702" s="38">
        <f>IF(NOT(ISBLANK(tblClean[[#This Row],[Delivery Date]])), 1, 0)</f>
        <v>1</v>
      </c>
      <c r="O702" s="38">
        <f>IF(OR(LOWER(TRIM(tblClean[[#This Row],[Cancellation Status]]))="yes", LOWER(TRIM(tblClean[[#This Row],[Cancellation Status]]))="cancelled"), 1, 0)</f>
        <v>0</v>
      </c>
      <c r="P702" s="38">
        <f>IF(AND(tblClean[[#This Row],[Is_Delivered]]=1, tblClean[[#This Row],[Is_Cancelled]]=0), 1, 0)</f>
        <v>1</v>
      </c>
      <c r="Q702" s="38">
        <f>IF(AND(NOT(ISBLANK(tblClean[[#This Row],[Pre-Booking Date]])), NOT(ISBLANK(tblClean[[#This Row],[Lead Date]]))), tblClean[[#This Row],[Pre-Booking Date]] - tblClean[[#This Row],[Lead Date]], "")</f>
        <v>1</v>
      </c>
      <c r="R702" s="38">
        <f>IF(AND(NOT(ISBLANK(tblClean[[#This Row],[Booking Date]])), NOT(ISBLANK(tblClean[[#This Row],[Pre-Booking Date]]))), tblClean[[#This Row],[Booking Date]] - tblClean[[#This Row],[Pre-Booking Date]], "")</f>
        <v>2</v>
      </c>
      <c r="S702" s="38">
        <f>IF(AND(NOT(ISBLANK(tblClean[[#This Row],[Delivery Date]])), NOT(ISBLANK(tblClean[[#This Row],[Booking Date]]))), tblClean[[#This Row],[Delivery Date]] - tblClean[[#This Row],[Booking Date]], "")</f>
        <v>6</v>
      </c>
      <c r="T702" s="39">
        <f>IF(AND(tblClean[[#This Row],[Is_SuccessfulDelivery]]=1, NOT(ISBLANK(tblClean[[#This Row],[Delivery Date]])), NOT(ISBLANK(tblClean[[#This Row],[Booking Date]]))),
   tblClean[[#This Row],[Delivery Date]] - tblClean[[#This Row],[Booking Date]],
   "")</f>
        <v>6</v>
      </c>
      <c r="U7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02" s="82">
        <f>IF(tblClean[[#This Row],[Delivery Date]]="", "", tblClean[[#This Row],[Delivery Date]] - tblClean[[#This Row],[Lead Date]])</f>
        <v>9</v>
      </c>
      <c r="W702" s="82" t="str">
        <f>_xlfn.XLOOKUP(tblClean[[#This Row],[Lead ID]], tblHP[Lead ID], tblHP[Potential_Bucket], "")</f>
        <v>Low</v>
      </c>
      <c r="X702" s="82" t="str">
        <f>IF(tblClean[[#This Row],[Customer Rating]]="", "", IF(tblClean[[#This Row],[Customer Rating]]&lt;=2,"0-2", IF(tblClean[[#This Row],[Customer Rating]]&lt;=5,"3-5", IF(tblClean[[#This Row],[Customer Rating]]&lt;=8,"6-8","9-10"))))</f>
        <v>6-8</v>
      </c>
    </row>
    <row r="703" spans="1:24" x14ac:dyDescent="0.3">
      <c r="A703" s="33" t="s">
        <v>722</v>
      </c>
      <c r="B703" s="34" t="s">
        <v>32</v>
      </c>
      <c r="C703" s="34" t="s">
        <v>16</v>
      </c>
      <c r="D703" s="35">
        <v>45959</v>
      </c>
      <c r="E703" s="35">
        <v>45960</v>
      </c>
      <c r="F703" s="35">
        <v>45965</v>
      </c>
      <c r="G703" s="35">
        <v>45968</v>
      </c>
      <c r="H703" s="34" t="s">
        <v>17</v>
      </c>
      <c r="I703" s="34"/>
      <c r="J703" s="35">
        <v>45982</v>
      </c>
      <c r="K703" s="36">
        <v>2</v>
      </c>
      <c r="L703" s="44">
        <f>IF(NOT(ISBLANK(tblClean[[#This Row],[Pre-Booking Date]])), 1, 0)</f>
        <v>1</v>
      </c>
      <c r="M703" s="44">
        <f>IF(NOT(ISBLANK(tblClean[[#This Row],[Booking Date]])), 1, 0)</f>
        <v>1</v>
      </c>
      <c r="N703" s="38">
        <f>IF(NOT(ISBLANK(tblClean[[#This Row],[Delivery Date]])), 1, 0)</f>
        <v>1</v>
      </c>
      <c r="O703" s="38">
        <f>IF(OR(LOWER(TRIM(tblClean[[#This Row],[Cancellation Status]]))="yes", LOWER(TRIM(tblClean[[#This Row],[Cancellation Status]]))="cancelled"), 1, 0)</f>
        <v>0</v>
      </c>
      <c r="P703" s="38">
        <f>IF(AND(tblClean[[#This Row],[Is_Delivered]]=1, tblClean[[#This Row],[Is_Cancelled]]=0), 1, 0)</f>
        <v>1</v>
      </c>
      <c r="Q703" s="38">
        <f>IF(AND(NOT(ISBLANK(tblClean[[#This Row],[Pre-Booking Date]])), NOT(ISBLANK(tblClean[[#This Row],[Lead Date]]))), tblClean[[#This Row],[Pre-Booking Date]] - tblClean[[#This Row],[Lead Date]], "")</f>
        <v>1</v>
      </c>
      <c r="R703" s="38">
        <f>IF(AND(NOT(ISBLANK(tblClean[[#This Row],[Booking Date]])), NOT(ISBLANK(tblClean[[#This Row],[Pre-Booking Date]]))), tblClean[[#This Row],[Booking Date]] - tblClean[[#This Row],[Pre-Booking Date]], "")</f>
        <v>5</v>
      </c>
      <c r="S703" s="38">
        <f>IF(AND(NOT(ISBLANK(tblClean[[#This Row],[Delivery Date]])), NOT(ISBLANK(tblClean[[#This Row],[Booking Date]]))), tblClean[[#This Row],[Delivery Date]] - tblClean[[#This Row],[Booking Date]], "")</f>
        <v>3</v>
      </c>
      <c r="T703" s="39">
        <f>IF(AND(tblClean[[#This Row],[Is_SuccessfulDelivery]]=1, NOT(ISBLANK(tblClean[[#This Row],[Delivery Date]])), NOT(ISBLANK(tblClean[[#This Row],[Booking Date]]))),
   tblClean[[#This Row],[Delivery Date]] - tblClean[[#This Row],[Booking Date]],
   "")</f>
        <v>3</v>
      </c>
      <c r="U7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03" s="82">
        <f>IF(tblClean[[#This Row],[Delivery Date]]="", "", tblClean[[#This Row],[Delivery Date]] - tblClean[[#This Row],[Lead Date]])</f>
        <v>9</v>
      </c>
      <c r="W703" s="82" t="str">
        <f>_xlfn.XLOOKUP(tblClean[[#This Row],[Lead ID]], tblHP[Lead ID], tblHP[Potential_Bucket], "")</f>
        <v>Low</v>
      </c>
      <c r="X703" s="82" t="str">
        <f>IF(tblClean[[#This Row],[Customer Rating]]="", "", IF(tblClean[[#This Row],[Customer Rating]]&lt;=2,"0-2", IF(tblClean[[#This Row],[Customer Rating]]&lt;=5,"3-5", IF(tblClean[[#This Row],[Customer Rating]]&lt;=8,"6-8","9-10"))))</f>
        <v>0-2</v>
      </c>
    </row>
    <row r="704" spans="1:24" x14ac:dyDescent="0.3">
      <c r="A704" s="40" t="s">
        <v>723</v>
      </c>
      <c r="B704" s="41" t="s">
        <v>21</v>
      </c>
      <c r="C704" s="41" t="s">
        <v>30</v>
      </c>
      <c r="D704" s="42">
        <v>45951</v>
      </c>
      <c r="E704" s="42">
        <v>45953</v>
      </c>
      <c r="F704" s="42">
        <v>45955</v>
      </c>
      <c r="G704" s="42">
        <v>45960</v>
      </c>
      <c r="H704" s="41" t="s">
        <v>17</v>
      </c>
      <c r="I704" s="41"/>
      <c r="J704" s="42">
        <v>45974</v>
      </c>
      <c r="K704" s="43">
        <v>2</v>
      </c>
      <c r="L704" s="44">
        <f>IF(NOT(ISBLANK(tblClean[[#This Row],[Pre-Booking Date]])), 1, 0)</f>
        <v>1</v>
      </c>
      <c r="M704" s="44">
        <f>IF(NOT(ISBLANK(tblClean[[#This Row],[Booking Date]])), 1, 0)</f>
        <v>1</v>
      </c>
      <c r="N704" s="38">
        <f>IF(NOT(ISBLANK(tblClean[[#This Row],[Delivery Date]])), 1, 0)</f>
        <v>1</v>
      </c>
      <c r="O704" s="38">
        <f>IF(OR(LOWER(TRIM(tblClean[[#This Row],[Cancellation Status]]))="yes", LOWER(TRIM(tblClean[[#This Row],[Cancellation Status]]))="cancelled"), 1, 0)</f>
        <v>0</v>
      </c>
      <c r="P704" s="38">
        <f>IF(AND(tblClean[[#This Row],[Is_Delivered]]=1, tblClean[[#This Row],[Is_Cancelled]]=0), 1, 0)</f>
        <v>1</v>
      </c>
      <c r="Q704" s="38">
        <f>IF(AND(NOT(ISBLANK(tblClean[[#This Row],[Pre-Booking Date]])), NOT(ISBLANK(tblClean[[#This Row],[Lead Date]]))), tblClean[[#This Row],[Pre-Booking Date]] - tblClean[[#This Row],[Lead Date]], "")</f>
        <v>2</v>
      </c>
      <c r="R704" s="38">
        <f>IF(AND(NOT(ISBLANK(tblClean[[#This Row],[Booking Date]])), NOT(ISBLANK(tblClean[[#This Row],[Pre-Booking Date]]))), tblClean[[#This Row],[Booking Date]] - tblClean[[#This Row],[Pre-Booking Date]], "")</f>
        <v>2</v>
      </c>
      <c r="S704" s="38">
        <f>IF(AND(NOT(ISBLANK(tblClean[[#This Row],[Delivery Date]])), NOT(ISBLANK(tblClean[[#This Row],[Booking Date]]))), tblClean[[#This Row],[Delivery Date]] - tblClean[[#This Row],[Booking Date]], "")</f>
        <v>5</v>
      </c>
      <c r="T704" s="39">
        <f>IF(AND(tblClean[[#This Row],[Is_SuccessfulDelivery]]=1, NOT(ISBLANK(tblClean[[#This Row],[Delivery Date]])), NOT(ISBLANK(tblClean[[#This Row],[Booking Date]]))),
   tblClean[[#This Row],[Delivery Date]] - tblClean[[#This Row],[Booking Date]],
   "")</f>
        <v>5</v>
      </c>
      <c r="U7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04" s="82">
        <f>IF(tblClean[[#This Row],[Delivery Date]]="", "", tblClean[[#This Row],[Delivery Date]] - tblClean[[#This Row],[Lead Date]])</f>
        <v>9</v>
      </c>
      <c r="W704" s="82" t="str">
        <f>_xlfn.XLOOKUP(tblClean[[#This Row],[Lead ID]], tblHP[Lead ID], tblHP[Potential_Bucket], "")</f>
        <v>Low</v>
      </c>
      <c r="X704" s="82" t="str">
        <f>IF(tblClean[[#This Row],[Customer Rating]]="", "", IF(tblClean[[#This Row],[Customer Rating]]&lt;=2,"0-2", IF(tblClean[[#This Row],[Customer Rating]]&lt;=5,"3-5", IF(tblClean[[#This Row],[Customer Rating]]&lt;=8,"6-8","9-10"))))</f>
        <v>0-2</v>
      </c>
    </row>
    <row r="705" spans="1:24" x14ac:dyDescent="0.3">
      <c r="A705" s="33" t="s">
        <v>724</v>
      </c>
      <c r="B705" s="34" t="s">
        <v>19</v>
      </c>
      <c r="C705" s="34" t="s">
        <v>16</v>
      </c>
      <c r="D705" s="35">
        <v>45951</v>
      </c>
      <c r="E705" s="35">
        <v>45955</v>
      </c>
      <c r="F705" s="35">
        <v>45959</v>
      </c>
      <c r="G705" s="35">
        <v>45963</v>
      </c>
      <c r="H705" s="34" t="s">
        <v>17</v>
      </c>
      <c r="I705" s="34"/>
      <c r="J705" s="35">
        <v>45979</v>
      </c>
      <c r="K705" s="36">
        <v>9</v>
      </c>
      <c r="L705" s="44">
        <f>IF(NOT(ISBLANK(tblClean[[#This Row],[Pre-Booking Date]])), 1, 0)</f>
        <v>1</v>
      </c>
      <c r="M705" s="44">
        <f>IF(NOT(ISBLANK(tblClean[[#This Row],[Booking Date]])), 1, 0)</f>
        <v>1</v>
      </c>
      <c r="N705" s="38">
        <f>IF(NOT(ISBLANK(tblClean[[#This Row],[Delivery Date]])), 1, 0)</f>
        <v>1</v>
      </c>
      <c r="O705" s="38">
        <f>IF(OR(LOWER(TRIM(tblClean[[#This Row],[Cancellation Status]]))="yes", LOWER(TRIM(tblClean[[#This Row],[Cancellation Status]]))="cancelled"), 1, 0)</f>
        <v>0</v>
      </c>
      <c r="P705" s="38">
        <f>IF(AND(tblClean[[#This Row],[Is_Delivered]]=1, tblClean[[#This Row],[Is_Cancelled]]=0), 1, 0)</f>
        <v>1</v>
      </c>
      <c r="Q705" s="38">
        <f>IF(AND(NOT(ISBLANK(tblClean[[#This Row],[Pre-Booking Date]])), NOT(ISBLANK(tblClean[[#This Row],[Lead Date]]))), tblClean[[#This Row],[Pre-Booking Date]] - tblClean[[#This Row],[Lead Date]], "")</f>
        <v>4</v>
      </c>
      <c r="R705" s="38">
        <f>IF(AND(NOT(ISBLANK(tblClean[[#This Row],[Booking Date]])), NOT(ISBLANK(tblClean[[#This Row],[Pre-Booking Date]]))), tblClean[[#This Row],[Booking Date]] - tblClean[[#This Row],[Pre-Booking Date]], "")</f>
        <v>4</v>
      </c>
      <c r="S705" s="38">
        <f>IF(AND(NOT(ISBLANK(tblClean[[#This Row],[Delivery Date]])), NOT(ISBLANK(tblClean[[#This Row],[Booking Date]]))), tblClean[[#This Row],[Delivery Date]] - tblClean[[#This Row],[Booking Date]], "")</f>
        <v>4</v>
      </c>
      <c r="T705" s="39">
        <f>IF(AND(tblClean[[#This Row],[Is_SuccessfulDelivery]]=1, NOT(ISBLANK(tblClean[[#This Row],[Delivery Date]])), NOT(ISBLANK(tblClean[[#This Row],[Booking Date]]))),
   tblClean[[#This Row],[Delivery Date]] - tblClean[[#This Row],[Booking Date]],
   "")</f>
        <v>4</v>
      </c>
      <c r="U7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05" s="82">
        <f>IF(tblClean[[#This Row],[Delivery Date]]="", "", tblClean[[#This Row],[Delivery Date]] - tblClean[[#This Row],[Lead Date]])</f>
        <v>12</v>
      </c>
      <c r="W705" s="82" t="str">
        <f>_xlfn.XLOOKUP(tblClean[[#This Row],[Lead ID]], tblHP[Lead ID], tblHP[Potential_Bucket], "")</f>
        <v>Medium</v>
      </c>
      <c r="X705" s="82" t="str">
        <f>IF(tblClean[[#This Row],[Customer Rating]]="", "", IF(tblClean[[#This Row],[Customer Rating]]&lt;=2,"0-2", IF(tblClean[[#This Row],[Customer Rating]]&lt;=5,"3-5", IF(tblClean[[#This Row],[Customer Rating]]&lt;=8,"6-8","9-10"))))</f>
        <v>9-10</v>
      </c>
    </row>
    <row r="706" spans="1:24" x14ac:dyDescent="0.3">
      <c r="A706" s="40" t="s">
        <v>725</v>
      </c>
      <c r="B706" s="41" t="s">
        <v>32</v>
      </c>
      <c r="C706" s="41" t="s">
        <v>22</v>
      </c>
      <c r="D706" s="42">
        <v>45932</v>
      </c>
      <c r="E706" s="41"/>
      <c r="F706" s="41"/>
      <c r="G706" s="41"/>
      <c r="H706" s="41" t="s">
        <v>23</v>
      </c>
      <c r="I706" s="41" t="s">
        <v>101</v>
      </c>
      <c r="J706" s="41"/>
      <c r="K706" s="43"/>
      <c r="L706" s="44">
        <f>IF(NOT(ISBLANK(tblClean[[#This Row],[Pre-Booking Date]])), 1, 0)</f>
        <v>0</v>
      </c>
      <c r="M706" s="44">
        <f>IF(NOT(ISBLANK(tblClean[[#This Row],[Booking Date]])), 1, 0)</f>
        <v>0</v>
      </c>
      <c r="N706" s="38">
        <f>IF(NOT(ISBLANK(tblClean[[#This Row],[Delivery Date]])), 1, 0)</f>
        <v>0</v>
      </c>
      <c r="O706" s="38">
        <f>IF(OR(LOWER(TRIM(tblClean[[#This Row],[Cancellation Status]]))="yes", LOWER(TRIM(tblClean[[#This Row],[Cancellation Status]]))="cancelled"), 1, 0)</f>
        <v>1</v>
      </c>
      <c r="P706" s="38">
        <f>IF(AND(tblClean[[#This Row],[Is_Delivered]]=1, tblClean[[#This Row],[Is_Cancelled]]=0), 1, 0)</f>
        <v>0</v>
      </c>
      <c r="Q706" s="38" t="str">
        <f>IF(AND(NOT(ISBLANK(tblClean[[#This Row],[Pre-Booking Date]])), NOT(ISBLANK(tblClean[[#This Row],[Lead Date]]))), tblClean[[#This Row],[Pre-Booking Date]] - tblClean[[#This Row],[Lead Date]], "")</f>
        <v/>
      </c>
      <c r="R706" s="38" t="str">
        <f>IF(AND(NOT(ISBLANK(tblClean[[#This Row],[Booking Date]])), NOT(ISBLANK(tblClean[[#This Row],[Pre-Booking Date]]))), tblClean[[#This Row],[Booking Date]] - tblClean[[#This Row],[Pre-Booking Date]], "")</f>
        <v/>
      </c>
      <c r="S706" s="38" t="str">
        <f>IF(AND(NOT(ISBLANK(tblClean[[#This Row],[Delivery Date]])), NOT(ISBLANK(tblClean[[#This Row],[Booking Date]]))), tblClean[[#This Row],[Delivery Date]] - tblClean[[#This Row],[Booking Date]], "")</f>
        <v/>
      </c>
      <c r="T706" s="39" t="str">
        <f>IF(AND(tblClean[[#This Row],[Is_SuccessfulDelivery]]=1, NOT(ISBLANK(tblClean[[#This Row],[Delivery Date]])), NOT(ISBLANK(tblClean[[#This Row],[Booking Date]]))),
   tblClean[[#This Row],[Delivery Date]] - tblClean[[#This Row],[Booking Date]],
   "")</f>
        <v/>
      </c>
      <c r="U7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06" s="82" t="str">
        <f>IF(tblClean[[#This Row],[Delivery Date]]="", "", tblClean[[#This Row],[Delivery Date]] - tblClean[[#This Row],[Lead Date]])</f>
        <v/>
      </c>
      <c r="W706" s="82" t="str">
        <f>_xlfn.XLOOKUP(tblClean[[#This Row],[Lead ID]], tblHP[Lead ID], tblHP[Potential_Bucket], "")</f>
        <v>Low</v>
      </c>
      <c r="X706" s="82" t="str">
        <f>IF(tblClean[[#This Row],[Customer Rating]]="", "", IF(tblClean[[#This Row],[Customer Rating]]&lt;=2,"0-2", IF(tblClean[[#This Row],[Customer Rating]]&lt;=5,"3-5", IF(tblClean[[#This Row],[Customer Rating]]&lt;=8,"6-8","9-10"))))</f>
        <v/>
      </c>
    </row>
    <row r="707" spans="1:24" x14ac:dyDescent="0.3">
      <c r="A707" s="33" t="s">
        <v>726</v>
      </c>
      <c r="B707" s="34" t="s">
        <v>19</v>
      </c>
      <c r="C707" s="34" t="s">
        <v>22</v>
      </c>
      <c r="D707" s="35">
        <v>45940</v>
      </c>
      <c r="E707" s="34"/>
      <c r="F707" s="34"/>
      <c r="G707" s="34"/>
      <c r="H707" s="34" t="s">
        <v>23</v>
      </c>
      <c r="I707" s="34" t="s">
        <v>101</v>
      </c>
      <c r="J707" s="34"/>
      <c r="K707" s="36"/>
      <c r="L707" s="44">
        <f>IF(NOT(ISBLANK(tblClean[[#This Row],[Pre-Booking Date]])), 1, 0)</f>
        <v>0</v>
      </c>
      <c r="M707" s="44">
        <f>IF(NOT(ISBLANK(tblClean[[#This Row],[Booking Date]])), 1, 0)</f>
        <v>0</v>
      </c>
      <c r="N707" s="38">
        <f>IF(NOT(ISBLANK(tblClean[[#This Row],[Delivery Date]])), 1, 0)</f>
        <v>0</v>
      </c>
      <c r="O707" s="38">
        <f>IF(OR(LOWER(TRIM(tblClean[[#This Row],[Cancellation Status]]))="yes", LOWER(TRIM(tblClean[[#This Row],[Cancellation Status]]))="cancelled"), 1, 0)</f>
        <v>1</v>
      </c>
      <c r="P707" s="38">
        <f>IF(AND(tblClean[[#This Row],[Is_Delivered]]=1, tblClean[[#This Row],[Is_Cancelled]]=0), 1, 0)</f>
        <v>0</v>
      </c>
      <c r="Q707" s="38" t="str">
        <f>IF(AND(NOT(ISBLANK(tblClean[[#This Row],[Pre-Booking Date]])), NOT(ISBLANK(tblClean[[#This Row],[Lead Date]]))), tblClean[[#This Row],[Pre-Booking Date]] - tblClean[[#This Row],[Lead Date]], "")</f>
        <v/>
      </c>
      <c r="R707" s="38" t="str">
        <f>IF(AND(NOT(ISBLANK(tblClean[[#This Row],[Booking Date]])), NOT(ISBLANK(tblClean[[#This Row],[Pre-Booking Date]]))), tblClean[[#This Row],[Booking Date]] - tblClean[[#This Row],[Pre-Booking Date]], "")</f>
        <v/>
      </c>
      <c r="S707" s="38" t="str">
        <f>IF(AND(NOT(ISBLANK(tblClean[[#This Row],[Delivery Date]])), NOT(ISBLANK(tblClean[[#This Row],[Booking Date]]))), tblClean[[#This Row],[Delivery Date]] - tblClean[[#This Row],[Booking Date]], "")</f>
        <v/>
      </c>
      <c r="T707" s="39" t="str">
        <f>IF(AND(tblClean[[#This Row],[Is_SuccessfulDelivery]]=1, NOT(ISBLANK(tblClean[[#This Row],[Delivery Date]])), NOT(ISBLANK(tblClean[[#This Row],[Booking Date]]))),
   tblClean[[#This Row],[Delivery Date]] - tblClean[[#This Row],[Booking Date]],
   "")</f>
        <v/>
      </c>
      <c r="U7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07" s="82" t="str">
        <f>IF(tblClean[[#This Row],[Delivery Date]]="", "", tblClean[[#This Row],[Delivery Date]] - tblClean[[#This Row],[Lead Date]])</f>
        <v/>
      </c>
      <c r="W707" s="82" t="str">
        <f>_xlfn.XLOOKUP(tblClean[[#This Row],[Lead ID]], tblHP[Lead ID], tblHP[Potential_Bucket], "")</f>
        <v>Low</v>
      </c>
      <c r="X707" s="82" t="str">
        <f>IF(tblClean[[#This Row],[Customer Rating]]="", "", IF(tblClean[[#This Row],[Customer Rating]]&lt;=2,"0-2", IF(tblClean[[#This Row],[Customer Rating]]&lt;=5,"3-5", IF(tblClean[[#This Row],[Customer Rating]]&lt;=8,"6-8","9-10"))))</f>
        <v/>
      </c>
    </row>
    <row r="708" spans="1:24" x14ac:dyDescent="0.3">
      <c r="A708" s="40" t="s">
        <v>727</v>
      </c>
      <c r="B708" s="41" t="s">
        <v>15</v>
      </c>
      <c r="C708" s="41" t="s">
        <v>30</v>
      </c>
      <c r="D708" s="42">
        <v>45956</v>
      </c>
      <c r="E708" s="42">
        <v>45961</v>
      </c>
      <c r="F708" s="42">
        <v>45962</v>
      </c>
      <c r="G708" s="42">
        <v>45968</v>
      </c>
      <c r="H708" s="41" t="s">
        <v>17</v>
      </c>
      <c r="I708" s="41"/>
      <c r="J708" s="42">
        <v>45988</v>
      </c>
      <c r="K708" s="43">
        <v>7</v>
      </c>
      <c r="L708" s="44">
        <f>IF(NOT(ISBLANK(tblClean[[#This Row],[Pre-Booking Date]])), 1, 0)</f>
        <v>1</v>
      </c>
      <c r="M708" s="44">
        <f>IF(NOT(ISBLANK(tblClean[[#This Row],[Booking Date]])), 1, 0)</f>
        <v>1</v>
      </c>
      <c r="N708" s="38">
        <f>IF(NOT(ISBLANK(tblClean[[#This Row],[Delivery Date]])), 1, 0)</f>
        <v>1</v>
      </c>
      <c r="O708" s="38">
        <f>IF(OR(LOWER(TRIM(tblClean[[#This Row],[Cancellation Status]]))="yes", LOWER(TRIM(tblClean[[#This Row],[Cancellation Status]]))="cancelled"), 1, 0)</f>
        <v>0</v>
      </c>
      <c r="P708" s="38">
        <f>IF(AND(tblClean[[#This Row],[Is_Delivered]]=1, tblClean[[#This Row],[Is_Cancelled]]=0), 1, 0)</f>
        <v>1</v>
      </c>
      <c r="Q708" s="38">
        <f>IF(AND(NOT(ISBLANK(tblClean[[#This Row],[Pre-Booking Date]])), NOT(ISBLANK(tblClean[[#This Row],[Lead Date]]))), tblClean[[#This Row],[Pre-Booking Date]] - tblClean[[#This Row],[Lead Date]], "")</f>
        <v>5</v>
      </c>
      <c r="R708" s="38">
        <f>IF(AND(NOT(ISBLANK(tblClean[[#This Row],[Booking Date]])), NOT(ISBLANK(tblClean[[#This Row],[Pre-Booking Date]]))), tblClean[[#This Row],[Booking Date]] - tblClean[[#This Row],[Pre-Booking Date]], "")</f>
        <v>1</v>
      </c>
      <c r="S708" s="38">
        <f>IF(AND(NOT(ISBLANK(tblClean[[#This Row],[Delivery Date]])), NOT(ISBLANK(tblClean[[#This Row],[Booking Date]]))), tblClean[[#This Row],[Delivery Date]] - tblClean[[#This Row],[Booking Date]], "")</f>
        <v>6</v>
      </c>
      <c r="T708" s="39">
        <f>IF(AND(tblClean[[#This Row],[Is_SuccessfulDelivery]]=1, NOT(ISBLANK(tblClean[[#This Row],[Delivery Date]])), NOT(ISBLANK(tblClean[[#This Row],[Booking Date]]))),
   tblClean[[#This Row],[Delivery Date]] - tblClean[[#This Row],[Booking Date]],
   "")</f>
        <v>6</v>
      </c>
      <c r="U7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08" s="82">
        <f>IF(tblClean[[#This Row],[Delivery Date]]="", "", tblClean[[#This Row],[Delivery Date]] - tblClean[[#This Row],[Lead Date]])</f>
        <v>12</v>
      </c>
      <c r="W708" s="82" t="str">
        <f>_xlfn.XLOOKUP(tblClean[[#This Row],[Lead ID]], tblHP[Lead ID], tblHP[Potential_Bucket], "")</f>
        <v>High</v>
      </c>
      <c r="X708" s="82" t="str">
        <f>IF(tblClean[[#This Row],[Customer Rating]]="", "", IF(tblClean[[#This Row],[Customer Rating]]&lt;=2,"0-2", IF(tblClean[[#This Row],[Customer Rating]]&lt;=5,"3-5", IF(tblClean[[#This Row],[Customer Rating]]&lt;=8,"6-8","9-10"))))</f>
        <v>6-8</v>
      </c>
    </row>
    <row r="709" spans="1:24" x14ac:dyDescent="0.3">
      <c r="A709" s="33" t="s">
        <v>728</v>
      </c>
      <c r="B709" s="34" t="s">
        <v>15</v>
      </c>
      <c r="C709" s="34" t="s">
        <v>22</v>
      </c>
      <c r="D709" s="35">
        <v>45945</v>
      </c>
      <c r="E709" s="34"/>
      <c r="F709" s="34"/>
      <c r="G709" s="34"/>
      <c r="H709" s="34" t="s">
        <v>23</v>
      </c>
      <c r="I709" s="34" t="s">
        <v>63</v>
      </c>
      <c r="J709" s="34"/>
      <c r="K709" s="36"/>
      <c r="L709" s="44">
        <f>IF(NOT(ISBLANK(tblClean[[#This Row],[Pre-Booking Date]])), 1, 0)</f>
        <v>0</v>
      </c>
      <c r="M709" s="44">
        <f>IF(NOT(ISBLANK(tblClean[[#This Row],[Booking Date]])), 1, 0)</f>
        <v>0</v>
      </c>
      <c r="N709" s="38">
        <f>IF(NOT(ISBLANK(tblClean[[#This Row],[Delivery Date]])), 1, 0)</f>
        <v>0</v>
      </c>
      <c r="O709" s="38">
        <f>IF(OR(LOWER(TRIM(tblClean[[#This Row],[Cancellation Status]]))="yes", LOWER(TRIM(tblClean[[#This Row],[Cancellation Status]]))="cancelled"), 1, 0)</f>
        <v>1</v>
      </c>
      <c r="P709" s="38">
        <f>IF(AND(tblClean[[#This Row],[Is_Delivered]]=1, tblClean[[#This Row],[Is_Cancelled]]=0), 1, 0)</f>
        <v>0</v>
      </c>
      <c r="Q709" s="38" t="str">
        <f>IF(AND(NOT(ISBLANK(tblClean[[#This Row],[Pre-Booking Date]])), NOT(ISBLANK(tblClean[[#This Row],[Lead Date]]))), tblClean[[#This Row],[Pre-Booking Date]] - tblClean[[#This Row],[Lead Date]], "")</f>
        <v/>
      </c>
      <c r="R709" s="38" t="str">
        <f>IF(AND(NOT(ISBLANK(tblClean[[#This Row],[Booking Date]])), NOT(ISBLANK(tblClean[[#This Row],[Pre-Booking Date]]))), tblClean[[#This Row],[Booking Date]] - tblClean[[#This Row],[Pre-Booking Date]], "")</f>
        <v/>
      </c>
      <c r="S709" s="38" t="str">
        <f>IF(AND(NOT(ISBLANK(tblClean[[#This Row],[Delivery Date]])), NOT(ISBLANK(tblClean[[#This Row],[Booking Date]]))), tblClean[[#This Row],[Delivery Date]] - tblClean[[#This Row],[Booking Date]], "")</f>
        <v/>
      </c>
      <c r="T709" s="39" t="str">
        <f>IF(AND(tblClean[[#This Row],[Is_SuccessfulDelivery]]=1, NOT(ISBLANK(tblClean[[#This Row],[Delivery Date]])), NOT(ISBLANK(tblClean[[#This Row],[Booking Date]]))),
   tblClean[[#This Row],[Delivery Date]] - tblClean[[#This Row],[Booking Date]],
   "")</f>
        <v/>
      </c>
      <c r="U7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09" s="82" t="str">
        <f>IF(tblClean[[#This Row],[Delivery Date]]="", "", tblClean[[#This Row],[Delivery Date]] - tblClean[[#This Row],[Lead Date]])</f>
        <v/>
      </c>
      <c r="W709" s="82" t="str">
        <f>_xlfn.XLOOKUP(tblClean[[#This Row],[Lead ID]], tblHP[Lead ID], tblHP[Potential_Bucket], "")</f>
        <v>Low</v>
      </c>
      <c r="X709" s="82" t="str">
        <f>IF(tblClean[[#This Row],[Customer Rating]]="", "", IF(tblClean[[#This Row],[Customer Rating]]&lt;=2,"0-2", IF(tblClean[[#This Row],[Customer Rating]]&lt;=5,"3-5", IF(tblClean[[#This Row],[Customer Rating]]&lt;=8,"6-8","9-10"))))</f>
        <v/>
      </c>
    </row>
    <row r="710" spans="1:24" x14ac:dyDescent="0.3">
      <c r="A710" s="40" t="s">
        <v>729</v>
      </c>
      <c r="B710" s="41" t="s">
        <v>15</v>
      </c>
      <c r="C710" s="41" t="s">
        <v>30</v>
      </c>
      <c r="D710" s="42">
        <v>45932</v>
      </c>
      <c r="E710" s="42">
        <v>45936</v>
      </c>
      <c r="F710" s="42">
        <v>45939</v>
      </c>
      <c r="G710" s="42">
        <v>45944</v>
      </c>
      <c r="H710" s="41" t="s">
        <v>17</v>
      </c>
      <c r="I710" s="41"/>
      <c r="J710" s="42">
        <v>45967</v>
      </c>
      <c r="K710" s="43">
        <v>9</v>
      </c>
      <c r="L710" s="44">
        <f>IF(NOT(ISBLANK(tblClean[[#This Row],[Pre-Booking Date]])), 1, 0)</f>
        <v>1</v>
      </c>
      <c r="M710" s="44">
        <f>IF(NOT(ISBLANK(tblClean[[#This Row],[Booking Date]])), 1, 0)</f>
        <v>1</v>
      </c>
      <c r="N710" s="38">
        <f>IF(NOT(ISBLANK(tblClean[[#This Row],[Delivery Date]])), 1, 0)</f>
        <v>1</v>
      </c>
      <c r="O710" s="38">
        <f>IF(OR(LOWER(TRIM(tblClean[[#This Row],[Cancellation Status]]))="yes", LOWER(TRIM(tblClean[[#This Row],[Cancellation Status]]))="cancelled"), 1, 0)</f>
        <v>0</v>
      </c>
      <c r="P710" s="38">
        <f>IF(AND(tblClean[[#This Row],[Is_Delivered]]=1, tblClean[[#This Row],[Is_Cancelled]]=0), 1, 0)</f>
        <v>1</v>
      </c>
      <c r="Q710" s="38">
        <f>IF(AND(NOT(ISBLANK(tblClean[[#This Row],[Pre-Booking Date]])), NOT(ISBLANK(tblClean[[#This Row],[Lead Date]]))), tblClean[[#This Row],[Pre-Booking Date]] - tblClean[[#This Row],[Lead Date]], "")</f>
        <v>4</v>
      </c>
      <c r="R710" s="38">
        <f>IF(AND(NOT(ISBLANK(tblClean[[#This Row],[Booking Date]])), NOT(ISBLANK(tblClean[[#This Row],[Pre-Booking Date]]))), tblClean[[#This Row],[Booking Date]] - tblClean[[#This Row],[Pre-Booking Date]], "")</f>
        <v>3</v>
      </c>
      <c r="S710" s="38">
        <f>IF(AND(NOT(ISBLANK(tblClean[[#This Row],[Delivery Date]])), NOT(ISBLANK(tblClean[[#This Row],[Booking Date]]))), tblClean[[#This Row],[Delivery Date]] - tblClean[[#This Row],[Booking Date]], "")</f>
        <v>5</v>
      </c>
      <c r="T710" s="39">
        <f>IF(AND(tblClean[[#This Row],[Is_SuccessfulDelivery]]=1, NOT(ISBLANK(tblClean[[#This Row],[Delivery Date]])), NOT(ISBLANK(tblClean[[#This Row],[Booking Date]]))),
   tblClean[[#This Row],[Delivery Date]] - tblClean[[#This Row],[Booking Date]],
   "")</f>
        <v>5</v>
      </c>
      <c r="U7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10" s="82">
        <f>IF(tblClean[[#This Row],[Delivery Date]]="", "", tblClean[[#This Row],[Delivery Date]] - tblClean[[#This Row],[Lead Date]])</f>
        <v>12</v>
      </c>
      <c r="W710" s="82" t="str">
        <f>_xlfn.XLOOKUP(tblClean[[#This Row],[Lead ID]], tblHP[Lead ID], tblHP[Potential_Bucket], "")</f>
        <v>High</v>
      </c>
      <c r="X710" s="82" t="str">
        <f>IF(tblClean[[#This Row],[Customer Rating]]="", "", IF(tblClean[[#This Row],[Customer Rating]]&lt;=2,"0-2", IF(tblClean[[#This Row],[Customer Rating]]&lt;=5,"3-5", IF(tblClean[[#This Row],[Customer Rating]]&lt;=8,"6-8","9-10"))))</f>
        <v>9-10</v>
      </c>
    </row>
    <row r="711" spans="1:24" x14ac:dyDescent="0.3">
      <c r="A711" s="33" t="s">
        <v>730</v>
      </c>
      <c r="B711" s="34" t="s">
        <v>15</v>
      </c>
      <c r="C711" s="34" t="s">
        <v>30</v>
      </c>
      <c r="D711" s="35">
        <v>45949</v>
      </c>
      <c r="E711" s="35">
        <v>45954</v>
      </c>
      <c r="F711" s="35">
        <v>45956</v>
      </c>
      <c r="G711" s="35">
        <v>45959</v>
      </c>
      <c r="H711" s="34" t="s">
        <v>23</v>
      </c>
      <c r="I711" s="34" t="s">
        <v>26</v>
      </c>
      <c r="J711" s="34"/>
      <c r="K711" s="36"/>
      <c r="L711" s="44">
        <f>IF(NOT(ISBLANK(tblClean[[#This Row],[Pre-Booking Date]])), 1, 0)</f>
        <v>1</v>
      </c>
      <c r="M711" s="44">
        <f>IF(NOT(ISBLANK(tblClean[[#This Row],[Booking Date]])), 1, 0)</f>
        <v>1</v>
      </c>
      <c r="N711" s="38">
        <f>IF(NOT(ISBLANK(tblClean[[#This Row],[Delivery Date]])), 1, 0)</f>
        <v>1</v>
      </c>
      <c r="O711" s="38">
        <f>IF(OR(LOWER(TRIM(tblClean[[#This Row],[Cancellation Status]]))="yes", LOWER(TRIM(tblClean[[#This Row],[Cancellation Status]]))="cancelled"), 1, 0)</f>
        <v>1</v>
      </c>
      <c r="P711" s="38">
        <f>IF(AND(tblClean[[#This Row],[Is_Delivered]]=1, tblClean[[#This Row],[Is_Cancelled]]=0), 1, 0)</f>
        <v>0</v>
      </c>
      <c r="Q711" s="38">
        <f>IF(AND(NOT(ISBLANK(tblClean[[#This Row],[Pre-Booking Date]])), NOT(ISBLANK(tblClean[[#This Row],[Lead Date]]))), tblClean[[#This Row],[Pre-Booking Date]] - tblClean[[#This Row],[Lead Date]], "")</f>
        <v>5</v>
      </c>
      <c r="R711" s="38">
        <f>IF(AND(NOT(ISBLANK(tblClean[[#This Row],[Booking Date]])), NOT(ISBLANK(tblClean[[#This Row],[Pre-Booking Date]]))), tblClean[[#This Row],[Booking Date]] - tblClean[[#This Row],[Pre-Booking Date]], "")</f>
        <v>2</v>
      </c>
      <c r="S711" s="38">
        <f>IF(AND(NOT(ISBLANK(tblClean[[#This Row],[Delivery Date]])), NOT(ISBLANK(tblClean[[#This Row],[Booking Date]]))), tblClean[[#This Row],[Delivery Date]] - tblClean[[#This Row],[Booking Date]], "")</f>
        <v>3</v>
      </c>
      <c r="T711" s="39" t="str">
        <f>IF(AND(tblClean[[#This Row],[Is_SuccessfulDelivery]]=1, NOT(ISBLANK(tblClean[[#This Row],[Delivery Date]])), NOT(ISBLANK(tblClean[[#This Row],[Booking Date]]))),
   tblClean[[#This Row],[Delivery Date]] - tblClean[[#This Row],[Booking Date]],
   "")</f>
        <v/>
      </c>
      <c r="U7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11" s="82">
        <f>IF(tblClean[[#This Row],[Delivery Date]]="", "", tblClean[[#This Row],[Delivery Date]] - tblClean[[#This Row],[Lead Date]])</f>
        <v>10</v>
      </c>
      <c r="W711" s="82" t="str">
        <f>_xlfn.XLOOKUP(tblClean[[#This Row],[Lead ID]], tblHP[Lead ID], tblHP[Potential_Bucket], "")</f>
        <v>Low</v>
      </c>
      <c r="X711" s="82" t="str">
        <f>IF(tblClean[[#This Row],[Customer Rating]]="", "", IF(tblClean[[#This Row],[Customer Rating]]&lt;=2,"0-2", IF(tblClean[[#This Row],[Customer Rating]]&lt;=5,"3-5", IF(tblClean[[#This Row],[Customer Rating]]&lt;=8,"6-8","9-10"))))</f>
        <v/>
      </c>
    </row>
    <row r="712" spans="1:24" x14ac:dyDescent="0.3">
      <c r="A712" s="40" t="s">
        <v>731</v>
      </c>
      <c r="B712" s="41" t="s">
        <v>19</v>
      </c>
      <c r="C712" s="41" t="s">
        <v>16</v>
      </c>
      <c r="D712" s="42">
        <v>45942</v>
      </c>
      <c r="E712" s="42">
        <v>45943</v>
      </c>
      <c r="F712" s="42">
        <v>45948</v>
      </c>
      <c r="G712" s="42">
        <v>45955</v>
      </c>
      <c r="H712" s="41" t="s">
        <v>17</v>
      </c>
      <c r="I712" s="41"/>
      <c r="J712" s="42">
        <v>45983</v>
      </c>
      <c r="K712" s="43">
        <v>2</v>
      </c>
      <c r="L712" s="44">
        <f>IF(NOT(ISBLANK(tblClean[[#This Row],[Pre-Booking Date]])), 1, 0)</f>
        <v>1</v>
      </c>
      <c r="M712" s="44">
        <f>IF(NOT(ISBLANK(tblClean[[#This Row],[Booking Date]])), 1, 0)</f>
        <v>1</v>
      </c>
      <c r="N712" s="38">
        <f>IF(NOT(ISBLANK(tblClean[[#This Row],[Delivery Date]])), 1, 0)</f>
        <v>1</v>
      </c>
      <c r="O712" s="38">
        <f>IF(OR(LOWER(TRIM(tblClean[[#This Row],[Cancellation Status]]))="yes", LOWER(TRIM(tblClean[[#This Row],[Cancellation Status]]))="cancelled"), 1, 0)</f>
        <v>0</v>
      </c>
      <c r="P712" s="38">
        <f>IF(AND(tblClean[[#This Row],[Is_Delivered]]=1, tblClean[[#This Row],[Is_Cancelled]]=0), 1, 0)</f>
        <v>1</v>
      </c>
      <c r="Q712" s="38">
        <f>IF(AND(NOT(ISBLANK(tblClean[[#This Row],[Pre-Booking Date]])), NOT(ISBLANK(tblClean[[#This Row],[Lead Date]]))), tblClean[[#This Row],[Pre-Booking Date]] - tblClean[[#This Row],[Lead Date]], "")</f>
        <v>1</v>
      </c>
      <c r="R712" s="38">
        <f>IF(AND(NOT(ISBLANK(tblClean[[#This Row],[Booking Date]])), NOT(ISBLANK(tblClean[[#This Row],[Pre-Booking Date]]))), tblClean[[#This Row],[Booking Date]] - tblClean[[#This Row],[Pre-Booking Date]], "")</f>
        <v>5</v>
      </c>
      <c r="S712" s="38">
        <f>IF(AND(NOT(ISBLANK(tblClean[[#This Row],[Delivery Date]])), NOT(ISBLANK(tblClean[[#This Row],[Booking Date]]))), tblClean[[#This Row],[Delivery Date]] - tblClean[[#This Row],[Booking Date]], "")</f>
        <v>7</v>
      </c>
      <c r="T712" s="39">
        <f>IF(AND(tblClean[[#This Row],[Is_SuccessfulDelivery]]=1, NOT(ISBLANK(tblClean[[#This Row],[Delivery Date]])), NOT(ISBLANK(tblClean[[#This Row],[Booking Date]]))),
   tblClean[[#This Row],[Delivery Date]] - tblClean[[#This Row],[Booking Date]],
   "")</f>
        <v>7</v>
      </c>
      <c r="U7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12" s="82">
        <f>IF(tblClean[[#This Row],[Delivery Date]]="", "", tblClean[[#This Row],[Delivery Date]] - tblClean[[#This Row],[Lead Date]])</f>
        <v>13</v>
      </c>
      <c r="W712" s="82" t="str">
        <f>_xlfn.XLOOKUP(tblClean[[#This Row],[Lead ID]], tblHP[Lead ID], tblHP[Potential_Bucket], "")</f>
        <v>Low</v>
      </c>
      <c r="X712" s="82" t="str">
        <f>IF(tblClean[[#This Row],[Customer Rating]]="", "", IF(tblClean[[#This Row],[Customer Rating]]&lt;=2,"0-2", IF(tblClean[[#This Row],[Customer Rating]]&lt;=5,"3-5", IF(tblClean[[#This Row],[Customer Rating]]&lt;=8,"6-8","9-10"))))</f>
        <v>0-2</v>
      </c>
    </row>
    <row r="713" spans="1:24" x14ac:dyDescent="0.3">
      <c r="A713" s="33" t="s">
        <v>732</v>
      </c>
      <c r="B713" s="34" t="s">
        <v>32</v>
      </c>
      <c r="C713" s="34" t="s">
        <v>16</v>
      </c>
      <c r="D713" s="35">
        <v>45954</v>
      </c>
      <c r="E713" s="35">
        <v>45957</v>
      </c>
      <c r="F713" s="35">
        <v>45959</v>
      </c>
      <c r="G713" s="35">
        <v>45965</v>
      </c>
      <c r="H713" s="34" t="s">
        <v>17</v>
      </c>
      <c r="I713" s="34"/>
      <c r="J713" s="35">
        <v>45989</v>
      </c>
      <c r="K713" s="36">
        <v>9</v>
      </c>
      <c r="L713" s="44">
        <f>IF(NOT(ISBLANK(tblClean[[#This Row],[Pre-Booking Date]])), 1, 0)</f>
        <v>1</v>
      </c>
      <c r="M713" s="44">
        <f>IF(NOT(ISBLANK(tblClean[[#This Row],[Booking Date]])), 1, 0)</f>
        <v>1</v>
      </c>
      <c r="N713" s="38">
        <f>IF(NOT(ISBLANK(tblClean[[#This Row],[Delivery Date]])), 1, 0)</f>
        <v>1</v>
      </c>
      <c r="O713" s="38">
        <f>IF(OR(LOWER(TRIM(tblClean[[#This Row],[Cancellation Status]]))="yes", LOWER(TRIM(tblClean[[#This Row],[Cancellation Status]]))="cancelled"), 1, 0)</f>
        <v>0</v>
      </c>
      <c r="P713" s="38">
        <f>IF(AND(tblClean[[#This Row],[Is_Delivered]]=1, tblClean[[#This Row],[Is_Cancelled]]=0), 1, 0)</f>
        <v>1</v>
      </c>
      <c r="Q713" s="38">
        <f>IF(AND(NOT(ISBLANK(tblClean[[#This Row],[Pre-Booking Date]])), NOT(ISBLANK(tblClean[[#This Row],[Lead Date]]))), tblClean[[#This Row],[Pre-Booking Date]] - tblClean[[#This Row],[Lead Date]], "")</f>
        <v>3</v>
      </c>
      <c r="R713" s="38">
        <f>IF(AND(NOT(ISBLANK(tblClean[[#This Row],[Booking Date]])), NOT(ISBLANK(tblClean[[#This Row],[Pre-Booking Date]]))), tblClean[[#This Row],[Booking Date]] - tblClean[[#This Row],[Pre-Booking Date]], "")</f>
        <v>2</v>
      </c>
      <c r="S713" s="38">
        <f>IF(AND(NOT(ISBLANK(tblClean[[#This Row],[Delivery Date]])), NOT(ISBLANK(tblClean[[#This Row],[Booking Date]]))), tblClean[[#This Row],[Delivery Date]] - tblClean[[#This Row],[Booking Date]], "")</f>
        <v>6</v>
      </c>
      <c r="T713" s="39">
        <f>IF(AND(tblClean[[#This Row],[Is_SuccessfulDelivery]]=1, NOT(ISBLANK(tblClean[[#This Row],[Delivery Date]])), NOT(ISBLANK(tblClean[[#This Row],[Booking Date]]))),
   tblClean[[#This Row],[Delivery Date]] - tblClean[[#This Row],[Booking Date]],
   "")</f>
        <v>6</v>
      </c>
      <c r="U7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13" s="82">
        <f>IF(tblClean[[#This Row],[Delivery Date]]="", "", tblClean[[#This Row],[Delivery Date]] - tblClean[[#This Row],[Lead Date]])</f>
        <v>11</v>
      </c>
      <c r="W713" s="82" t="str">
        <f>_xlfn.XLOOKUP(tblClean[[#This Row],[Lead ID]], tblHP[Lead ID], tblHP[Potential_Bucket], "")</f>
        <v>Low</v>
      </c>
      <c r="X713" s="82" t="str">
        <f>IF(tblClean[[#This Row],[Customer Rating]]="", "", IF(tblClean[[#This Row],[Customer Rating]]&lt;=2,"0-2", IF(tblClean[[#This Row],[Customer Rating]]&lt;=5,"3-5", IF(tblClean[[#This Row],[Customer Rating]]&lt;=8,"6-8","9-10"))))</f>
        <v>9-10</v>
      </c>
    </row>
    <row r="714" spans="1:24" x14ac:dyDescent="0.3">
      <c r="A714" s="40" t="s">
        <v>733</v>
      </c>
      <c r="B714" s="41" t="s">
        <v>32</v>
      </c>
      <c r="C714" s="41" t="s">
        <v>16</v>
      </c>
      <c r="D714" s="42">
        <v>45935</v>
      </c>
      <c r="E714" s="42">
        <v>45938</v>
      </c>
      <c r="F714" s="42">
        <v>45943</v>
      </c>
      <c r="G714" s="42">
        <v>45946</v>
      </c>
      <c r="H714" s="41" t="s">
        <v>17</v>
      </c>
      <c r="I714" s="41"/>
      <c r="J714" s="42">
        <v>45960</v>
      </c>
      <c r="K714" s="43">
        <v>2</v>
      </c>
      <c r="L714" s="44">
        <f>IF(NOT(ISBLANK(tblClean[[#This Row],[Pre-Booking Date]])), 1, 0)</f>
        <v>1</v>
      </c>
      <c r="M714" s="44">
        <f>IF(NOT(ISBLANK(tblClean[[#This Row],[Booking Date]])), 1, 0)</f>
        <v>1</v>
      </c>
      <c r="N714" s="38">
        <f>IF(NOT(ISBLANK(tblClean[[#This Row],[Delivery Date]])), 1, 0)</f>
        <v>1</v>
      </c>
      <c r="O714" s="38">
        <f>IF(OR(LOWER(TRIM(tblClean[[#This Row],[Cancellation Status]]))="yes", LOWER(TRIM(tblClean[[#This Row],[Cancellation Status]]))="cancelled"), 1, 0)</f>
        <v>0</v>
      </c>
      <c r="P714" s="38">
        <f>IF(AND(tblClean[[#This Row],[Is_Delivered]]=1, tblClean[[#This Row],[Is_Cancelled]]=0), 1, 0)</f>
        <v>1</v>
      </c>
      <c r="Q714" s="38">
        <f>IF(AND(NOT(ISBLANK(tblClean[[#This Row],[Pre-Booking Date]])), NOT(ISBLANK(tblClean[[#This Row],[Lead Date]]))), tblClean[[#This Row],[Pre-Booking Date]] - tblClean[[#This Row],[Lead Date]], "")</f>
        <v>3</v>
      </c>
      <c r="R714" s="38">
        <f>IF(AND(NOT(ISBLANK(tblClean[[#This Row],[Booking Date]])), NOT(ISBLANK(tblClean[[#This Row],[Pre-Booking Date]]))), tblClean[[#This Row],[Booking Date]] - tblClean[[#This Row],[Pre-Booking Date]], "")</f>
        <v>5</v>
      </c>
      <c r="S714" s="38">
        <f>IF(AND(NOT(ISBLANK(tblClean[[#This Row],[Delivery Date]])), NOT(ISBLANK(tblClean[[#This Row],[Booking Date]]))), tblClean[[#This Row],[Delivery Date]] - tblClean[[#This Row],[Booking Date]], "")</f>
        <v>3</v>
      </c>
      <c r="T714" s="39">
        <f>IF(AND(tblClean[[#This Row],[Is_SuccessfulDelivery]]=1, NOT(ISBLANK(tblClean[[#This Row],[Delivery Date]])), NOT(ISBLANK(tblClean[[#This Row],[Booking Date]]))),
   tblClean[[#This Row],[Delivery Date]] - tblClean[[#This Row],[Booking Date]],
   "")</f>
        <v>3</v>
      </c>
      <c r="U7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14" s="82">
        <f>IF(tblClean[[#This Row],[Delivery Date]]="", "", tblClean[[#This Row],[Delivery Date]] - tblClean[[#This Row],[Lead Date]])</f>
        <v>11</v>
      </c>
      <c r="W714" s="82" t="str">
        <f>_xlfn.XLOOKUP(tblClean[[#This Row],[Lead ID]], tblHP[Lead ID], tblHP[Potential_Bucket], "")</f>
        <v>Low</v>
      </c>
      <c r="X714" s="82" t="str">
        <f>IF(tblClean[[#This Row],[Customer Rating]]="", "", IF(tblClean[[#This Row],[Customer Rating]]&lt;=2,"0-2", IF(tblClean[[#This Row],[Customer Rating]]&lt;=5,"3-5", IF(tblClean[[#This Row],[Customer Rating]]&lt;=8,"6-8","9-10"))))</f>
        <v>0-2</v>
      </c>
    </row>
    <row r="715" spans="1:24" x14ac:dyDescent="0.3">
      <c r="A715" s="33" t="s">
        <v>734</v>
      </c>
      <c r="B715" s="34" t="s">
        <v>21</v>
      </c>
      <c r="C715" s="34" t="s">
        <v>16</v>
      </c>
      <c r="D715" s="35">
        <v>45933</v>
      </c>
      <c r="E715" s="35">
        <v>45937</v>
      </c>
      <c r="F715" s="35">
        <v>45941</v>
      </c>
      <c r="G715" s="35">
        <v>45944</v>
      </c>
      <c r="H715" s="34" t="s">
        <v>17</v>
      </c>
      <c r="I715" s="34"/>
      <c r="J715" s="35">
        <v>45964</v>
      </c>
      <c r="K715" s="36">
        <v>6</v>
      </c>
      <c r="L715" s="44">
        <f>IF(NOT(ISBLANK(tblClean[[#This Row],[Pre-Booking Date]])), 1, 0)</f>
        <v>1</v>
      </c>
      <c r="M715" s="44">
        <f>IF(NOT(ISBLANK(tblClean[[#This Row],[Booking Date]])), 1, 0)</f>
        <v>1</v>
      </c>
      <c r="N715" s="38">
        <f>IF(NOT(ISBLANK(tblClean[[#This Row],[Delivery Date]])), 1, 0)</f>
        <v>1</v>
      </c>
      <c r="O715" s="38">
        <f>IF(OR(LOWER(TRIM(tblClean[[#This Row],[Cancellation Status]]))="yes", LOWER(TRIM(tblClean[[#This Row],[Cancellation Status]]))="cancelled"), 1, 0)</f>
        <v>0</v>
      </c>
      <c r="P715" s="38">
        <f>IF(AND(tblClean[[#This Row],[Is_Delivered]]=1, tblClean[[#This Row],[Is_Cancelled]]=0), 1, 0)</f>
        <v>1</v>
      </c>
      <c r="Q715" s="38">
        <f>IF(AND(NOT(ISBLANK(tblClean[[#This Row],[Pre-Booking Date]])), NOT(ISBLANK(tblClean[[#This Row],[Lead Date]]))), tblClean[[#This Row],[Pre-Booking Date]] - tblClean[[#This Row],[Lead Date]], "")</f>
        <v>4</v>
      </c>
      <c r="R715" s="38">
        <f>IF(AND(NOT(ISBLANK(tblClean[[#This Row],[Booking Date]])), NOT(ISBLANK(tblClean[[#This Row],[Pre-Booking Date]]))), tblClean[[#This Row],[Booking Date]] - tblClean[[#This Row],[Pre-Booking Date]], "")</f>
        <v>4</v>
      </c>
      <c r="S715" s="38">
        <f>IF(AND(NOT(ISBLANK(tblClean[[#This Row],[Delivery Date]])), NOT(ISBLANK(tblClean[[#This Row],[Booking Date]]))), tblClean[[#This Row],[Delivery Date]] - tblClean[[#This Row],[Booking Date]], "")</f>
        <v>3</v>
      </c>
      <c r="T715" s="39">
        <f>IF(AND(tblClean[[#This Row],[Is_SuccessfulDelivery]]=1, NOT(ISBLANK(tblClean[[#This Row],[Delivery Date]])), NOT(ISBLANK(tblClean[[#This Row],[Booking Date]]))),
   tblClean[[#This Row],[Delivery Date]] - tblClean[[#This Row],[Booking Date]],
   "")</f>
        <v>3</v>
      </c>
      <c r="U7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15" s="82">
        <f>IF(tblClean[[#This Row],[Delivery Date]]="", "", tblClean[[#This Row],[Delivery Date]] - tblClean[[#This Row],[Lead Date]])</f>
        <v>11</v>
      </c>
      <c r="W715" s="82" t="str">
        <f>_xlfn.XLOOKUP(tblClean[[#This Row],[Lead ID]], tblHP[Lead ID], tblHP[Potential_Bucket], "")</f>
        <v>Low</v>
      </c>
      <c r="X715" s="82" t="str">
        <f>IF(tblClean[[#This Row],[Customer Rating]]="", "", IF(tblClean[[#This Row],[Customer Rating]]&lt;=2,"0-2", IF(tblClean[[#This Row],[Customer Rating]]&lt;=5,"3-5", IF(tblClean[[#This Row],[Customer Rating]]&lt;=8,"6-8","9-10"))))</f>
        <v>6-8</v>
      </c>
    </row>
    <row r="716" spans="1:24" x14ac:dyDescent="0.3">
      <c r="A716" s="40" t="s">
        <v>735</v>
      </c>
      <c r="B716" s="41" t="s">
        <v>19</v>
      </c>
      <c r="C716" s="41" t="s">
        <v>30</v>
      </c>
      <c r="D716" s="42">
        <v>45960</v>
      </c>
      <c r="E716" s="42">
        <v>45962</v>
      </c>
      <c r="F716" s="42">
        <v>45967</v>
      </c>
      <c r="G716" s="42">
        <v>45969</v>
      </c>
      <c r="H716" s="41" t="s">
        <v>23</v>
      </c>
      <c r="I716" s="41" t="s">
        <v>33</v>
      </c>
      <c r="J716" s="41"/>
      <c r="K716" s="43"/>
      <c r="L716" s="44">
        <f>IF(NOT(ISBLANK(tblClean[[#This Row],[Pre-Booking Date]])), 1, 0)</f>
        <v>1</v>
      </c>
      <c r="M716" s="44">
        <f>IF(NOT(ISBLANK(tblClean[[#This Row],[Booking Date]])), 1, 0)</f>
        <v>1</v>
      </c>
      <c r="N716" s="38">
        <f>IF(NOT(ISBLANK(tblClean[[#This Row],[Delivery Date]])), 1, 0)</f>
        <v>1</v>
      </c>
      <c r="O716" s="38">
        <f>IF(OR(LOWER(TRIM(tblClean[[#This Row],[Cancellation Status]]))="yes", LOWER(TRIM(tblClean[[#This Row],[Cancellation Status]]))="cancelled"), 1, 0)</f>
        <v>1</v>
      </c>
      <c r="P716" s="38">
        <f>IF(AND(tblClean[[#This Row],[Is_Delivered]]=1, tblClean[[#This Row],[Is_Cancelled]]=0), 1, 0)</f>
        <v>0</v>
      </c>
      <c r="Q716" s="38">
        <f>IF(AND(NOT(ISBLANK(tblClean[[#This Row],[Pre-Booking Date]])), NOT(ISBLANK(tblClean[[#This Row],[Lead Date]]))), tblClean[[#This Row],[Pre-Booking Date]] - tblClean[[#This Row],[Lead Date]], "")</f>
        <v>2</v>
      </c>
      <c r="R716" s="38">
        <f>IF(AND(NOT(ISBLANK(tblClean[[#This Row],[Booking Date]])), NOT(ISBLANK(tblClean[[#This Row],[Pre-Booking Date]]))), tblClean[[#This Row],[Booking Date]] - tblClean[[#This Row],[Pre-Booking Date]], "")</f>
        <v>5</v>
      </c>
      <c r="S716" s="38">
        <f>IF(AND(NOT(ISBLANK(tblClean[[#This Row],[Delivery Date]])), NOT(ISBLANK(tblClean[[#This Row],[Booking Date]]))), tblClean[[#This Row],[Delivery Date]] - tblClean[[#This Row],[Booking Date]], "")</f>
        <v>2</v>
      </c>
      <c r="T716" s="39" t="str">
        <f>IF(AND(tblClean[[#This Row],[Is_SuccessfulDelivery]]=1, NOT(ISBLANK(tblClean[[#This Row],[Delivery Date]])), NOT(ISBLANK(tblClean[[#This Row],[Booking Date]]))),
   tblClean[[#This Row],[Delivery Date]] - tblClean[[#This Row],[Booking Date]],
   "")</f>
        <v/>
      </c>
      <c r="U7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16" s="82">
        <f>IF(tblClean[[#This Row],[Delivery Date]]="", "", tblClean[[#This Row],[Delivery Date]] - tblClean[[#This Row],[Lead Date]])</f>
        <v>9</v>
      </c>
      <c r="W716" s="82" t="str">
        <f>_xlfn.XLOOKUP(tblClean[[#This Row],[Lead ID]], tblHP[Lead ID], tblHP[Potential_Bucket], "")</f>
        <v>Low</v>
      </c>
      <c r="X716" s="82" t="str">
        <f>IF(tblClean[[#This Row],[Customer Rating]]="", "", IF(tblClean[[#This Row],[Customer Rating]]&lt;=2,"0-2", IF(tblClean[[#This Row],[Customer Rating]]&lt;=5,"3-5", IF(tblClean[[#This Row],[Customer Rating]]&lt;=8,"6-8","9-10"))))</f>
        <v/>
      </c>
    </row>
    <row r="717" spans="1:24" x14ac:dyDescent="0.3">
      <c r="A717" s="33" t="s">
        <v>736</v>
      </c>
      <c r="B717" s="34" t="s">
        <v>15</v>
      </c>
      <c r="C717" s="34" t="s">
        <v>30</v>
      </c>
      <c r="D717" s="35">
        <v>45940</v>
      </c>
      <c r="E717" s="35">
        <v>45945</v>
      </c>
      <c r="F717" s="35">
        <v>45948</v>
      </c>
      <c r="G717" s="35">
        <v>45953</v>
      </c>
      <c r="H717" s="34" t="s">
        <v>17</v>
      </c>
      <c r="I717" s="34"/>
      <c r="J717" s="35">
        <v>45968</v>
      </c>
      <c r="K717" s="36">
        <v>2</v>
      </c>
      <c r="L717" s="44">
        <f>IF(NOT(ISBLANK(tblClean[[#This Row],[Pre-Booking Date]])), 1, 0)</f>
        <v>1</v>
      </c>
      <c r="M717" s="44">
        <f>IF(NOT(ISBLANK(tblClean[[#This Row],[Booking Date]])), 1, 0)</f>
        <v>1</v>
      </c>
      <c r="N717" s="38">
        <f>IF(NOT(ISBLANK(tblClean[[#This Row],[Delivery Date]])), 1, 0)</f>
        <v>1</v>
      </c>
      <c r="O717" s="38">
        <f>IF(OR(LOWER(TRIM(tblClean[[#This Row],[Cancellation Status]]))="yes", LOWER(TRIM(tblClean[[#This Row],[Cancellation Status]]))="cancelled"), 1, 0)</f>
        <v>0</v>
      </c>
      <c r="P717" s="38">
        <f>IF(AND(tblClean[[#This Row],[Is_Delivered]]=1, tblClean[[#This Row],[Is_Cancelled]]=0), 1, 0)</f>
        <v>1</v>
      </c>
      <c r="Q717" s="38">
        <f>IF(AND(NOT(ISBLANK(tblClean[[#This Row],[Pre-Booking Date]])), NOT(ISBLANK(tblClean[[#This Row],[Lead Date]]))), tblClean[[#This Row],[Pre-Booking Date]] - tblClean[[#This Row],[Lead Date]], "")</f>
        <v>5</v>
      </c>
      <c r="R717" s="38">
        <f>IF(AND(NOT(ISBLANK(tblClean[[#This Row],[Booking Date]])), NOT(ISBLANK(tblClean[[#This Row],[Pre-Booking Date]]))), tblClean[[#This Row],[Booking Date]] - tblClean[[#This Row],[Pre-Booking Date]], "")</f>
        <v>3</v>
      </c>
      <c r="S717" s="38">
        <f>IF(AND(NOT(ISBLANK(tblClean[[#This Row],[Delivery Date]])), NOT(ISBLANK(tblClean[[#This Row],[Booking Date]]))), tblClean[[#This Row],[Delivery Date]] - tblClean[[#This Row],[Booking Date]], "")</f>
        <v>5</v>
      </c>
      <c r="T717" s="39">
        <f>IF(AND(tblClean[[#This Row],[Is_SuccessfulDelivery]]=1, NOT(ISBLANK(tblClean[[#This Row],[Delivery Date]])), NOT(ISBLANK(tblClean[[#This Row],[Booking Date]]))),
   tblClean[[#This Row],[Delivery Date]] - tblClean[[#This Row],[Booking Date]],
   "")</f>
        <v>5</v>
      </c>
      <c r="U7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17" s="82">
        <f>IF(tblClean[[#This Row],[Delivery Date]]="", "", tblClean[[#This Row],[Delivery Date]] - tblClean[[#This Row],[Lead Date]])</f>
        <v>13</v>
      </c>
      <c r="W717" s="82" t="str">
        <f>_xlfn.XLOOKUP(tblClean[[#This Row],[Lead ID]], tblHP[Lead ID], tblHP[Potential_Bucket], "")</f>
        <v>Low</v>
      </c>
      <c r="X717" s="82" t="str">
        <f>IF(tblClean[[#This Row],[Customer Rating]]="", "", IF(tblClean[[#This Row],[Customer Rating]]&lt;=2,"0-2", IF(tblClean[[#This Row],[Customer Rating]]&lt;=5,"3-5", IF(tblClean[[#This Row],[Customer Rating]]&lt;=8,"6-8","9-10"))))</f>
        <v>0-2</v>
      </c>
    </row>
    <row r="718" spans="1:24" x14ac:dyDescent="0.3">
      <c r="A718" s="40" t="s">
        <v>737</v>
      </c>
      <c r="B718" s="41" t="s">
        <v>19</v>
      </c>
      <c r="C718" s="41" t="s">
        <v>16</v>
      </c>
      <c r="D718" s="42">
        <v>45941</v>
      </c>
      <c r="E718" s="42">
        <v>45944</v>
      </c>
      <c r="F718" s="42">
        <v>45948</v>
      </c>
      <c r="G718" s="42">
        <v>45950</v>
      </c>
      <c r="H718" s="41" t="s">
        <v>17</v>
      </c>
      <c r="I718" s="41"/>
      <c r="J718" s="42">
        <v>45962</v>
      </c>
      <c r="K718" s="43">
        <v>6</v>
      </c>
      <c r="L718" s="44">
        <f>IF(NOT(ISBLANK(tblClean[[#This Row],[Pre-Booking Date]])), 1, 0)</f>
        <v>1</v>
      </c>
      <c r="M718" s="44">
        <f>IF(NOT(ISBLANK(tblClean[[#This Row],[Booking Date]])), 1, 0)</f>
        <v>1</v>
      </c>
      <c r="N718" s="38">
        <f>IF(NOT(ISBLANK(tblClean[[#This Row],[Delivery Date]])), 1, 0)</f>
        <v>1</v>
      </c>
      <c r="O718" s="38">
        <f>IF(OR(LOWER(TRIM(tblClean[[#This Row],[Cancellation Status]]))="yes", LOWER(TRIM(tblClean[[#This Row],[Cancellation Status]]))="cancelled"), 1, 0)</f>
        <v>0</v>
      </c>
      <c r="P718" s="38">
        <f>IF(AND(tblClean[[#This Row],[Is_Delivered]]=1, tblClean[[#This Row],[Is_Cancelled]]=0), 1, 0)</f>
        <v>1</v>
      </c>
      <c r="Q718" s="38">
        <f>IF(AND(NOT(ISBLANK(tblClean[[#This Row],[Pre-Booking Date]])), NOT(ISBLANK(tblClean[[#This Row],[Lead Date]]))), tblClean[[#This Row],[Pre-Booking Date]] - tblClean[[#This Row],[Lead Date]], "")</f>
        <v>3</v>
      </c>
      <c r="R718" s="38">
        <f>IF(AND(NOT(ISBLANK(tblClean[[#This Row],[Booking Date]])), NOT(ISBLANK(tblClean[[#This Row],[Pre-Booking Date]]))), tblClean[[#This Row],[Booking Date]] - tblClean[[#This Row],[Pre-Booking Date]], "")</f>
        <v>4</v>
      </c>
      <c r="S718" s="38">
        <f>IF(AND(NOT(ISBLANK(tblClean[[#This Row],[Delivery Date]])), NOT(ISBLANK(tblClean[[#This Row],[Booking Date]]))), tblClean[[#This Row],[Delivery Date]] - tblClean[[#This Row],[Booking Date]], "")</f>
        <v>2</v>
      </c>
      <c r="T718" s="39">
        <f>IF(AND(tblClean[[#This Row],[Is_SuccessfulDelivery]]=1, NOT(ISBLANK(tblClean[[#This Row],[Delivery Date]])), NOT(ISBLANK(tblClean[[#This Row],[Booking Date]]))),
   tblClean[[#This Row],[Delivery Date]] - tblClean[[#This Row],[Booking Date]],
   "")</f>
        <v>2</v>
      </c>
      <c r="U7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18" s="82">
        <f>IF(tblClean[[#This Row],[Delivery Date]]="", "", tblClean[[#This Row],[Delivery Date]] - tblClean[[#This Row],[Lead Date]])</f>
        <v>9</v>
      </c>
      <c r="W718" s="82" t="str">
        <f>_xlfn.XLOOKUP(tblClean[[#This Row],[Lead ID]], tblHP[Lead ID], tblHP[Potential_Bucket], "")</f>
        <v>Low</v>
      </c>
      <c r="X718" s="82" t="str">
        <f>IF(tblClean[[#This Row],[Customer Rating]]="", "", IF(tblClean[[#This Row],[Customer Rating]]&lt;=2,"0-2", IF(tblClean[[#This Row],[Customer Rating]]&lt;=5,"3-5", IF(tblClean[[#This Row],[Customer Rating]]&lt;=8,"6-8","9-10"))))</f>
        <v>6-8</v>
      </c>
    </row>
    <row r="719" spans="1:24" x14ac:dyDescent="0.3">
      <c r="A719" s="33" t="s">
        <v>738</v>
      </c>
      <c r="B719" s="34" t="s">
        <v>21</v>
      </c>
      <c r="C719" s="34" t="s">
        <v>16</v>
      </c>
      <c r="D719" s="35">
        <v>45954</v>
      </c>
      <c r="E719" s="35">
        <v>45958</v>
      </c>
      <c r="F719" s="35">
        <v>45960</v>
      </c>
      <c r="G719" s="35">
        <v>45963</v>
      </c>
      <c r="H719" s="34" t="s">
        <v>17</v>
      </c>
      <c r="I719" s="34"/>
      <c r="J719" s="35">
        <v>45988</v>
      </c>
      <c r="K719" s="36">
        <v>8</v>
      </c>
      <c r="L719" s="44">
        <f>IF(NOT(ISBLANK(tblClean[[#This Row],[Pre-Booking Date]])), 1, 0)</f>
        <v>1</v>
      </c>
      <c r="M719" s="44">
        <f>IF(NOT(ISBLANK(tblClean[[#This Row],[Booking Date]])), 1, 0)</f>
        <v>1</v>
      </c>
      <c r="N719" s="38">
        <f>IF(NOT(ISBLANK(tblClean[[#This Row],[Delivery Date]])), 1, 0)</f>
        <v>1</v>
      </c>
      <c r="O719" s="38">
        <f>IF(OR(LOWER(TRIM(tblClean[[#This Row],[Cancellation Status]]))="yes", LOWER(TRIM(tblClean[[#This Row],[Cancellation Status]]))="cancelled"), 1, 0)</f>
        <v>0</v>
      </c>
      <c r="P719" s="38">
        <f>IF(AND(tblClean[[#This Row],[Is_Delivered]]=1, tblClean[[#This Row],[Is_Cancelled]]=0), 1, 0)</f>
        <v>1</v>
      </c>
      <c r="Q719" s="38">
        <f>IF(AND(NOT(ISBLANK(tblClean[[#This Row],[Pre-Booking Date]])), NOT(ISBLANK(tblClean[[#This Row],[Lead Date]]))), tblClean[[#This Row],[Pre-Booking Date]] - tblClean[[#This Row],[Lead Date]], "")</f>
        <v>4</v>
      </c>
      <c r="R719" s="38">
        <f>IF(AND(NOT(ISBLANK(tblClean[[#This Row],[Booking Date]])), NOT(ISBLANK(tblClean[[#This Row],[Pre-Booking Date]]))), tblClean[[#This Row],[Booking Date]] - tblClean[[#This Row],[Pre-Booking Date]], "")</f>
        <v>2</v>
      </c>
      <c r="S719" s="38">
        <f>IF(AND(NOT(ISBLANK(tblClean[[#This Row],[Delivery Date]])), NOT(ISBLANK(tblClean[[#This Row],[Booking Date]]))), tblClean[[#This Row],[Delivery Date]] - tblClean[[#This Row],[Booking Date]], "")</f>
        <v>3</v>
      </c>
      <c r="T719" s="39">
        <f>IF(AND(tblClean[[#This Row],[Is_SuccessfulDelivery]]=1, NOT(ISBLANK(tblClean[[#This Row],[Delivery Date]])), NOT(ISBLANK(tblClean[[#This Row],[Booking Date]]))),
   tblClean[[#This Row],[Delivery Date]] - tblClean[[#This Row],[Booking Date]],
   "")</f>
        <v>3</v>
      </c>
      <c r="U7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19" s="82">
        <f>IF(tblClean[[#This Row],[Delivery Date]]="", "", tblClean[[#This Row],[Delivery Date]] - tblClean[[#This Row],[Lead Date]])</f>
        <v>9</v>
      </c>
      <c r="W719" s="82" t="str">
        <f>_xlfn.XLOOKUP(tblClean[[#This Row],[Lead ID]], tblHP[Lead ID], tblHP[Potential_Bucket], "")</f>
        <v>Medium</v>
      </c>
      <c r="X719" s="82" t="str">
        <f>IF(tblClean[[#This Row],[Customer Rating]]="", "", IF(tblClean[[#This Row],[Customer Rating]]&lt;=2,"0-2", IF(tblClean[[#This Row],[Customer Rating]]&lt;=5,"3-5", IF(tblClean[[#This Row],[Customer Rating]]&lt;=8,"6-8","9-10"))))</f>
        <v>6-8</v>
      </c>
    </row>
    <row r="720" spans="1:24" x14ac:dyDescent="0.3">
      <c r="A720" s="40" t="s">
        <v>739</v>
      </c>
      <c r="B720" s="41" t="s">
        <v>21</v>
      </c>
      <c r="C720" s="41" t="s">
        <v>16</v>
      </c>
      <c r="D720" s="42">
        <v>45944</v>
      </c>
      <c r="E720" s="42">
        <v>45946</v>
      </c>
      <c r="F720" s="42">
        <v>45947</v>
      </c>
      <c r="G720" s="42">
        <v>45953</v>
      </c>
      <c r="H720" s="41" t="s">
        <v>17</v>
      </c>
      <c r="I720" s="41"/>
      <c r="J720" s="42">
        <v>45973</v>
      </c>
      <c r="K720" s="43">
        <v>2</v>
      </c>
      <c r="L720" s="44">
        <f>IF(NOT(ISBLANK(tblClean[[#This Row],[Pre-Booking Date]])), 1, 0)</f>
        <v>1</v>
      </c>
      <c r="M720" s="44">
        <f>IF(NOT(ISBLANK(tblClean[[#This Row],[Booking Date]])), 1, 0)</f>
        <v>1</v>
      </c>
      <c r="N720" s="38">
        <f>IF(NOT(ISBLANK(tblClean[[#This Row],[Delivery Date]])), 1, 0)</f>
        <v>1</v>
      </c>
      <c r="O720" s="38">
        <f>IF(OR(LOWER(TRIM(tblClean[[#This Row],[Cancellation Status]]))="yes", LOWER(TRIM(tblClean[[#This Row],[Cancellation Status]]))="cancelled"), 1, 0)</f>
        <v>0</v>
      </c>
      <c r="P720" s="38">
        <f>IF(AND(tblClean[[#This Row],[Is_Delivered]]=1, tblClean[[#This Row],[Is_Cancelled]]=0), 1, 0)</f>
        <v>1</v>
      </c>
      <c r="Q720" s="38">
        <f>IF(AND(NOT(ISBLANK(tblClean[[#This Row],[Pre-Booking Date]])), NOT(ISBLANK(tblClean[[#This Row],[Lead Date]]))), tblClean[[#This Row],[Pre-Booking Date]] - tblClean[[#This Row],[Lead Date]], "")</f>
        <v>2</v>
      </c>
      <c r="R720" s="38">
        <f>IF(AND(NOT(ISBLANK(tblClean[[#This Row],[Booking Date]])), NOT(ISBLANK(tblClean[[#This Row],[Pre-Booking Date]]))), tblClean[[#This Row],[Booking Date]] - tblClean[[#This Row],[Pre-Booking Date]], "")</f>
        <v>1</v>
      </c>
      <c r="S720" s="38">
        <f>IF(AND(NOT(ISBLANK(tblClean[[#This Row],[Delivery Date]])), NOT(ISBLANK(tblClean[[#This Row],[Booking Date]]))), tblClean[[#This Row],[Delivery Date]] - tblClean[[#This Row],[Booking Date]], "")</f>
        <v>6</v>
      </c>
      <c r="T720" s="39">
        <f>IF(AND(tblClean[[#This Row],[Is_SuccessfulDelivery]]=1, NOT(ISBLANK(tblClean[[#This Row],[Delivery Date]])), NOT(ISBLANK(tblClean[[#This Row],[Booking Date]]))),
   tblClean[[#This Row],[Delivery Date]] - tblClean[[#This Row],[Booking Date]],
   "")</f>
        <v>6</v>
      </c>
      <c r="U7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20" s="82">
        <f>IF(tblClean[[#This Row],[Delivery Date]]="", "", tblClean[[#This Row],[Delivery Date]] - tblClean[[#This Row],[Lead Date]])</f>
        <v>9</v>
      </c>
      <c r="W720" s="82" t="str">
        <f>_xlfn.XLOOKUP(tblClean[[#This Row],[Lead ID]], tblHP[Lead ID], tblHP[Potential_Bucket], "")</f>
        <v>Low</v>
      </c>
      <c r="X720" s="82" t="str">
        <f>IF(tblClean[[#This Row],[Customer Rating]]="", "", IF(tblClean[[#This Row],[Customer Rating]]&lt;=2,"0-2", IF(tblClean[[#This Row],[Customer Rating]]&lt;=5,"3-5", IF(tblClean[[#This Row],[Customer Rating]]&lt;=8,"6-8","9-10"))))</f>
        <v>0-2</v>
      </c>
    </row>
    <row r="721" spans="1:24" x14ac:dyDescent="0.3">
      <c r="A721" s="33" t="s">
        <v>740</v>
      </c>
      <c r="B721" s="34" t="s">
        <v>19</v>
      </c>
      <c r="C721" s="34" t="s">
        <v>30</v>
      </c>
      <c r="D721" s="35">
        <v>45936</v>
      </c>
      <c r="E721" s="35">
        <v>45937</v>
      </c>
      <c r="F721" s="35">
        <v>45942</v>
      </c>
      <c r="G721" s="35">
        <v>45946</v>
      </c>
      <c r="H721" s="34" t="s">
        <v>17</v>
      </c>
      <c r="I721" s="34"/>
      <c r="J721" s="35">
        <v>45976</v>
      </c>
      <c r="K721" s="36">
        <v>5</v>
      </c>
      <c r="L721" s="44">
        <f>IF(NOT(ISBLANK(tblClean[[#This Row],[Pre-Booking Date]])), 1, 0)</f>
        <v>1</v>
      </c>
      <c r="M721" s="44">
        <f>IF(NOT(ISBLANK(tblClean[[#This Row],[Booking Date]])), 1, 0)</f>
        <v>1</v>
      </c>
      <c r="N721" s="38">
        <f>IF(NOT(ISBLANK(tblClean[[#This Row],[Delivery Date]])), 1, 0)</f>
        <v>1</v>
      </c>
      <c r="O721" s="38">
        <f>IF(OR(LOWER(TRIM(tblClean[[#This Row],[Cancellation Status]]))="yes", LOWER(TRIM(tblClean[[#This Row],[Cancellation Status]]))="cancelled"), 1, 0)</f>
        <v>0</v>
      </c>
      <c r="P721" s="38">
        <f>IF(AND(tblClean[[#This Row],[Is_Delivered]]=1, tblClean[[#This Row],[Is_Cancelled]]=0), 1, 0)</f>
        <v>1</v>
      </c>
      <c r="Q721" s="38">
        <f>IF(AND(NOT(ISBLANK(tblClean[[#This Row],[Pre-Booking Date]])), NOT(ISBLANK(tblClean[[#This Row],[Lead Date]]))), tblClean[[#This Row],[Pre-Booking Date]] - tblClean[[#This Row],[Lead Date]], "")</f>
        <v>1</v>
      </c>
      <c r="R721" s="38">
        <f>IF(AND(NOT(ISBLANK(tblClean[[#This Row],[Booking Date]])), NOT(ISBLANK(tblClean[[#This Row],[Pre-Booking Date]]))), tblClean[[#This Row],[Booking Date]] - tblClean[[#This Row],[Pre-Booking Date]], "")</f>
        <v>5</v>
      </c>
      <c r="S721" s="38">
        <f>IF(AND(NOT(ISBLANK(tblClean[[#This Row],[Delivery Date]])), NOT(ISBLANK(tblClean[[#This Row],[Booking Date]]))), tblClean[[#This Row],[Delivery Date]] - tblClean[[#This Row],[Booking Date]], "")</f>
        <v>4</v>
      </c>
      <c r="T721" s="39">
        <f>IF(AND(tblClean[[#This Row],[Is_SuccessfulDelivery]]=1, NOT(ISBLANK(tblClean[[#This Row],[Delivery Date]])), NOT(ISBLANK(tblClean[[#This Row],[Booking Date]]))),
   tblClean[[#This Row],[Delivery Date]] - tblClean[[#This Row],[Booking Date]],
   "")</f>
        <v>4</v>
      </c>
      <c r="U7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21" s="82">
        <f>IF(tblClean[[#This Row],[Delivery Date]]="", "", tblClean[[#This Row],[Delivery Date]] - tblClean[[#This Row],[Lead Date]])</f>
        <v>10</v>
      </c>
      <c r="W721" s="82" t="str">
        <f>_xlfn.XLOOKUP(tblClean[[#This Row],[Lead ID]], tblHP[Lead ID], tblHP[Potential_Bucket], "")</f>
        <v>Medium</v>
      </c>
      <c r="X721" s="82" t="str">
        <f>IF(tblClean[[#This Row],[Customer Rating]]="", "", IF(tblClean[[#This Row],[Customer Rating]]&lt;=2,"0-2", IF(tblClean[[#This Row],[Customer Rating]]&lt;=5,"3-5", IF(tblClean[[#This Row],[Customer Rating]]&lt;=8,"6-8","9-10"))))</f>
        <v>3-5</v>
      </c>
    </row>
    <row r="722" spans="1:24" x14ac:dyDescent="0.3">
      <c r="A722" s="40" t="s">
        <v>741</v>
      </c>
      <c r="B722" s="41" t="s">
        <v>19</v>
      </c>
      <c r="C722" s="41" t="s">
        <v>16</v>
      </c>
      <c r="D722" s="42">
        <v>45937</v>
      </c>
      <c r="E722" s="42">
        <v>45939</v>
      </c>
      <c r="F722" s="42">
        <v>45942</v>
      </c>
      <c r="G722" s="42">
        <v>45949</v>
      </c>
      <c r="H722" s="41" t="s">
        <v>17</v>
      </c>
      <c r="I722" s="41"/>
      <c r="J722" s="42">
        <v>45964</v>
      </c>
      <c r="K722" s="43">
        <v>8</v>
      </c>
      <c r="L722" s="44">
        <f>IF(NOT(ISBLANK(tblClean[[#This Row],[Pre-Booking Date]])), 1, 0)</f>
        <v>1</v>
      </c>
      <c r="M722" s="44">
        <f>IF(NOT(ISBLANK(tblClean[[#This Row],[Booking Date]])), 1, 0)</f>
        <v>1</v>
      </c>
      <c r="N722" s="38">
        <f>IF(NOT(ISBLANK(tblClean[[#This Row],[Delivery Date]])), 1, 0)</f>
        <v>1</v>
      </c>
      <c r="O722" s="38">
        <f>IF(OR(LOWER(TRIM(tblClean[[#This Row],[Cancellation Status]]))="yes", LOWER(TRIM(tblClean[[#This Row],[Cancellation Status]]))="cancelled"), 1, 0)</f>
        <v>0</v>
      </c>
      <c r="P722" s="38">
        <f>IF(AND(tblClean[[#This Row],[Is_Delivered]]=1, tblClean[[#This Row],[Is_Cancelled]]=0), 1, 0)</f>
        <v>1</v>
      </c>
      <c r="Q722" s="38">
        <f>IF(AND(NOT(ISBLANK(tblClean[[#This Row],[Pre-Booking Date]])), NOT(ISBLANK(tblClean[[#This Row],[Lead Date]]))), tblClean[[#This Row],[Pre-Booking Date]] - tblClean[[#This Row],[Lead Date]], "")</f>
        <v>2</v>
      </c>
      <c r="R722" s="38">
        <f>IF(AND(NOT(ISBLANK(tblClean[[#This Row],[Booking Date]])), NOT(ISBLANK(tblClean[[#This Row],[Pre-Booking Date]]))), tblClean[[#This Row],[Booking Date]] - tblClean[[#This Row],[Pre-Booking Date]], "")</f>
        <v>3</v>
      </c>
      <c r="S722" s="38">
        <f>IF(AND(NOT(ISBLANK(tblClean[[#This Row],[Delivery Date]])), NOT(ISBLANK(tblClean[[#This Row],[Booking Date]]))), tblClean[[#This Row],[Delivery Date]] - tblClean[[#This Row],[Booking Date]], "")</f>
        <v>7</v>
      </c>
      <c r="T722" s="39">
        <f>IF(AND(tblClean[[#This Row],[Is_SuccessfulDelivery]]=1, NOT(ISBLANK(tblClean[[#This Row],[Delivery Date]])), NOT(ISBLANK(tblClean[[#This Row],[Booking Date]]))),
   tblClean[[#This Row],[Delivery Date]] - tblClean[[#This Row],[Booking Date]],
   "")</f>
        <v>7</v>
      </c>
      <c r="U7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22" s="82">
        <f>IF(tblClean[[#This Row],[Delivery Date]]="", "", tblClean[[#This Row],[Delivery Date]] - tblClean[[#This Row],[Lead Date]])</f>
        <v>12</v>
      </c>
      <c r="W722" s="82" t="str">
        <f>_xlfn.XLOOKUP(tblClean[[#This Row],[Lead ID]], tblHP[Lead ID], tblHP[Potential_Bucket], "")</f>
        <v>Medium</v>
      </c>
      <c r="X722" s="82" t="str">
        <f>IF(tblClean[[#This Row],[Customer Rating]]="", "", IF(tblClean[[#This Row],[Customer Rating]]&lt;=2,"0-2", IF(tblClean[[#This Row],[Customer Rating]]&lt;=5,"3-5", IF(tblClean[[#This Row],[Customer Rating]]&lt;=8,"6-8","9-10"))))</f>
        <v>6-8</v>
      </c>
    </row>
    <row r="723" spans="1:24" x14ac:dyDescent="0.3">
      <c r="A723" s="33" t="s">
        <v>742</v>
      </c>
      <c r="B723" s="34" t="s">
        <v>19</v>
      </c>
      <c r="C723" s="34" t="s">
        <v>30</v>
      </c>
      <c r="D723" s="35">
        <v>45935</v>
      </c>
      <c r="E723" s="35">
        <v>45936</v>
      </c>
      <c r="F723" s="35">
        <v>45937</v>
      </c>
      <c r="G723" s="35">
        <v>45944</v>
      </c>
      <c r="H723" s="34" t="s">
        <v>17</v>
      </c>
      <c r="I723" s="34"/>
      <c r="J723" s="35">
        <v>45964</v>
      </c>
      <c r="K723" s="36">
        <v>7</v>
      </c>
      <c r="L723" s="44">
        <f>IF(NOT(ISBLANK(tblClean[[#This Row],[Pre-Booking Date]])), 1, 0)</f>
        <v>1</v>
      </c>
      <c r="M723" s="44">
        <f>IF(NOT(ISBLANK(tblClean[[#This Row],[Booking Date]])), 1, 0)</f>
        <v>1</v>
      </c>
      <c r="N723" s="38">
        <f>IF(NOT(ISBLANK(tblClean[[#This Row],[Delivery Date]])), 1, 0)</f>
        <v>1</v>
      </c>
      <c r="O723" s="38">
        <f>IF(OR(LOWER(TRIM(tblClean[[#This Row],[Cancellation Status]]))="yes", LOWER(TRIM(tblClean[[#This Row],[Cancellation Status]]))="cancelled"), 1, 0)</f>
        <v>0</v>
      </c>
      <c r="P723" s="38">
        <f>IF(AND(tblClean[[#This Row],[Is_Delivered]]=1, tblClean[[#This Row],[Is_Cancelled]]=0), 1, 0)</f>
        <v>1</v>
      </c>
      <c r="Q723" s="38">
        <f>IF(AND(NOT(ISBLANK(tblClean[[#This Row],[Pre-Booking Date]])), NOT(ISBLANK(tblClean[[#This Row],[Lead Date]]))), tblClean[[#This Row],[Pre-Booking Date]] - tblClean[[#This Row],[Lead Date]], "")</f>
        <v>1</v>
      </c>
      <c r="R723" s="38">
        <f>IF(AND(NOT(ISBLANK(tblClean[[#This Row],[Booking Date]])), NOT(ISBLANK(tblClean[[#This Row],[Pre-Booking Date]]))), tblClean[[#This Row],[Booking Date]] - tblClean[[#This Row],[Pre-Booking Date]], "")</f>
        <v>1</v>
      </c>
      <c r="S723" s="38">
        <f>IF(AND(NOT(ISBLANK(tblClean[[#This Row],[Delivery Date]])), NOT(ISBLANK(tblClean[[#This Row],[Booking Date]]))), tblClean[[#This Row],[Delivery Date]] - tblClean[[#This Row],[Booking Date]], "")</f>
        <v>7</v>
      </c>
      <c r="T723" s="39">
        <f>IF(AND(tblClean[[#This Row],[Is_SuccessfulDelivery]]=1, NOT(ISBLANK(tblClean[[#This Row],[Delivery Date]])), NOT(ISBLANK(tblClean[[#This Row],[Booking Date]]))),
   tblClean[[#This Row],[Delivery Date]] - tblClean[[#This Row],[Booking Date]],
   "")</f>
        <v>7</v>
      </c>
      <c r="U7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23" s="82">
        <f>IF(tblClean[[#This Row],[Delivery Date]]="", "", tblClean[[#This Row],[Delivery Date]] - tblClean[[#This Row],[Lead Date]])</f>
        <v>9</v>
      </c>
      <c r="W723" s="82" t="str">
        <f>_xlfn.XLOOKUP(tblClean[[#This Row],[Lead ID]], tblHP[Lead ID], tblHP[Potential_Bucket], "")</f>
        <v>High</v>
      </c>
      <c r="X723" s="82" t="str">
        <f>IF(tblClean[[#This Row],[Customer Rating]]="", "", IF(tblClean[[#This Row],[Customer Rating]]&lt;=2,"0-2", IF(tblClean[[#This Row],[Customer Rating]]&lt;=5,"3-5", IF(tblClean[[#This Row],[Customer Rating]]&lt;=8,"6-8","9-10"))))</f>
        <v>6-8</v>
      </c>
    </row>
    <row r="724" spans="1:24" x14ac:dyDescent="0.3">
      <c r="A724" s="40" t="s">
        <v>743</v>
      </c>
      <c r="B724" s="41" t="s">
        <v>32</v>
      </c>
      <c r="C724" s="41" t="s">
        <v>30</v>
      </c>
      <c r="D724" s="42">
        <v>45956</v>
      </c>
      <c r="E724" s="42">
        <v>45960</v>
      </c>
      <c r="F724" s="42">
        <v>45961</v>
      </c>
      <c r="G724" s="42">
        <v>45963</v>
      </c>
      <c r="H724" s="41" t="s">
        <v>17</v>
      </c>
      <c r="I724" s="41"/>
      <c r="J724" s="42">
        <v>45993</v>
      </c>
      <c r="K724" s="43">
        <v>7</v>
      </c>
      <c r="L724" s="44">
        <f>IF(NOT(ISBLANK(tblClean[[#This Row],[Pre-Booking Date]])), 1, 0)</f>
        <v>1</v>
      </c>
      <c r="M724" s="44">
        <f>IF(NOT(ISBLANK(tblClean[[#This Row],[Booking Date]])), 1, 0)</f>
        <v>1</v>
      </c>
      <c r="N724" s="38">
        <f>IF(NOT(ISBLANK(tblClean[[#This Row],[Delivery Date]])), 1, 0)</f>
        <v>1</v>
      </c>
      <c r="O724" s="38">
        <f>IF(OR(LOWER(TRIM(tblClean[[#This Row],[Cancellation Status]]))="yes", LOWER(TRIM(tblClean[[#This Row],[Cancellation Status]]))="cancelled"), 1, 0)</f>
        <v>0</v>
      </c>
      <c r="P724" s="38">
        <f>IF(AND(tblClean[[#This Row],[Is_Delivered]]=1, tblClean[[#This Row],[Is_Cancelled]]=0), 1, 0)</f>
        <v>1</v>
      </c>
      <c r="Q724" s="38">
        <f>IF(AND(NOT(ISBLANK(tblClean[[#This Row],[Pre-Booking Date]])), NOT(ISBLANK(tblClean[[#This Row],[Lead Date]]))), tblClean[[#This Row],[Pre-Booking Date]] - tblClean[[#This Row],[Lead Date]], "")</f>
        <v>4</v>
      </c>
      <c r="R724" s="38">
        <f>IF(AND(NOT(ISBLANK(tblClean[[#This Row],[Booking Date]])), NOT(ISBLANK(tblClean[[#This Row],[Pre-Booking Date]]))), tblClean[[#This Row],[Booking Date]] - tblClean[[#This Row],[Pre-Booking Date]], "")</f>
        <v>1</v>
      </c>
      <c r="S724" s="38">
        <f>IF(AND(NOT(ISBLANK(tblClean[[#This Row],[Delivery Date]])), NOT(ISBLANK(tblClean[[#This Row],[Booking Date]]))), tblClean[[#This Row],[Delivery Date]] - tblClean[[#This Row],[Booking Date]], "")</f>
        <v>2</v>
      </c>
      <c r="T724" s="39">
        <f>IF(AND(tblClean[[#This Row],[Is_SuccessfulDelivery]]=1, NOT(ISBLANK(tblClean[[#This Row],[Delivery Date]])), NOT(ISBLANK(tblClean[[#This Row],[Booking Date]]))),
   tblClean[[#This Row],[Delivery Date]] - tblClean[[#This Row],[Booking Date]],
   "")</f>
        <v>2</v>
      </c>
      <c r="U7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24" s="82">
        <f>IF(tblClean[[#This Row],[Delivery Date]]="", "", tblClean[[#This Row],[Delivery Date]] - tblClean[[#This Row],[Lead Date]])</f>
        <v>7</v>
      </c>
      <c r="W724" s="82" t="str">
        <f>_xlfn.XLOOKUP(tblClean[[#This Row],[Lead ID]], tblHP[Lead ID], tblHP[Potential_Bucket], "")</f>
        <v>High</v>
      </c>
      <c r="X724" s="82" t="str">
        <f>IF(tblClean[[#This Row],[Customer Rating]]="", "", IF(tblClean[[#This Row],[Customer Rating]]&lt;=2,"0-2", IF(tblClean[[#This Row],[Customer Rating]]&lt;=5,"3-5", IF(tblClean[[#This Row],[Customer Rating]]&lt;=8,"6-8","9-10"))))</f>
        <v>6-8</v>
      </c>
    </row>
    <row r="725" spans="1:24" x14ac:dyDescent="0.3">
      <c r="A725" s="33" t="s">
        <v>744</v>
      </c>
      <c r="B725" s="34" t="s">
        <v>15</v>
      </c>
      <c r="C725" s="34" t="s">
        <v>16</v>
      </c>
      <c r="D725" s="35">
        <v>45948</v>
      </c>
      <c r="E725" s="35">
        <v>45950</v>
      </c>
      <c r="F725" s="35">
        <v>45954</v>
      </c>
      <c r="G725" s="35">
        <v>45958</v>
      </c>
      <c r="H725" s="34" t="s">
        <v>17</v>
      </c>
      <c r="I725" s="34"/>
      <c r="J725" s="35">
        <v>45969</v>
      </c>
      <c r="K725" s="36">
        <v>9</v>
      </c>
      <c r="L725" s="44">
        <f>IF(NOT(ISBLANK(tblClean[[#This Row],[Pre-Booking Date]])), 1, 0)</f>
        <v>1</v>
      </c>
      <c r="M725" s="44">
        <f>IF(NOT(ISBLANK(tblClean[[#This Row],[Booking Date]])), 1, 0)</f>
        <v>1</v>
      </c>
      <c r="N725" s="38">
        <f>IF(NOT(ISBLANK(tblClean[[#This Row],[Delivery Date]])), 1, 0)</f>
        <v>1</v>
      </c>
      <c r="O725" s="38">
        <f>IF(OR(LOWER(TRIM(tblClean[[#This Row],[Cancellation Status]]))="yes", LOWER(TRIM(tblClean[[#This Row],[Cancellation Status]]))="cancelled"), 1, 0)</f>
        <v>0</v>
      </c>
      <c r="P725" s="38">
        <f>IF(AND(tblClean[[#This Row],[Is_Delivered]]=1, tblClean[[#This Row],[Is_Cancelled]]=0), 1, 0)</f>
        <v>1</v>
      </c>
      <c r="Q725" s="38">
        <f>IF(AND(NOT(ISBLANK(tblClean[[#This Row],[Pre-Booking Date]])), NOT(ISBLANK(tblClean[[#This Row],[Lead Date]]))), tblClean[[#This Row],[Pre-Booking Date]] - tblClean[[#This Row],[Lead Date]], "")</f>
        <v>2</v>
      </c>
      <c r="R725" s="38">
        <f>IF(AND(NOT(ISBLANK(tblClean[[#This Row],[Booking Date]])), NOT(ISBLANK(tblClean[[#This Row],[Pre-Booking Date]]))), tblClean[[#This Row],[Booking Date]] - tblClean[[#This Row],[Pre-Booking Date]], "")</f>
        <v>4</v>
      </c>
      <c r="S725" s="38">
        <f>IF(AND(NOT(ISBLANK(tblClean[[#This Row],[Delivery Date]])), NOT(ISBLANK(tblClean[[#This Row],[Booking Date]]))), tblClean[[#This Row],[Delivery Date]] - tblClean[[#This Row],[Booking Date]], "")</f>
        <v>4</v>
      </c>
      <c r="T725" s="39">
        <f>IF(AND(tblClean[[#This Row],[Is_SuccessfulDelivery]]=1, NOT(ISBLANK(tblClean[[#This Row],[Delivery Date]])), NOT(ISBLANK(tblClean[[#This Row],[Booking Date]]))),
   tblClean[[#This Row],[Delivery Date]] - tblClean[[#This Row],[Booking Date]],
   "")</f>
        <v>4</v>
      </c>
      <c r="U7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25" s="82">
        <f>IF(tblClean[[#This Row],[Delivery Date]]="", "", tblClean[[#This Row],[Delivery Date]] - tblClean[[#This Row],[Lead Date]])</f>
        <v>10</v>
      </c>
      <c r="W725" s="82" t="str">
        <f>_xlfn.XLOOKUP(tblClean[[#This Row],[Lead ID]], tblHP[Lead ID], tblHP[Potential_Bucket], "")</f>
        <v>Medium</v>
      </c>
      <c r="X725" s="82" t="str">
        <f>IF(tblClean[[#This Row],[Customer Rating]]="", "", IF(tblClean[[#This Row],[Customer Rating]]&lt;=2,"0-2", IF(tblClean[[#This Row],[Customer Rating]]&lt;=5,"3-5", IF(tblClean[[#This Row],[Customer Rating]]&lt;=8,"6-8","9-10"))))</f>
        <v>9-10</v>
      </c>
    </row>
    <row r="726" spans="1:24" x14ac:dyDescent="0.3">
      <c r="A726" s="40" t="s">
        <v>745</v>
      </c>
      <c r="B726" s="41" t="s">
        <v>19</v>
      </c>
      <c r="C726" s="41" t="s">
        <v>30</v>
      </c>
      <c r="D726" s="42">
        <v>45959</v>
      </c>
      <c r="E726" s="42">
        <v>45963</v>
      </c>
      <c r="F726" s="42">
        <v>45965</v>
      </c>
      <c r="G726" s="42">
        <v>45967</v>
      </c>
      <c r="H726" s="41" t="s">
        <v>17</v>
      </c>
      <c r="I726" s="41"/>
      <c r="J726" s="42">
        <v>45977</v>
      </c>
      <c r="K726" s="43">
        <v>7</v>
      </c>
      <c r="L726" s="44">
        <f>IF(NOT(ISBLANK(tblClean[[#This Row],[Pre-Booking Date]])), 1, 0)</f>
        <v>1</v>
      </c>
      <c r="M726" s="44">
        <f>IF(NOT(ISBLANK(tblClean[[#This Row],[Booking Date]])), 1, 0)</f>
        <v>1</v>
      </c>
      <c r="N726" s="38">
        <f>IF(NOT(ISBLANK(tblClean[[#This Row],[Delivery Date]])), 1, 0)</f>
        <v>1</v>
      </c>
      <c r="O726" s="38">
        <f>IF(OR(LOWER(TRIM(tblClean[[#This Row],[Cancellation Status]]))="yes", LOWER(TRIM(tblClean[[#This Row],[Cancellation Status]]))="cancelled"), 1, 0)</f>
        <v>0</v>
      </c>
      <c r="P726" s="38">
        <f>IF(AND(tblClean[[#This Row],[Is_Delivered]]=1, tblClean[[#This Row],[Is_Cancelled]]=0), 1, 0)</f>
        <v>1</v>
      </c>
      <c r="Q726" s="38">
        <f>IF(AND(NOT(ISBLANK(tblClean[[#This Row],[Pre-Booking Date]])), NOT(ISBLANK(tblClean[[#This Row],[Lead Date]]))), tblClean[[#This Row],[Pre-Booking Date]] - tblClean[[#This Row],[Lead Date]], "")</f>
        <v>4</v>
      </c>
      <c r="R726" s="38">
        <f>IF(AND(NOT(ISBLANK(tblClean[[#This Row],[Booking Date]])), NOT(ISBLANK(tblClean[[#This Row],[Pre-Booking Date]]))), tblClean[[#This Row],[Booking Date]] - tblClean[[#This Row],[Pre-Booking Date]], "")</f>
        <v>2</v>
      </c>
      <c r="S726" s="38">
        <f>IF(AND(NOT(ISBLANK(tblClean[[#This Row],[Delivery Date]])), NOT(ISBLANK(tblClean[[#This Row],[Booking Date]]))), tblClean[[#This Row],[Delivery Date]] - tblClean[[#This Row],[Booking Date]], "")</f>
        <v>2</v>
      </c>
      <c r="T726" s="39">
        <f>IF(AND(tblClean[[#This Row],[Is_SuccessfulDelivery]]=1, NOT(ISBLANK(tblClean[[#This Row],[Delivery Date]])), NOT(ISBLANK(tblClean[[#This Row],[Booking Date]]))),
   tblClean[[#This Row],[Delivery Date]] - tblClean[[#This Row],[Booking Date]],
   "")</f>
        <v>2</v>
      </c>
      <c r="U7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26" s="82">
        <f>IF(tblClean[[#This Row],[Delivery Date]]="", "", tblClean[[#This Row],[Delivery Date]] - tblClean[[#This Row],[Lead Date]])</f>
        <v>8</v>
      </c>
      <c r="W726" s="82" t="str">
        <f>_xlfn.XLOOKUP(tblClean[[#This Row],[Lead ID]], tblHP[Lead ID], tblHP[Potential_Bucket], "")</f>
        <v>High</v>
      </c>
      <c r="X726" s="82" t="str">
        <f>IF(tblClean[[#This Row],[Customer Rating]]="", "", IF(tblClean[[#This Row],[Customer Rating]]&lt;=2,"0-2", IF(tblClean[[#This Row],[Customer Rating]]&lt;=5,"3-5", IF(tblClean[[#This Row],[Customer Rating]]&lt;=8,"6-8","9-10"))))</f>
        <v>6-8</v>
      </c>
    </row>
    <row r="727" spans="1:24" x14ac:dyDescent="0.3">
      <c r="A727" s="33" t="s">
        <v>746</v>
      </c>
      <c r="B727" s="34" t="s">
        <v>19</v>
      </c>
      <c r="C727" s="34" t="s">
        <v>30</v>
      </c>
      <c r="D727" s="35">
        <v>45942</v>
      </c>
      <c r="E727" s="35">
        <v>45943</v>
      </c>
      <c r="F727" s="35">
        <v>45944</v>
      </c>
      <c r="G727" s="35">
        <v>45951</v>
      </c>
      <c r="H727" s="34" t="s">
        <v>17</v>
      </c>
      <c r="I727" s="34"/>
      <c r="J727" s="35">
        <v>45975</v>
      </c>
      <c r="K727" s="36">
        <v>2</v>
      </c>
      <c r="L727" s="44">
        <f>IF(NOT(ISBLANK(tblClean[[#This Row],[Pre-Booking Date]])), 1, 0)</f>
        <v>1</v>
      </c>
      <c r="M727" s="44">
        <f>IF(NOT(ISBLANK(tblClean[[#This Row],[Booking Date]])), 1, 0)</f>
        <v>1</v>
      </c>
      <c r="N727" s="38">
        <f>IF(NOT(ISBLANK(tblClean[[#This Row],[Delivery Date]])), 1, 0)</f>
        <v>1</v>
      </c>
      <c r="O727" s="38">
        <f>IF(OR(LOWER(TRIM(tblClean[[#This Row],[Cancellation Status]]))="yes", LOWER(TRIM(tblClean[[#This Row],[Cancellation Status]]))="cancelled"), 1, 0)</f>
        <v>0</v>
      </c>
      <c r="P727" s="38">
        <f>IF(AND(tblClean[[#This Row],[Is_Delivered]]=1, tblClean[[#This Row],[Is_Cancelled]]=0), 1, 0)</f>
        <v>1</v>
      </c>
      <c r="Q727" s="38">
        <f>IF(AND(NOT(ISBLANK(tblClean[[#This Row],[Pre-Booking Date]])), NOT(ISBLANK(tblClean[[#This Row],[Lead Date]]))), tblClean[[#This Row],[Pre-Booking Date]] - tblClean[[#This Row],[Lead Date]], "")</f>
        <v>1</v>
      </c>
      <c r="R727" s="38">
        <f>IF(AND(NOT(ISBLANK(tblClean[[#This Row],[Booking Date]])), NOT(ISBLANK(tblClean[[#This Row],[Pre-Booking Date]]))), tblClean[[#This Row],[Booking Date]] - tblClean[[#This Row],[Pre-Booking Date]], "")</f>
        <v>1</v>
      </c>
      <c r="S727" s="38">
        <f>IF(AND(NOT(ISBLANK(tblClean[[#This Row],[Delivery Date]])), NOT(ISBLANK(tblClean[[#This Row],[Booking Date]]))), tblClean[[#This Row],[Delivery Date]] - tblClean[[#This Row],[Booking Date]], "")</f>
        <v>7</v>
      </c>
      <c r="T727" s="39">
        <f>IF(AND(tblClean[[#This Row],[Is_SuccessfulDelivery]]=1, NOT(ISBLANK(tblClean[[#This Row],[Delivery Date]])), NOT(ISBLANK(tblClean[[#This Row],[Booking Date]]))),
   tblClean[[#This Row],[Delivery Date]] - tblClean[[#This Row],[Booking Date]],
   "")</f>
        <v>7</v>
      </c>
      <c r="U7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27" s="82">
        <f>IF(tblClean[[#This Row],[Delivery Date]]="", "", tblClean[[#This Row],[Delivery Date]] - tblClean[[#This Row],[Lead Date]])</f>
        <v>9</v>
      </c>
      <c r="W727" s="82" t="str">
        <f>_xlfn.XLOOKUP(tblClean[[#This Row],[Lead ID]], tblHP[Lead ID], tblHP[Potential_Bucket], "")</f>
        <v>Low</v>
      </c>
      <c r="X727" s="82" t="str">
        <f>IF(tblClean[[#This Row],[Customer Rating]]="", "", IF(tblClean[[#This Row],[Customer Rating]]&lt;=2,"0-2", IF(tblClean[[#This Row],[Customer Rating]]&lt;=5,"3-5", IF(tblClean[[#This Row],[Customer Rating]]&lt;=8,"6-8","9-10"))))</f>
        <v>0-2</v>
      </c>
    </row>
    <row r="728" spans="1:24" x14ac:dyDescent="0.3">
      <c r="A728" s="40" t="s">
        <v>747</v>
      </c>
      <c r="B728" s="41" t="s">
        <v>19</v>
      </c>
      <c r="C728" s="41" t="s">
        <v>16</v>
      </c>
      <c r="D728" s="42">
        <v>45947</v>
      </c>
      <c r="E728" s="42">
        <v>45950</v>
      </c>
      <c r="F728" s="42">
        <v>45953</v>
      </c>
      <c r="G728" s="42">
        <v>45958</v>
      </c>
      <c r="H728" s="41" t="s">
        <v>17</v>
      </c>
      <c r="I728" s="41"/>
      <c r="J728" s="42">
        <v>45976</v>
      </c>
      <c r="K728" s="43">
        <v>7</v>
      </c>
      <c r="L728" s="44">
        <f>IF(NOT(ISBLANK(tblClean[[#This Row],[Pre-Booking Date]])), 1, 0)</f>
        <v>1</v>
      </c>
      <c r="M728" s="44">
        <f>IF(NOT(ISBLANK(tblClean[[#This Row],[Booking Date]])), 1, 0)</f>
        <v>1</v>
      </c>
      <c r="N728" s="38">
        <f>IF(NOT(ISBLANK(tblClean[[#This Row],[Delivery Date]])), 1, 0)</f>
        <v>1</v>
      </c>
      <c r="O728" s="38">
        <f>IF(OR(LOWER(TRIM(tblClean[[#This Row],[Cancellation Status]]))="yes", LOWER(TRIM(tblClean[[#This Row],[Cancellation Status]]))="cancelled"), 1, 0)</f>
        <v>0</v>
      </c>
      <c r="P728" s="38">
        <f>IF(AND(tblClean[[#This Row],[Is_Delivered]]=1, tblClean[[#This Row],[Is_Cancelled]]=0), 1, 0)</f>
        <v>1</v>
      </c>
      <c r="Q728" s="38">
        <f>IF(AND(NOT(ISBLANK(tblClean[[#This Row],[Pre-Booking Date]])), NOT(ISBLANK(tblClean[[#This Row],[Lead Date]]))), tblClean[[#This Row],[Pre-Booking Date]] - tblClean[[#This Row],[Lead Date]], "")</f>
        <v>3</v>
      </c>
      <c r="R728" s="38">
        <f>IF(AND(NOT(ISBLANK(tblClean[[#This Row],[Booking Date]])), NOT(ISBLANK(tblClean[[#This Row],[Pre-Booking Date]]))), tblClean[[#This Row],[Booking Date]] - tblClean[[#This Row],[Pre-Booking Date]], "")</f>
        <v>3</v>
      </c>
      <c r="S728" s="38">
        <f>IF(AND(NOT(ISBLANK(tblClean[[#This Row],[Delivery Date]])), NOT(ISBLANK(tblClean[[#This Row],[Booking Date]]))), tblClean[[#This Row],[Delivery Date]] - tblClean[[#This Row],[Booking Date]], "")</f>
        <v>5</v>
      </c>
      <c r="T728" s="39">
        <f>IF(AND(tblClean[[#This Row],[Is_SuccessfulDelivery]]=1, NOT(ISBLANK(tblClean[[#This Row],[Delivery Date]])), NOT(ISBLANK(tblClean[[#This Row],[Booking Date]]))),
   tblClean[[#This Row],[Delivery Date]] - tblClean[[#This Row],[Booking Date]],
   "")</f>
        <v>5</v>
      </c>
      <c r="U7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28" s="82">
        <f>IF(tblClean[[#This Row],[Delivery Date]]="", "", tblClean[[#This Row],[Delivery Date]] - tblClean[[#This Row],[Lead Date]])</f>
        <v>11</v>
      </c>
      <c r="W728" s="82" t="str">
        <f>_xlfn.XLOOKUP(tblClean[[#This Row],[Lead ID]], tblHP[Lead ID], tblHP[Potential_Bucket], "")</f>
        <v>Low</v>
      </c>
      <c r="X728" s="82" t="str">
        <f>IF(tblClean[[#This Row],[Customer Rating]]="", "", IF(tblClean[[#This Row],[Customer Rating]]&lt;=2,"0-2", IF(tblClean[[#This Row],[Customer Rating]]&lt;=5,"3-5", IF(tblClean[[#This Row],[Customer Rating]]&lt;=8,"6-8","9-10"))))</f>
        <v>6-8</v>
      </c>
    </row>
    <row r="729" spans="1:24" x14ac:dyDescent="0.3">
      <c r="A729" s="33" t="s">
        <v>748</v>
      </c>
      <c r="B729" s="34" t="s">
        <v>21</v>
      </c>
      <c r="C729" s="34" t="s">
        <v>16</v>
      </c>
      <c r="D729" s="35">
        <v>45947</v>
      </c>
      <c r="E729" s="35">
        <v>45950</v>
      </c>
      <c r="F729" s="35">
        <v>45955</v>
      </c>
      <c r="G729" s="35">
        <v>45962</v>
      </c>
      <c r="H729" s="34" t="s">
        <v>17</v>
      </c>
      <c r="I729" s="34"/>
      <c r="J729" s="35">
        <v>45978</v>
      </c>
      <c r="K729" s="36">
        <v>4</v>
      </c>
      <c r="L729" s="44">
        <f>IF(NOT(ISBLANK(tblClean[[#This Row],[Pre-Booking Date]])), 1, 0)</f>
        <v>1</v>
      </c>
      <c r="M729" s="44">
        <f>IF(NOT(ISBLANK(tblClean[[#This Row],[Booking Date]])), 1, 0)</f>
        <v>1</v>
      </c>
      <c r="N729" s="38">
        <f>IF(NOT(ISBLANK(tblClean[[#This Row],[Delivery Date]])), 1, 0)</f>
        <v>1</v>
      </c>
      <c r="O729" s="38">
        <f>IF(OR(LOWER(TRIM(tblClean[[#This Row],[Cancellation Status]]))="yes", LOWER(TRIM(tblClean[[#This Row],[Cancellation Status]]))="cancelled"), 1, 0)</f>
        <v>0</v>
      </c>
      <c r="P729" s="38">
        <f>IF(AND(tblClean[[#This Row],[Is_Delivered]]=1, tblClean[[#This Row],[Is_Cancelled]]=0), 1, 0)</f>
        <v>1</v>
      </c>
      <c r="Q729" s="38">
        <f>IF(AND(NOT(ISBLANK(tblClean[[#This Row],[Pre-Booking Date]])), NOT(ISBLANK(tblClean[[#This Row],[Lead Date]]))), tblClean[[#This Row],[Pre-Booking Date]] - tblClean[[#This Row],[Lead Date]], "")</f>
        <v>3</v>
      </c>
      <c r="R729" s="38">
        <f>IF(AND(NOT(ISBLANK(tblClean[[#This Row],[Booking Date]])), NOT(ISBLANK(tblClean[[#This Row],[Pre-Booking Date]]))), tblClean[[#This Row],[Booking Date]] - tblClean[[#This Row],[Pre-Booking Date]], "")</f>
        <v>5</v>
      </c>
      <c r="S729" s="38">
        <f>IF(AND(NOT(ISBLANK(tblClean[[#This Row],[Delivery Date]])), NOT(ISBLANK(tblClean[[#This Row],[Booking Date]]))), tblClean[[#This Row],[Delivery Date]] - tblClean[[#This Row],[Booking Date]], "")</f>
        <v>7</v>
      </c>
      <c r="T729" s="39">
        <f>IF(AND(tblClean[[#This Row],[Is_SuccessfulDelivery]]=1, NOT(ISBLANK(tblClean[[#This Row],[Delivery Date]])), NOT(ISBLANK(tblClean[[#This Row],[Booking Date]]))),
   tblClean[[#This Row],[Delivery Date]] - tblClean[[#This Row],[Booking Date]],
   "")</f>
        <v>7</v>
      </c>
      <c r="U7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29" s="82">
        <f>IF(tblClean[[#This Row],[Delivery Date]]="", "", tblClean[[#This Row],[Delivery Date]] - tblClean[[#This Row],[Lead Date]])</f>
        <v>15</v>
      </c>
      <c r="W729" s="82" t="str">
        <f>_xlfn.XLOOKUP(tblClean[[#This Row],[Lead ID]], tblHP[Lead ID], tblHP[Potential_Bucket], "")</f>
        <v>Low</v>
      </c>
      <c r="X729" s="82" t="str">
        <f>IF(tblClean[[#This Row],[Customer Rating]]="", "", IF(tblClean[[#This Row],[Customer Rating]]&lt;=2,"0-2", IF(tblClean[[#This Row],[Customer Rating]]&lt;=5,"3-5", IF(tblClean[[#This Row],[Customer Rating]]&lt;=8,"6-8","9-10"))))</f>
        <v>3-5</v>
      </c>
    </row>
    <row r="730" spans="1:24" x14ac:dyDescent="0.3">
      <c r="A730" s="40" t="s">
        <v>749</v>
      </c>
      <c r="B730" s="41" t="s">
        <v>21</v>
      </c>
      <c r="C730" s="41" t="s">
        <v>16</v>
      </c>
      <c r="D730" s="42">
        <v>45960</v>
      </c>
      <c r="E730" s="42">
        <v>45961</v>
      </c>
      <c r="F730" s="42">
        <v>45966</v>
      </c>
      <c r="G730" s="42">
        <v>45973</v>
      </c>
      <c r="H730" s="41" t="s">
        <v>17</v>
      </c>
      <c r="I730" s="41"/>
      <c r="J730" s="42">
        <v>45988</v>
      </c>
      <c r="K730" s="43">
        <v>6</v>
      </c>
      <c r="L730" s="44">
        <f>IF(NOT(ISBLANK(tblClean[[#This Row],[Pre-Booking Date]])), 1, 0)</f>
        <v>1</v>
      </c>
      <c r="M730" s="44">
        <f>IF(NOT(ISBLANK(tblClean[[#This Row],[Booking Date]])), 1, 0)</f>
        <v>1</v>
      </c>
      <c r="N730" s="38">
        <f>IF(NOT(ISBLANK(tblClean[[#This Row],[Delivery Date]])), 1, 0)</f>
        <v>1</v>
      </c>
      <c r="O730" s="38">
        <f>IF(OR(LOWER(TRIM(tblClean[[#This Row],[Cancellation Status]]))="yes", LOWER(TRIM(tblClean[[#This Row],[Cancellation Status]]))="cancelled"), 1, 0)</f>
        <v>0</v>
      </c>
      <c r="P730" s="38">
        <f>IF(AND(tblClean[[#This Row],[Is_Delivered]]=1, tblClean[[#This Row],[Is_Cancelled]]=0), 1, 0)</f>
        <v>1</v>
      </c>
      <c r="Q730" s="38">
        <f>IF(AND(NOT(ISBLANK(tblClean[[#This Row],[Pre-Booking Date]])), NOT(ISBLANK(tblClean[[#This Row],[Lead Date]]))), tblClean[[#This Row],[Pre-Booking Date]] - tblClean[[#This Row],[Lead Date]], "")</f>
        <v>1</v>
      </c>
      <c r="R730" s="38">
        <f>IF(AND(NOT(ISBLANK(tblClean[[#This Row],[Booking Date]])), NOT(ISBLANK(tblClean[[#This Row],[Pre-Booking Date]]))), tblClean[[#This Row],[Booking Date]] - tblClean[[#This Row],[Pre-Booking Date]], "")</f>
        <v>5</v>
      </c>
      <c r="S730" s="38">
        <f>IF(AND(NOT(ISBLANK(tblClean[[#This Row],[Delivery Date]])), NOT(ISBLANK(tblClean[[#This Row],[Booking Date]]))), tblClean[[#This Row],[Delivery Date]] - tblClean[[#This Row],[Booking Date]], "")</f>
        <v>7</v>
      </c>
      <c r="T730" s="39">
        <f>IF(AND(tblClean[[#This Row],[Is_SuccessfulDelivery]]=1, NOT(ISBLANK(tblClean[[#This Row],[Delivery Date]])), NOT(ISBLANK(tblClean[[#This Row],[Booking Date]]))),
   tblClean[[#This Row],[Delivery Date]] - tblClean[[#This Row],[Booking Date]],
   "")</f>
        <v>7</v>
      </c>
      <c r="U7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30" s="82">
        <f>IF(tblClean[[#This Row],[Delivery Date]]="", "", tblClean[[#This Row],[Delivery Date]] - tblClean[[#This Row],[Lead Date]])</f>
        <v>13</v>
      </c>
      <c r="W730" s="82" t="str">
        <f>_xlfn.XLOOKUP(tblClean[[#This Row],[Lead ID]], tblHP[Lead ID], tblHP[Potential_Bucket], "")</f>
        <v>Low</v>
      </c>
      <c r="X730" s="82" t="str">
        <f>IF(tblClean[[#This Row],[Customer Rating]]="", "", IF(tblClean[[#This Row],[Customer Rating]]&lt;=2,"0-2", IF(tblClean[[#This Row],[Customer Rating]]&lt;=5,"3-5", IF(tblClean[[#This Row],[Customer Rating]]&lt;=8,"6-8","9-10"))))</f>
        <v>6-8</v>
      </c>
    </row>
    <row r="731" spans="1:24" x14ac:dyDescent="0.3">
      <c r="A731" s="33" t="s">
        <v>750</v>
      </c>
      <c r="B731" s="34" t="s">
        <v>32</v>
      </c>
      <c r="C731" s="34" t="s">
        <v>30</v>
      </c>
      <c r="D731" s="35">
        <v>45939</v>
      </c>
      <c r="E731" s="35">
        <v>45944</v>
      </c>
      <c r="F731" s="35">
        <v>45949</v>
      </c>
      <c r="G731" s="35">
        <v>45953</v>
      </c>
      <c r="H731" s="34" t="s">
        <v>17</v>
      </c>
      <c r="I731" s="34"/>
      <c r="J731" s="35">
        <v>45981</v>
      </c>
      <c r="K731" s="36">
        <v>3</v>
      </c>
      <c r="L731" s="44">
        <f>IF(NOT(ISBLANK(tblClean[[#This Row],[Pre-Booking Date]])), 1, 0)</f>
        <v>1</v>
      </c>
      <c r="M731" s="44">
        <f>IF(NOT(ISBLANK(tblClean[[#This Row],[Booking Date]])), 1, 0)</f>
        <v>1</v>
      </c>
      <c r="N731" s="38">
        <f>IF(NOT(ISBLANK(tblClean[[#This Row],[Delivery Date]])), 1, 0)</f>
        <v>1</v>
      </c>
      <c r="O731" s="38">
        <f>IF(OR(LOWER(TRIM(tblClean[[#This Row],[Cancellation Status]]))="yes", LOWER(TRIM(tblClean[[#This Row],[Cancellation Status]]))="cancelled"), 1, 0)</f>
        <v>0</v>
      </c>
      <c r="P731" s="38">
        <f>IF(AND(tblClean[[#This Row],[Is_Delivered]]=1, tblClean[[#This Row],[Is_Cancelled]]=0), 1, 0)</f>
        <v>1</v>
      </c>
      <c r="Q731" s="38">
        <f>IF(AND(NOT(ISBLANK(tblClean[[#This Row],[Pre-Booking Date]])), NOT(ISBLANK(tblClean[[#This Row],[Lead Date]]))), tblClean[[#This Row],[Pre-Booking Date]] - tblClean[[#This Row],[Lead Date]], "")</f>
        <v>5</v>
      </c>
      <c r="R731" s="38">
        <f>IF(AND(NOT(ISBLANK(tblClean[[#This Row],[Booking Date]])), NOT(ISBLANK(tblClean[[#This Row],[Pre-Booking Date]]))), tblClean[[#This Row],[Booking Date]] - tblClean[[#This Row],[Pre-Booking Date]], "")</f>
        <v>5</v>
      </c>
      <c r="S731" s="38">
        <f>IF(AND(NOT(ISBLANK(tblClean[[#This Row],[Delivery Date]])), NOT(ISBLANK(tblClean[[#This Row],[Booking Date]]))), tblClean[[#This Row],[Delivery Date]] - tblClean[[#This Row],[Booking Date]], "")</f>
        <v>4</v>
      </c>
      <c r="T731" s="39">
        <f>IF(AND(tblClean[[#This Row],[Is_SuccessfulDelivery]]=1, NOT(ISBLANK(tblClean[[#This Row],[Delivery Date]])), NOT(ISBLANK(tblClean[[#This Row],[Booking Date]]))),
   tblClean[[#This Row],[Delivery Date]] - tblClean[[#This Row],[Booking Date]],
   "")</f>
        <v>4</v>
      </c>
      <c r="U7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31" s="82">
        <f>IF(tblClean[[#This Row],[Delivery Date]]="", "", tblClean[[#This Row],[Delivery Date]] - tblClean[[#This Row],[Lead Date]])</f>
        <v>14</v>
      </c>
      <c r="W731" s="82" t="str">
        <f>_xlfn.XLOOKUP(tblClean[[#This Row],[Lead ID]], tblHP[Lead ID], tblHP[Potential_Bucket], "")</f>
        <v>Medium</v>
      </c>
      <c r="X731" s="82" t="str">
        <f>IF(tblClean[[#This Row],[Customer Rating]]="", "", IF(tblClean[[#This Row],[Customer Rating]]&lt;=2,"0-2", IF(tblClean[[#This Row],[Customer Rating]]&lt;=5,"3-5", IF(tblClean[[#This Row],[Customer Rating]]&lt;=8,"6-8","9-10"))))</f>
        <v>3-5</v>
      </c>
    </row>
    <row r="732" spans="1:24" x14ac:dyDescent="0.3">
      <c r="A732" s="40" t="s">
        <v>751</v>
      </c>
      <c r="B732" s="41" t="s">
        <v>15</v>
      </c>
      <c r="C732" s="41" t="s">
        <v>30</v>
      </c>
      <c r="D732" s="42">
        <v>45957</v>
      </c>
      <c r="E732" s="42">
        <v>45962</v>
      </c>
      <c r="F732" s="42">
        <v>45966</v>
      </c>
      <c r="G732" s="42">
        <v>45968</v>
      </c>
      <c r="H732" s="41" t="s">
        <v>17</v>
      </c>
      <c r="I732" s="41"/>
      <c r="J732" s="42">
        <v>45983</v>
      </c>
      <c r="K732" s="43">
        <v>4</v>
      </c>
      <c r="L732" s="44">
        <f>IF(NOT(ISBLANK(tblClean[[#This Row],[Pre-Booking Date]])), 1, 0)</f>
        <v>1</v>
      </c>
      <c r="M732" s="44">
        <f>IF(NOT(ISBLANK(tblClean[[#This Row],[Booking Date]])), 1, 0)</f>
        <v>1</v>
      </c>
      <c r="N732" s="38">
        <f>IF(NOT(ISBLANK(tblClean[[#This Row],[Delivery Date]])), 1, 0)</f>
        <v>1</v>
      </c>
      <c r="O732" s="38">
        <f>IF(OR(LOWER(TRIM(tblClean[[#This Row],[Cancellation Status]]))="yes", LOWER(TRIM(tblClean[[#This Row],[Cancellation Status]]))="cancelled"), 1, 0)</f>
        <v>0</v>
      </c>
      <c r="P732" s="38">
        <f>IF(AND(tblClean[[#This Row],[Is_Delivered]]=1, tblClean[[#This Row],[Is_Cancelled]]=0), 1, 0)</f>
        <v>1</v>
      </c>
      <c r="Q732" s="38">
        <f>IF(AND(NOT(ISBLANK(tblClean[[#This Row],[Pre-Booking Date]])), NOT(ISBLANK(tblClean[[#This Row],[Lead Date]]))), tblClean[[#This Row],[Pre-Booking Date]] - tblClean[[#This Row],[Lead Date]], "")</f>
        <v>5</v>
      </c>
      <c r="R732" s="38">
        <f>IF(AND(NOT(ISBLANK(tblClean[[#This Row],[Booking Date]])), NOT(ISBLANK(tblClean[[#This Row],[Pre-Booking Date]]))), tblClean[[#This Row],[Booking Date]] - tblClean[[#This Row],[Pre-Booking Date]], "")</f>
        <v>4</v>
      </c>
      <c r="S732" s="38">
        <f>IF(AND(NOT(ISBLANK(tblClean[[#This Row],[Delivery Date]])), NOT(ISBLANK(tblClean[[#This Row],[Booking Date]]))), tblClean[[#This Row],[Delivery Date]] - tblClean[[#This Row],[Booking Date]], "")</f>
        <v>2</v>
      </c>
      <c r="T732" s="39">
        <f>IF(AND(tblClean[[#This Row],[Is_SuccessfulDelivery]]=1, NOT(ISBLANK(tblClean[[#This Row],[Delivery Date]])), NOT(ISBLANK(tblClean[[#This Row],[Booking Date]]))),
   tblClean[[#This Row],[Delivery Date]] - tblClean[[#This Row],[Booking Date]],
   "")</f>
        <v>2</v>
      </c>
      <c r="U7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32" s="82">
        <f>IF(tblClean[[#This Row],[Delivery Date]]="", "", tblClean[[#This Row],[Delivery Date]] - tblClean[[#This Row],[Lead Date]])</f>
        <v>11</v>
      </c>
      <c r="W732" s="82" t="str">
        <f>_xlfn.XLOOKUP(tblClean[[#This Row],[Lead ID]], tblHP[Lead ID], tblHP[Potential_Bucket], "")</f>
        <v>Medium</v>
      </c>
      <c r="X732" s="82" t="str">
        <f>IF(tblClean[[#This Row],[Customer Rating]]="", "", IF(tblClean[[#This Row],[Customer Rating]]&lt;=2,"0-2", IF(tblClean[[#This Row],[Customer Rating]]&lt;=5,"3-5", IF(tblClean[[#This Row],[Customer Rating]]&lt;=8,"6-8","9-10"))))</f>
        <v>3-5</v>
      </c>
    </row>
    <row r="733" spans="1:24" x14ac:dyDescent="0.3">
      <c r="A733" s="33" t="s">
        <v>752</v>
      </c>
      <c r="B733" s="34" t="s">
        <v>32</v>
      </c>
      <c r="C733" s="34" t="s">
        <v>30</v>
      </c>
      <c r="D733" s="35">
        <v>45936</v>
      </c>
      <c r="E733" s="35">
        <v>45939</v>
      </c>
      <c r="F733" s="35">
        <v>45942</v>
      </c>
      <c r="G733" s="35">
        <v>45945</v>
      </c>
      <c r="H733" s="34" t="s">
        <v>17</v>
      </c>
      <c r="I733" s="34"/>
      <c r="J733" s="35">
        <v>45970</v>
      </c>
      <c r="K733" s="36">
        <v>10</v>
      </c>
      <c r="L733" s="44">
        <f>IF(NOT(ISBLANK(tblClean[[#This Row],[Pre-Booking Date]])), 1, 0)</f>
        <v>1</v>
      </c>
      <c r="M733" s="44">
        <f>IF(NOT(ISBLANK(tblClean[[#This Row],[Booking Date]])), 1, 0)</f>
        <v>1</v>
      </c>
      <c r="N733" s="38">
        <f>IF(NOT(ISBLANK(tblClean[[#This Row],[Delivery Date]])), 1, 0)</f>
        <v>1</v>
      </c>
      <c r="O733" s="38">
        <f>IF(OR(LOWER(TRIM(tblClean[[#This Row],[Cancellation Status]]))="yes", LOWER(TRIM(tblClean[[#This Row],[Cancellation Status]]))="cancelled"), 1, 0)</f>
        <v>0</v>
      </c>
      <c r="P733" s="38">
        <f>IF(AND(tblClean[[#This Row],[Is_Delivered]]=1, tblClean[[#This Row],[Is_Cancelled]]=0), 1, 0)</f>
        <v>1</v>
      </c>
      <c r="Q733" s="38">
        <f>IF(AND(NOT(ISBLANK(tblClean[[#This Row],[Pre-Booking Date]])), NOT(ISBLANK(tblClean[[#This Row],[Lead Date]]))), tblClean[[#This Row],[Pre-Booking Date]] - tblClean[[#This Row],[Lead Date]], "")</f>
        <v>3</v>
      </c>
      <c r="R733" s="38">
        <f>IF(AND(NOT(ISBLANK(tblClean[[#This Row],[Booking Date]])), NOT(ISBLANK(tblClean[[#This Row],[Pre-Booking Date]]))), tblClean[[#This Row],[Booking Date]] - tblClean[[#This Row],[Pre-Booking Date]], "")</f>
        <v>3</v>
      </c>
      <c r="S733" s="38">
        <f>IF(AND(NOT(ISBLANK(tblClean[[#This Row],[Delivery Date]])), NOT(ISBLANK(tblClean[[#This Row],[Booking Date]]))), tblClean[[#This Row],[Delivery Date]] - tblClean[[#This Row],[Booking Date]], "")</f>
        <v>3</v>
      </c>
      <c r="T733" s="39">
        <f>IF(AND(tblClean[[#This Row],[Is_SuccessfulDelivery]]=1, NOT(ISBLANK(tblClean[[#This Row],[Delivery Date]])), NOT(ISBLANK(tblClean[[#This Row],[Booking Date]]))),
   tblClean[[#This Row],[Delivery Date]] - tblClean[[#This Row],[Booking Date]],
   "")</f>
        <v>3</v>
      </c>
      <c r="U7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33" s="82">
        <f>IF(tblClean[[#This Row],[Delivery Date]]="", "", tblClean[[#This Row],[Delivery Date]] - tblClean[[#This Row],[Lead Date]])</f>
        <v>9</v>
      </c>
      <c r="W733" s="82" t="str">
        <f>_xlfn.XLOOKUP(tblClean[[#This Row],[Lead ID]], tblHP[Lead ID], tblHP[Potential_Bucket], "")</f>
        <v>High</v>
      </c>
      <c r="X733" s="82" t="str">
        <f>IF(tblClean[[#This Row],[Customer Rating]]="", "", IF(tblClean[[#This Row],[Customer Rating]]&lt;=2,"0-2", IF(tblClean[[#This Row],[Customer Rating]]&lt;=5,"3-5", IF(tblClean[[#This Row],[Customer Rating]]&lt;=8,"6-8","9-10"))))</f>
        <v>9-10</v>
      </c>
    </row>
    <row r="734" spans="1:24" x14ac:dyDescent="0.3">
      <c r="A734" s="40" t="s">
        <v>753</v>
      </c>
      <c r="B734" s="41" t="s">
        <v>15</v>
      </c>
      <c r="C734" s="41" t="s">
        <v>30</v>
      </c>
      <c r="D734" s="42">
        <v>45939</v>
      </c>
      <c r="E734" s="42">
        <v>45942</v>
      </c>
      <c r="F734" s="42">
        <v>45943</v>
      </c>
      <c r="G734" s="42">
        <v>45949</v>
      </c>
      <c r="H734" s="41" t="s">
        <v>17</v>
      </c>
      <c r="I734" s="41"/>
      <c r="J734" s="42">
        <v>45961</v>
      </c>
      <c r="K734" s="43">
        <v>8</v>
      </c>
      <c r="L734" s="44">
        <f>IF(NOT(ISBLANK(tblClean[[#This Row],[Pre-Booking Date]])), 1, 0)</f>
        <v>1</v>
      </c>
      <c r="M734" s="44">
        <f>IF(NOT(ISBLANK(tblClean[[#This Row],[Booking Date]])), 1, 0)</f>
        <v>1</v>
      </c>
      <c r="N734" s="38">
        <f>IF(NOT(ISBLANK(tblClean[[#This Row],[Delivery Date]])), 1, 0)</f>
        <v>1</v>
      </c>
      <c r="O734" s="38">
        <f>IF(OR(LOWER(TRIM(tblClean[[#This Row],[Cancellation Status]]))="yes", LOWER(TRIM(tblClean[[#This Row],[Cancellation Status]]))="cancelled"), 1, 0)</f>
        <v>0</v>
      </c>
      <c r="P734" s="38">
        <f>IF(AND(tblClean[[#This Row],[Is_Delivered]]=1, tblClean[[#This Row],[Is_Cancelled]]=0), 1, 0)</f>
        <v>1</v>
      </c>
      <c r="Q734" s="38">
        <f>IF(AND(NOT(ISBLANK(tblClean[[#This Row],[Pre-Booking Date]])), NOT(ISBLANK(tblClean[[#This Row],[Lead Date]]))), tblClean[[#This Row],[Pre-Booking Date]] - tblClean[[#This Row],[Lead Date]], "")</f>
        <v>3</v>
      </c>
      <c r="R734" s="38">
        <f>IF(AND(NOT(ISBLANK(tblClean[[#This Row],[Booking Date]])), NOT(ISBLANK(tblClean[[#This Row],[Pre-Booking Date]]))), tblClean[[#This Row],[Booking Date]] - tblClean[[#This Row],[Pre-Booking Date]], "")</f>
        <v>1</v>
      </c>
      <c r="S734" s="38">
        <f>IF(AND(NOT(ISBLANK(tblClean[[#This Row],[Delivery Date]])), NOT(ISBLANK(tblClean[[#This Row],[Booking Date]]))), tblClean[[#This Row],[Delivery Date]] - tblClean[[#This Row],[Booking Date]], "")</f>
        <v>6</v>
      </c>
      <c r="T734" s="39">
        <f>IF(AND(tblClean[[#This Row],[Is_SuccessfulDelivery]]=1, NOT(ISBLANK(tblClean[[#This Row],[Delivery Date]])), NOT(ISBLANK(tblClean[[#This Row],[Booking Date]]))),
   tblClean[[#This Row],[Delivery Date]] - tblClean[[#This Row],[Booking Date]],
   "")</f>
        <v>6</v>
      </c>
      <c r="U7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34" s="82">
        <f>IF(tblClean[[#This Row],[Delivery Date]]="", "", tblClean[[#This Row],[Delivery Date]] - tblClean[[#This Row],[Lead Date]])</f>
        <v>10</v>
      </c>
      <c r="W734" s="82" t="str">
        <f>_xlfn.XLOOKUP(tblClean[[#This Row],[Lead ID]], tblHP[Lead ID], tblHP[Potential_Bucket], "")</f>
        <v>High</v>
      </c>
      <c r="X734" s="82" t="str">
        <f>IF(tblClean[[#This Row],[Customer Rating]]="", "", IF(tblClean[[#This Row],[Customer Rating]]&lt;=2,"0-2", IF(tblClean[[#This Row],[Customer Rating]]&lt;=5,"3-5", IF(tblClean[[#This Row],[Customer Rating]]&lt;=8,"6-8","9-10"))))</f>
        <v>6-8</v>
      </c>
    </row>
    <row r="735" spans="1:24" x14ac:dyDescent="0.3">
      <c r="A735" s="33" t="s">
        <v>754</v>
      </c>
      <c r="B735" s="34" t="s">
        <v>21</v>
      </c>
      <c r="C735" s="34" t="s">
        <v>16</v>
      </c>
      <c r="D735" s="35">
        <v>45960</v>
      </c>
      <c r="E735" s="35">
        <v>45962</v>
      </c>
      <c r="F735" s="35">
        <v>45965</v>
      </c>
      <c r="G735" s="35">
        <v>45968</v>
      </c>
      <c r="H735" s="34" t="s">
        <v>17</v>
      </c>
      <c r="I735" s="34"/>
      <c r="J735" s="35">
        <v>45982</v>
      </c>
      <c r="K735" s="36">
        <v>10</v>
      </c>
      <c r="L735" s="44">
        <f>IF(NOT(ISBLANK(tblClean[[#This Row],[Pre-Booking Date]])), 1, 0)</f>
        <v>1</v>
      </c>
      <c r="M735" s="44">
        <f>IF(NOT(ISBLANK(tblClean[[#This Row],[Booking Date]])), 1, 0)</f>
        <v>1</v>
      </c>
      <c r="N735" s="38">
        <f>IF(NOT(ISBLANK(tblClean[[#This Row],[Delivery Date]])), 1, 0)</f>
        <v>1</v>
      </c>
      <c r="O735" s="38">
        <f>IF(OR(LOWER(TRIM(tblClean[[#This Row],[Cancellation Status]]))="yes", LOWER(TRIM(tblClean[[#This Row],[Cancellation Status]]))="cancelled"), 1, 0)</f>
        <v>0</v>
      </c>
      <c r="P735" s="38">
        <f>IF(AND(tblClean[[#This Row],[Is_Delivered]]=1, tblClean[[#This Row],[Is_Cancelled]]=0), 1, 0)</f>
        <v>1</v>
      </c>
      <c r="Q735" s="38">
        <f>IF(AND(NOT(ISBLANK(tblClean[[#This Row],[Pre-Booking Date]])), NOT(ISBLANK(tblClean[[#This Row],[Lead Date]]))), tblClean[[#This Row],[Pre-Booking Date]] - tblClean[[#This Row],[Lead Date]], "")</f>
        <v>2</v>
      </c>
      <c r="R735" s="38">
        <f>IF(AND(NOT(ISBLANK(tblClean[[#This Row],[Booking Date]])), NOT(ISBLANK(tblClean[[#This Row],[Pre-Booking Date]]))), tblClean[[#This Row],[Booking Date]] - tblClean[[#This Row],[Pre-Booking Date]], "")</f>
        <v>3</v>
      </c>
      <c r="S735" s="38">
        <f>IF(AND(NOT(ISBLANK(tblClean[[#This Row],[Delivery Date]])), NOT(ISBLANK(tblClean[[#This Row],[Booking Date]]))), tblClean[[#This Row],[Delivery Date]] - tblClean[[#This Row],[Booking Date]], "")</f>
        <v>3</v>
      </c>
      <c r="T735" s="39">
        <f>IF(AND(tblClean[[#This Row],[Is_SuccessfulDelivery]]=1, NOT(ISBLANK(tblClean[[#This Row],[Delivery Date]])), NOT(ISBLANK(tblClean[[#This Row],[Booking Date]]))),
   tblClean[[#This Row],[Delivery Date]] - tblClean[[#This Row],[Booking Date]],
   "")</f>
        <v>3</v>
      </c>
      <c r="U7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35" s="82">
        <f>IF(tblClean[[#This Row],[Delivery Date]]="", "", tblClean[[#This Row],[Delivery Date]] - tblClean[[#This Row],[Lead Date]])</f>
        <v>8</v>
      </c>
      <c r="W735" s="82" t="str">
        <f>_xlfn.XLOOKUP(tblClean[[#This Row],[Lead ID]], tblHP[Lead ID], tblHP[Potential_Bucket], "")</f>
        <v>Medium</v>
      </c>
      <c r="X735" s="82" t="str">
        <f>IF(tblClean[[#This Row],[Customer Rating]]="", "", IF(tblClean[[#This Row],[Customer Rating]]&lt;=2,"0-2", IF(tblClean[[#This Row],[Customer Rating]]&lt;=5,"3-5", IF(tblClean[[#This Row],[Customer Rating]]&lt;=8,"6-8","9-10"))))</f>
        <v>9-10</v>
      </c>
    </row>
    <row r="736" spans="1:24" x14ac:dyDescent="0.3">
      <c r="A736" s="40" t="s">
        <v>755</v>
      </c>
      <c r="B736" s="41" t="s">
        <v>21</v>
      </c>
      <c r="C736" s="41" t="s">
        <v>22</v>
      </c>
      <c r="D736" s="42">
        <v>45957</v>
      </c>
      <c r="E736" s="41"/>
      <c r="F736" s="41"/>
      <c r="G736" s="41"/>
      <c r="H736" s="41" t="s">
        <v>23</v>
      </c>
      <c r="I736" s="41" t="s">
        <v>33</v>
      </c>
      <c r="J736" s="41"/>
      <c r="K736" s="43"/>
      <c r="L736" s="44">
        <f>IF(NOT(ISBLANK(tblClean[[#This Row],[Pre-Booking Date]])), 1, 0)</f>
        <v>0</v>
      </c>
      <c r="M736" s="44">
        <f>IF(NOT(ISBLANK(tblClean[[#This Row],[Booking Date]])), 1, 0)</f>
        <v>0</v>
      </c>
      <c r="N736" s="38">
        <f>IF(NOT(ISBLANK(tblClean[[#This Row],[Delivery Date]])), 1, 0)</f>
        <v>0</v>
      </c>
      <c r="O736" s="38">
        <f>IF(OR(LOWER(TRIM(tblClean[[#This Row],[Cancellation Status]]))="yes", LOWER(TRIM(tblClean[[#This Row],[Cancellation Status]]))="cancelled"), 1, 0)</f>
        <v>1</v>
      </c>
      <c r="P736" s="38">
        <f>IF(AND(tblClean[[#This Row],[Is_Delivered]]=1, tblClean[[#This Row],[Is_Cancelled]]=0), 1, 0)</f>
        <v>0</v>
      </c>
      <c r="Q736" s="38" t="str">
        <f>IF(AND(NOT(ISBLANK(tblClean[[#This Row],[Pre-Booking Date]])), NOT(ISBLANK(tblClean[[#This Row],[Lead Date]]))), tblClean[[#This Row],[Pre-Booking Date]] - tblClean[[#This Row],[Lead Date]], "")</f>
        <v/>
      </c>
      <c r="R736" s="38" t="str">
        <f>IF(AND(NOT(ISBLANK(tblClean[[#This Row],[Booking Date]])), NOT(ISBLANK(tblClean[[#This Row],[Pre-Booking Date]]))), tblClean[[#This Row],[Booking Date]] - tblClean[[#This Row],[Pre-Booking Date]], "")</f>
        <v/>
      </c>
      <c r="S736" s="38" t="str">
        <f>IF(AND(NOT(ISBLANK(tblClean[[#This Row],[Delivery Date]])), NOT(ISBLANK(tblClean[[#This Row],[Booking Date]]))), tblClean[[#This Row],[Delivery Date]] - tblClean[[#This Row],[Booking Date]], "")</f>
        <v/>
      </c>
      <c r="T736" s="39" t="str">
        <f>IF(AND(tblClean[[#This Row],[Is_SuccessfulDelivery]]=1, NOT(ISBLANK(tblClean[[#This Row],[Delivery Date]])), NOT(ISBLANK(tblClean[[#This Row],[Booking Date]]))),
   tblClean[[#This Row],[Delivery Date]] - tblClean[[#This Row],[Booking Date]],
   "")</f>
        <v/>
      </c>
      <c r="U7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36" s="82" t="str">
        <f>IF(tblClean[[#This Row],[Delivery Date]]="", "", tblClean[[#This Row],[Delivery Date]] - tblClean[[#This Row],[Lead Date]])</f>
        <v/>
      </c>
      <c r="W736" s="82" t="str">
        <f>_xlfn.XLOOKUP(tblClean[[#This Row],[Lead ID]], tblHP[Lead ID], tblHP[Potential_Bucket], "")</f>
        <v>Low</v>
      </c>
      <c r="X736" s="82" t="str">
        <f>IF(tblClean[[#This Row],[Customer Rating]]="", "", IF(tblClean[[#This Row],[Customer Rating]]&lt;=2,"0-2", IF(tblClean[[#This Row],[Customer Rating]]&lt;=5,"3-5", IF(tblClean[[#This Row],[Customer Rating]]&lt;=8,"6-8","9-10"))))</f>
        <v/>
      </c>
    </row>
    <row r="737" spans="1:24" x14ac:dyDescent="0.3">
      <c r="A737" s="33" t="s">
        <v>756</v>
      </c>
      <c r="B737" s="34" t="s">
        <v>21</v>
      </c>
      <c r="C737" s="34" t="s">
        <v>16</v>
      </c>
      <c r="D737" s="35">
        <v>45961</v>
      </c>
      <c r="E737" s="35">
        <v>45963</v>
      </c>
      <c r="F737" s="35">
        <v>45967</v>
      </c>
      <c r="G737" s="35">
        <v>45972</v>
      </c>
      <c r="H737" s="34" t="s">
        <v>17</v>
      </c>
      <c r="I737" s="34"/>
      <c r="J737" s="35">
        <v>46001</v>
      </c>
      <c r="K737" s="36">
        <v>3</v>
      </c>
      <c r="L737" s="44">
        <f>IF(NOT(ISBLANK(tblClean[[#This Row],[Pre-Booking Date]])), 1, 0)</f>
        <v>1</v>
      </c>
      <c r="M737" s="44">
        <f>IF(NOT(ISBLANK(tblClean[[#This Row],[Booking Date]])), 1, 0)</f>
        <v>1</v>
      </c>
      <c r="N737" s="38">
        <f>IF(NOT(ISBLANK(tblClean[[#This Row],[Delivery Date]])), 1, 0)</f>
        <v>1</v>
      </c>
      <c r="O737" s="38">
        <f>IF(OR(LOWER(TRIM(tblClean[[#This Row],[Cancellation Status]]))="yes", LOWER(TRIM(tblClean[[#This Row],[Cancellation Status]]))="cancelled"), 1, 0)</f>
        <v>0</v>
      </c>
      <c r="P737" s="38">
        <f>IF(AND(tblClean[[#This Row],[Is_Delivered]]=1, tblClean[[#This Row],[Is_Cancelled]]=0), 1, 0)</f>
        <v>1</v>
      </c>
      <c r="Q737" s="38">
        <f>IF(AND(NOT(ISBLANK(tblClean[[#This Row],[Pre-Booking Date]])), NOT(ISBLANK(tblClean[[#This Row],[Lead Date]]))), tblClean[[#This Row],[Pre-Booking Date]] - tblClean[[#This Row],[Lead Date]], "")</f>
        <v>2</v>
      </c>
      <c r="R737" s="38">
        <f>IF(AND(NOT(ISBLANK(tblClean[[#This Row],[Booking Date]])), NOT(ISBLANK(tblClean[[#This Row],[Pre-Booking Date]]))), tblClean[[#This Row],[Booking Date]] - tblClean[[#This Row],[Pre-Booking Date]], "")</f>
        <v>4</v>
      </c>
      <c r="S737" s="38">
        <f>IF(AND(NOT(ISBLANK(tblClean[[#This Row],[Delivery Date]])), NOT(ISBLANK(tblClean[[#This Row],[Booking Date]]))), tblClean[[#This Row],[Delivery Date]] - tblClean[[#This Row],[Booking Date]], "")</f>
        <v>5</v>
      </c>
      <c r="T737" s="39">
        <f>IF(AND(tblClean[[#This Row],[Is_SuccessfulDelivery]]=1, NOT(ISBLANK(tblClean[[#This Row],[Delivery Date]])), NOT(ISBLANK(tblClean[[#This Row],[Booking Date]]))),
   tblClean[[#This Row],[Delivery Date]] - tblClean[[#This Row],[Booking Date]],
   "")</f>
        <v>5</v>
      </c>
      <c r="U7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37" s="82">
        <f>IF(tblClean[[#This Row],[Delivery Date]]="", "", tblClean[[#This Row],[Delivery Date]] - tblClean[[#This Row],[Lead Date]])</f>
        <v>11</v>
      </c>
      <c r="W737" s="82" t="str">
        <f>_xlfn.XLOOKUP(tblClean[[#This Row],[Lead ID]], tblHP[Lead ID], tblHP[Potential_Bucket], "")</f>
        <v>Low</v>
      </c>
      <c r="X737" s="82" t="str">
        <f>IF(tblClean[[#This Row],[Customer Rating]]="", "", IF(tblClean[[#This Row],[Customer Rating]]&lt;=2,"0-2", IF(tblClean[[#This Row],[Customer Rating]]&lt;=5,"3-5", IF(tblClean[[#This Row],[Customer Rating]]&lt;=8,"6-8","9-10"))))</f>
        <v>3-5</v>
      </c>
    </row>
    <row r="738" spans="1:24" x14ac:dyDescent="0.3">
      <c r="A738" s="40" t="s">
        <v>757</v>
      </c>
      <c r="B738" s="41" t="s">
        <v>32</v>
      </c>
      <c r="C738" s="41" t="s">
        <v>16</v>
      </c>
      <c r="D738" s="42">
        <v>45946</v>
      </c>
      <c r="E738" s="42">
        <v>45949</v>
      </c>
      <c r="F738" s="42">
        <v>45953</v>
      </c>
      <c r="G738" s="42">
        <v>45958</v>
      </c>
      <c r="H738" s="41" t="s">
        <v>17</v>
      </c>
      <c r="I738" s="41"/>
      <c r="J738" s="42">
        <v>45981</v>
      </c>
      <c r="K738" s="43">
        <v>9</v>
      </c>
      <c r="L738" s="44">
        <f>IF(NOT(ISBLANK(tblClean[[#This Row],[Pre-Booking Date]])), 1, 0)</f>
        <v>1</v>
      </c>
      <c r="M738" s="44">
        <f>IF(NOT(ISBLANK(tblClean[[#This Row],[Booking Date]])), 1, 0)</f>
        <v>1</v>
      </c>
      <c r="N738" s="38">
        <f>IF(NOT(ISBLANK(tblClean[[#This Row],[Delivery Date]])), 1, 0)</f>
        <v>1</v>
      </c>
      <c r="O738" s="38">
        <f>IF(OR(LOWER(TRIM(tblClean[[#This Row],[Cancellation Status]]))="yes", LOWER(TRIM(tblClean[[#This Row],[Cancellation Status]]))="cancelled"), 1, 0)</f>
        <v>0</v>
      </c>
      <c r="P738" s="38">
        <f>IF(AND(tblClean[[#This Row],[Is_Delivered]]=1, tblClean[[#This Row],[Is_Cancelled]]=0), 1, 0)</f>
        <v>1</v>
      </c>
      <c r="Q738" s="38">
        <f>IF(AND(NOT(ISBLANK(tblClean[[#This Row],[Pre-Booking Date]])), NOT(ISBLANK(tblClean[[#This Row],[Lead Date]]))), tblClean[[#This Row],[Pre-Booking Date]] - tblClean[[#This Row],[Lead Date]], "")</f>
        <v>3</v>
      </c>
      <c r="R738" s="38">
        <f>IF(AND(NOT(ISBLANK(tblClean[[#This Row],[Booking Date]])), NOT(ISBLANK(tblClean[[#This Row],[Pre-Booking Date]]))), tblClean[[#This Row],[Booking Date]] - tblClean[[#This Row],[Pre-Booking Date]], "")</f>
        <v>4</v>
      </c>
      <c r="S738" s="38">
        <f>IF(AND(NOT(ISBLANK(tblClean[[#This Row],[Delivery Date]])), NOT(ISBLANK(tblClean[[#This Row],[Booking Date]]))), tblClean[[#This Row],[Delivery Date]] - tblClean[[#This Row],[Booking Date]], "")</f>
        <v>5</v>
      </c>
      <c r="T738" s="39">
        <f>IF(AND(tblClean[[#This Row],[Is_SuccessfulDelivery]]=1, NOT(ISBLANK(tblClean[[#This Row],[Delivery Date]])), NOT(ISBLANK(tblClean[[#This Row],[Booking Date]]))),
   tblClean[[#This Row],[Delivery Date]] - tblClean[[#This Row],[Booking Date]],
   "")</f>
        <v>5</v>
      </c>
      <c r="U7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38" s="82">
        <f>IF(tblClean[[#This Row],[Delivery Date]]="", "", tblClean[[#This Row],[Delivery Date]] - tblClean[[#This Row],[Lead Date]])</f>
        <v>12</v>
      </c>
      <c r="W738" s="82" t="str">
        <f>_xlfn.XLOOKUP(tblClean[[#This Row],[Lead ID]], tblHP[Lead ID], tblHP[Potential_Bucket], "")</f>
        <v>Medium</v>
      </c>
      <c r="X738" s="82" t="str">
        <f>IF(tblClean[[#This Row],[Customer Rating]]="", "", IF(tblClean[[#This Row],[Customer Rating]]&lt;=2,"0-2", IF(tblClean[[#This Row],[Customer Rating]]&lt;=5,"3-5", IF(tblClean[[#This Row],[Customer Rating]]&lt;=8,"6-8","9-10"))))</f>
        <v>9-10</v>
      </c>
    </row>
    <row r="739" spans="1:24" x14ac:dyDescent="0.3">
      <c r="A739" s="33" t="s">
        <v>758</v>
      </c>
      <c r="B739" s="34" t="s">
        <v>19</v>
      </c>
      <c r="C739" s="34" t="s">
        <v>16</v>
      </c>
      <c r="D739" s="35">
        <v>45961</v>
      </c>
      <c r="E739" s="35">
        <v>45966</v>
      </c>
      <c r="F739" s="35">
        <v>45968</v>
      </c>
      <c r="G739" s="35">
        <v>45970</v>
      </c>
      <c r="H739" s="34" t="s">
        <v>17</v>
      </c>
      <c r="I739" s="34"/>
      <c r="J739" s="35">
        <v>46000</v>
      </c>
      <c r="K739" s="36">
        <v>1</v>
      </c>
      <c r="L739" s="44">
        <f>IF(NOT(ISBLANK(tblClean[[#This Row],[Pre-Booking Date]])), 1, 0)</f>
        <v>1</v>
      </c>
      <c r="M739" s="44">
        <f>IF(NOT(ISBLANK(tblClean[[#This Row],[Booking Date]])), 1, 0)</f>
        <v>1</v>
      </c>
      <c r="N739" s="38">
        <f>IF(NOT(ISBLANK(tblClean[[#This Row],[Delivery Date]])), 1, 0)</f>
        <v>1</v>
      </c>
      <c r="O739" s="38">
        <f>IF(OR(LOWER(TRIM(tblClean[[#This Row],[Cancellation Status]]))="yes", LOWER(TRIM(tblClean[[#This Row],[Cancellation Status]]))="cancelled"), 1, 0)</f>
        <v>0</v>
      </c>
      <c r="P739" s="38">
        <f>IF(AND(tblClean[[#This Row],[Is_Delivered]]=1, tblClean[[#This Row],[Is_Cancelled]]=0), 1, 0)</f>
        <v>1</v>
      </c>
      <c r="Q739" s="38">
        <f>IF(AND(NOT(ISBLANK(tblClean[[#This Row],[Pre-Booking Date]])), NOT(ISBLANK(tblClean[[#This Row],[Lead Date]]))), tblClean[[#This Row],[Pre-Booking Date]] - tblClean[[#This Row],[Lead Date]], "")</f>
        <v>5</v>
      </c>
      <c r="R739" s="38">
        <f>IF(AND(NOT(ISBLANK(tblClean[[#This Row],[Booking Date]])), NOT(ISBLANK(tblClean[[#This Row],[Pre-Booking Date]]))), tblClean[[#This Row],[Booking Date]] - tblClean[[#This Row],[Pre-Booking Date]], "")</f>
        <v>2</v>
      </c>
      <c r="S739" s="38">
        <f>IF(AND(NOT(ISBLANK(tblClean[[#This Row],[Delivery Date]])), NOT(ISBLANK(tblClean[[#This Row],[Booking Date]]))), tblClean[[#This Row],[Delivery Date]] - tblClean[[#This Row],[Booking Date]], "")</f>
        <v>2</v>
      </c>
      <c r="T739" s="39">
        <f>IF(AND(tblClean[[#This Row],[Is_SuccessfulDelivery]]=1, NOT(ISBLANK(tblClean[[#This Row],[Delivery Date]])), NOT(ISBLANK(tblClean[[#This Row],[Booking Date]]))),
   tblClean[[#This Row],[Delivery Date]] - tblClean[[#This Row],[Booking Date]],
   "")</f>
        <v>2</v>
      </c>
      <c r="U7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39" s="82">
        <f>IF(tblClean[[#This Row],[Delivery Date]]="", "", tblClean[[#This Row],[Delivery Date]] - tblClean[[#This Row],[Lead Date]])</f>
        <v>9</v>
      </c>
      <c r="W739" s="82" t="str">
        <f>_xlfn.XLOOKUP(tblClean[[#This Row],[Lead ID]], tblHP[Lead ID], tblHP[Potential_Bucket], "")</f>
        <v>Low</v>
      </c>
      <c r="X739" s="82" t="str">
        <f>IF(tblClean[[#This Row],[Customer Rating]]="", "", IF(tblClean[[#This Row],[Customer Rating]]&lt;=2,"0-2", IF(tblClean[[#This Row],[Customer Rating]]&lt;=5,"3-5", IF(tblClean[[#This Row],[Customer Rating]]&lt;=8,"6-8","9-10"))))</f>
        <v>0-2</v>
      </c>
    </row>
    <row r="740" spans="1:24" x14ac:dyDescent="0.3">
      <c r="A740" s="40" t="s">
        <v>759</v>
      </c>
      <c r="B740" s="41" t="s">
        <v>19</v>
      </c>
      <c r="C740" s="41" t="s">
        <v>16</v>
      </c>
      <c r="D740" s="42">
        <v>45956</v>
      </c>
      <c r="E740" s="42">
        <v>45958</v>
      </c>
      <c r="F740" s="42">
        <v>45961</v>
      </c>
      <c r="G740" s="42">
        <v>45964</v>
      </c>
      <c r="H740" s="41" t="s">
        <v>17</v>
      </c>
      <c r="I740" s="41"/>
      <c r="J740" s="42">
        <v>45987</v>
      </c>
      <c r="K740" s="43">
        <v>8</v>
      </c>
      <c r="L740" s="44">
        <f>IF(NOT(ISBLANK(tblClean[[#This Row],[Pre-Booking Date]])), 1, 0)</f>
        <v>1</v>
      </c>
      <c r="M740" s="44">
        <f>IF(NOT(ISBLANK(tblClean[[#This Row],[Booking Date]])), 1, 0)</f>
        <v>1</v>
      </c>
      <c r="N740" s="38">
        <f>IF(NOT(ISBLANK(tblClean[[#This Row],[Delivery Date]])), 1, 0)</f>
        <v>1</v>
      </c>
      <c r="O740" s="38">
        <f>IF(OR(LOWER(TRIM(tblClean[[#This Row],[Cancellation Status]]))="yes", LOWER(TRIM(tblClean[[#This Row],[Cancellation Status]]))="cancelled"), 1, 0)</f>
        <v>0</v>
      </c>
      <c r="P740" s="38">
        <f>IF(AND(tblClean[[#This Row],[Is_Delivered]]=1, tblClean[[#This Row],[Is_Cancelled]]=0), 1, 0)</f>
        <v>1</v>
      </c>
      <c r="Q740" s="38">
        <f>IF(AND(NOT(ISBLANK(tblClean[[#This Row],[Pre-Booking Date]])), NOT(ISBLANK(tblClean[[#This Row],[Lead Date]]))), tblClean[[#This Row],[Pre-Booking Date]] - tblClean[[#This Row],[Lead Date]], "")</f>
        <v>2</v>
      </c>
      <c r="R740" s="38">
        <f>IF(AND(NOT(ISBLANK(tblClean[[#This Row],[Booking Date]])), NOT(ISBLANK(tblClean[[#This Row],[Pre-Booking Date]]))), tblClean[[#This Row],[Booking Date]] - tblClean[[#This Row],[Pre-Booking Date]], "")</f>
        <v>3</v>
      </c>
      <c r="S740" s="38">
        <f>IF(AND(NOT(ISBLANK(tblClean[[#This Row],[Delivery Date]])), NOT(ISBLANK(tblClean[[#This Row],[Booking Date]]))), tblClean[[#This Row],[Delivery Date]] - tblClean[[#This Row],[Booking Date]], "")</f>
        <v>3</v>
      </c>
      <c r="T740" s="39">
        <f>IF(AND(tblClean[[#This Row],[Is_SuccessfulDelivery]]=1, NOT(ISBLANK(tblClean[[#This Row],[Delivery Date]])), NOT(ISBLANK(tblClean[[#This Row],[Booking Date]]))),
   tblClean[[#This Row],[Delivery Date]] - tblClean[[#This Row],[Booking Date]],
   "")</f>
        <v>3</v>
      </c>
      <c r="U7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40" s="82">
        <f>IF(tblClean[[#This Row],[Delivery Date]]="", "", tblClean[[#This Row],[Delivery Date]] - tblClean[[#This Row],[Lead Date]])</f>
        <v>8</v>
      </c>
      <c r="W740" s="82" t="str">
        <f>_xlfn.XLOOKUP(tblClean[[#This Row],[Lead ID]], tblHP[Lead ID], tblHP[Potential_Bucket], "")</f>
        <v>Medium</v>
      </c>
      <c r="X740" s="82" t="str">
        <f>IF(tblClean[[#This Row],[Customer Rating]]="", "", IF(tblClean[[#This Row],[Customer Rating]]&lt;=2,"0-2", IF(tblClean[[#This Row],[Customer Rating]]&lt;=5,"3-5", IF(tblClean[[#This Row],[Customer Rating]]&lt;=8,"6-8","9-10"))))</f>
        <v>6-8</v>
      </c>
    </row>
    <row r="741" spans="1:24" x14ac:dyDescent="0.3">
      <c r="A741" s="33" t="s">
        <v>760</v>
      </c>
      <c r="B741" s="34" t="s">
        <v>21</v>
      </c>
      <c r="C741" s="34" t="s">
        <v>16</v>
      </c>
      <c r="D741" s="35">
        <v>45940</v>
      </c>
      <c r="E741" s="35">
        <v>45941</v>
      </c>
      <c r="F741" s="35">
        <v>45946</v>
      </c>
      <c r="G741" s="35">
        <v>45953</v>
      </c>
      <c r="H741" s="34" t="s">
        <v>17</v>
      </c>
      <c r="I741" s="34"/>
      <c r="J741" s="35">
        <v>45975</v>
      </c>
      <c r="K741" s="36">
        <v>6</v>
      </c>
      <c r="L741" s="44">
        <f>IF(NOT(ISBLANK(tblClean[[#This Row],[Pre-Booking Date]])), 1, 0)</f>
        <v>1</v>
      </c>
      <c r="M741" s="44">
        <f>IF(NOT(ISBLANK(tblClean[[#This Row],[Booking Date]])), 1, 0)</f>
        <v>1</v>
      </c>
      <c r="N741" s="38">
        <f>IF(NOT(ISBLANK(tblClean[[#This Row],[Delivery Date]])), 1, 0)</f>
        <v>1</v>
      </c>
      <c r="O741" s="38">
        <f>IF(OR(LOWER(TRIM(tblClean[[#This Row],[Cancellation Status]]))="yes", LOWER(TRIM(tblClean[[#This Row],[Cancellation Status]]))="cancelled"), 1, 0)</f>
        <v>0</v>
      </c>
      <c r="P741" s="38">
        <f>IF(AND(tblClean[[#This Row],[Is_Delivered]]=1, tblClean[[#This Row],[Is_Cancelled]]=0), 1, 0)</f>
        <v>1</v>
      </c>
      <c r="Q741" s="38">
        <f>IF(AND(NOT(ISBLANK(tblClean[[#This Row],[Pre-Booking Date]])), NOT(ISBLANK(tblClean[[#This Row],[Lead Date]]))), tblClean[[#This Row],[Pre-Booking Date]] - tblClean[[#This Row],[Lead Date]], "")</f>
        <v>1</v>
      </c>
      <c r="R741" s="38">
        <f>IF(AND(NOT(ISBLANK(tblClean[[#This Row],[Booking Date]])), NOT(ISBLANK(tblClean[[#This Row],[Pre-Booking Date]]))), tblClean[[#This Row],[Booking Date]] - tblClean[[#This Row],[Pre-Booking Date]], "")</f>
        <v>5</v>
      </c>
      <c r="S741" s="38">
        <f>IF(AND(NOT(ISBLANK(tblClean[[#This Row],[Delivery Date]])), NOT(ISBLANK(tblClean[[#This Row],[Booking Date]]))), tblClean[[#This Row],[Delivery Date]] - tblClean[[#This Row],[Booking Date]], "")</f>
        <v>7</v>
      </c>
      <c r="T741" s="39">
        <f>IF(AND(tblClean[[#This Row],[Is_SuccessfulDelivery]]=1, NOT(ISBLANK(tblClean[[#This Row],[Delivery Date]])), NOT(ISBLANK(tblClean[[#This Row],[Booking Date]]))),
   tblClean[[#This Row],[Delivery Date]] - tblClean[[#This Row],[Booking Date]],
   "")</f>
        <v>7</v>
      </c>
      <c r="U7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41" s="82">
        <f>IF(tblClean[[#This Row],[Delivery Date]]="", "", tblClean[[#This Row],[Delivery Date]] - tblClean[[#This Row],[Lead Date]])</f>
        <v>13</v>
      </c>
      <c r="W741" s="82" t="str">
        <f>_xlfn.XLOOKUP(tblClean[[#This Row],[Lead ID]], tblHP[Lead ID], tblHP[Potential_Bucket], "")</f>
        <v>Low</v>
      </c>
      <c r="X741" s="82" t="str">
        <f>IF(tblClean[[#This Row],[Customer Rating]]="", "", IF(tblClean[[#This Row],[Customer Rating]]&lt;=2,"0-2", IF(tblClean[[#This Row],[Customer Rating]]&lt;=5,"3-5", IF(tblClean[[#This Row],[Customer Rating]]&lt;=8,"6-8","9-10"))))</f>
        <v>6-8</v>
      </c>
    </row>
    <row r="742" spans="1:24" x14ac:dyDescent="0.3">
      <c r="A742" s="40" t="s">
        <v>761</v>
      </c>
      <c r="B742" s="41" t="s">
        <v>19</v>
      </c>
      <c r="C742" s="41" t="s">
        <v>16</v>
      </c>
      <c r="D742" s="42">
        <v>45954</v>
      </c>
      <c r="E742" s="42">
        <v>45956</v>
      </c>
      <c r="F742" s="42">
        <v>45960</v>
      </c>
      <c r="G742" s="42">
        <v>45964</v>
      </c>
      <c r="H742" s="41" t="s">
        <v>17</v>
      </c>
      <c r="I742" s="41"/>
      <c r="J742" s="42">
        <v>45987</v>
      </c>
      <c r="K742" s="43">
        <v>4</v>
      </c>
      <c r="L742" s="44">
        <f>IF(NOT(ISBLANK(tblClean[[#This Row],[Pre-Booking Date]])), 1, 0)</f>
        <v>1</v>
      </c>
      <c r="M742" s="44">
        <f>IF(NOT(ISBLANK(tblClean[[#This Row],[Booking Date]])), 1, 0)</f>
        <v>1</v>
      </c>
      <c r="N742" s="38">
        <f>IF(NOT(ISBLANK(tblClean[[#This Row],[Delivery Date]])), 1, 0)</f>
        <v>1</v>
      </c>
      <c r="O742" s="38">
        <f>IF(OR(LOWER(TRIM(tblClean[[#This Row],[Cancellation Status]]))="yes", LOWER(TRIM(tblClean[[#This Row],[Cancellation Status]]))="cancelled"), 1, 0)</f>
        <v>0</v>
      </c>
      <c r="P742" s="38">
        <f>IF(AND(tblClean[[#This Row],[Is_Delivered]]=1, tblClean[[#This Row],[Is_Cancelled]]=0), 1, 0)</f>
        <v>1</v>
      </c>
      <c r="Q742" s="38">
        <f>IF(AND(NOT(ISBLANK(tblClean[[#This Row],[Pre-Booking Date]])), NOT(ISBLANK(tblClean[[#This Row],[Lead Date]]))), tblClean[[#This Row],[Pre-Booking Date]] - tblClean[[#This Row],[Lead Date]], "")</f>
        <v>2</v>
      </c>
      <c r="R742" s="38">
        <f>IF(AND(NOT(ISBLANK(tblClean[[#This Row],[Booking Date]])), NOT(ISBLANK(tblClean[[#This Row],[Pre-Booking Date]]))), tblClean[[#This Row],[Booking Date]] - tblClean[[#This Row],[Pre-Booking Date]], "")</f>
        <v>4</v>
      </c>
      <c r="S742" s="38">
        <f>IF(AND(NOT(ISBLANK(tblClean[[#This Row],[Delivery Date]])), NOT(ISBLANK(tblClean[[#This Row],[Booking Date]]))), tblClean[[#This Row],[Delivery Date]] - tblClean[[#This Row],[Booking Date]], "")</f>
        <v>4</v>
      </c>
      <c r="T742" s="39">
        <f>IF(AND(tblClean[[#This Row],[Is_SuccessfulDelivery]]=1, NOT(ISBLANK(tblClean[[#This Row],[Delivery Date]])), NOT(ISBLANK(tblClean[[#This Row],[Booking Date]]))),
   tblClean[[#This Row],[Delivery Date]] - tblClean[[#This Row],[Booking Date]],
   "")</f>
        <v>4</v>
      </c>
      <c r="U7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42" s="82">
        <f>IF(tblClean[[#This Row],[Delivery Date]]="", "", tblClean[[#This Row],[Delivery Date]] - tblClean[[#This Row],[Lead Date]])</f>
        <v>10</v>
      </c>
      <c r="W742" s="82" t="str">
        <f>_xlfn.XLOOKUP(tblClean[[#This Row],[Lead ID]], tblHP[Lead ID], tblHP[Potential_Bucket], "")</f>
        <v>Low</v>
      </c>
      <c r="X742" s="82" t="str">
        <f>IF(tblClean[[#This Row],[Customer Rating]]="", "", IF(tblClean[[#This Row],[Customer Rating]]&lt;=2,"0-2", IF(tblClean[[#This Row],[Customer Rating]]&lt;=5,"3-5", IF(tblClean[[#This Row],[Customer Rating]]&lt;=8,"6-8","9-10"))))</f>
        <v>3-5</v>
      </c>
    </row>
    <row r="743" spans="1:24" x14ac:dyDescent="0.3">
      <c r="A743" s="33" t="s">
        <v>762</v>
      </c>
      <c r="B743" s="34" t="s">
        <v>19</v>
      </c>
      <c r="C743" s="34" t="s">
        <v>16</v>
      </c>
      <c r="D743" s="35">
        <v>45958</v>
      </c>
      <c r="E743" s="35">
        <v>45960</v>
      </c>
      <c r="F743" s="35">
        <v>45964</v>
      </c>
      <c r="G743" s="35">
        <v>45966</v>
      </c>
      <c r="H743" s="34" t="s">
        <v>17</v>
      </c>
      <c r="I743" s="34"/>
      <c r="J743" s="35">
        <v>45991</v>
      </c>
      <c r="K743" s="36">
        <v>4</v>
      </c>
      <c r="L743" s="44">
        <f>IF(NOT(ISBLANK(tblClean[[#This Row],[Pre-Booking Date]])), 1, 0)</f>
        <v>1</v>
      </c>
      <c r="M743" s="44">
        <f>IF(NOT(ISBLANK(tblClean[[#This Row],[Booking Date]])), 1, 0)</f>
        <v>1</v>
      </c>
      <c r="N743" s="38">
        <f>IF(NOT(ISBLANK(tblClean[[#This Row],[Delivery Date]])), 1, 0)</f>
        <v>1</v>
      </c>
      <c r="O743" s="38">
        <f>IF(OR(LOWER(TRIM(tblClean[[#This Row],[Cancellation Status]]))="yes", LOWER(TRIM(tblClean[[#This Row],[Cancellation Status]]))="cancelled"), 1, 0)</f>
        <v>0</v>
      </c>
      <c r="P743" s="38">
        <f>IF(AND(tblClean[[#This Row],[Is_Delivered]]=1, tblClean[[#This Row],[Is_Cancelled]]=0), 1, 0)</f>
        <v>1</v>
      </c>
      <c r="Q743" s="38">
        <f>IF(AND(NOT(ISBLANK(tblClean[[#This Row],[Pre-Booking Date]])), NOT(ISBLANK(tblClean[[#This Row],[Lead Date]]))), tblClean[[#This Row],[Pre-Booking Date]] - tblClean[[#This Row],[Lead Date]], "")</f>
        <v>2</v>
      </c>
      <c r="R743" s="38">
        <f>IF(AND(NOT(ISBLANK(tblClean[[#This Row],[Booking Date]])), NOT(ISBLANK(tblClean[[#This Row],[Pre-Booking Date]]))), tblClean[[#This Row],[Booking Date]] - tblClean[[#This Row],[Pre-Booking Date]], "")</f>
        <v>4</v>
      </c>
      <c r="S743" s="38">
        <f>IF(AND(NOT(ISBLANK(tblClean[[#This Row],[Delivery Date]])), NOT(ISBLANK(tblClean[[#This Row],[Booking Date]]))), tblClean[[#This Row],[Delivery Date]] - tblClean[[#This Row],[Booking Date]], "")</f>
        <v>2</v>
      </c>
      <c r="T743" s="39">
        <f>IF(AND(tblClean[[#This Row],[Is_SuccessfulDelivery]]=1, NOT(ISBLANK(tblClean[[#This Row],[Delivery Date]])), NOT(ISBLANK(tblClean[[#This Row],[Booking Date]]))),
   tblClean[[#This Row],[Delivery Date]] - tblClean[[#This Row],[Booking Date]],
   "")</f>
        <v>2</v>
      </c>
      <c r="U7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43" s="82">
        <f>IF(tblClean[[#This Row],[Delivery Date]]="", "", tblClean[[#This Row],[Delivery Date]] - tblClean[[#This Row],[Lead Date]])</f>
        <v>8</v>
      </c>
      <c r="W743" s="82" t="str">
        <f>_xlfn.XLOOKUP(tblClean[[#This Row],[Lead ID]], tblHP[Lead ID], tblHP[Potential_Bucket], "")</f>
        <v>Low</v>
      </c>
      <c r="X743" s="82" t="str">
        <f>IF(tblClean[[#This Row],[Customer Rating]]="", "", IF(tblClean[[#This Row],[Customer Rating]]&lt;=2,"0-2", IF(tblClean[[#This Row],[Customer Rating]]&lt;=5,"3-5", IF(tblClean[[#This Row],[Customer Rating]]&lt;=8,"6-8","9-10"))))</f>
        <v>3-5</v>
      </c>
    </row>
    <row r="744" spans="1:24" x14ac:dyDescent="0.3">
      <c r="A744" s="40" t="s">
        <v>763</v>
      </c>
      <c r="B744" s="41" t="s">
        <v>32</v>
      </c>
      <c r="C744" s="41" t="s">
        <v>30</v>
      </c>
      <c r="D744" s="42">
        <v>45941</v>
      </c>
      <c r="E744" s="42">
        <v>45943</v>
      </c>
      <c r="F744" s="42">
        <v>45945</v>
      </c>
      <c r="G744" s="42">
        <v>45947</v>
      </c>
      <c r="H744" s="41" t="s">
        <v>17</v>
      </c>
      <c r="I744" s="41"/>
      <c r="J744" s="42">
        <v>45969</v>
      </c>
      <c r="K744" s="43">
        <v>9</v>
      </c>
      <c r="L744" s="44">
        <f>IF(NOT(ISBLANK(tblClean[[#This Row],[Pre-Booking Date]])), 1, 0)</f>
        <v>1</v>
      </c>
      <c r="M744" s="44">
        <f>IF(NOT(ISBLANK(tblClean[[#This Row],[Booking Date]])), 1, 0)</f>
        <v>1</v>
      </c>
      <c r="N744" s="38">
        <f>IF(NOT(ISBLANK(tblClean[[#This Row],[Delivery Date]])), 1, 0)</f>
        <v>1</v>
      </c>
      <c r="O744" s="38">
        <f>IF(OR(LOWER(TRIM(tblClean[[#This Row],[Cancellation Status]]))="yes", LOWER(TRIM(tblClean[[#This Row],[Cancellation Status]]))="cancelled"), 1, 0)</f>
        <v>0</v>
      </c>
      <c r="P744" s="38">
        <f>IF(AND(tblClean[[#This Row],[Is_Delivered]]=1, tblClean[[#This Row],[Is_Cancelled]]=0), 1, 0)</f>
        <v>1</v>
      </c>
      <c r="Q744" s="38">
        <f>IF(AND(NOT(ISBLANK(tblClean[[#This Row],[Pre-Booking Date]])), NOT(ISBLANK(tblClean[[#This Row],[Lead Date]]))), tblClean[[#This Row],[Pre-Booking Date]] - tblClean[[#This Row],[Lead Date]], "")</f>
        <v>2</v>
      </c>
      <c r="R744" s="38">
        <f>IF(AND(NOT(ISBLANK(tblClean[[#This Row],[Booking Date]])), NOT(ISBLANK(tblClean[[#This Row],[Pre-Booking Date]]))), tblClean[[#This Row],[Booking Date]] - tblClean[[#This Row],[Pre-Booking Date]], "")</f>
        <v>2</v>
      </c>
      <c r="S744" s="38">
        <f>IF(AND(NOT(ISBLANK(tblClean[[#This Row],[Delivery Date]])), NOT(ISBLANK(tblClean[[#This Row],[Booking Date]]))), tblClean[[#This Row],[Delivery Date]] - tblClean[[#This Row],[Booking Date]], "")</f>
        <v>2</v>
      </c>
      <c r="T744" s="39">
        <f>IF(AND(tblClean[[#This Row],[Is_SuccessfulDelivery]]=1, NOT(ISBLANK(tblClean[[#This Row],[Delivery Date]])), NOT(ISBLANK(tblClean[[#This Row],[Booking Date]]))),
   tblClean[[#This Row],[Delivery Date]] - tblClean[[#This Row],[Booking Date]],
   "")</f>
        <v>2</v>
      </c>
      <c r="U7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44" s="82">
        <f>IF(tblClean[[#This Row],[Delivery Date]]="", "", tblClean[[#This Row],[Delivery Date]] - tblClean[[#This Row],[Lead Date]])</f>
        <v>6</v>
      </c>
      <c r="W744" s="82" t="str">
        <f>_xlfn.XLOOKUP(tblClean[[#This Row],[Lead ID]], tblHP[Lead ID], tblHP[Potential_Bucket], "")</f>
        <v>High</v>
      </c>
      <c r="X744" s="82" t="str">
        <f>IF(tblClean[[#This Row],[Customer Rating]]="", "", IF(tblClean[[#This Row],[Customer Rating]]&lt;=2,"0-2", IF(tblClean[[#This Row],[Customer Rating]]&lt;=5,"3-5", IF(tblClean[[#This Row],[Customer Rating]]&lt;=8,"6-8","9-10"))))</f>
        <v>9-10</v>
      </c>
    </row>
    <row r="745" spans="1:24" x14ac:dyDescent="0.3">
      <c r="A745" s="33" t="s">
        <v>764</v>
      </c>
      <c r="B745" s="34" t="s">
        <v>15</v>
      </c>
      <c r="C745" s="34" t="s">
        <v>16</v>
      </c>
      <c r="D745" s="35">
        <v>45956</v>
      </c>
      <c r="E745" s="35">
        <v>45960</v>
      </c>
      <c r="F745" s="35">
        <v>45965</v>
      </c>
      <c r="G745" s="35">
        <v>45968</v>
      </c>
      <c r="H745" s="34" t="s">
        <v>17</v>
      </c>
      <c r="I745" s="34"/>
      <c r="J745" s="35">
        <v>45978</v>
      </c>
      <c r="K745" s="36">
        <v>0</v>
      </c>
      <c r="L745" s="44">
        <f>IF(NOT(ISBLANK(tblClean[[#This Row],[Pre-Booking Date]])), 1, 0)</f>
        <v>1</v>
      </c>
      <c r="M745" s="44">
        <f>IF(NOT(ISBLANK(tblClean[[#This Row],[Booking Date]])), 1, 0)</f>
        <v>1</v>
      </c>
      <c r="N745" s="38">
        <f>IF(NOT(ISBLANK(tblClean[[#This Row],[Delivery Date]])), 1, 0)</f>
        <v>1</v>
      </c>
      <c r="O745" s="38">
        <f>IF(OR(LOWER(TRIM(tblClean[[#This Row],[Cancellation Status]]))="yes", LOWER(TRIM(tblClean[[#This Row],[Cancellation Status]]))="cancelled"), 1, 0)</f>
        <v>0</v>
      </c>
      <c r="P745" s="38">
        <f>IF(AND(tblClean[[#This Row],[Is_Delivered]]=1, tblClean[[#This Row],[Is_Cancelled]]=0), 1, 0)</f>
        <v>1</v>
      </c>
      <c r="Q745" s="38">
        <f>IF(AND(NOT(ISBLANK(tblClean[[#This Row],[Pre-Booking Date]])), NOT(ISBLANK(tblClean[[#This Row],[Lead Date]]))), tblClean[[#This Row],[Pre-Booking Date]] - tblClean[[#This Row],[Lead Date]], "")</f>
        <v>4</v>
      </c>
      <c r="R745" s="38">
        <f>IF(AND(NOT(ISBLANK(tblClean[[#This Row],[Booking Date]])), NOT(ISBLANK(tblClean[[#This Row],[Pre-Booking Date]]))), tblClean[[#This Row],[Booking Date]] - tblClean[[#This Row],[Pre-Booking Date]], "")</f>
        <v>5</v>
      </c>
      <c r="S745" s="38">
        <f>IF(AND(NOT(ISBLANK(tblClean[[#This Row],[Delivery Date]])), NOT(ISBLANK(tblClean[[#This Row],[Booking Date]]))), tblClean[[#This Row],[Delivery Date]] - tblClean[[#This Row],[Booking Date]], "")</f>
        <v>3</v>
      </c>
      <c r="T745" s="39">
        <f>IF(AND(tblClean[[#This Row],[Is_SuccessfulDelivery]]=1, NOT(ISBLANK(tblClean[[#This Row],[Delivery Date]])), NOT(ISBLANK(tblClean[[#This Row],[Booking Date]]))),
   tblClean[[#This Row],[Delivery Date]] - tblClean[[#This Row],[Booking Date]],
   "")</f>
        <v>3</v>
      </c>
      <c r="U7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45" s="82">
        <f>IF(tblClean[[#This Row],[Delivery Date]]="", "", tblClean[[#This Row],[Delivery Date]] - tblClean[[#This Row],[Lead Date]])</f>
        <v>12</v>
      </c>
      <c r="W745" s="82" t="str">
        <f>_xlfn.XLOOKUP(tblClean[[#This Row],[Lead ID]], tblHP[Lead ID], tblHP[Potential_Bucket], "")</f>
        <v>Low</v>
      </c>
      <c r="X745" s="82" t="str">
        <f>IF(tblClean[[#This Row],[Customer Rating]]="", "", IF(tblClean[[#This Row],[Customer Rating]]&lt;=2,"0-2", IF(tblClean[[#This Row],[Customer Rating]]&lt;=5,"3-5", IF(tblClean[[#This Row],[Customer Rating]]&lt;=8,"6-8","9-10"))))</f>
        <v>0-2</v>
      </c>
    </row>
    <row r="746" spans="1:24" x14ac:dyDescent="0.3">
      <c r="A746" s="40" t="s">
        <v>765</v>
      </c>
      <c r="B746" s="41" t="s">
        <v>21</v>
      </c>
      <c r="C746" s="41" t="s">
        <v>22</v>
      </c>
      <c r="D746" s="42">
        <v>45934</v>
      </c>
      <c r="E746" s="41"/>
      <c r="F746" s="41"/>
      <c r="G746" s="41"/>
      <c r="H746" s="41" t="s">
        <v>23</v>
      </c>
      <c r="I746" s="41" t="s">
        <v>26</v>
      </c>
      <c r="J746" s="41"/>
      <c r="K746" s="43"/>
      <c r="L746" s="44">
        <f>IF(NOT(ISBLANK(tblClean[[#This Row],[Pre-Booking Date]])), 1, 0)</f>
        <v>0</v>
      </c>
      <c r="M746" s="44">
        <f>IF(NOT(ISBLANK(tblClean[[#This Row],[Booking Date]])), 1, 0)</f>
        <v>0</v>
      </c>
      <c r="N746" s="38">
        <f>IF(NOT(ISBLANK(tblClean[[#This Row],[Delivery Date]])), 1, 0)</f>
        <v>0</v>
      </c>
      <c r="O746" s="38">
        <f>IF(OR(LOWER(TRIM(tblClean[[#This Row],[Cancellation Status]]))="yes", LOWER(TRIM(tblClean[[#This Row],[Cancellation Status]]))="cancelled"), 1, 0)</f>
        <v>1</v>
      </c>
      <c r="P746" s="38">
        <f>IF(AND(tblClean[[#This Row],[Is_Delivered]]=1, tblClean[[#This Row],[Is_Cancelled]]=0), 1, 0)</f>
        <v>0</v>
      </c>
      <c r="Q746" s="38" t="str">
        <f>IF(AND(NOT(ISBLANK(tblClean[[#This Row],[Pre-Booking Date]])), NOT(ISBLANK(tblClean[[#This Row],[Lead Date]]))), tblClean[[#This Row],[Pre-Booking Date]] - tblClean[[#This Row],[Lead Date]], "")</f>
        <v/>
      </c>
      <c r="R746" s="38" t="str">
        <f>IF(AND(NOT(ISBLANK(tblClean[[#This Row],[Booking Date]])), NOT(ISBLANK(tblClean[[#This Row],[Pre-Booking Date]]))), tblClean[[#This Row],[Booking Date]] - tblClean[[#This Row],[Pre-Booking Date]], "")</f>
        <v/>
      </c>
      <c r="S746" s="38" t="str">
        <f>IF(AND(NOT(ISBLANK(tblClean[[#This Row],[Delivery Date]])), NOT(ISBLANK(tblClean[[#This Row],[Booking Date]]))), tblClean[[#This Row],[Delivery Date]] - tblClean[[#This Row],[Booking Date]], "")</f>
        <v/>
      </c>
      <c r="T746" s="39" t="str">
        <f>IF(AND(tblClean[[#This Row],[Is_SuccessfulDelivery]]=1, NOT(ISBLANK(tblClean[[#This Row],[Delivery Date]])), NOT(ISBLANK(tblClean[[#This Row],[Booking Date]]))),
   tblClean[[#This Row],[Delivery Date]] - tblClean[[#This Row],[Booking Date]],
   "")</f>
        <v/>
      </c>
      <c r="U7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46" s="82" t="str">
        <f>IF(tblClean[[#This Row],[Delivery Date]]="", "", tblClean[[#This Row],[Delivery Date]] - tblClean[[#This Row],[Lead Date]])</f>
        <v/>
      </c>
      <c r="W746" s="82" t="str">
        <f>_xlfn.XLOOKUP(tblClean[[#This Row],[Lead ID]], tblHP[Lead ID], tblHP[Potential_Bucket], "")</f>
        <v>Low</v>
      </c>
      <c r="X746" s="82" t="str">
        <f>IF(tblClean[[#This Row],[Customer Rating]]="", "", IF(tblClean[[#This Row],[Customer Rating]]&lt;=2,"0-2", IF(tblClean[[#This Row],[Customer Rating]]&lt;=5,"3-5", IF(tblClean[[#This Row],[Customer Rating]]&lt;=8,"6-8","9-10"))))</f>
        <v/>
      </c>
    </row>
    <row r="747" spans="1:24" x14ac:dyDescent="0.3">
      <c r="A747" s="33" t="s">
        <v>766</v>
      </c>
      <c r="B747" s="34" t="s">
        <v>21</v>
      </c>
      <c r="C747" s="34" t="s">
        <v>30</v>
      </c>
      <c r="D747" s="35">
        <v>45945</v>
      </c>
      <c r="E747" s="35">
        <v>45946</v>
      </c>
      <c r="F747" s="35">
        <v>45950</v>
      </c>
      <c r="G747" s="35">
        <v>45956</v>
      </c>
      <c r="H747" s="34" t="s">
        <v>17</v>
      </c>
      <c r="I747" s="34"/>
      <c r="J747" s="35">
        <v>45967</v>
      </c>
      <c r="K747" s="36">
        <v>7</v>
      </c>
      <c r="L747" s="44">
        <f>IF(NOT(ISBLANK(tblClean[[#This Row],[Pre-Booking Date]])), 1, 0)</f>
        <v>1</v>
      </c>
      <c r="M747" s="44">
        <f>IF(NOT(ISBLANK(tblClean[[#This Row],[Booking Date]])), 1, 0)</f>
        <v>1</v>
      </c>
      <c r="N747" s="38">
        <f>IF(NOT(ISBLANK(tblClean[[#This Row],[Delivery Date]])), 1, 0)</f>
        <v>1</v>
      </c>
      <c r="O747" s="38">
        <f>IF(OR(LOWER(TRIM(tblClean[[#This Row],[Cancellation Status]]))="yes", LOWER(TRIM(tblClean[[#This Row],[Cancellation Status]]))="cancelled"), 1, 0)</f>
        <v>0</v>
      </c>
      <c r="P747" s="38">
        <f>IF(AND(tblClean[[#This Row],[Is_Delivered]]=1, tblClean[[#This Row],[Is_Cancelled]]=0), 1, 0)</f>
        <v>1</v>
      </c>
      <c r="Q747" s="38">
        <f>IF(AND(NOT(ISBLANK(tblClean[[#This Row],[Pre-Booking Date]])), NOT(ISBLANK(tblClean[[#This Row],[Lead Date]]))), tblClean[[#This Row],[Pre-Booking Date]] - tblClean[[#This Row],[Lead Date]], "")</f>
        <v>1</v>
      </c>
      <c r="R747" s="38">
        <f>IF(AND(NOT(ISBLANK(tblClean[[#This Row],[Booking Date]])), NOT(ISBLANK(tblClean[[#This Row],[Pre-Booking Date]]))), tblClean[[#This Row],[Booking Date]] - tblClean[[#This Row],[Pre-Booking Date]], "")</f>
        <v>4</v>
      </c>
      <c r="S747" s="38">
        <f>IF(AND(NOT(ISBLANK(tblClean[[#This Row],[Delivery Date]])), NOT(ISBLANK(tblClean[[#This Row],[Booking Date]]))), tblClean[[#This Row],[Delivery Date]] - tblClean[[#This Row],[Booking Date]], "")</f>
        <v>6</v>
      </c>
      <c r="T747" s="39">
        <f>IF(AND(tblClean[[#This Row],[Is_SuccessfulDelivery]]=1, NOT(ISBLANK(tblClean[[#This Row],[Delivery Date]])), NOT(ISBLANK(tblClean[[#This Row],[Booking Date]]))),
   tblClean[[#This Row],[Delivery Date]] - tblClean[[#This Row],[Booking Date]],
   "")</f>
        <v>6</v>
      </c>
      <c r="U7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47" s="82">
        <f>IF(tblClean[[#This Row],[Delivery Date]]="", "", tblClean[[#This Row],[Delivery Date]] - tblClean[[#This Row],[Lead Date]])</f>
        <v>11</v>
      </c>
      <c r="W747" s="82" t="str">
        <f>_xlfn.XLOOKUP(tblClean[[#This Row],[Lead ID]], tblHP[Lead ID], tblHP[Potential_Bucket], "")</f>
        <v>High</v>
      </c>
      <c r="X747" s="82" t="str">
        <f>IF(tblClean[[#This Row],[Customer Rating]]="", "", IF(tblClean[[#This Row],[Customer Rating]]&lt;=2,"0-2", IF(tblClean[[#This Row],[Customer Rating]]&lt;=5,"3-5", IF(tblClean[[#This Row],[Customer Rating]]&lt;=8,"6-8","9-10"))))</f>
        <v>6-8</v>
      </c>
    </row>
    <row r="748" spans="1:24" x14ac:dyDescent="0.3">
      <c r="A748" s="40" t="s">
        <v>767</v>
      </c>
      <c r="B748" s="41" t="s">
        <v>32</v>
      </c>
      <c r="C748" s="41" t="s">
        <v>30</v>
      </c>
      <c r="D748" s="42">
        <v>45961</v>
      </c>
      <c r="E748" s="42">
        <v>45964</v>
      </c>
      <c r="F748" s="42">
        <v>45965</v>
      </c>
      <c r="G748" s="42">
        <v>45970</v>
      </c>
      <c r="H748" s="41" t="s">
        <v>17</v>
      </c>
      <c r="I748" s="41"/>
      <c r="J748" s="42">
        <v>45997</v>
      </c>
      <c r="K748" s="43">
        <v>7</v>
      </c>
      <c r="L748" s="44">
        <f>IF(NOT(ISBLANK(tblClean[[#This Row],[Pre-Booking Date]])), 1, 0)</f>
        <v>1</v>
      </c>
      <c r="M748" s="44">
        <f>IF(NOT(ISBLANK(tblClean[[#This Row],[Booking Date]])), 1, 0)</f>
        <v>1</v>
      </c>
      <c r="N748" s="38">
        <f>IF(NOT(ISBLANK(tblClean[[#This Row],[Delivery Date]])), 1, 0)</f>
        <v>1</v>
      </c>
      <c r="O748" s="38">
        <f>IF(OR(LOWER(TRIM(tblClean[[#This Row],[Cancellation Status]]))="yes", LOWER(TRIM(tblClean[[#This Row],[Cancellation Status]]))="cancelled"), 1, 0)</f>
        <v>0</v>
      </c>
      <c r="P748" s="38">
        <f>IF(AND(tblClean[[#This Row],[Is_Delivered]]=1, tblClean[[#This Row],[Is_Cancelled]]=0), 1, 0)</f>
        <v>1</v>
      </c>
      <c r="Q748" s="38">
        <f>IF(AND(NOT(ISBLANK(tblClean[[#This Row],[Pre-Booking Date]])), NOT(ISBLANK(tblClean[[#This Row],[Lead Date]]))), tblClean[[#This Row],[Pre-Booking Date]] - tblClean[[#This Row],[Lead Date]], "")</f>
        <v>3</v>
      </c>
      <c r="R748" s="38">
        <f>IF(AND(NOT(ISBLANK(tblClean[[#This Row],[Booking Date]])), NOT(ISBLANK(tblClean[[#This Row],[Pre-Booking Date]]))), tblClean[[#This Row],[Booking Date]] - tblClean[[#This Row],[Pre-Booking Date]], "")</f>
        <v>1</v>
      </c>
      <c r="S748" s="38">
        <f>IF(AND(NOT(ISBLANK(tblClean[[#This Row],[Delivery Date]])), NOT(ISBLANK(tblClean[[#This Row],[Booking Date]]))), tblClean[[#This Row],[Delivery Date]] - tblClean[[#This Row],[Booking Date]], "")</f>
        <v>5</v>
      </c>
      <c r="T748" s="39">
        <f>IF(AND(tblClean[[#This Row],[Is_SuccessfulDelivery]]=1, NOT(ISBLANK(tblClean[[#This Row],[Delivery Date]])), NOT(ISBLANK(tblClean[[#This Row],[Booking Date]]))),
   tblClean[[#This Row],[Delivery Date]] - tblClean[[#This Row],[Booking Date]],
   "")</f>
        <v>5</v>
      </c>
      <c r="U7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48" s="82">
        <f>IF(tblClean[[#This Row],[Delivery Date]]="", "", tblClean[[#This Row],[Delivery Date]] - tblClean[[#This Row],[Lead Date]])</f>
        <v>9</v>
      </c>
      <c r="W748" s="82" t="str">
        <f>_xlfn.XLOOKUP(tblClean[[#This Row],[Lead ID]], tblHP[Lead ID], tblHP[Potential_Bucket], "")</f>
        <v>High</v>
      </c>
      <c r="X748" s="82" t="str">
        <f>IF(tblClean[[#This Row],[Customer Rating]]="", "", IF(tblClean[[#This Row],[Customer Rating]]&lt;=2,"0-2", IF(tblClean[[#This Row],[Customer Rating]]&lt;=5,"3-5", IF(tblClean[[#This Row],[Customer Rating]]&lt;=8,"6-8","9-10"))))</f>
        <v>6-8</v>
      </c>
    </row>
    <row r="749" spans="1:24" x14ac:dyDescent="0.3">
      <c r="A749" s="33" t="s">
        <v>768</v>
      </c>
      <c r="B749" s="34" t="s">
        <v>32</v>
      </c>
      <c r="C749" s="34" t="s">
        <v>16</v>
      </c>
      <c r="D749" s="35">
        <v>45933</v>
      </c>
      <c r="E749" s="35">
        <v>45938</v>
      </c>
      <c r="F749" s="35">
        <v>45943</v>
      </c>
      <c r="G749" s="35">
        <v>45950</v>
      </c>
      <c r="H749" s="34" t="s">
        <v>17</v>
      </c>
      <c r="I749" s="34"/>
      <c r="J749" s="35">
        <v>45966</v>
      </c>
      <c r="K749" s="36">
        <v>1</v>
      </c>
      <c r="L749" s="44">
        <f>IF(NOT(ISBLANK(tblClean[[#This Row],[Pre-Booking Date]])), 1, 0)</f>
        <v>1</v>
      </c>
      <c r="M749" s="44">
        <f>IF(NOT(ISBLANK(tblClean[[#This Row],[Booking Date]])), 1, 0)</f>
        <v>1</v>
      </c>
      <c r="N749" s="38">
        <f>IF(NOT(ISBLANK(tblClean[[#This Row],[Delivery Date]])), 1, 0)</f>
        <v>1</v>
      </c>
      <c r="O749" s="38">
        <f>IF(OR(LOWER(TRIM(tblClean[[#This Row],[Cancellation Status]]))="yes", LOWER(TRIM(tblClean[[#This Row],[Cancellation Status]]))="cancelled"), 1, 0)</f>
        <v>0</v>
      </c>
      <c r="P749" s="38">
        <f>IF(AND(tblClean[[#This Row],[Is_Delivered]]=1, tblClean[[#This Row],[Is_Cancelled]]=0), 1, 0)</f>
        <v>1</v>
      </c>
      <c r="Q749" s="38">
        <f>IF(AND(NOT(ISBLANK(tblClean[[#This Row],[Pre-Booking Date]])), NOT(ISBLANK(tblClean[[#This Row],[Lead Date]]))), tblClean[[#This Row],[Pre-Booking Date]] - tblClean[[#This Row],[Lead Date]], "")</f>
        <v>5</v>
      </c>
      <c r="R749" s="38">
        <f>IF(AND(NOT(ISBLANK(tblClean[[#This Row],[Booking Date]])), NOT(ISBLANK(tblClean[[#This Row],[Pre-Booking Date]]))), tblClean[[#This Row],[Booking Date]] - tblClean[[#This Row],[Pre-Booking Date]], "")</f>
        <v>5</v>
      </c>
      <c r="S749" s="38">
        <f>IF(AND(NOT(ISBLANK(tblClean[[#This Row],[Delivery Date]])), NOT(ISBLANK(tblClean[[#This Row],[Booking Date]]))), tblClean[[#This Row],[Delivery Date]] - tblClean[[#This Row],[Booking Date]], "")</f>
        <v>7</v>
      </c>
      <c r="T749" s="39">
        <f>IF(AND(tblClean[[#This Row],[Is_SuccessfulDelivery]]=1, NOT(ISBLANK(tblClean[[#This Row],[Delivery Date]])), NOT(ISBLANK(tblClean[[#This Row],[Booking Date]]))),
   tblClean[[#This Row],[Delivery Date]] - tblClean[[#This Row],[Booking Date]],
   "")</f>
        <v>7</v>
      </c>
      <c r="U7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49" s="82">
        <f>IF(tblClean[[#This Row],[Delivery Date]]="", "", tblClean[[#This Row],[Delivery Date]] - tblClean[[#This Row],[Lead Date]])</f>
        <v>17</v>
      </c>
      <c r="W749" s="82" t="str">
        <f>_xlfn.XLOOKUP(tblClean[[#This Row],[Lead ID]], tblHP[Lead ID], tblHP[Potential_Bucket], "")</f>
        <v>Low</v>
      </c>
      <c r="X749" s="82" t="str">
        <f>IF(tblClean[[#This Row],[Customer Rating]]="", "", IF(tblClean[[#This Row],[Customer Rating]]&lt;=2,"0-2", IF(tblClean[[#This Row],[Customer Rating]]&lt;=5,"3-5", IF(tblClean[[#This Row],[Customer Rating]]&lt;=8,"6-8","9-10"))))</f>
        <v>0-2</v>
      </c>
    </row>
    <row r="750" spans="1:24" x14ac:dyDescent="0.3">
      <c r="A750" s="40" t="s">
        <v>769</v>
      </c>
      <c r="B750" s="41" t="s">
        <v>19</v>
      </c>
      <c r="C750" s="41" t="s">
        <v>16</v>
      </c>
      <c r="D750" s="42">
        <v>45935</v>
      </c>
      <c r="E750" s="42">
        <v>45940</v>
      </c>
      <c r="F750" s="42">
        <v>45943</v>
      </c>
      <c r="G750" s="42">
        <v>45947</v>
      </c>
      <c r="H750" s="41" t="s">
        <v>17</v>
      </c>
      <c r="I750" s="41"/>
      <c r="J750" s="42">
        <v>45968</v>
      </c>
      <c r="K750" s="43">
        <v>2</v>
      </c>
      <c r="L750" s="44">
        <f>IF(NOT(ISBLANK(tblClean[[#This Row],[Pre-Booking Date]])), 1, 0)</f>
        <v>1</v>
      </c>
      <c r="M750" s="44">
        <f>IF(NOT(ISBLANK(tblClean[[#This Row],[Booking Date]])), 1, 0)</f>
        <v>1</v>
      </c>
      <c r="N750" s="38">
        <f>IF(NOT(ISBLANK(tblClean[[#This Row],[Delivery Date]])), 1, 0)</f>
        <v>1</v>
      </c>
      <c r="O750" s="38">
        <f>IF(OR(LOWER(TRIM(tblClean[[#This Row],[Cancellation Status]]))="yes", LOWER(TRIM(tblClean[[#This Row],[Cancellation Status]]))="cancelled"), 1, 0)</f>
        <v>0</v>
      </c>
      <c r="P750" s="38">
        <f>IF(AND(tblClean[[#This Row],[Is_Delivered]]=1, tblClean[[#This Row],[Is_Cancelled]]=0), 1, 0)</f>
        <v>1</v>
      </c>
      <c r="Q750" s="38">
        <f>IF(AND(NOT(ISBLANK(tblClean[[#This Row],[Pre-Booking Date]])), NOT(ISBLANK(tblClean[[#This Row],[Lead Date]]))), tblClean[[#This Row],[Pre-Booking Date]] - tblClean[[#This Row],[Lead Date]], "")</f>
        <v>5</v>
      </c>
      <c r="R750" s="38">
        <f>IF(AND(NOT(ISBLANK(tblClean[[#This Row],[Booking Date]])), NOT(ISBLANK(tblClean[[#This Row],[Pre-Booking Date]]))), tblClean[[#This Row],[Booking Date]] - tblClean[[#This Row],[Pre-Booking Date]], "")</f>
        <v>3</v>
      </c>
      <c r="S750" s="38">
        <f>IF(AND(NOT(ISBLANK(tblClean[[#This Row],[Delivery Date]])), NOT(ISBLANK(tblClean[[#This Row],[Booking Date]]))), tblClean[[#This Row],[Delivery Date]] - tblClean[[#This Row],[Booking Date]], "")</f>
        <v>4</v>
      </c>
      <c r="T750" s="39">
        <f>IF(AND(tblClean[[#This Row],[Is_SuccessfulDelivery]]=1, NOT(ISBLANK(tblClean[[#This Row],[Delivery Date]])), NOT(ISBLANK(tblClean[[#This Row],[Booking Date]]))),
   tblClean[[#This Row],[Delivery Date]] - tblClean[[#This Row],[Booking Date]],
   "")</f>
        <v>4</v>
      </c>
      <c r="U7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50" s="82">
        <f>IF(tblClean[[#This Row],[Delivery Date]]="", "", tblClean[[#This Row],[Delivery Date]] - tblClean[[#This Row],[Lead Date]])</f>
        <v>12</v>
      </c>
      <c r="W750" s="82" t="str">
        <f>_xlfn.XLOOKUP(tblClean[[#This Row],[Lead ID]], tblHP[Lead ID], tblHP[Potential_Bucket], "")</f>
        <v>Low</v>
      </c>
      <c r="X750" s="82" t="str">
        <f>IF(tblClean[[#This Row],[Customer Rating]]="", "", IF(tblClean[[#This Row],[Customer Rating]]&lt;=2,"0-2", IF(tblClean[[#This Row],[Customer Rating]]&lt;=5,"3-5", IF(tblClean[[#This Row],[Customer Rating]]&lt;=8,"6-8","9-10"))))</f>
        <v>0-2</v>
      </c>
    </row>
    <row r="751" spans="1:24" x14ac:dyDescent="0.3">
      <c r="A751" s="33" t="s">
        <v>770</v>
      </c>
      <c r="B751" s="34" t="s">
        <v>21</v>
      </c>
      <c r="C751" s="34" t="s">
        <v>16</v>
      </c>
      <c r="D751" s="35">
        <v>45955</v>
      </c>
      <c r="E751" s="35">
        <v>45958</v>
      </c>
      <c r="F751" s="35">
        <v>45960</v>
      </c>
      <c r="G751" s="35">
        <v>45965</v>
      </c>
      <c r="H751" s="34" t="s">
        <v>17</v>
      </c>
      <c r="I751" s="34"/>
      <c r="J751" s="35">
        <v>45975</v>
      </c>
      <c r="K751" s="36">
        <v>2</v>
      </c>
      <c r="L751" s="44">
        <f>IF(NOT(ISBLANK(tblClean[[#This Row],[Pre-Booking Date]])), 1, 0)</f>
        <v>1</v>
      </c>
      <c r="M751" s="44">
        <f>IF(NOT(ISBLANK(tblClean[[#This Row],[Booking Date]])), 1, 0)</f>
        <v>1</v>
      </c>
      <c r="N751" s="38">
        <f>IF(NOT(ISBLANK(tblClean[[#This Row],[Delivery Date]])), 1, 0)</f>
        <v>1</v>
      </c>
      <c r="O751" s="38">
        <f>IF(OR(LOWER(TRIM(tblClean[[#This Row],[Cancellation Status]]))="yes", LOWER(TRIM(tblClean[[#This Row],[Cancellation Status]]))="cancelled"), 1, 0)</f>
        <v>0</v>
      </c>
      <c r="P751" s="38">
        <f>IF(AND(tblClean[[#This Row],[Is_Delivered]]=1, tblClean[[#This Row],[Is_Cancelled]]=0), 1, 0)</f>
        <v>1</v>
      </c>
      <c r="Q751" s="38">
        <f>IF(AND(NOT(ISBLANK(tblClean[[#This Row],[Pre-Booking Date]])), NOT(ISBLANK(tblClean[[#This Row],[Lead Date]]))), tblClean[[#This Row],[Pre-Booking Date]] - tblClean[[#This Row],[Lead Date]], "")</f>
        <v>3</v>
      </c>
      <c r="R751" s="38">
        <f>IF(AND(NOT(ISBLANK(tblClean[[#This Row],[Booking Date]])), NOT(ISBLANK(tblClean[[#This Row],[Pre-Booking Date]]))), tblClean[[#This Row],[Booking Date]] - tblClean[[#This Row],[Pre-Booking Date]], "")</f>
        <v>2</v>
      </c>
      <c r="S751" s="38">
        <f>IF(AND(NOT(ISBLANK(tblClean[[#This Row],[Delivery Date]])), NOT(ISBLANK(tblClean[[#This Row],[Booking Date]]))), tblClean[[#This Row],[Delivery Date]] - tblClean[[#This Row],[Booking Date]], "")</f>
        <v>5</v>
      </c>
      <c r="T751" s="39">
        <f>IF(AND(tblClean[[#This Row],[Is_SuccessfulDelivery]]=1, NOT(ISBLANK(tblClean[[#This Row],[Delivery Date]])), NOT(ISBLANK(tblClean[[#This Row],[Booking Date]]))),
   tblClean[[#This Row],[Delivery Date]] - tblClean[[#This Row],[Booking Date]],
   "")</f>
        <v>5</v>
      </c>
      <c r="U7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51" s="82">
        <f>IF(tblClean[[#This Row],[Delivery Date]]="", "", tblClean[[#This Row],[Delivery Date]] - tblClean[[#This Row],[Lead Date]])</f>
        <v>10</v>
      </c>
      <c r="W751" s="82" t="str">
        <f>_xlfn.XLOOKUP(tblClean[[#This Row],[Lead ID]], tblHP[Lead ID], tblHP[Potential_Bucket], "")</f>
        <v>Low</v>
      </c>
      <c r="X751" s="82" t="str">
        <f>IF(tblClean[[#This Row],[Customer Rating]]="", "", IF(tblClean[[#This Row],[Customer Rating]]&lt;=2,"0-2", IF(tblClean[[#This Row],[Customer Rating]]&lt;=5,"3-5", IF(tblClean[[#This Row],[Customer Rating]]&lt;=8,"6-8","9-10"))))</f>
        <v>0-2</v>
      </c>
    </row>
    <row r="752" spans="1:24" x14ac:dyDescent="0.3">
      <c r="A752" s="40" t="s">
        <v>771</v>
      </c>
      <c r="B752" s="41" t="s">
        <v>15</v>
      </c>
      <c r="C752" s="41" t="s">
        <v>16</v>
      </c>
      <c r="D752" s="42">
        <v>45961</v>
      </c>
      <c r="E752" s="42">
        <v>45965</v>
      </c>
      <c r="F752" s="42">
        <v>45966</v>
      </c>
      <c r="G752" s="42">
        <v>45973</v>
      </c>
      <c r="H752" s="41" t="s">
        <v>17</v>
      </c>
      <c r="I752" s="41"/>
      <c r="J752" s="42">
        <v>45993</v>
      </c>
      <c r="K752" s="43">
        <v>1</v>
      </c>
      <c r="L752" s="44">
        <f>IF(NOT(ISBLANK(tblClean[[#This Row],[Pre-Booking Date]])), 1, 0)</f>
        <v>1</v>
      </c>
      <c r="M752" s="44">
        <f>IF(NOT(ISBLANK(tblClean[[#This Row],[Booking Date]])), 1, 0)</f>
        <v>1</v>
      </c>
      <c r="N752" s="38">
        <f>IF(NOT(ISBLANK(tblClean[[#This Row],[Delivery Date]])), 1, 0)</f>
        <v>1</v>
      </c>
      <c r="O752" s="38">
        <f>IF(OR(LOWER(TRIM(tblClean[[#This Row],[Cancellation Status]]))="yes", LOWER(TRIM(tblClean[[#This Row],[Cancellation Status]]))="cancelled"), 1, 0)</f>
        <v>0</v>
      </c>
      <c r="P752" s="38">
        <f>IF(AND(tblClean[[#This Row],[Is_Delivered]]=1, tblClean[[#This Row],[Is_Cancelled]]=0), 1, 0)</f>
        <v>1</v>
      </c>
      <c r="Q752" s="38">
        <f>IF(AND(NOT(ISBLANK(tblClean[[#This Row],[Pre-Booking Date]])), NOT(ISBLANK(tblClean[[#This Row],[Lead Date]]))), tblClean[[#This Row],[Pre-Booking Date]] - tblClean[[#This Row],[Lead Date]], "")</f>
        <v>4</v>
      </c>
      <c r="R752" s="38">
        <f>IF(AND(NOT(ISBLANK(tblClean[[#This Row],[Booking Date]])), NOT(ISBLANK(tblClean[[#This Row],[Pre-Booking Date]]))), tblClean[[#This Row],[Booking Date]] - tblClean[[#This Row],[Pre-Booking Date]], "")</f>
        <v>1</v>
      </c>
      <c r="S752" s="38">
        <f>IF(AND(NOT(ISBLANK(tblClean[[#This Row],[Delivery Date]])), NOT(ISBLANK(tblClean[[#This Row],[Booking Date]]))), tblClean[[#This Row],[Delivery Date]] - tblClean[[#This Row],[Booking Date]], "")</f>
        <v>7</v>
      </c>
      <c r="T752" s="39">
        <f>IF(AND(tblClean[[#This Row],[Is_SuccessfulDelivery]]=1, NOT(ISBLANK(tblClean[[#This Row],[Delivery Date]])), NOT(ISBLANK(tblClean[[#This Row],[Booking Date]]))),
   tblClean[[#This Row],[Delivery Date]] - tblClean[[#This Row],[Booking Date]],
   "")</f>
        <v>7</v>
      </c>
      <c r="U7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52" s="82">
        <f>IF(tblClean[[#This Row],[Delivery Date]]="", "", tblClean[[#This Row],[Delivery Date]] - tblClean[[#This Row],[Lead Date]])</f>
        <v>12</v>
      </c>
      <c r="W752" s="82" t="str">
        <f>_xlfn.XLOOKUP(tblClean[[#This Row],[Lead ID]], tblHP[Lead ID], tblHP[Potential_Bucket], "")</f>
        <v>Low</v>
      </c>
      <c r="X752" s="82" t="str">
        <f>IF(tblClean[[#This Row],[Customer Rating]]="", "", IF(tblClean[[#This Row],[Customer Rating]]&lt;=2,"0-2", IF(tblClean[[#This Row],[Customer Rating]]&lt;=5,"3-5", IF(tblClean[[#This Row],[Customer Rating]]&lt;=8,"6-8","9-10"))))</f>
        <v>0-2</v>
      </c>
    </row>
    <row r="753" spans="1:24" x14ac:dyDescent="0.3">
      <c r="A753" s="33" t="s">
        <v>772</v>
      </c>
      <c r="B753" s="34" t="s">
        <v>32</v>
      </c>
      <c r="C753" s="34" t="s">
        <v>30</v>
      </c>
      <c r="D753" s="35">
        <v>45938</v>
      </c>
      <c r="E753" s="35">
        <v>45943</v>
      </c>
      <c r="F753" s="35">
        <v>45944</v>
      </c>
      <c r="G753" s="35">
        <v>45946</v>
      </c>
      <c r="H753" s="34" t="s">
        <v>17</v>
      </c>
      <c r="I753" s="34"/>
      <c r="J753" s="35">
        <v>45972</v>
      </c>
      <c r="K753" s="36">
        <v>5</v>
      </c>
      <c r="L753" s="44">
        <f>IF(NOT(ISBLANK(tblClean[[#This Row],[Pre-Booking Date]])), 1, 0)</f>
        <v>1</v>
      </c>
      <c r="M753" s="44">
        <f>IF(NOT(ISBLANK(tblClean[[#This Row],[Booking Date]])), 1, 0)</f>
        <v>1</v>
      </c>
      <c r="N753" s="38">
        <f>IF(NOT(ISBLANK(tblClean[[#This Row],[Delivery Date]])), 1, 0)</f>
        <v>1</v>
      </c>
      <c r="O753" s="38">
        <f>IF(OR(LOWER(TRIM(tblClean[[#This Row],[Cancellation Status]]))="yes", LOWER(TRIM(tblClean[[#This Row],[Cancellation Status]]))="cancelled"), 1, 0)</f>
        <v>0</v>
      </c>
      <c r="P753" s="38">
        <f>IF(AND(tblClean[[#This Row],[Is_Delivered]]=1, tblClean[[#This Row],[Is_Cancelled]]=0), 1, 0)</f>
        <v>1</v>
      </c>
      <c r="Q753" s="38">
        <f>IF(AND(NOT(ISBLANK(tblClean[[#This Row],[Pre-Booking Date]])), NOT(ISBLANK(tblClean[[#This Row],[Lead Date]]))), tblClean[[#This Row],[Pre-Booking Date]] - tblClean[[#This Row],[Lead Date]], "")</f>
        <v>5</v>
      </c>
      <c r="R753" s="38">
        <f>IF(AND(NOT(ISBLANK(tblClean[[#This Row],[Booking Date]])), NOT(ISBLANK(tblClean[[#This Row],[Pre-Booking Date]]))), tblClean[[#This Row],[Booking Date]] - tblClean[[#This Row],[Pre-Booking Date]], "")</f>
        <v>1</v>
      </c>
      <c r="S753" s="38">
        <f>IF(AND(NOT(ISBLANK(tblClean[[#This Row],[Delivery Date]])), NOT(ISBLANK(tblClean[[#This Row],[Booking Date]]))), tblClean[[#This Row],[Delivery Date]] - tblClean[[#This Row],[Booking Date]], "")</f>
        <v>2</v>
      </c>
      <c r="T753" s="39">
        <f>IF(AND(tblClean[[#This Row],[Is_SuccessfulDelivery]]=1, NOT(ISBLANK(tblClean[[#This Row],[Delivery Date]])), NOT(ISBLANK(tblClean[[#This Row],[Booking Date]]))),
   tblClean[[#This Row],[Delivery Date]] - tblClean[[#This Row],[Booking Date]],
   "")</f>
        <v>2</v>
      </c>
      <c r="U7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53" s="82">
        <f>IF(tblClean[[#This Row],[Delivery Date]]="", "", tblClean[[#This Row],[Delivery Date]] - tblClean[[#This Row],[Lead Date]])</f>
        <v>8</v>
      </c>
      <c r="W753" s="82" t="str">
        <f>_xlfn.XLOOKUP(tblClean[[#This Row],[Lead ID]], tblHP[Lead ID], tblHP[Potential_Bucket], "")</f>
        <v>Low</v>
      </c>
      <c r="X753" s="82" t="str">
        <f>IF(tblClean[[#This Row],[Customer Rating]]="", "", IF(tblClean[[#This Row],[Customer Rating]]&lt;=2,"0-2", IF(tblClean[[#This Row],[Customer Rating]]&lt;=5,"3-5", IF(tblClean[[#This Row],[Customer Rating]]&lt;=8,"6-8","9-10"))))</f>
        <v>3-5</v>
      </c>
    </row>
    <row r="754" spans="1:24" x14ac:dyDescent="0.3">
      <c r="A754" s="40" t="s">
        <v>773</v>
      </c>
      <c r="B754" s="41" t="s">
        <v>15</v>
      </c>
      <c r="C754" s="41" t="s">
        <v>16</v>
      </c>
      <c r="D754" s="42">
        <v>45958</v>
      </c>
      <c r="E754" s="42">
        <v>45960</v>
      </c>
      <c r="F754" s="42">
        <v>45963</v>
      </c>
      <c r="G754" s="42">
        <v>45969</v>
      </c>
      <c r="H754" s="41" t="s">
        <v>17</v>
      </c>
      <c r="I754" s="41"/>
      <c r="J754" s="42">
        <v>45985</v>
      </c>
      <c r="K754" s="43">
        <v>9</v>
      </c>
      <c r="L754" s="44">
        <f>IF(NOT(ISBLANK(tblClean[[#This Row],[Pre-Booking Date]])), 1, 0)</f>
        <v>1</v>
      </c>
      <c r="M754" s="44">
        <f>IF(NOT(ISBLANK(tblClean[[#This Row],[Booking Date]])), 1, 0)</f>
        <v>1</v>
      </c>
      <c r="N754" s="38">
        <f>IF(NOT(ISBLANK(tblClean[[#This Row],[Delivery Date]])), 1, 0)</f>
        <v>1</v>
      </c>
      <c r="O754" s="38">
        <f>IF(OR(LOWER(TRIM(tblClean[[#This Row],[Cancellation Status]]))="yes", LOWER(TRIM(tblClean[[#This Row],[Cancellation Status]]))="cancelled"), 1, 0)</f>
        <v>0</v>
      </c>
      <c r="P754" s="38">
        <f>IF(AND(tblClean[[#This Row],[Is_Delivered]]=1, tblClean[[#This Row],[Is_Cancelled]]=0), 1, 0)</f>
        <v>1</v>
      </c>
      <c r="Q754" s="38">
        <f>IF(AND(NOT(ISBLANK(tblClean[[#This Row],[Pre-Booking Date]])), NOT(ISBLANK(tblClean[[#This Row],[Lead Date]]))), tblClean[[#This Row],[Pre-Booking Date]] - tblClean[[#This Row],[Lead Date]], "")</f>
        <v>2</v>
      </c>
      <c r="R754" s="38">
        <f>IF(AND(NOT(ISBLANK(tblClean[[#This Row],[Booking Date]])), NOT(ISBLANK(tblClean[[#This Row],[Pre-Booking Date]]))), tblClean[[#This Row],[Booking Date]] - tblClean[[#This Row],[Pre-Booking Date]], "")</f>
        <v>3</v>
      </c>
      <c r="S754" s="38">
        <f>IF(AND(NOT(ISBLANK(tblClean[[#This Row],[Delivery Date]])), NOT(ISBLANK(tblClean[[#This Row],[Booking Date]]))), tblClean[[#This Row],[Delivery Date]] - tblClean[[#This Row],[Booking Date]], "")</f>
        <v>6</v>
      </c>
      <c r="T754" s="39">
        <f>IF(AND(tblClean[[#This Row],[Is_SuccessfulDelivery]]=1, NOT(ISBLANK(tblClean[[#This Row],[Delivery Date]])), NOT(ISBLANK(tblClean[[#This Row],[Booking Date]]))),
   tblClean[[#This Row],[Delivery Date]] - tblClean[[#This Row],[Booking Date]],
   "")</f>
        <v>6</v>
      </c>
      <c r="U7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54" s="82">
        <f>IF(tblClean[[#This Row],[Delivery Date]]="", "", tblClean[[#This Row],[Delivery Date]] - tblClean[[#This Row],[Lead Date]])</f>
        <v>11</v>
      </c>
      <c r="W754" s="82" t="str">
        <f>_xlfn.XLOOKUP(tblClean[[#This Row],[Lead ID]], tblHP[Lead ID], tblHP[Potential_Bucket], "")</f>
        <v>Medium</v>
      </c>
      <c r="X754" s="82" t="str">
        <f>IF(tblClean[[#This Row],[Customer Rating]]="", "", IF(tblClean[[#This Row],[Customer Rating]]&lt;=2,"0-2", IF(tblClean[[#This Row],[Customer Rating]]&lt;=5,"3-5", IF(tblClean[[#This Row],[Customer Rating]]&lt;=8,"6-8","9-10"))))</f>
        <v>9-10</v>
      </c>
    </row>
    <row r="755" spans="1:24" x14ac:dyDescent="0.3">
      <c r="A755" s="33" t="s">
        <v>774</v>
      </c>
      <c r="B755" s="34" t="s">
        <v>15</v>
      </c>
      <c r="C755" s="34" t="s">
        <v>16</v>
      </c>
      <c r="D755" s="35">
        <v>45952</v>
      </c>
      <c r="E755" s="35">
        <v>45957</v>
      </c>
      <c r="F755" s="35">
        <v>45959</v>
      </c>
      <c r="G755" s="35">
        <v>45961</v>
      </c>
      <c r="H755" s="34" t="s">
        <v>23</v>
      </c>
      <c r="I755" s="34" t="s">
        <v>101</v>
      </c>
      <c r="J755" s="34"/>
      <c r="K755" s="36"/>
      <c r="L755" s="44">
        <f>IF(NOT(ISBLANK(tblClean[[#This Row],[Pre-Booking Date]])), 1, 0)</f>
        <v>1</v>
      </c>
      <c r="M755" s="44">
        <f>IF(NOT(ISBLANK(tblClean[[#This Row],[Booking Date]])), 1, 0)</f>
        <v>1</v>
      </c>
      <c r="N755" s="38">
        <f>IF(NOT(ISBLANK(tblClean[[#This Row],[Delivery Date]])), 1, 0)</f>
        <v>1</v>
      </c>
      <c r="O755" s="38">
        <f>IF(OR(LOWER(TRIM(tblClean[[#This Row],[Cancellation Status]]))="yes", LOWER(TRIM(tblClean[[#This Row],[Cancellation Status]]))="cancelled"), 1, 0)</f>
        <v>1</v>
      </c>
      <c r="P755" s="38">
        <f>IF(AND(tblClean[[#This Row],[Is_Delivered]]=1, tblClean[[#This Row],[Is_Cancelled]]=0), 1, 0)</f>
        <v>0</v>
      </c>
      <c r="Q755" s="38">
        <f>IF(AND(NOT(ISBLANK(tblClean[[#This Row],[Pre-Booking Date]])), NOT(ISBLANK(tblClean[[#This Row],[Lead Date]]))), tblClean[[#This Row],[Pre-Booking Date]] - tblClean[[#This Row],[Lead Date]], "")</f>
        <v>5</v>
      </c>
      <c r="R755" s="38">
        <f>IF(AND(NOT(ISBLANK(tblClean[[#This Row],[Booking Date]])), NOT(ISBLANK(tblClean[[#This Row],[Pre-Booking Date]]))), tblClean[[#This Row],[Booking Date]] - tblClean[[#This Row],[Pre-Booking Date]], "")</f>
        <v>2</v>
      </c>
      <c r="S755" s="38">
        <f>IF(AND(NOT(ISBLANK(tblClean[[#This Row],[Delivery Date]])), NOT(ISBLANK(tblClean[[#This Row],[Booking Date]]))), tblClean[[#This Row],[Delivery Date]] - tblClean[[#This Row],[Booking Date]], "")</f>
        <v>2</v>
      </c>
      <c r="T755" s="39" t="str">
        <f>IF(AND(tblClean[[#This Row],[Is_SuccessfulDelivery]]=1, NOT(ISBLANK(tblClean[[#This Row],[Delivery Date]])), NOT(ISBLANK(tblClean[[#This Row],[Booking Date]]))),
   tblClean[[#This Row],[Delivery Date]] - tblClean[[#This Row],[Booking Date]],
   "")</f>
        <v/>
      </c>
      <c r="U7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55" s="82">
        <f>IF(tblClean[[#This Row],[Delivery Date]]="", "", tblClean[[#This Row],[Delivery Date]] - tblClean[[#This Row],[Lead Date]])</f>
        <v>9</v>
      </c>
      <c r="W755" s="82" t="str">
        <f>_xlfn.XLOOKUP(tblClean[[#This Row],[Lead ID]], tblHP[Lead ID], tblHP[Potential_Bucket], "")</f>
        <v>Low</v>
      </c>
      <c r="X755" s="82" t="str">
        <f>IF(tblClean[[#This Row],[Customer Rating]]="", "", IF(tblClean[[#This Row],[Customer Rating]]&lt;=2,"0-2", IF(tblClean[[#This Row],[Customer Rating]]&lt;=5,"3-5", IF(tblClean[[#This Row],[Customer Rating]]&lt;=8,"6-8","9-10"))))</f>
        <v/>
      </c>
    </row>
    <row r="756" spans="1:24" x14ac:dyDescent="0.3">
      <c r="A756" s="40" t="s">
        <v>775</v>
      </c>
      <c r="B756" s="41" t="s">
        <v>21</v>
      </c>
      <c r="C756" s="41" t="s">
        <v>22</v>
      </c>
      <c r="D756" s="42">
        <v>45954</v>
      </c>
      <c r="E756" s="41"/>
      <c r="F756" s="41"/>
      <c r="G756" s="41"/>
      <c r="H756" s="41" t="s">
        <v>23</v>
      </c>
      <c r="I756" s="41" t="s">
        <v>63</v>
      </c>
      <c r="J756" s="41"/>
      <c r="K756" s="43"/>
      <c r="L756" s="44">
        <f>IF(NOT(ISBLANK(tblClean[[#This Row],[Pre-Booking Date]])), 1, 0)</f>
        <v>0</v>
      </c>
      <c r="M756" s="44">
        <f>IF(NOT(ISBLANK(tblClean[[#This Row],[Booking Date]])), 1, 0)</f>
        <v>0</v>
      </c>
      <c r="N756" s="38">
        <f>IF(NOT(ISBLANK(tblClean[[#This Row],[Delivery Date]])), 1, 0)</f>
        <v>0</v>
      </c>
      <c r="O756" s="38">
        <f>IF(OR(LOWER(TRIM(tblClean[[#This Row],[Cancellation Status]]))="yes", LOWER(TRIM(tblClean[[#This Row],[Cancellation Status]]))="cancelled"), 1, 0)</f>
        <v>1</v>
      </c>
      <c r="P756" s="38">
        <f>IF(AND(tblClean[[#This Row],[Is_Delivered]]=1, tblClean[[#This Row],[Is_Cancelled]]=0), 1, 0)</f>
        <v>0</v>
      </c>
      <c r="Q756" s="38" t="str">
        <f>IF(AND(NOT(ISBLANK(tblClean[[#This Row],[Pre-Booking Date]])), NOT(ISBLANK(tblClean[[#This Row],[Lead Date]]))), tblClean[[#This Row],[Pre-Booking Date]] - tblClean[[#This Row],[Lead Date]], "")</f>
        <v/>
      </c>
      <c r="R756" s="38" t="str">
        <f>IF(AND(NOT(ISBLANK(tblClean[[#This Row],[Booking Date]])), NOT(ISBLANK(tblClean[[#This Row],[Pre-Booking Date]]))), tblClean[[#This Row],[Booking Date]] - tblClean[[#This Row],[Pre-Booking Date]], "")</f>
        <v/>
      </c>
      <c r="S756" s="38" t="str">
        <f>IF(AND(NOT(ISBLANK(tblClean[[#This Row],[Delivery Date]])), NOT(ISBLANK(tblClean[[#This Row],[Booking Date]]))), tblClean[[#This Row],[Delivery Date]] - tblClean[[#This Row],[Booking Date]], "")</f>
        <v/>
      </c>
      <c r="T756" s="39" t="str">
        <f>IF(AND(tblClean[[#This Row],[Is_SuccessfulDelivery]]=1, NOT(ISBLANK(tblClean[[#This Row],[Delivery Date]])), NOT(ISBLANK(tblClean[[#This Row],[Booking Date]]))),
   tblClean[[#This Row],[Delivery Date]] - tblClean[[#This Row],[Booking Date]],
   "")</f>
        <v/>
      </c>
      <c r="U7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56" s="82" t="str">
        <f>IF(tblClean[[#This Row],[Delivery Date]]="", "", tblClean[[#This Row],[Delivery Date]] - tblClean[[#This Row],[Lead Date]])</f>
        <v/>
      </c>
      <c r="W756" s="82" t="str">
        <f>_xlfn.XLOOKUP(tblClean[[#This Row],[Lead ID]], tblHP[Lead ID], tblHP[Potential_Bucket], "")</f>
        <v>Low</v>
      </c>
      <c r="X756" s="82" t="str">
        <f>IF(tblClean[[#This Row],[Customer Rating]]="", "", IF(tblClean[[#This Row],[Customer Rating]]&lt;=2,"0-2", IF(tblClean[[#This Row],[Customer Rating]]&lt;=5,"3-5", IF(tblClean[[#This Row],[Customer Rating]]&lt;=8,"6-8","9-10"))))</f>
        <v/>
      </c>
    </row>
    <row r="757" spans="1:24" x14ac:dyDescent="0.3">
      <c r="A757" s="33" t="s">
        <v>776</v>
      </c>
      <c r="B757" s="34" t="s">
        <v>21</v>
      </c>
      <c r="C757" s="34" t="s">
        <v>16</v>
      </c>
      <c r="D757" s="35">
        <v>45952</v>
      </c>
      <c r="E757" s="35">
        <v>45953</v>
      </c>
      <c r="F757" s="35">
        <v>45957</v>
      </c>
      <c r="G757" s="35">
        <v>45963</v>
      </c>
      <c r="H757" s="34" t="s">
        <v>17</v>
      </c>
      <c r="I757" s="34"/>
      <c r="J757" s="35">
        <v>45973</v>
      </c>
      <c r="K757" s="36">
        <v>7</v>
      </c>
      <c r="L757" s="44">
        <f>IF(NOT(ISBLANK(tblClean[[#This Row],[Pre-Booking Date]])), 1, 0)</f>
        <v>1</v>
      </c>
      <c r="M757" s="44">
        <f>IF(NOT(ISBLANK(tblClean[[#This Row],[Booking Date]])), 1, 0)</f>
        <v>1</v>
      </c>
      <c r="N757" s="38">
        <f>IF(NOT(ISBLANK(tblClean[[#This Row],[Delivery Date]])), 1, 0)</f>
        <v>1</v>
      </c>
      <c r="O757" s="38">
        <f>IF(OR(LOWER(TRIM(tblClean[[#This Row],[Cancellation Status]]))="yes", LOWER(TRIM(tblClean[[#This Row],[Cancellation Status]]))="cancelled"), 1, 0)</f>
        <v>0</v>
      </c>
      <c r="P757" s="38">
        <f>IF(AND(tblClean[[#This Row],[Is_Delivered]]=1, tblClean[[#This Row],[Is_Cancelled]]=0), 1, 0)</f>
        <v>1</v>
      </c>
      <c r="Q757" s="38">
        <f>IF(AND(NOT(ISBLANK(tblClean[[#This Row],[Pre-Booking Date]])), NOT(ISBLANK(tblClean[[#This Row],[Lead Date]]))), tblClean[[#This Row],[Pre-Booking Date]] - tblClean[[#This Row],[Lead Date]], "")</f>
        <v>1</v>
      </c>
      <c r="R757" s="38">
        <f>IF(AND(NOT(ISBLANK(tblClean[[#This Row],[Booking Date]])), NOT(ISBLANK(tblClean[[#This Row],[Pre-Booking Date]]))), tblClean[[#This Row],[Booking Date]] - tblClean[[#This Row],[Pre-Booking Date]], "")</f>
        <v>4</v>
      </c>
      <c r="S757" s="38">
        <f>IF(AND(NOT(ISBLANK(tblClean[[#This Row],[Delivery Date]])), NOT(ISBLANK(tblClean[[#This Row],[Booking Date]]))), tblClean[[#This Row],[Delivery Date]] - tblClean[[#This Row],[Booking Date]], "")</f>
        <v>6</v>
      </c>
      <c r="T757" s="39">
        <f>IF(AND(tblClean[[#This Row],[Is_SuccessfulDelivery]]=1, NOT(ISBLANK(tblClean[[#This Row],[Delivery Date]])), NOT(ISBLANK(tblClean[[#This Row],[Booking Date]]))),
   tblClean[[#This Row],[Delivery Date]] - tblClean[[#This Row],[Booking Date]],
   "")</f>
        <v>6</v>
      </c>
      <c r="U7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57" s="82">
        <f>IF(tblClean[[#This Row],[Delivery Date]]="", "", tblClean[[#This Row],[Delivery Date]] - tblClean[[#This Row],[Lead Date]])</f>
        <v>11</v>
      </c>
      <c r="W757" s="82" t="str">
        <f>_xlfn.XLOOKUP(tblClean[[#This Row],[Lead ID]], tblHP[Lead ID], tblHP[Potential_Bucket], "")</f>
        <v>Low</v>
      </c>
      <c r="X757" s="82" t="str">
        <f>IF(tblClean[[#This Row],[Customer Rating]]="", "", IF(tblClean[[#This Row],[Customer Rating]]&lt;=2,"0-2", IF(tblClean[[#This Row],[Customer Rating]]&lt;=5,"3-5", IF(tblClean[[#This Row],[Customer Rating]]&lt;=8,"6-8","9-10"))))</f>
        <v>6-8</v>
      </c>
    </row>
    <row r="758" spans="1:24" x14ac:dyDescent="0.3">
      <c r="A758" s="40" t="s">
        <v>777</v>
      </c>
      <c r="B758" s="41" t="s">
        <v>32</v>
      </c>
      <c r="C758" s="41" t="s">
        <v>30</v>
      </c>
      <c r="D758" s="42">
        <v>45943</v>
      </c>
      <c r="E758" s="42">
        <v>45944</v>
      </c>
      <c r="F758" s="42">
        <v>45946</v>
      </c>
      <c r="G758" s="42">
        <v>45949</v>
      </c>
      <c r="H758" s="41" t="s">
        <v>17</v>
      </c>
      <c r="I758" s="41"/>
      <c r="J758" s="42">
        <v>45959</v>
      </c>
      <c r="K758" s="43">
        <v>0</v>
      </c>
      <c r="L758" s="44">
        <f>IF(NOT(ISBLANK(tblClean[[#This Row],[Pre-Booking Date]])), 1, 0)</f>
        <v>1</v>
      </c>
      <c r="M758" s="44">
        <f>IF(NOT(ISBLANK(tblClean[[#This Row],[Booking Date]])), 1, 0)</f>
        <v>1</v>
      </c>
      <c r="N758" s="38">
        <f>IF(NOT(ISBLANK(tblClean[[#This Row],[Delivery Date]])), 1, 0)</f>
        <v>1</v>
      </c>
      <c r="O758" s="38">
        <f>IF(OR(LOWER(TRIM(tblClean[[#This Row],[Cancellation Status]]))="yes", LOWER(TRIM(tblClean[[#This Row],[Cancellation Status]]))="cancelled"), 1, 0)</f>
        <v>0</v>
      </c>
      <c r="P758" s="38">
        <f>IF(AND(tblClean[[#This Row],[Is_Delivered]]=1, tblClean[[#This Row],[Is_Cancelled]]=0), 1, 0)</f>
        <v>1</v>
      </c>
      <c r="Q758" s="38">
        <f>IF(AND(NOT(ISBLANK(tblClean[[#This Row],[Pre-Booking Date]])), NOT(ISBLANK(tblClean[[#This Row],[Lead Date]]))), tblClean[[#This Row],[Pre-Booking Date]] - tblClean[[#This Row],[Lead Date]], "")</f>
        <v>1</v>
      </c>
      <c r="R758" s="38">
        <f>IF(AND(NOT(ISBLANK(tblClean[[#This Row],[Booking Date]])), NOT(ISBLANK(tblClean[[#This Row],[Pre-Booking Date]]))), tblClean[[#This Row],[Booking Date]] - tblClean[[#This Row],[Pre-Booking Date]], "")</f>
        <v>2</v>
      </c>
      <c r="S758" s="38">
        <f>IF(AND(NOT(ISBLANK(tblClean[[#This Row],[Delivery Date]])), NOT(ISBLANK(tblClean[[#This Row],[Booking Date]]))), tblClean[[#This Row],[Delivery Date]] - tblClean[[#This Row],[Booking Date]], "")</f>
        <v>3</v>
      </c>
      <c r="T758" s="39">
        <f>IF(AND(tblClean[[#This Row],[Is_SuccessfulDelivery]]=1, NOT(ISBLANK(tblClean[[#This Row],[Delivery Date]])), NOT(ISBLANK(tblClean[[#This Row],[Booking Date]]))),
   tblClean[[#This Row],[Delivery Date]] - tblClean[[#This Row],[Booking Date]],
   "")</f>
        <v>3</v>
      </c>
      <c r="U7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58" s="82">
        <f>IF(tblClean[[#This Row],[Delivery Date]]="", "", tblClean[[#This Row],[Delivery Date]] - tblClean[[#This Row],[Lead Date]])</f>
        <v>6</v>
      </c>
      <c r="W758" s="82" t="str">
        <f>_xlfn.XLOOKUP(tblClean[[#This Row],[Lead ID]], tblHP[Lead ID], tblHP[Potential_Bucket], "")</f>
        <v>Low</v>
      </c>
      <c r="X758" s="82" t="str">
        <f>IF(tblClean[[#This Row],[Customer Rating]]="", "", IF(tblClean[[#This Row],[Customer Rating]]&lt;=2,"0-2", IF(tblClean[[#This Row],[Customer Rating]]&lt;=5,"3-5", IF(tblClean[[#This Row],[Customer Rating]]&lt;=8,"6-8","9-10"))))</f>
        <v>0-2</v>
      </c>
    </row>
    <row r="759" spans="1:24" x14ac:dyDescent="0.3">
      <c r="A759" s="33" t="s">
        <v>778</v>
      </c>
      <c r="B759" s="34" t="s">
        <v>21</v>
      </c>
      <c r="C759" s="34" t="s">
        <v>30</v>
      </c>
      <c r="D759" s="35">
        <v>45961</v>
      </c>
      <c r="E759" s="35">
        <v>45964</v>
      </c>
      <c r="F759" s="35">
        <v>45968</v>
      </c>
      <c r="G759" s="35">
        <v>45975</v>
      </c>
      <c r="H759" s="34" t="s">
        <v>17</v>
      </c>
      <c r="I759" s="34"/>
      <c r="J759" s="35">
        <v>46005</v>
      </c>
      <c r="K759" s="36">
        <v>7</v>
      </c>
      <c r="L759" s="44">
        <f>IF(NOT(ISBLANK(tblClean[[#This Row],[Pre-Booking Date]])), 1, 0)</f>
        <v>1</v>
      </c>
      <c r="M759" s="44">
        <f>IF(NOT(ISBLANK(tblClean[[#This Row],[Booking Date]])), 1, 0)</f>
        <v>1</v>
      </c>
      <c r="N759" s="38">
        <f>IF(NOT(ISBLANK(tblClean[[#This Row],[Delivery Date]])), 1, 0)</f>
        <v>1</v>
      </c>
      <c r="O759" s="38">
        <f>IF(OR(LOWER(TRIM(tblClean[[#This Row],[Cancellation Status]]))="yes", LOWER(TRIM(tblClean[[#This Row],[Cancellation Status]]))="cancelled"), 1, 0)</f>
        <v>0</v>
      </c>
      <c r="P759" s="38">
        <f>IF(AND(tblClean[[#This Row],[Is_Delivered]]=1, tblClean[[#This Row],[Is_Cancelled]]=0), 1, 0)</f>
        <v>1</v>
      </c>
      <c r="Q759" s="38">
        <f>IF(AND(NOT(ISBLANK(tblClean[[#This Row],[Pre-Booking Date]])), NOT(ISBLANK(tblClean[[#This Row],[Lead Date]]))), tblClean[[#This Row],[Pre-Booking Date]] - tblClean[[#This Row],[Lead Date]], "")</f>
        <v>3</v>
      </c>
      <c r="R759" s="38">
        <f>IF(AND(NOT(ISBLANK(tblClean[[#This Row],[Booking Date]])), NOT(ISBLANK(tblClean[[#This Row],[Pre-Booking Date]]))), tblClean[[#This Row],[Booking Date]] - tblClean[[#This Row],[Pre-Booking Date]], "")</f>
        <v>4</v>
      </c>
      <c r="S759" s="38">
        <f>IF(AND(NOT(ISBLANK(tblClean[[#This Row],[Delivery Date]])), NOT(ISBLANK(tblClean[[#This Row],[Booking Date]]))), tblClean[[#This Row],[Delivery Date]] - tblClean[[#This Row],[Booking Date]], "")</f>
        <v>7</v>
      </c>
      <c r="T759" s="39">
        <f>IF(AND(tblClean[[#This Row],[Is_SuccessfulDelivery]]=1, NOT(ISBLANK(tblClean[[#This Row],[Delivery Date]])), NOT(ISBLANK(tblClean[[#This Row],[Booking Date]]))),
   tblClean[[#This Row],[Delivery Date]] - tblClean[[#This Row],[Booking Date]],
   "")</f>
        <v>7</v>
      </c>
      <c r="U7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59" s="82">
        <f>IF(tblClean[[#This Row],[Delivery Date]]="", "", tblClean[[#This Row],[Delivery Date]] - tblClean[[#This Row],[Lead Date]])</f>
        <v>14</v>
      </c>
      <c r="W759" s="82" t="str">
        <f>_xlfn.XLOOKUP(tblClean[[#This Row],[Lead ID]], tblHP[Lead ID], tblHP[Potential_Bucket], "")</f>
        <v>High</v>
      </c>
      <c r="X759" s="82" t="str">
        <f>IF(tblClean[[#This Row],[Customer Rating]]="", "", IF(tblClean[[#This Row],[Customer Rating]]&lt;=2,"0-2", IF(tblClean[[#This Row],[Customer Rating]]&lt;=5,"3-5", IF(tblClean[[#This Row],[Customer Rating]]&lt;=8,"6-8","9-10"))))</f>
        <v>6-8</v>
      </c>
    </row>
    <row r="760" spans="1:24" x14ac:dyDescent="0.3">
      <c r="A760" s="40" t="s">
        <v>779</v>
      </c>
      <c r="B760" s="41" t="s">
        <v>21</v>
      </c>
      <c r="C760" s="41" t="s">
        <v>30</v>
      </c>
      <c r="D760" s="42">
        <v>45958</v>
      </c>
      <c r="E760" s="42">
        <v>45962</v>
      </c>
      <c r="F760" s="42">
        <v>45965</v>
      </c>
      <c r="G760" s="42">
        <v>45970</v>
      </c>
      <c r="H760" s="41" t="s">
        <v>17</v>
      </c>
      <c r="I760" s="41"/>
      <c r="J760" s="42">
        <v>45987</v>
      </c>
      <c r="K760" s="43">
        <v>4</v>
      </c>
      <c r="L760" s="44">
        <f>IF(NOT(ISBLANK(tblClean[[#This Row],[Pre-Booking Date]])), 1, 0)</f>
        <v>1</v>
      </c>
      <c r="M760" s="44">
        <f>IF(NOT(ISBLANK(tblClean[[#This Row],[Booking Date]])), 1, 0)</f>
        <v>1</v>
      </c>
      <c r="N760" s="38">
        <f>IF(NOT(ISBLANK(tblClean[[#This Row],[Delivery Date]])), 1, 0)</f>
        <v>1</v>
      </c>
      <c r="O760" s="38">
        <f>IF(OR(LOWER(TRIM(tblClean[[#This Row],[Cancellation Status]]))="yes", LOWER(TRIM(tblClean[[#This Row],[Cancellation Status]]))="cancelled"), 1, 0)</f>
        <v>0</v>
      </c>
      <c r="P760" s="38">
        <f>IF(AND(tblClean[[#This Row],[Is_Delivered]]=1, tblClean[[#This Row],[Is_Cancelled]]=0), 1, 0)</f>
        <v>1</v>
      </c>
      <c r="Q760" s="38">
        <f>IF(AND(NOT(ISBLANK(tblClean[[#This Row],[Pre-Booking Date]])), NOT(ISBLANK(tblClean[[#This Row],[Lead Date]]))), tblClean[[#This Row],[Pre-Booking Date]] - tblClean[[#This Row],[Lead Date]], "")</f>
        <v>4</v>
      </c>
      <c r="R760" s="38">
        <f>IF(AND(NOT(ISBLANK(tblClean[[#This Row],[Booking Date]])), NOT(ISBLANK(tblClean[[#This Row],[Pre-Booking Date]]))), tblClean[[#This Row],[Booking Date]] - tblClean[[#This Row],[Pre-Booking Date]], "")</f>
        <v>3</v>
      </c>
      <c r="S760" s="38">
        <f>IF(AND(NOT(ISBLANK(tblClean[[#This Row],[Delivery Date]])), NOT(ISBLANK(tblClean[[#This Row],[Booking Date]]))), tblClean[[#This Row],[Delivery Date]] - tblClean[[#This Row],[Booking Date]], "")</f>
        <v>5</v>
      </c>
      <c r="T760" s="39">
        <f>IF(AND(tblClean[[#This Row],[Is_SuccessfulDelivery]]=1, NOT(ISBLANK(tblClean[[#This Row],[Delivery Date]])), NOT(ISBLANK(tblClean[[#This Row],[Booking Date]]))),
   tblClean[[#This Row],[Delivery Date]] - tblClean[[#This Row],[Booking Date]],
   "")</f>
        <v>5</v>
      </c>
      <c r="U7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0" s="82">
        <f>IF(tblClean[[#This Row],[Delivery Date]]="", "", tblClean[[#This Row],[Delivery Date]] - tblClean[[#This Row],[Lead Date]])</f>
        <v>12</v>
      </c>
      <c r="W760" s="82" t="str">
        <f>_xlfn.XLOOKUP(tblClean[[#This Row],[Lead ID]], tblHP[Lead ID], tblHP[Potential_Bucket], "")</f>
        <v>Medium</v>
      </c>
      <c r="X760" s="82" t="str">
        <f>IF(tblClean[[#This Row],[Customer Rating]]="", "", IF(tblClean[[#This Row],[Customer Rating]]&lt;=2,"0-2", IF(tblClean[[#This Row],[Customer Rating]]&lt;=5,"3-5", IF(tblClean[[#This Row],[Customer Rating]]&lt;=8,"6-8","9-10"))))</f>
        <v>3-5</v>
      </c>
    </row>
    <row r="761" spans="1:24" x14ac:dyDescent="0.3">
      <c r="A761" s="33" t="s">
        <v>780</v>
      </c>
      <c r="B761" s="34" t="s">
        <v>21</v>
      </c>
      <c r="C761" s="34" t="s">
        <v>16</v>
      </c>
      <c r="D761" s="35">
        <v>45956</v>
      </c>
      <c r="E761" s="35">
        <v>45960</v>
      </c>
      <c r="F761" s="35">
        <v>45963</v>
      </c>
      <c r="G761" s="35">
        <v>45965</v>
      </c>
      <c r="H761" s="34" t="s">
        <v>17</v>
      </c>
      <c r="I761" s="34"/>
      <c r="J761" s="35">
        <v>45982</v>
      </c>
      <c r="K761" s="36">
        <v>4</v>
      </c>
      <c r="L761" s="44">
        <f>IF(NOT(ISBLANK(tblClean[[#This Row],[Pre-Booking Date]])), 1, 0)</f>
        <v>1</v>
      </c>
      <c r="M761" s="44">
        <f>IF(NOT(ISBLANK(tblClean[[#This Row],[Booking Date]])), 1, 0)</f>
        <v>1</v>
      </c>
      <c r="N761" s="38">
        <f>IF(NOT(ISBLANK(tblClean[[#This Row],[Delivery Date]])), 1, 0)</f>
        <v>1</v>
      </c>
      <c r="O761" s="38">
        <f>IF(OR(LOWER(TRIM(tblClean[[#This Row],[Cancellation Status]]))="yes", LOWER(TRIM(tblClean[[#This Row],[Cancellation Status]]))="cancelled"), 1, 0)</f>
        <v>0</v>
      </c>
      <c r="P761" s="38">
        <f>IF(AND(tblClean[[#This Row],[Is_Delivered]]=1, tblClean[[#This Row],[Is_Cancelled]]=0), 1, 0)</f>
        <v>1</v>
      </c>
      <c r="Q761" s="38">
        <f>IF(AND(NOT(ISBLANK(tblClean[[#This Row],[Pre-Booking Date]])), NOT(ISBLANK(tblClean[[#This Row],[Lead Date]]))), tblClean[[#This Row],[Pre-Booking Date]] - tblClean[[#This Row],[Lead Date]], "")</f>
        <v>4</v>
      </c>
      <c r="R761" s="38">
        <f>IF(AND(NOT(ISBLANK(tblClean[[#This Row],[Booking Date]])), NOT(ISBLANK(tblClean[[#This Row],[Pre-Booking Date]]))), tblClean[[#This Row],[Booking Date]] - tblClean[[#This Row],[Pre-Booking Date]], "")</f>
        <v>3</v>
      </c>
      <c r="S761" s="38">
        <f>IF(AND(NOT(ISBLANK(tblClean[[#This Row],[Delivery Date]])), NOT(ISBLANK(tblClean[[#This Row],[Booking Date]]))), tblClean[[#This Row],[Delivery Date]] - tblClean[[#This Row],[Booking Date]], "")</f>
        <v>2</v>
      </c>
      <c r="T761" s="39">
        <f>IF(AND(tblClean[[#This Row],[Is_SuccessfulDelivery]]=1, NOT(ISBLANK(tblClean[[#This Row],[Delivery Date]])), NOT(ISBLANK(tblClean[[#This Row],[Booking Date]]))),
   tblClean[[#This Row],[Delivery Date]] - tblClean[[#This Row],[Booking Date]],
   "")</f>
        <v>2</v>
      </c>
      <c r="U7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1" s="82">
        <f>IF(tblClean[[#This Row],[Delivery Date]]="", "", tblClean[[#This Row],[Delivery Date]] - tblClean[[#This Row],[Lead Date]])</f>
        <v>9</v>
      </c>
      <c r="W761" s="82" t="str">
        <f>_xlfn.XLOOKUP(tblClean[[#This Row],[Lead ID]], tblHP[Lead ID], tblHP[Potential_Bucket], "")</f>
        <v>Low</v>
      </c>
      <c r="X761" s="82" t="str">
        <f>IF(tblClean[[#This Row],[Customer Rating]]="", "", IF(tblClean[[#This Row],[Customer Rating]]&lt;=2,"0-2", IF(tblClean[[#This Row],[Customer Rating]]&lt;=5,"3-5", IF(tblClean[[#This Row],[Customer Rating]]&lt;=8,"6-8","9-10"))))</f>
        <v>3-5</v>
      </c>
    </row>
    <row r="762" spans="1:24" x14ac:dyDescent="0.3">
      <c r="A762" s="40" t="s">
        <v>781</v>
      </c>
      <c r="B762" s="41" t="s">
        <v>15</v>
      </c>
      <c r="C762" s="41" t="s">
        <v>30</v>
      </c>
      <c r="D762" s="42">
        <v>45948</v>
      </c>
      <c r="E762" s="42">
        <v>45953</v>
      </c>
      <c r="F762" s="42">
        <v>45954</v>
      </c>
      <c r="G762" s="42">
        <v>45960</v>
      </c>
      <c r="H762" s="41" t="s">
        <v>17</v>
      </c>
      <c r="I762" s="41"/>
      <c r="J762" s="42">
        <v>45981</v>
      </c>
      <c r="K762" s="43">
        <v>9</v>
      </c>
      <c r="L762" s="44">
        <f>IF(NOT(ISBLANK(tblClean[[#This Row],[Pre-Booking Date]])), 1, 0)</f>
        <v>1</v>
      </c>
      <c r="M762" s="44">
        <f>IF(NOT(ISBLANK(tblClean[[#This Row],[Booking Date]])), 1, 0)</f>
        <v>1</v>
      </c>
      <c r="N762" s="38">
        <f>IF(NOT(ISBLANK(tblClean[[#This Row],[Delivery Date]])), 1, 0)</f>
        <v>1</v>
      </c>
      <c r="O762" s="38">
        <f>IF(OR(LOWER(TRIM(tblClean[[#This Row],[Cancellation Status]]))="yes", LOWER(TRIM(tblClean[[#This Row],[Cancellation Status]]))="cancelled"), 1, 0)</f>
        <v>0</v>
      </c>
      <c r="P762" s="38">
        <f>IF(AND(tblClean[[#This Row],[Is_Delivered]]=1, tblClean[[#This Row],[Is_Cancelled]]=0), 1, 0)</f>
        <v>1</v>
      </c>
      <c r="Q762" s="38">
        <f>IF(AND(NOT(ISBLANK(tblClean[[#This Row],[Pre-Booking Date]])), NOT(ISBLANK(tblClean[[#This Row],[Lead Date]]))), tblClean[[#This Row],[Pre-Booking Date]] - tblClean[[#This Row],[Lead Date]], "")</f>
        <v>5</v>
      </c>
      <c r="R762" s="38">
        <f>IF(AND(NOT(ISBLANK(tblClean[[#This Row],[Booking Date]])), NOT(ISBLANK(tblClean[[#This Row],[Pre-Booking Date]]))), tblClean[[#This Row],[Booking Date]] - tblClean[[#This Row],[Pre-Booking Date]], "")</f>
        <v>1</v>
      </c>
      <c r="S762" s="38">
        <f>IF(AND(NOT(ISBLANK(tblClean[[#This Row],[Delivery Date]])), NOT(ISBLANK(tblClean[[#This Row],[Booking Date]]))), tblClean[[#This Row],[Delivery Date]] - tblClean[[#This Row],[Booking Date]], "")</f>
        <v>6</v>
      </c>
      <c r="T762" s="39">
        <f>IF(AND(tblClean[[#This Row],[Is_SuccessfulDelivery]]=1, NOT(ISBLANK(tblClean[[#This Row],[Delivery Date]])), NOT(ISBLANK(tblClean[[#This Row],[Booking Date]]))),
   tblClean[[#This Row],[Delivery Date]] - tblClean[[#This Row],[Booking Date]],
   "")</f>
        <v>6</v>
      </c>
      <c r="U7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62" s="82">
        <f>IF(tblClean[[#This Row],[Delivery Date]]="", "", tblClean[[#This Row],[Delivery Date]] - tblClean[[#This Row],[Lead Date]])</f>
        <v>12</v>
      </c>
      <c r="W762" s="82" t="str">
        <f>_xlfn.XLOOKUP(tblClean[[#This Row],[Lead ID]], tblHP[Lead ID], tblHP[Potential_Bucket], "")</f>
        <v>High</v>
      </c>
      <c r="X762" s="82" t="str">
        <f>IF(tblClean[[#This Row],[Customer Rating]]="", "", IF(tblClean[[#This Row],[Customer Rating]]&lt;=2,"0-2", IF(tblClean[[#This Row],[Customer Rating]]&lt;=5,"3-5", IF(tblClean[[#This Row],[Customer Rating]]&lt;=8,"6-8","9-10"))))</f>
        <v>9-10</v>
      </c>
    </row>
    <row r="763" spans="1:24" x14ac:dyDescent="0.3">
      <c r="A763" s="33" t="s">
        <v>782</v>
      </c>
      <c r="B763" s="34" t="s">
        <v>32</v>
      </c>
      <c r="C763" s="34" t="s">
        <v>16</v>
      </c>
      <c r="D763" s="35">
        <v>45942</v>
      </c>
      <c r="E763" s="35">
        <v>45946</v>
      </c>
      <c r="F763" s="35">
        <v>45947</v>
      </c>
      <c r="G763" s="35">
        <v>45953</v>
      </c>
      <c r="H763" s="34" t="s">
        <v>17</v>
      </c>
      <c r="I763" s="34"/>
      <c r="J763" s="35">
        <v>45972</v>
      </c>
      <c r="K763" s="36">
        <v>6</v>
      </c>
      <c r="L763" s="44">
        <f>IF(NOT(ISBLANK(tblClean[[#This Row],[Pre-Booking Date]])), 1, 0)</f>
        <v>1</v>
      </c>
      <c r="M763" s="44">
        <f>IF(NOT(ISBLANK(tblClean[[#This Row],[Booking Date]])), 1, 0)</f>
        <v>1</v>
      </c>
      <c r="N763" s="38">
        <f>IF(NOT(ISBLANK(tblClean[[#This Row],[Delivery Date]])), 1, 0)</f>
        <v>1</v>
      </c>
      <c r="O763" s="38">
        <f>IF(OR(LOWER(TRIM(tblClean[[#This Row],[Cancellation Status]]))="yes", LOWER(TRIM(tblClean[[#This Row],[Cancellation Status]]))="cancelled"), 1, 0)</f>
        <v>0</v>
      </c>
      <c r="P763" s="38">
        <f>IF(AND(tblClean[[#This Row],[Is_Delivered]]=1, tblClean[[#This Row],[Is_Cancelled]]=0), 1, 0)</f>
        <v>1</v>
      </c>
      <c r="Q763" s="38">
        <f>IF(AND(NOT(ISBLANK(tblClean[[#This Row],[Pre-Booking Date]])), NOT(ISBLANK(tblClean[[#This Row],[Lead Date]]))), tblClean[[#This Row],[Pre-Booking Date]] - tblClean[[#This Row],[Lead Date]], "")</f>
        <v>4</v>
      </c>
      <c r="R763" s="38">
        <f>IF(AND(NOT(ISBLANK(tblClean[[#This Row],[Booking Date]])), NOT(ISBLANK(tblClean[[#This Row],[Pre-Booking Date]]))), tblClean[[#This Row],[Booking Date]] - tblClean[[#This Row],[Pre-Booking Date]], "")</f>
        <v>1</v>
      </c>
      <c r="S763" s="38">
        <f>IF(AND(NOT(ISBLANK(tblClean[[#This Row],[Delivery Date]])), NOT(ISBLANK(tblClean[[#This Row],[Booking Date]]))), tblClean[[#This Row],[Delivery Date]] - tblClean[[#This Row],[Booking Date]], "")</f>
        <v>6</v>
      </c>
      <c r="T763" s="39">
        <f>IF(AND(tblClean[[#This Row],[Is_SuccessfulDelivery]]=1, NOT(ISBLANK(tblClean[[#This Row],[Delivery Date]])), NOT(ISBLANK(tblClean[[#This Row],[Booking Date]]))),
   tblClean[[#This Row],[Delivery Date]] - tblClean[[#This Row],[Booking Date]],
   "")</f>
        <v>6</v>
      </c>
      <c r="U7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3" s="82">
        <f>IF(tblClean[[#This Row],[Delivery Date]]="", "", tblClean[[#This Row],[Delivery Date]] - tblClean[[#This Row],[Lead Date]])</f>
        <v>11</v>
      </c>
      <c r="W763" s="82" t="str">
        <f>_xlfn.XLOOKUP(tblClean[[#This Row],[Lead ID]], tblHP[Lead ID], tblHP[Potential_Bucket], "")</f>
        <v>Low</v>
      </c>
      <c r="X763" s="82" t="str">
        <f>IF(tblClean[[#This Row],[Customer Rating]]="", "", IF(tblClean[[#This Row],[Customer Rating]]&lt;=2,"0-2", IF(tblClean[[#This Row],[Customer Rating]]&lt;=5,"3-5", IF(tblClean[[#This Row],[Customer Rating]]&lt;=8,"6-8","9-10"))))</f>
        <v>6-8</v>
      </c>
    </row>
    <row r="764" spans="1:24" x14ac:dyDescent="0.3">
      <c r="A764" s="40" t="s">
        <v>783</v>
      </c>
      <c r="B764" s="41" t="s">
        <v>19</v>
      </c>
      <c r="C764" s="41" t="s">
        <v>16</v>
      </c>
      <c r="D764" s="42">
        <v>45933</v>
      </c>
      <c r="E764" s="42">
        <v>45937</v>
      </c>
      <c r="F764" s="42">
        <v>45938</v>
      </c>
      <c r="G764" s="42">
        <v>45940</v>
      </c>
      <c r="H764" s="41" t="s">
        <v>17</v>
      </c>
      <c r="I764" s="41"/>
      <c r="J764" s="42">
        <v>45954</v>
      </c>
      <c r="K764" s="43">
        <v>5</v>
      </c>
      <c r="L764" s="44">
        <f>IF(NOT(ISBLANK(tblClean[[#This Row],[Pre-Booking Date]])), 1, 0)</f>
        <v>1</v>
      </c>
      <c r="M764" s="44">
        <f>IF(NOT(ISBLANK(tblClean[[#This Row],[Booking Date]])), 1, 0)</f>
        <v>1</v>
      </c>
      <c r="N764" s="38">
        <f>IF(NOT(ISBLANK(tblClean[[#This Row],[Delivery Date]])), 1, 0)</f>
        <v>1</v>
      </c>
      <c r="O764" s="38">
        <f>IF(OR(LOWER(TRIM(tblClean[[#This Row],[Cancellation Status]]))="yes", LOWER(TRIM(tblClean[[#This Row],[Cancellation Status]]))="cancelled"), 1, 0)</f>
        <v>0</v>
      </c>
      <c r="P764" s="38">
        <f>IF(AND(tblClean[[#This Row],[Is_Delivered]]=1, tblClean[[#This Row],[Is_Cancelled]]=0), 1, 0)</f>
        <v>1</v>
      </c>
      <c r="Q764" s="38">
        <f>IF(AND(NOT(ISBLANK(tblClean[[#This Row],[Pre-Booking Date]])), NOT(ISBLANK(tblClean[[#This Row],[Lead Date]]))), tblClean[[#This Row],[Pre-Booking Date]] - tblClean[[#This Row],[Lead Date]], "")</f>
        <v>4</v>
      </c>
      <c r="R764" s="38">
        <f>IF(AND(NOT(ISBLANK(tblClean[[#This Row],[Booking Date]])), NOT(ISBLANK(tblClean[[#This Row],[Pre-Booking Date]]))), tblClean[[#This Row],[Booking Date]] - tblClean[[#This Row],[Pre-Booking Date]], "")</f>
        <v>1</v>
      </c>
      <c r="S764" s="38">
        <f>IF(AND(NOT(ISBLANK(tblClean[[#This Row],[Delivery Date]])), NOT(ISBLANK(tblClean[[#This Row],[Booking Date]]))), tblClean[[#This Row],[Delivery Date]] - tblClean[[#This Row],[Booking Date]], "")</f>
        <v>2</v>
      </c>
      <c r="T764" s="39">
        <f>IF(AND(tblClean[[#This Row],[Is_SuccessfulDelivery]]=1, NOT(ISBLANK(tblClean[[#This Row],[Delivery Date]])), NOT(ISBLANK(tblClean[[#This Row],[Booking Date]]))),
   tblClean[[#This Row],[Delivery Date]] - tblClean[[#This Row],[Booking Date]],
   "")</f>
        <v>2</v>
      </c>
      <c r="U7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4" s="82">
        <f>IF(tblClean[[#This Row],[Delivery Date]]="", "", tblClean[[#This Row],[Delivery Date]] - tblClean[[#This Row],[Lead Date]])</f>
        <v>7</v>
      </c>
      <c r="W764" s="82" t="str">
        <f>_xlfn.XLOOKUP(tblClean[[#This Row],[Lead ID]], tblHP[Lead ID], tblHP[Potential_Bucket], "")</f>
        <v>Low</v>
      </c>
      <c r="X764" s="82" t="str">
        <f>IF(tblClean[[#This Row],[Customer Rating]]="", "", IF(tblClean[[#This Row],[Customer Rating]]&lt;=2,"0-2", IF(tblClean[[#This Row],[Customer Rating]]&lt;=5,"3-5", IF(tblClean[[#This Row],[Customer Rating]]&lt;=8,"6-8","9-10"))))</f>
        <v>3-5</v>
      </c>
    </row>
    <row r="765" spans="1:24" x14ac:dyDescent="0.3">
      <c r="A765" s="33" t="s">
        <v>784</v>
      </c>
      <c r="B765" s="34" t="s">
        <v>15</v>
      </c>
      <c r="C765" s="34" t="s">
        <v>30</v>
      </c>
      <c r="D765" s="35">
        <v>45956</v>
      </c>
      <c r="E765" s="35">
        <v>45961</v>
      </c>
      <c r="F765" s="35">
        <v>45964</v>
      </c>
      <c r="G765" s="35">
        <v>45969</v>
      </c>
      <c r="H765" s="34" t="s">
        <v>17</v>
      </c>
      <c r="I765" s="34"/>
      <c r="J765" s="35">
        <v>45982</v>
      </c>
      <c r="K765" s="36">
        <v>7</v>
      </c>
      <c r="L765" s="44">
        <f>IF(NOT(ISBLANK(tblClean[[#This Row],[Pre-Booking Date]])), 1, 0)</f>
        <v>1</v>
      </c>
      <c r="M765" s="44">
        <f>IF(NOT(ISBLANK(tblClean[[#This Row],[Booking Date]])), 1, 0)</f>
        <v>1</v>
      </c>
      <c r="N765" s="38">
        <f>IF(NOT(ISBLANK(tblClean[[#This Row],[Delivery Date]])), 1, 0)</f>
        <v>1</v>
      </c>
      <c r="O765" s="38">
        <f>IF(OR(LOWER(TRIM(tblClean[[#This Row],[Cancellation Status]]))="yes", LOWER(TRIM(tblClean[[#This Row],[Cancellation Status]]))="cancelled"), 1, 0)</f>
        <v>0</v>
      </c>
      <c r="P765" s="38">
        <f>IF(AND(tblClean[[#This Row],[Is_Delivered]]=1, tblClean[[#This Row],[Is_Cancelled]]=0), 1, 0)</f>
        <v>1</v>
      </c>
      <c r="Q765" s="38">
        <f>IF(AND(NOT(ISBLANK(tblClean[[#This Row],[Pre-Booking Date]])), NOT(ISBLANK(tblClean[[#This Row],[Lead Date]]))), tblClean[[#This Row],[Pre-Booking Date]] - tblClean[[#This Row],[Lead Date]], "")</f>
        <v>5</v>
      </c>
      <c r="R765" s="38">
        <f>IF(AND(NOT(ISBLANK(tblClean[[#This Row],[Booking Date]])), NOT(ISBLANK(tblClean[[#This Row],[Pre-Booking Date]]))), tblClean[[#This Row],[Booking Date]] - tblClean[[#This Row],[Pre-Booking Date]], "")</f>
        <v>3</v>
      </c>
      <c r="S765" s="38">
        <f>IF(AND(NOT(ISBLANK(tblClean[[#This Row],[Delivery Date]])), NOT(ISBLANK(tblClean[[#This Row],[Booking Date]]))), tblClean[[#This Row],[Delivery Date]] - tblClean[[#This Row],[Booking Date]], "")</f>
        <v>5</v>
      </c>
      <c r="T765" s="39">
        <f>IF(AND(tblClean[[#This Row],[Is_SuccessfulDelivery]]=1, NOT(ISBLANK(tblClean[[#This Row],[Delivery Date]])), NOT(ISBLANK(tblClean[[#This Row],[Booking Date]]))),
   tblClean[[#This Row],[Delivery Date]] - tblClean[[#This Row],[Booking Date]],
   "")</f>
        <v>5</v>
      </c>
      <c r="U7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65" s="82">
        <f>IF(tblClean[[#This Row],[Delivery Date]]="", "", tblClean[[#This Row],[Delivery Date]] - tblClean[[#This Row],[Lead Date]])</f>
        <v>13</v>
      </c>
      <c r="W765" s="82" t="str">
        <f>_xlfn.XLOOKUP(tblClean[[#This Row],[Lead ID]], tblHP[Lead ID], tblHP[Potential_Bucket], "")</f>
        <v>High</v>
      </c>
      <c r="X765" s="82" t="str">
        <f>IF(tblClean[[#This Row],[Customer Rating]]="", "", IF(tblClean[[#This Row],[Customer Rating]]&lt;=2,"0-2", IF(tblClean[[#This Row],[Customer Rating]]&lt;=5,"3-5", IF(tblClean[[#This Row],[Customer Rating]]&lt;=8,"6-8","9-10"))))</f>
        <v>6-8</v>
      </c>
    </row>
    <row r="766" spans="1:24" x14ac:dyDescent="0.3">
      <c r="A766" s="40" t="s">
        <v>785</v>
      </c>
      <c r="B766" s="41" t="s">
        <v>21</v>
      </c>
      <c r="C766" s="41" t="s">
        <v>30</v>
      </c>
      <c r="D766" s="42">
        <v>45943</v>
      </c>
      <c r="E766" s="42">
        <v>45944</v>
      </c>
      <c r="F766" s="42">
        <v>45948</v>
      </c>
      <c r="G766" s="42">
        <v>45955</v>
      </c>
      <c r="H766" s="41" t="s">
        <v>17</v>
      </c>
      <c r="I766" s="41"/>
      <c r="J766" s="42">
        <v>45977</v>
      </c>
      <c r="K766" s="43">
        <v>6</v>
      </c>
      <c r="L766" s="44">
        <f>IF(NOT(ISBLANK(tblClean[[#This Row],[Pre-Booking Date]])), 1, 0)</f>
        <v>1</v>
      </c>
      <c r="M766" s="44">
        <f>IF(NOT(ISBLANK(tblClean[[#This Row],[Booking Date]])), 1, 0)</f>
        <v>1</v>
      </c>
      <c r="N766" s="38">
        <f>IF(NOT(ISBLANK(tblClean[[#This Row],[Delivery Date]])), 1, 0)</f>
        <v>1</v>
      </c>
      <c r="O766" s="38">
        <f>IF(OR(LOWER(TRIM(tblClean[[#This Row],[Cancellation Status]]))="yes", LOWER(TRIM(tblClean[[#This Row],[Cancellation Status]]))="cancelled"), 1, 0)</f>
        <v>0</v>
      </c>
      <c r="P766" s="38">
        <f>IF(AND(tblClean[[#This Row],[Is_Delivered]]=1, tblClean[[#This Row],[Is_Cancelled]]=0), 1, 0)</f>
        <v>1</v>
      </c>
      <c r="Q766" s="38">
        <f>IF(AND(NOT(ISBLANK(tblClean[[#This Row],[Pre-Booking Date]])), NOT(ISBLANK(tblClean[[#This Row],[Lead Date]]))), tblClean[[#This Row],[Pre-Booking Date]] - tblClean[[#This Row],[Lead Date]], "")</f>
        <v>1</v>
      </c>
      <c r="R766" s="38">
        <f>IF(AND(NOT(ISBLANK(tblClean[[#This Row],[Booking Date]])), NOT(ISBLANK(tblClean[[#This Row],[Pre-Booking Date]]))), tblClean[[#This Row],[Booking Date]] - tblClean[[#This Row],[Pre-Booking Date]], "")</f>
        <v>4</v>
      </c>
      <c r="S766" s="38">
        <f>IF(AND(NOT(ISBLANK(tblClean[[#This Row],[Delivery Date]])), NOT(ISBLANK(tblClean[[#This Row],[Booking Date]]))), tblClean[[#This Row],[Delivery Date]] - tblClean[[#This Row],[Booking Date]], "")</f>
        <v>7</v>
      </c>
      <c r="T766" s="39">
        <f>IF(AND(tblClean[[#This Row],[Is_SuccessfulDelivery]]=1, NOT(ISBLANK(tblClean[[#This Row],[Delivery Date]])), NOT(ISBLANK(tblClean[[#This Row],[Booking Date]]))),
   tblClean[[#This Row],[Delivery Date]] - tblClean[[#This Row],[Booking Date]],
   "")</f>
        <v>7</v>
      </c>
      <c r="U7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6" s="82">
        <f>IF(tblClean[[#This Row],[Delivery Date]]="", "", tblClean[[#This Row],[Delivery Date]] - tblClean[[#This Row],[Lead Date]])</f>
        <v>12</v>
      </c>
      <c r="W766" s="82" t="str">
        <f>_xlfn.XLOOKUP(tblClean[[#This Row],[Lead ID]], tblHP[Lead ID], tblHP[Potential_Bucket], "")</f>
        <v>High</v>
      </c>
      <c r="X766" s="82" t="str">
        <f>IF(tblClean[[#This Row],[Customer Rating]]="", "", IF(tblClean[[#This Row],[Customer Rating]]&lt;=2,"0-2", IF(tblClean[[#This Row],[Customer Rating]]&lt;=5,"3-5", IF(tblClean[[#This Row],[Customer Rating]]&lt;=8,"6-8","9-10"))))</f>
        <v>6-8</v>
      </c>
    </row>
    <row r="767" spans="1:24" x14ac:dyDescent="0.3">
      <c r="A767" s="33" t="s">
        <v>786</v>
      </c>
      <c r="B767" s="34" t="s">
        <v>15</v>
      </c>
      <c r="C767" s="34" t="s">
        <v>30</v>
      </c>
      <c r="D767" s="35">
        <v>45931</v>
      </c>
      <c r="E767" s="35">
        <v>45933</v>
      </c>
      <c r="F767" s="35">
        <v>45936</v>
      </c>
      <c r="G767" s="35">
        <v>45939</v>
      </c>
      <c r="H767" s="34" t="s">
        <v>17</v>
      </c>
      <c r="I767" s="34"/>
      <c r="J767" s="35">
        <v>45965</v>
      </c>
      <c r="K767" s="36">
        <v>6</v>
      </c>
      <c r="L767" s="44">
        <f>IF(NOT(ISBLANK(tblClean[[#This Row],[Pre-Booking Date]])), 1, 0)</f>
        <v>1</v>
      </c>
      <c r="M767" s="44">
        <f>IF(NOT(ISBLANK(tblClean[[#This Row],[Booking Date]])), 1, 0)</f>
        <v>1</v>
      </c>
      <c r="N767" s="38">
        <f>IF(NOT(ISBLANK(tblClean[[#This Row],[Delivery Date]])), 1, 0)</f>
        <v>1</v>
      </c>
      <c r="O767" s="38">
        <f>IF(OR(LOWER(TRIM(tblClean[[#This Row],[Cancellation Status]]))="yes", LOWER(TRIM(tblClean[[#This Row],[Cancellation Status]]))="cancelled"), 1, 0)</f>
        <v>0</v>
      </c>
      <c r="P767" s="38">
        <f>IF(AND(tblClean[[#This Row],[Is_Delivered]]=1, tblClean[[#This Row],[Is_Cancelled]]=0), 1, 0)</f>
        <v>1</v>
      </c>
      <c r="Q767" s="38">
        <f>IF(AND(NOT(ISBLANK(tblClean[[#This Row],[Pre-Booking Date]])), NOT(ISBLANK(tblClean[[#This Row],[Lead Date]]))), tblClean[[#This Row],[Pre-Booking Date]] - tblClean[[#This Row],[Lead Date]], "")</f>
        <v>2</v>
      </c>
      <c r="R767" s="38">
        <f>IF(AND(NOT(ISBLANK(tblClean[[#This Row],[Booking Date]])), NOT(ISBLANK(tblClean[[#This Row],[Pre-Booking Date]]))), tblClean[[#This Row],[Booking Date]] - tblClean[[#This Row],[Pre-Booking Date]], "")</f>
        <v>3</v>
      </c>
      <c r="S767" s="38">
        <f>IF(AND(NOT(ISBLANK(tblClean[[#This Row],[Delivery Date]])), NOT(ISBLANK(tblClean[[#This Row],[Booking Date]]))), tblClean[[#This Row],[Delivery Date]] - tblClean[[#This Row],[Booking Date]], "")</f>
        <v>3</v>
      </c>
      <c r="T767" s="39">
        <f>IF(AND(tblClean[[#This Row],[Is_SuccessfulDelivery]]=1, NOT(ISBLANK(tblClean[[#This Row],[Delivery Date]])), NOT(ISBLANK(tblClean[[#This Row],[Booking Date]]))),
   tblClean[[#This Row],[Delivery Date]] - tblClean[[#This Row],[Booking Date]],
   "")</f>
        <v>3</v>
      </c>
      <c r="U7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7" s="82">
        <f>IF(tblClean[[#This Row],[Delivery Date]]="", "", tblClean[[#This Row],[Delivery Date]] - tblClean[[#This Row],[Lead Date]])</f>
        <v>8</v>
      </c>
      <c r="W767" s="82" t="str">
        <f>_xlfn.XLOOKUP(tblClean[[#This Row],[Lead ID]], tblHP[Lead ID], tblHP[Potential_Bucket], "")</f>
        <v>High</v>
      </c>
      <c r="X767" s="82" t="str">
        <f>IF(tblClean[[#This Row],[Customer Rating]]="", "", IF(tblClean[[#This Row],[Customer Rating]]&lt;=2,"0-2", IF(tblClean[[#This Row],[Customer Rating]]&lt;=5,"3-5", IF(tblClean[[#This Row],[Customer Rating]]&lt;=8,"6-8","9-10"))))</f>
        <v>6-8</v>
      </c>
    </row>
    <row r="768" spans="1:24" x14ac:dyDescent="0.3">
      <c r="A768" s="40" t="s">
        <v>787</v>
      </c>
      <c r="B768" s="41" t="s">
        <v>21</v>
      </c>
      <c r="C768" s="41" t="s">
        <v>22</v>
      </c>
      <c r="D768" s="42">
        <v>45939</v>
      </c>
      <c r="E768" s="41"/>
      <c r="F768" s="41"/>
      <c r="G768" s="41"/>
      <c r="H768" s="41" t="s">
        <v>23</v>
      </c>
      <c r="I768" s="41" t="s">
        <v>63</v>
      </c>
      <c r="J768" s="41"/>
      <c r="K768" s="43"/>
      <c r="L768" s="44">
        <f>IF(NOT(ISBLANK(tblClean[[#This Row],[Pre-Booking Date]])), 1, 0)</f>
        <v>0</v>
      </c>
      <c r="M768" s="44">
        <f>IF(NOT(ISBLANK(tblClean[[#This Row],[Booking Date]])), 1, 0)</f>
        <v>0</v>
      </c>
      <c r="N768" s="38">
        <f>IF(NOT(ISBLANK(tblClean[[#This Row],[Delivery Date]])), 1, 0)</f>
        <v>0</v>
      </c>
      <c r="O768" s="38">
        <f>IF(OR(LOWER(TRIM(tblClean[[#This Row],[Cancellation Status]]))="yes", LOWER(TRIM(tblClean[[#This Row],[Cancellation Status]]))="cancelled"), 1, 0)</f>
        <v>1</v>
      </c>
      <c r="P768" s="38">
        <f>IF(AND(tblClean[[#This Row],[Is_Delivered]]=1, tblClean[[#This Row],[Is_Cancelled]]=0), 1, 0)</f>
        <v>0</v>
      </c>
      <c r="Q768" s="38" t="str">
        <f>IF(AND(NOT(ISBLANK(tblClean[[#This Row],[Pre-Booking Date]])), NOT(ISBLANK(tblClean[[#This Row],[Lead Date]]))), tblClean[[#This Row],[Pre-Booking Date]] - tblClean[[#This Row],[Lead Date]], "")</f>
        <v/>
      </c>
      <c r="R768" s="38" t="str">
        <f>IF(AND(NOT(ISBLANK(tblClean[[#This Row],[Booking Date]])), NOT(ISBLANK(tblClean[[#This Row],[Pre-Booking Date]]))), tblClean[[#This Row],[Booking Date]] - tblClean[[#This Row],[Pre-Booking Date]], "")</f>
        <v/>
      </c>
      <c r="S768" s="38" t="str">
        <f>IF(AND(NOT(ISBLANK(tblClean[[#This Row],[Delivery Date]])), NOT(ISBLANK(tblClean[[#This Row],[Booking Date]]))), tblClean[[#This Row],[Delivery Date]] - tblClean[[#This Row],[Booking Date]], "")</f>
        <v/>
      </c>
      <c r="T768" s="39" t="str">
        <f>IF(AND(tblClean[[#This Row],[Is_SuccessfulDelivery]]=1, NOT(ISBLANK(tblClean[[#This Row],[Delivery Date]])), NOT(ISBLANK(tblClean[[#This Row],[Booking Date]]))),
   tblClean[[#This Row],[Delivery Date]] - tblClean[[#This Row],[Booking Date]],
   "")</f>
        <v/>
      </c>
      <c r="U7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68" s="82" t="str">
        <f>IF(tblClean[[#This Row],[Delivery Date]]="", "", tblClean[[#This Row],[Delivery Date]] - tblClean[[#This Row],[Lead Date]])</f>
        <v/>
      </c>
      <c r="W768" s="82" t="str">
        <f>_xlfn.XLOOKUP(tblClean[[#This Row],[Lead ID]], tblHP[Lead ID], tblHP[Potential_Bucket], "")</f>
        <v>Low</v>
      </c>
      <c r="X768" s="82" t="str">
        <f>IF(tblClean[[#This Row],[Customer Rating]]="", "", IF(tblClean[[#This Row],[Customer Rating]]&lt;=2,"0-2", IF(tblClean[[#This Row],[Customer Rating]]&lt;=5,"3-5", IF(tblClean[[#This Row],[Customer Rating]]&lt;=8,"6-8","9-10"))))</f>
        <v/>
      </c>
    </row>
    <row r="769" spans="1:24" x14ac:dyDescent="0.3">
      <c r="A769" s="33" t="s">
        <v>788</v>
      </c>
      <c r="B769" s="34" t="s">
        <v>21</v>
      </c>
      <c r="C769" s="34" t="s">
        <v>30</v>
      </c>
      <c r="D769" s="35">
        <v>45948</v>
      </c>
      <c r="E769" s="35">
        <v>45951</v>
      </c>
      <c r="F769" s="35">
        <v>45954</v>
      </c>
      <c r="G769" s="35">
        <v>45957</v>
      </c>
      <c r="H769" s="34" t="s">
        <v>17</v>
      </c>
      <c r="I769" s="34"/>
      <c r="J769" s="35">
        <v>45985</v>
      </c>
      <c r="K769" s="36">
        <v>2</v>
      </c>
      <c r="L769" s="44">
        <f>IF(NOT(ISBLANK(tblClean[[#This Row],[Pre-Booking Date]])), 1, 0)</f>
        <v>1</v>
      </c>
      <c r="M769" s="44">
        <f>IF(NOT(ISBLANK(tblClean[[#This Row],[Booking Date]])), 1, 0)</f>
        <v>1</v>
      </c>
      <c r="N769" s="38">
        <f>IF(NOT(ISBLANK(tblClean[[#This Row],[Delivery Date]])), 1, 0)</f>
        <v>1</v>
      </c>
      <c r="O769" s="38">
        <f>IF(OR(LOWER(TRIM(tblClean[[#This Row],[Cancellation Status]]))="yes", LOWER(TRIM(tblClean[[#This Row],[Cancellation Status]]))="cancelled"), 1, 0)</f>
        <v>0</v>
      </c>
      <c r="P769" s="38">
        <f>IF(AND(tblClean[[#This Row],[Is_Delivered]]=1, tblClean[[#This Row],[Is_Cancelled]]=0), 1, 0)</f>
        <v>1</v>
      </c>
      <c r="Q769" s="38">
        <f>IF(AND(NOT(ISBLANK(tblClean[[#This Row],[Pre-Booking Date]])), NOT(ISBLANK(tblClean[[#This Row],[Lead Date]]))), tblClean[[#This Row],[Pre-Booking Date]] - tblClean[[#This Row],[Lead Date]], "")</f>
        <v>3</v>
      </c>
      <c r="R769" s="38">
        <f>IF(AND(NOT(ISBLANK(tblClean[[#This Row],[Booking Date]])), NOT(ISBLANK(tblClean[[#This Row],[Pre-Booking Date]]))), tblClean[[#This Row],[Booking Date]] - tblClean[[#This Row],[Pre-Booking Date]], "")</f>
        <v>3</v>
      </c>
      <c r="S769" s="38">
        <f>IF(AND(NOT(ISBLANK(tblClean[[#This Row],[Delivery Date]])), NOT(ISBLANK(tblClean[[#This Row],[Booking Date]]))), tblClean[[#This Row],[Delivery Date]] - tblClean[[#This Row],[Booking Date]], "")</f>
        <v>3</v>
      </c>
      <c r="T769" s="39">
        <f>IF(AND(tblClean[[#This Row],[Is_SuccessfulDelivery]]=1, NOT(ISBLANK(tblClean[[#This Row],[Delivery Date]])), NOT(ISBLANK(tblClean[[#This Row],[Booking Date]]))),
   tblClean[[#This Row],[Delivery Date]] - tblClean[[#This Row],[Booking Date]],
   "")</f>
        <v>3</v>
      </c>
      <c r="U7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69" s="82">
        <f>IF(tblClean[[#This Row],[Delivery Date]]="", "", tblClean[[#This Row],[Delivery Date]] - tblClean[[#This Row],[Lead Date]])</f>
        <v>9</v>
      </c>
      <c r="W769" s="82" t="str">
        <f>_xlfn.XLOOKUP(tblClean[[#This Row],[Lead ID]], tblHP[Lead ID], tblHP[Potential_Bucket], "")</f>
        <v>Low</v>
      </c>
      <c r="X769" s="82" t="str">
        <f>IF(tblClean[[#This Row],[Customer Rating]]="", "", IF(tblClean[[#This Row],[Customer Rating]]&lt;=2,"0-2", IF(tblClean[[#This Row],[Customer Rating]]&lt;=5,"3-5", IF(tblClean[[#This Row],[Customer Rating]]&lt;=8,"6-8","9-10"))))</f>
        <v>0-2</v>
      </c>
    </row>
    <row r="770" spans="1:24" x14ac:dyDescent="0.3">
      <c r="A770" s="40" t="s">
        <v>789</v>
      </c>
      <c r="B770" s="41" t="s">
        <v>15</v>
      </c>
      <c r="C770" s="41" t="s">
        <v>16</v>
      </c>
      <c r="D770" s="42">
        <v>45934</v>
      </c>
      <c r="E770" s="42">
        <v>45935</v>
      </c>
      <c r="F770" s="42">
        <v>45936</v>
      </c>
      <c r="G770" s="42">
        <v>45940</v>
      </c>
      <c r="H770" s="41" t="s">
        <v>17</v>
      </c>
      <c r="I770" s="41"/>
      <c r="J770" s="42">
        <v>45959</v>
      </c>
      <c r="K770" s="43">
        <v>8</v>
      </c>
      <c r="L770" s="44">
        <f>IF(NOT(ISBLANK(tblClean[[#This Row],[Pre-Booking Date]])), 1, 0)</f>
        <v>1</v>
      </c>
      <c r="M770" s="44">
        <f>IF(NOT(ISBLANK(tblClean[[#This Row],[Booking Date]])), 1, 0)</f>
        <v>1</v>
      </c>
      <c r="N770" s="38">
        <f>IF(NOT(ISBLANK(tblClean[[#This Row],[Delivery Date]])), 1, 0)</f>
        <v>1</v>
      </c>
      <c r="O770" s="38">
        <f>IF(OR(LOWER(TRIM(tblClean[[#This Row],[Cancellation Status]]))="yes", LOWER(TRIM(tblClean[[#This Row],[Cancellation Status]]))="cancelled"), 1, 0)</f>
        <v>0</v>
      </c>
      <c r="P770" s="38">
        <f>IF(AND(tblClean[[#This Row],[Is_Delivered]]=1, tblClean[[#This Row],[Is_Cancelled]]=0), 1, 0)</f>
        <v>1</v>
      </c>
      <c r="Q770" s="38">
        <f>IF(AND(NOT(ISBLANK(tblClean[[#This Row],[Pre-Booking Date]])), NOT(ISBLANK(tblClean[[#This Row],[Lead Date]]))), tblClean[[#This Row],[Pre-Booking Date]] - tblClean[[#This Row],[Lead Date]], "")</f>
        <v>1</v>
      </c>
      <c r="R770" s="38">
        <f>IF(AND(NOT(ISBLANK(tblClean[[#This Row],[Booking Date]])), NOT(ISBLANK(tblClean[[#This Row],[Pre-Booking Date]]))), tblClean[[#This Row],[Booking Date]] - tblClean[[#This Row],[Pre-Booking Date]], "")</f>
        <v>1</v>
      </c>
      <c r="S770" s="38">
        <f>IF(AND(NOT(ISBLANK(tblClean[[#This Row],[Delivery Date]])), NOT(ISBLANK(tblClean[[#This Row],[Booking Date]]))), tblClean[[#This Row],[Delivery Date]] - tblClean[[#This Row],[Booking Date]], "")</f>
        <v>4</v>
      </c>
      <c r="T770" s="39">
        <f>IF(AND(tblClean[[#This Row],[Is_SuccessfulDelivery]]=1, NOT(ISBLANK(tblClean[[#This Row],[Delivery Date]])), NOT(ISBLANK(tblClean[[#This Row],[Booking Date]]))),
   tblClean[[#This Row],[Delivery Date]] - tblClean[[#This Row],[Booking Date]],
   "")</f>
        <v>4</v>
      </c>
      <c r="U7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70" s="82">
        <f>IF(tblClean[[#This Row],[Delivery Date]]="", "", tblClean[[#This Row],[Delivery Date]] - tblClean[[#This Row],[Lead Date]])</f>
        <v>6</v>
      </c>
      <c r="W770" s="82" t="str">
        <f>_xlfn.XLOOKUP(tblClean[[#This Row],[Lead ID]], tblHP[Lead ID], tblHP[Potential_Bucket], "")</f>
        <v>Medium</v>
      </c>
      <c r="X770" s="82" t="str">
        <f>IF(tblClean[[#This Row],[Customer Rating]]="", "", IF(tblClean[[#This Row],[Customer Rating]]&lt;=2,"0-2", IF(tblClean[[#This Row],[Customer Rating]]&lt;=5,"3-5", IF(tblClean[[#This Row],[Customer Rating]]&lt;=8,"6-8","9-10"))))</f>
        <v>6-8</v>
      </c>
    </row>
    <row r="771" spans="1:24" x14ac:dyDescent="0.3">
      <c r="A771" s="33" t="s">
        <v>790</v>
      </c>
      <c r="B771" s="34" t="s">
        <v>32</v>
      </c>
      <c r="C771" s="34" t="s">
        <v>22</v>
      </c>
      <c r="D771" s="35">
        <v>45945</v>
      </c>
      <c r="E771" s="34"/>
      <c r="F771" s="34"/>
      <c r="G771" s="34"/>
      <c r="H771" s="34" t="s">
        <v>23</v>
      </c>
      <c r="I771" s="34" t="s">
        <v>33</v>
      </c>
      <c r="J771" s="34"/>
      <c r="K771" s="36"/>
      <c r="L771" s="44">
        <f>IF(NOT(ISBLANK(tblClean[[#This Row],[Pre-Booking Date]])), 1, 0)</f>
        <v>0</v>
      </c>
      <c r="M771" s="44">
        <f>IF(NOT(ISBLANK(tblClean[[#This Row],[Booking Date]])), 1, 0)</f>
        <v>0</v>
      </c>
      <c r="N771" s="38">
        <f>IF(NOT(ISBLANK(tblClean[[#This Row],[Delivery Date]])), 1, 0)</f>
        <v>0</v>
      </c>
      <c r="O771" s="38">
        <f>IF(OR(LOWER(TRIM(tblClean[[#This Row],[Cancellation Status]]))="yes", LOWER(TRIM(tblClean[[#This Row],[Cancellation Status]]))="cancelled"), 1, 0)</f>
        <v>1</v>
      </c>
      <c r="P771" s="38">
        <f>IF(AND(tblClean[[#This Row],[Is_Delivered]]=1, tblClean[[#This Row],[Is_Cancelled]]=0), 1, 0)</f>
        <v>0</v>
      </c>
      <c r="Q771" s="38" t="str">
        <f>IF(AND(NOT(ISBLANK(tblClean[[#This Row],[Pre-Booking Date]])), NOT(ISBLANK(tblClean[[#This Row],[Lead Date]]))), tblClean[[#This Row],[Pre-Booking Date]] - tblClean[[#This Row],[Lead Date]], "")</f>
        <v/>
      </c>
      <c r="R771" s="38" t="str">
        <f>IF(AND(NOT(ISBLANK(tblClean[[#This Row],[Booking Date]])), NOT(ISBLANK(tblClean[[#This Row],[Pre-Booking Date]]))), tblClean[[#This Row],[Booking Date]] - tblClean[[#This Row],[Pre-Booking Date]], "")</f>
        <v/>
      </c>
      <c r="S771" s="38" t="str">
        <f>IF(AND(NOT(ISBLANK(tblClean[[#This Row],[Delivery Date]])), NOT(ISBLANK(tblClean[[#This Row],[Booking Date]]))), tblClean[[#This Row],[Delivery Date]] - tblClean[[#This Row],[Booking Date]], "")</f>
        <v/>
      </c>
      <c r="T771" s="39" t="str">
        <f>IF(AND(tblClean[[#This Row],[Is_SuccessfulDelivery]]=1, NOT(ISBLANK(tblClean[[#This Row],[Delivery Date]])), NOT(ISBLANK(tblClean[[#This Row],[Booking Date]]))),
   tblClean[[#This Row],[Delivery Date]] - tblClean[[#This Row],[Booking Date]],
   "")</f>
        <v/>
      </c>
      <c r="U7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71" s="82" t="str">
        <f>IF(tblClean[[#This Row],[Delivery Date]]="", "", tblClean[[#This Row],[Delivery Date]] - tblClean[[#This Row],[Lead Date]])</f>
        <v/>
      </c>
      <c r="W771" s="82" t="str">
        <f>_xlfn.XLOOKUP(tblClean[[#This Row],[Lead ID]], tblHP[Lead ID], tblHP[Potential_Bucket], "")</f>
        <v>Low</v>
      </c>
      <c r="X771" s="82" t="str">
        <f>IF(tblClean[[#This Row],[Customer Rating]]="", "", IF(tblClean[[#This Row],[Customer Rating]]&lt;=2,"0-2", IF(tblClean[[#This Row],[Customer Rating]]&lt;=5,"3-5", IF(tblClean[[#This Row],[Customer Rating]]&lt;=8,"6-8","9-10"))))</f>
        <v/>
      </c>
    </row>
    <row r="772" spans="1:24" x14ac:dyDescent="0.3">
      <c r="A772" s="40" t="s">
        <v>791</v>
      </c>
      <c r="B772" s="41" t="s">
        <v>21</v>
      </c>
      <c r="C772" s="41" t="s">
        <v>16</v>
      </c>
      <c r="D772" s="42">
        <v>45942</v>
      </c>
      <c r="E772" s="42">
        <v>45946</v>
      </c>
      <c r="F772" s="42">
        <v>45948</v>
      </c>
      <c r="G772" s="42">
        <v>45952</v>
      </c>
      <c r="H772" s="41" t="s">
        <v>23</v>
      </c>
      <c r="I772" s="41" t="s">
        <v>63</v>
      </c>
      <c r="J772" s="41"/>
      <c r="K772" s="43"/>
      <c r="L772" s="44">
        <f>IF(NOT(ISBLANK(tblClean[[#This Row],[Pre-Booking Date]])), 1, 0)</f>
        <v>1</v>
      </c>
      <c r="M772" s="44">
        <f>IF(NOT(ISBLANK(tblClean[[#This Row],[Booking Date]])), 1, 0)</f>
        <v>1</v>
      </c>
      <c r="N772" s="38">
        <f>IF(NOT(ISBLANK(tblClean[[#This Row],[Delivery Date]])), 1, 0)</f>
        <v>1</v>
      </c>
      <c r="O772" s="38">
        <f>IF(OR(LOWER(TRIM(tblClean[[#This Row],[Cancellation Status]]))="yes", LOWER(TRIM(tblClean[[#This Row],[Cancellation Status]]))="cancelled"), 1, 0)</f>
        <v>1</v>
      </c>
      <c r="P772" s="38">
        <f>IF(AND(tblClean[[#This Row],[Is_Delivered]]=1, tblClean[[#This Row],[Is_Cancelled]]=0), 1, 0)</f>
        <v>0</v>
      </c>
      <c r="Q772" s="38">
        <f>IF(AND(NOT(ISBLANK(tblClean[[#This Row],[Pre-Booking Date]])), NOT(ISBLANK(tblClean[[#This Row],[Lead Date]]))), tblClean[[#This Row],[Pre-Booking Date]] - tblClean[[#This Row],[Lead Date]], "")</f>
        <v>4</v>
      </c>
      <c r="R772" s="38">
        <f>IF(AND(NOT(ISBLANK(tblClean[[#This Row],[Booking Date]])), NOT(ISBLANK(tblClean[[#This Row],[Pre-Booking Date]]))), tblClean[[#This Row],[Booking Date]] - tblClean[[#This Row],[Pre-Booking Date]], "")</f>
        <v>2</v>
      </c>
      <c r="S772" s="38">
        <f>IF(AND(NOT(ISBLANK(tblClean[[#This Row],[Delivery Date]])), NOT(ISBLANK(tblClean[[#This Row],[Booking Date]]))), tblClean[[#This Row],[Delivery Date]] - tblClean[[#This Row],[Booking Date]], "")</f>
        <v>4</v>
      </c>
      <c r="T772" s="39" t="str">
        <f>IF(AND(tblClean[[#This Row],[Is_SuccessfulDelivery]]=1, NOT(ISBLANK(tblClean[[#This Row],[Delivery Date]])), NOT(ISBLANK(tblClean[[#This Row],[Booking Date]]))),
   tblClean[[#This Row],[Delivery Date]] - tblClean[[#This Row],[Booking Date]],
   "")</f>
        <v/>
      </c>
      <c r="U7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72" s="82">
        <f>IF(tblClean[[#This Row],[Delivery Date]]="", "", tblClean[[#This Row],[Delivery Date]] - tblClean[[#This Row],[Lead Date]])</f>
        <v>10</v>
      </c>
      <c r="W772" s="82" t="str">
        <f>_xlfn.XLOOKUP(tblClean[[#This Row],[Lead ID]], tblHP[Lead ID], tblHP[Potential_Bucket], "")</f>
        <v>Low</v>
      </c>
      <c r="X772" s="82" t="str">
        <f>IF(tblClean[[#This Row],[Customer Rating]]="", "", IF(tblClean[[#This Row],[Customer Rating]]&lt;=2,"0-2", IF(tblClean[[#This Row],[Customer Rating]]&lt;=5,"3-5", IF(tblClean[[#This Row],[Customer Rating]]&lt;=8,"6-8","9-10"))))</f>
        <v/>
      </c>
    </row>
    <row r="773" spans="1:24" x14ac:dyDescent="0.3">
      <c r="A773" s="33" t="s">
        <v>792</v>
      </c>
      <c r="B773" s="34" t="s">
        <v>32</v>
      </c>
      <c r="C773" s="34" t="s">
        <v>22</v>
      </c>
      <c r="D773" s="35">
        <v>45952</v>
      </c>
      <c r="E773" s="34"/>
      <c r="F773" s="34"/>
      <c r="G773" s="34"/>
      <c r="H773" s="34" t="s">
        <v>23</v>
      </c>
      <c r="I773" s="34" t="s">
        <v>26</v>
      </c>
      <c r="J773" s="34"/>
      <c r="K773" s="36"/>
      <c r="L773" s="44">
        <f>IF(NOT(ISBLANK(tblClean[[#This Row],[Pre-Booking Date]])), 1, 0)</f>
        <v>0</v>
      </c>
      <c r="M773" s="44">
        <f>IF(NOT(ISBLANK(tblClean[[#This Row],[Booking Date]])), 1, 0)</f>
        <v>0</v>
      </c>
      <c r="N773" s="38">
        <f>IF(NOT(ISBLANK(tblClean[[#This Row],[Delivery Date]])), 1, 0)</f>
        <v>0</v>
      </c>
      <c r="O773" s="38">
        <f>IF(OR(LOWER(TRIM(tblClean[[#This Row],[Cancellation Status]]))="yes", LOWER(TRIM(tblClean[[#This Row],[Cancellation Status]]))="cancelled"), 1, 0)</f>
        <v>1</v>
      </c>
      <c r="P773" s="38">
        <f>IF(AND(tblClean[[#This Row],[Is_Delivered]]=1, tblClean[[#This Row],[Is_Cancelled]]=0), 1, 0)</f>
        <v>0</v>
      </c>
      <c r="Q773" s="38" t="str">
        <f>IF(AND(NOT(ISBLANK(tblClean[[#This Row],[Pre-Booking Date]])), NOT(ISBLANK(tblClean[[#This Row],[Lead Date]]))), tblClean[[#This Row],[Pre-Booking Date]] - tblClean[[#This Row],[Lead Date]], "")</f>
        <v/>
      </c>
      <c r="R773" s="38" t="str">
        <f>IF(AND(NOT(ISBLANK(tblClean[[#This Row],[Booking Date]])), NOT(ISBLANK(tblClean[[#This Row],[Pre-Booking Date]]))), tblClean[[#This Row],[Booking Date]] - tblClean[[#This Row],[Pre-Booking Date]], "")</f>
        <v/>
      </c>
      <c r="S773" s="38" t="str">
        <f>IF(AND(NOT(ISBLANK(tblClean[[#This Row],[Delivery Date]])), NOT(ISBLANK(tblClean[[#This Row],[Booking Date]]))), tblClean[[#This Row],[Delivery Date]] - tblClean[[#This Row],[Booking Date]], "")</f>
        <v/>
      </c>
      <c r="T773" s="39" t="str">
        <f>IF(AND(tblClean[[#This Row],[Is_SuccessfulDelivery]]=1, NOT(ISBLANK(tblClean[[#This Row],[Delivery Date]])), NOT(ISBLANK(tblClean[[#This Row],[Booking Date]]))),
   tblClean[[#This Row],[Delivery Date]] - tblClean[[#This Row],[Booking Date]],
   "")</f>
        <v/>
      </c>
      <c r="U7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73" s="82" t="str">
        <f>IF(tblClean[[#This Row],[Delivery Date]]="", "", tblClean[[#This Row],[Delivery Date]] - tblClean[[#This Row],[Lead Date]])</f>
        <v/>
      </c>
      <c r="W773" s="82" t="str">
        <f>_xlfn.XLOOKUP(tblClean[[#This Row],[Lead ID]], tblHP[Lead ID], tblHP[Potential_Bucket], "")</f>
        <v>Low</v>
      </c>
      <c r="X773" s="82" t="str">
        <f>IF(tblClean[[#This Row],[Customer Rating]]="", "", IF(tblClean[[#This Row],[Customer Rating]]&lt;=2,"0-2", IF(tblClean[[#This Row],[Customer Rating]]&lt;=5,"3-5", IF(tblClean[[#This Row],[Customer Rating]]&lt;=8,"6-8","9-10"))))</f>
        <v/>
      </c>
    </row>
    <row r="774" spans="1:24" x14ac:dyDescent="0.3">
      <c r="A774" s="40" t="s">
        <v>793</v>
      </c>
      <c r="B774" s="41" t="s">
        <v>19</v>
      </c>
      <c r="C774" s="41" t="s">
        <v>16</v>
      </c>
      <c r="D774" s="42">
        <v>45954</v>
      </c>
      <c r="E774" s="42">
        <v>45958</v>
      </c>
      <c r="F774" s="42">
        <v>45959</v>
      </c>
      <c r="G774" s="42">
        <v>45963</v>
      </c>
      <c r="H774" s="41" t="s">
        <v>17</v>
      </c>
      <c r="I774" s="41"/>
      <c r="J774" s="42">
        <v>45978</v>
      </c>
      <c r="K774" s="43">
        <v>1</v>
      </c>
      <c r="L774" s="44">
        <f>IF(NOT(ISBLANK(tblClean[[#This Row],[Pre-Booking Date]])), 1, 0)</f>
        <v>1</v>
      </c>
      <c r="M774" s="44">
        <f>IF(NOT(ISBLANK(tblClean[[#This Row],[Booking Date]])), 1, 0)</f>
        <v>1</v>
      </c>
      <c r="N774" s="38">
        <f>IF(NOT(ISBLANK(tblClean[[#This Row],[Delivery Date]])), 1, 0)</f>
        <v>1</v>
      </c>
      <c r="O774" s="38">
        <f>IF(OR(LOWER(TRIM(tblClean[[#This Row],[Cancellation Status]]))="yes", LOWER(TRIM(tblClean[[#This Row],[Cancellation Status]]))="cancelled"), 1, 0)</f>
        <v>0</v>
      </c>
      <c r="P774" s="38">
        <f>IF(AND(tblClean[[#This Row],[Is_Delivered]]=1, tblClean[[#This Row],[Is_Cancelled]]=0), 1, 0)</f>
        <v>1</v>
      </c>
      <c r="Q774" s="38">
        <f>IF(AND(NOT(ISBLANK(tblClean[[#This Row],[Pre-Booking Date]])), NOT(ISBLANK(tblClean[[#This Row],[Lead Date]]))), tblClean[[#This Row],[Pre-Booking Date]] - tblClean[[#This Row],[Lead Date]], "")</f>
        <v>4</v>
      </c>
      <c r="R774" s="38">
        <f>IF(AND(NOT(ISBLANK(tblClean[[#This Row],[Booking Date]])), NOT(ISBLANK(tblClean[[#This Row],[Pre-Booking Date]]))), tblClean[[#This Row],[Booking Date]] - tblClean[[#This Row],[Pre-Booking Date]], "")</f>
        <v>1</v>
      </c>
      <c r="S774" s="38">
        <f>IF(AND(NOT(ISBLANK(tblClean[[#This Row],[Delivery Date]])), NOT(ISBLANK(tblClean[[#This Row],[Booking Date]]))), tblClean[[#This Row],[Delivery Date]] - tblClean[[#This Row],[Booking Date]], "")</f>
        <v>4</v>
      </c>
      <c r="T774" s="39">
        <f>IF(AND(tblClean[[#This Row],[Is_SuccessfulDelivery]]=1, NOT(ISBLANK(tblClean[[#This Row],[Delivery Date]])), NOT(ISBLANK(tblClean[[#This Row],[Booking Date]]))),
   tblClean[[#This Row],[Delivery Date]] - tblClean[[#This Row],[Booking Date]],
   "")</f>
        <v>4</v>
      </c>
      <c r="U7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74" s="82">
        <f>IF(tblClean[[#This Row],[Delivery Date]]="", "", tblClean[[#This Row],[Delivery Date]] - tblClean[[#This Row],[Lead Date]])</f>
        <v>9</v>
      </c>
      <c r="W774" s="82" t="str">
        <f>_xlfn.XLOOKUP(tblClean[[#This Row],[Lead ID]], tblHP[Lead ID], tblHP[Potential_Bucket], "")</f>
        <v>Low</v>
      </c>
      <c r="X774" s="82" t="str">
        <f>IF(tblClean[[#This Row],[Customer Rating]]="", "", IF(tblClean[[#This Row],[Customer Rating]]&lt;=2,"0-2", IF(tblClean[[#This Row],[Customer Rating]]&lt;=5,"3-5", IF(tblClean[[#This Row],[Customer Rating]]&lt;=8,"6-8","9-10"))))</f>
        <v>0-2</v>
      </c>
    </row>
    <row r="775" spans="1:24" x14ac:dyDescent="0.3">
      <c r="A775" s="33" t="s">
        <v>794</v>
      </c>
      <c r="B775" s="34" t="s">
        <v>21</v>
      </c>
      <c r="C775" s="34" t="s">
        <v>22</v>
      </c>
      <c r="D775" s="35">
        <v>45952</v>
      </c>
      <c r="E775" s="34"/>
      <c r="F775" s="34"/>
      <c r="G775" s="34"/>
      <c r="H775" s="34" t="s">
        <v>23</v>
      </c>
      <c r="I775" s="34" t="s">
        <v>101</v>
      </c>
      <c r="J775" s="34"/>
      <c r="K775" s="36"/>
      <c r="L775" s="44">
        <f>IF(NOT(ISBLANK(tblClean[[#This Row],[Pre-Booking Date]])), 1, 0)</f>
        <v>0</v>
      </c>
      <c r="M775" s="44">
        <f>IF(NOT(ISBLANK(tblClean[[#This Row],[Booking Date]])), 1, 0)</f>
        <v>0</v>
      </c>
      <c r="N775" s="38">
        <f>IF(NOT(ISBLANK(tblClean[[#This Row],[Delivery Date]])), 1, 0)</f>
        <v>0</v>
      </c>
      <c r="O775" s="38">
        <f>IF(OR(LOWER(TRIM(tblClean[[#This Row],[Cancellation Status]]))="yes", LOWER(TRIM(tblClean[[#This Row],[Cancellation Status]]))="cancelled"), 1, 0)</f>
        <v>1</v>
      </c>
      <c r="P775" s="38">
        <f>IF(AND(tblClean[[#This Row],[Is_Delivered]]=1, tblClean[[#This Row],[Is_Cancelled]]=0), 1, 0)</f>
        <v>0</v>
      </c>
      <c r="Q775" s="38" t="str">
        <f>IF(AND(NOT(ISBLANK(tblClean[[#This Row],[Pre-Booking Date]])), NOT(ISBLANK(tblClean[[#This Row],[Lead Date]]))), tblClean[[#This Row],[Pre-Booking Date]] - tblClean[[#This Row],[Lead Date]], "")</f>
        <v/>
      </c>
      <c r="R775" s="38" t="str">
        <f>IF(AND(NOT(ISBLANK(tblClean[[#This Row],[Booking Date]])), NOT(ISBLANK(tblClean[[#This Row],[Pre-Booking Date]]))), tblClean[[#This Row],[Booking Date]] - tblClean[[#This Row],[Pre-Booking Date]], "")</f>
        <v/>
      </c>
      <c r="S775" s="38" t="str">
        <f>IF(AND(NOT(ISBLANK(tblClean[[#This Row],[Delivery Date]])), NOT(ISBLANK(tblClean[[#This Row],[Booking Date]]))), tblClean[[#This Row],[Delivery Date]] - tblClean[[#This Row],[Booking Date]], "")</f>
        <v/>
      </c>
      <c r="T775" s="39" t="str">
        <f>IF(AND(tblClean[[#This Row],[Is_SuccessfulDelivery]]=1, NOT(ISBLANK(tblClean[[#This Row],[Delivery Date]])), NOT(ISBLANK(tblClean[[#This Row],[Booking Date]]))),
   tblClean[[#This Row],[Delivery Date]] - tblClean[[#This Row],[Booking Date]],
   "")</f>
        <v/>
      </c>
      <c r="U7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75" s="82" t="str">
        <f>IF(tblClean[[#This Row],[Delivery Date]]="", "", tblClean[[#This Row],[Delivery Date]] - tblClean[[#This Row],[Lead Date]])</f>
        <v/>
      </c>
      <c r="W775" s="82" t="str">
        <f>_xlfn.XLOOKUP(tblClean[[#This Row],[Lead ID]], tblHP[Lead ID], tblHP[Potential_Bucket], "")</f>
        <v>Low</v>
      </c>
      <c r="X775" s="82" t="str">
        <f>IF(tblClean[[#This Row],[Customer Rating]]="", "", IF(tblClean[[#This Row],[Customer Rating]]&lt;=2,"0-2", IF(tblClean[[#This Row],[Customer Rating]]&lt;=5,"3-5", IF(tblClean[[#This Row],[Customer Rating]]&lt;=8,"6-8","9-10"))))</f>
        <v/>
      </c>
    </row>
    <row r="776" spans="1:24" x14ac:dyDescent="0.3">
      <c r="A776" s="40" t="s">
        <v>795</v>
      </c>
      <c r="B776" s="41" t="s">
        <v>32</v>
      </c>
      <c r="C776" s="41" t="s">
        <v>30</v>
      </c>
      <c r="D776" s="42">
        <v>45939</v>
      </c>
      <c r="E776" s="42">
        <v>45944</v>
      </c>
      <c r="F776" s="42">
        <v>45946</v>
      </c>
      <c r="G776" s="42">
        <v>45951</v>
      </c>
      <c r="H776" s="41" t="s">
        <v>17</v>
      </c>
      <c r="I776" s="41"/>
      <c r="J776" s="42">
        <v>45963</v>
      </c>
      <c r="K776" s="43">
        <v>0</v>
      </c>
      <c r="L776" s="44">
        <f>IF(NOT(ISBLANK(tblClean[[#This Row],[Pre-Booking Date]])), 1, 0)</f>
        <v>1</v>
      </c>
      <c r="M776" s="44">
        <f>IF(NOT(ISBLANK(tblClean[[#This Row],[Booking Date]])), 1, 0)</f>
        <v>1</v>
      </c>
      <c r="N776" s="38">
        <f>IF(NOT(ISBLANK(tblClean[[#This Row],[Delivery Date]])), 1, 0)</f>
        <v>1</v>
      </c>
      <c r="O776" s="38">
        <f>IF(OR(LOWER(TRIM(tblClean[[#This Row],[Cancellation Status]]))="yes", LOWER(TRIM(tblClean[[#This Row],[Cancellation Status]]))="cancelled"), 1, 0)</f>
        <v>0</v>
      </c>
      <c r="P776" s="38">
        <f>IF(AND(tblClean[[#This Row],[Is_Delivered]]=1, tblClean[[#This Row],[Is_Cancelled]]=0), 1, 0)</f>
        <v>1</v>
      </c>
      <c r="Q776" s="38">
        <f>IF(AND(NOT(ISBLANK(tblClean[[#This Row],[Pre-Booking Date]])), NOT(ISBLANK(tblClean[[#This Row],[Lead Date]]))), tblClean[[#This Row],[Pre-Booking Date]] - tblClean[[#This Row],[Lead Date]], "")</f>
        <v>5</v>
      </c>
      <c r="R776" s="38">
        <f>IF(AND(NOT(ISBLANK(tblClean[[#This Row],[Booking Date]])), NOT(ISBLANK(tblClean[[#This Row],[Pre-Booking Date]]))), tblClean[[#This Row],[Booking Date]] - tblClean[[#This Row],[Pre-Booking Date]], "")</f>
        <v>2</v>
      </c>
      <c r="S776" s="38">
        <f>IF(AND(NOT(ISBLANK(tblClean[[#This Row],[Delivery Date]])), NOT(ISBLANK(tblClean[[#This Row],[Booking Date]]))), tblClean[[#This Row],[Delivery Date]] - tblClean[[#This Row],[Booking Date]], "")</f>
        <v>5</v>
      </c>
      <c r="T776" s="39">
        <f>IF(AND(tblClean[[#This Row],[Is_SuccessfulDelivery]]=1, NOT(ISBLANK(tblClean[[#This Row],[Delivery Date]])), NOT(ISBLANK(tblClean[[#This Row],[Booking Date]]))),
   tblClean[[#This Row],[Delivery Date]] - tblClean[[#This Row],[Booking Date]],
   "")</f>
        <v>5</v>
      </c>
      <c r="U7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76" s="82">
        <f>IF(tblClean[[#This Row],[Delivery Date]]="", "", tblClean[[#This Row],[Delivery Date]] - tblClean[[#This Row],[Lead Date]])</f>
        <v>12</v>
      </c>
      <c r="W776" s="82" t="str">
        <f>_xlfn.XLOOKUP(tblClean[[#This Row],[Lead ID]], tblHP[Lead ID], tblHP[Potential_Bucket], "")</f>
        <v>Low</v>
      </c>
      <c r="X776" s="82" t="str">
        <f>IF(tblClean[[#This Row],[Customer Rating]]="", "", IF(tblClean[[#This Row],[Customer Rating]]&lt;=2,"0-2", IF(tblClean[[#This Row],[Customer Rating]]&lt;=5,"3-5", IF(tblClean[[#This Row],[Customer Rating]]&lt;=8,"6-8","9-10"))))</f>
        <v>0-2</v>
      </c>
    </row>
    <row r="777" spans="1:24" x14ac:dyDescent="0.3">
      <c r="A777" s="33" t="s">
        <v>796</v>
      </c>
      <c r="B777" s="34" t="s">
        <v>32</v>
      </c>
      <c r="C777" s="34" t="s">
        <v>30</v>
      </c>
      <c r="D777" s="35">
        <v>45949</v>
      </c>
      <c r="E777" s="35">
        <v>45952</v>
      </c>
      <c r="F777" s="35">
        <v>45956</v>
      </c>
      <c r="G777" s="35">
        <v>45963</v>
      </c>
      <c r="H777" s="34" t="s">
        <v>17</v>
      </c>
      <c r="I777" s="34"/>
      <c r="J777" s="35">
        <v>45974</v>
      </c>
      <c r="K777" s="36">
        <v>4</v>
      </c>
      <c r="L777" s="44">
        <f>IF(NOT(ISBLANK(tblClean[[#This Row],[Pre-Booking Date]])), 1, 0)</f>
        <v>1</v>
      </c>
      <c r="M777" s="44">
        <f>IF(NOT(ISBLANK(tblClean[[#This Row],[Booking Date]])), 1, 0)</f>
        <v>1</v>
      </c>
      <c r="N777" s="38">
        <f>IF(NOT(ISBLANK(tblClean[[#This Row],[Delivery Date]])), 1, 0)</f>
        <v>1</v>
      </c>
      <c r="O777" s="38">
        <f>IF(OR(LOWER(TRIM(tblClean[[#This Row],[Cancellation Status]]))="yes", LOWER(TRIM(tblClean[[#This Row],[Cancellation Status]]))="cancelled"), 1, 0)</f>
        <v>0</v>
      </c>
      <c r="P777" s="38">
        <f>IF(AND(tblClean[[#This Row],[Is_Delivered]]=1, tblClean[[#This Row],[Is_Cancelled]]=0), 1, 0)</f>
        <v>1</v>
      </c>
      <c r="Q777" s="38">
        <f>IF(AND(NOT(ISBLANK(tblClean[[#This Row],[Pre-Booking Date]])), NOT(ISBLANK(tblClean[[#This Row],[Lead Date]]))), tblClean[[#This Row],[Pre-Booking Date]] - tblClean[[#This Row],[Lead Date]], "")</f>
        <v>3</v>
      </c>
      <c r="R777" s="38">
        <f>IF(AND(NOT(ISBLANK(tblClean[[#This Row],[Booking Date]])), NOT(ISBLANK(tblClean[[#This Row],[Pre-Booking Date]]))), tblClean[[#This Row],[Booking Date]] - tblClean[[#This Row],[Pre-Booking Date]], "")</f>
        <v>4</v>
      </c>
      <c r="S777" s="38">
        <f>IF(AND(NOT(ISBLANK(tblClean[[#This Row],[Delivery Date]])), NOT(ISBLANK(tblClean[[#This Row],[Booking Date]]))), tblClean[[#This Row],[Delivery Date]] - tblClean[[#This Row],[Booking Date]], "")</f>
        <v>7</v>
      </c>
      <c r="T777" s="39">
        <f>IF(AND(tblClean[[#This Row],[Is_SuccessfulDelivery]]=1, NOT(ISBLANK(tblClean[[#This Row],[Delivery Date]])), NOT(ISBLANK(tblClean[[#This Row],[Booking Date]]))),
   tblClean[[#This Row],[Delivery Date]] - tblClean[[#This Row],[Booking Date]],
   "")</f>
        <v>7</v>
      </c>
      <c r="U7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77" s="82">
        <f>IF(tblClean[[#This Row],[Delivery Date]]="", "", tblClean[[#This Row],[Delivery Date]] - tblClean[[#This Row],[Lead Date]])</f>
        <v>14</v>
      </c>
      <c r="W777" s="82" t="str">
        <f>_xlfn.XLOOKUP(tblClean[[#This Row],[Lead ID]], tblHP[Lead ID], tblHP[Potential_Bucket], "")</f>
        <v>Medium</v>
      </c>
      <c r="X777" s="82" t="str">
        <f>IF(tblClean[[#This Row],[Customer Rating]]="", "", IF(tblClean[[#This Row],[Customer Rating]]&lt;=2,"0-2", IF(tblClean[[#This Row],[Customer Rating]]&lt;=5,"3-5", IF(tblClean[[#This Row],[Customer Rating]]&lt;=8,"6-8","9-10"))))</f>
        <v>3-5</v>
      </c>
    </row>
    <row r="778" spans="1:24" x14ac:dyDescent="0.3">
      <c r="A778" s="40" t="s">
        <v>797</v>
      </c>
      <c r="B778" s="41" t="s">
        <v>19</v>
      </c>
      <c r="C778" s="41" t="s">
        <v>16</v>
      </c>
      <c r="D778" s="42">
        <v>45943</v>
      </c>
      <c r="E778" s="42">
        <v>45945</v>
      </c>
      <c r="F778" s="42">
        <v>45949</v>
      </c>
      <c r="G778" s="42">
        <v>45956</v>
      </c>
      <c r="H778" s="41" t="s">
        <v>17</v>
      </c>
      <c r="I778" s="41"/>
      <c r="J778" s="42">
        <v>45975</v>
      </c>
      <c r="K778" s="43">
        <v>0</v>
      </c>
      <c r="L778" s="44">
        <f>IF(NOT(ISBLANK(tblClean[[#This Row],[Pre-Booking Date]])), 1, 0)</f>
        <v>1</v>
      </c>
      <c r="M778" s="44">
        <f>IF(NOT(ISBLANK(tblClean[[#This Row],[Booking Date]])), 1, 0)</f>
        <v>1</v>
      </c>
      <c r="N778" s="38">
        <f>IF(NOT(ISBLANK(tblClean[[#This Row],[Delivery Date]])), 1, 0)</f>
        <v>1</v>
      </c>
      <c r="O778" s="38">
        <f>IF(OR(LOWER(TRIM(tblClean[[#This Row],[Cancellation Status]]))="yes", LOWER(TRIM(tblClean[[#This Row],[Cancellation Status]]))="cancelled"), 1, 0)</f>
        <v>0</v>
      </c>
      <c r="P778" s="38">
        <f>IF(AND(tblClean[[#This Row],[Is_Delivered]]=1, tblClean[[#This Row],[Is_Cancelled]]=0), 1, 0)</f>
        <v>1</v>
      </c>
      <c r="Q778" s="38">
        <f>IF(AND(NOT(ISBLANK(tblClean[[#This Row],[Pre-Booking Date]])), NOT(ISBLANK(tblClean[[#This Row],[Lead Date]]))), tblClean[[#This Row],[Pre-Booking Date]] - tblClean[[#This Row],[Lead Date]], "")</f>
        <v>2</v>
      </c>
      <c r="R778" s="38">
        <f>IF(AND(NOT(ISBLANK(tblClean[[#This Row],[Booking Date]])), NOT(ISBLANK(tblClean[[#This Row],[Pre-Booking Date]]))), tblClean[[#This Row],[Booking Date]] - tblClean[[#This Row],[Pre-Booking Date]], "")</f>
        <v>4</v>
      </c>
      <c r="S778" s="38">
        <f>IF(AND(NOT(ISBLANK(tblClean[[#This Row],[Delivery Date]])), NOT(ISBLANK(tblClean[[#This Row],[Booking Date]]))), tblClean[[#This Row],[Delivery Date]] - tblClean[[#This Row],[Booking Date]], "")</f>
        <v>7</v>
      </c>
      <c r="T778" s="39">
        <f>IF(AND(tblClean[[#This Row],[Is_SuccessfulDelivery]]=1, NOT(ISBLANK(tblClean[[#This Row],[Delivery Date]])), NOT(ISBLANK(tblClean[[#This Row],[Booking Date]]))),
   tblClean[[#This Row],[Delivery Date]] - tblClean[[#This Row],[Booking Date]],
   "")</f>
        <v>7</v>
      </c>
      <c r="U7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78" s="82">
        <f>IF(tblClean[[#This Row],[Delivery Date]]="", "", tblClean[[#This Row],[Delivery Date]] - tblClean[[#This Row],[Lead Date]])</f>
        <v>13</v>
      </c>
      <c r="W778" s="82" t="str">
        <f>_xlfn.XLOOKUP(tblClean[[#This Row],[Lead ID]], tblHP[Lead ID], tblHP[Potential_Bucket], "")</f>
        <v>Low</v>
      </c>
      <c r="X778" s="82" t="str">
        <f>IF(tblClean[[#This Row],[Customer Rating]]="", "", IF(tblClean[[#This Row],[Customer Rating]]&lt;=2,"0-2", IF(tblClean[[#This Row],[Customer Rating]]&lt;=5,"3-5", IF(tblClean[[#This Row],[Customer Rating]]&lt;=8,"6-8","9-10"))))</f>
        <v>0-2</v>
      </c>
    </row>
    <row r="779" spans="1:24" x14ac:dyDescent="0.3">
      <c r="A779" s="33" t="s">
        <v>798</v>
      </c>
      <c r="B779" s="34" t="s">
        <v>32</v>
      </c>
      <c r="C779" s="34" t="s">
        <v>22</v>
      </c>
      <c r="D779" s="35">
        <v>45957</v>
      </c>
      <c r="E779" s="34"/>
      <c r="F779" s="34"/>
      <c r="G779" s="34"/>
      <c r="H779" s="34" t="s">
        <v>23</v>
      </c>
      <c r="I779" s="34" t="s">
        <v>26</v>
      </c>
      <c r="J779" s="34"/>
      <c r="K779" s="36"/>
      <c r="L779" s="44">
        <f>IF(NOT(ISBLANK(tblClean[[#This Row],[Pre-Booking Date]])), 1, 0)</f>
        <v>0</v>
      </c>
      <c r="M779" s="44">
        <f>IF(NOT(ISBLANK(tblClean[[#This Row],[Booking Date]])), 1, 0)</f>
        <v>0</v>
      </c>
      <c r="N779" s="38">
        <f>IF(NOT(ISBLANK(tblClean[[#This Row],[Delivery Date]])), 1, 0)</f>
        <v>0</v>
      </c>
      <c r="O779" s="38">
        <f>IF(OR(LOWER(TRIM(tblClean[[#This Row],[Cancellation Status]]))="yes", LOWER(TRIM(tblClean[[#This Row],[Cancellation Status]]))="cancelled"), 1, 0)</f>
        <v>1</v>
      </c>
      <c r="P779" s="38">
        <f>IF(AND(tblClean[[#This Row],[Is_Delivered]]=1, tblClean[[#This Row],[Is_Cancelled]]=0), 1, 0)</f>
        <v>0</v>
      </c>
      <c r="Q779" s="38" t="str">
        <f>IF(AND(NOT(ISBLANK(tblClean[[#This Row],[Pre-Booking Date]])), NOT(ISBLANK(tblClean[[#This Row],[Lead Date]]))), tblClean[[#This Row],[Pre-Booking Date]] - tblClean[[#This Row],[Lead Date]], "")</f>
        <v/>
      </c>
      <c r="R779" s="38" t="str">
        <f>IF(AND(NOT(ISBLANK(tblClean[[#This Row],[Booking Date]])), NOT(ISBLANK(tblClean[[#This Row],[Pre-Booking Date]]))), tblClean[[#This Row],[Booking Date]] - tblClean[[#This Row],[Pre-Booking Date]], "")</f>
        <v/>
      </c>
      <c r="S779" s="38" t="str">
        <f>IF(AND(NOT(ISBLANK(tblClean[[#This Row],[Delivery Date]])), NOT(ISBLANK(tblClean[[#This Row],[Booking Date]]))), tblClean[[#This Row],[Delivery Date]] - tblClean[[#This Row],[Booking Date]], "")</f>
        <v/>
      </c>
      <c r="T779" s="39" t="str">
        <f>IF(AND(tblClean[[#This Row],[Is_SuccessfulDelivery]]=1, NOT(ISBLANK(tblClean[[#This Row],[Delivery Date]])), NOT(ISBLANK(tblClean[[#This Row],[Booking Date]]))),
   tblClean[[#This Row],[Delivery Date]] - tblClean[[#This Row],[Booking Date]],
   "")</f>
        <v/>
      </c>
      <c r="U7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79" s="82" t="str">
        <f>IF(tblClean[[#This Row],[Delivery Date]]="", "", tblClean[[#This Row],[Delivery Date]] - tblClean[[#This Row],[Lead Date]])</f>
        <v/>
      </c>
      <c r="W779" s="82" t="str">
        <f>_xlfn.XLOOKUP(tblClean[[#This Row],[Lead ID]], tblHP[Lead ID], tblHP[Potential_Bucket], "")</f>
        <v>Low</v>
      </c>
      <c r="X779" s="82" t="str">
        <f>IF(tblClean[[#This Row],[Customer Rating]]="", "", IF(tblClean[[#This Row],[Customer Rating]]&lt;=2,"0-2", IF(tblClean[[#This Row],[Customer Rating]]&lt;=5,"3-5", IF(tblClean[[#This Row],[Customer Rating]]&lt;=8,"6-8","9-10"))))</f>
        <v/>
      </c>
    </row>
    <row r="780" spans="1:24" x14ac:dyDescent="0.3">
      <c r="A780" s="40" t="s">
        <v>799</v>
      </c>
      <c r="B780" s="41" t="s">
        <v>32</v>
      </c>
      <c r="C780" s="41" t="s">
        <v>22</v>
      </c>
      <c r="D780" s="42">
        <v>45951</v>
      </c>
      <c r="E780" s="41"/>
      <c r="F780" s="41"/>
      <c r="G780" s="41"/>
      <c r="H780" s="41" t="s">
        <v>23</v>
      </c>
      <c r="I780" s="41" t="s">
        <v>24</v>
      </c>
      <c r="J780" s="41"/>
      <c r="K780" s="43"/>
      <c r="L780" s="44">
        <f>IF(NOT(ISBLANK(tblClean[[#This Row],[Pre-Booking Date]])), 1, 0)</f>
        <v>0</v>
      </c>
      <c r="M780" s="44">
        <f>IF(NOT(ISBLANK(tblClean[[#This Row],[Booking Date]])), 1, 0)</f>
        <v>0</v>
      </c>
      <c r="N780" s="38">
        <f>IF(NOT(ISBLANK(tblClean[[#This Row],[Delivery Date]])), 1, 0)</f>
        <v>0</v>
      </c>
      <c r="O780" s="38">
        <f>IF(OR(LOWER(TRIM(tblClean[[#This Row],[Cancellation Status]]))="yes", LOWER(TRIM(tblClean[[#This Row],[Cancellation Status]]))="cancelled"), 1, 0)</f>
        <v>1</v>
      </c>
      <c r="P780" s="38">
        <f>IF(AND(tblClean[[#This Row],[Is_Delivered]]=1, tblClean[[#This Row],[Is_Cancelled]]=0), 1, 0)</f>
        <v>0</v>
      </c>
      <c r="Q780" s="38" t="str">
        <f>IF(AND(NOT(ISBLANK(tblClean[[#This Row],[Pre-Booking Date]])), NOT(ISBLANK(tblClean[[#This Row],[Lead Date]]))), tblClean[[#This Row],[Pre-Booking Date]] - tblClean[[#This Row],[Lead Date]], "")</f>
        <v/>
      </c>
      <c r="R780" s="38" t="str">
        <f>IF(AND(NOT(ISBLANK(tblClean[[#This Row],[Booking Date]])), NOT(ISBLANK(tblClean[[#This Row],[Pre-Booking Date]]))), tblClean[[#This Row],[Booking Date]] - tblClean[[#This Row],[Pre-Booking Date]], "")</f>
        <v/>
      </c>
      <c r="S780" s="38" t="str">
        <f>IF(AND(NOT(ISBLANK(tblClean[[#This Row],[Delivery Date]])), NOT(ISBLANK(tblClean[[#This Row],[Booking Date]]))), tblClean[[#This Row],[Delivery Date]] - tblClean[[#This Row],[Booking Date]], "")</f>
        <v/>
      </c>
      <c r="T780" s="39" t="str">
        <f>IF(AND(tblClean[[#This Row],[Is_SuccessfulDelivery]]=1, NOT(ISBLANK(tblClean[[#This Row],[Delivery Date]])), NOT(ISBLANK(tblClean[[#This Row],[Booking Date]]))),
   tblClean[[#This Row],[Delivery Date]] - tblClean[[#This Row],[Booking Date]],
   "")</f>
        <v/>
      </c>
      <c r="U7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80" s="82" t="str">
        <f>IF(tblClean[[#This Row],[Delivery Date]]="", "", tblClean[[#This Row],[Delivery Date]] - tblClean[[#This Row],[Lead Date]])</f>
        <v/>
      </c>
      <c r="W780" s="82" t="str">
        <f>_xlfn.XLOOKUP(tblClean[[#This Row],[Lead ID]], tblHP[Lead ID], tblHP[Potential_Bucket], "")</f>
        <v>Low</v>
      </c>
      <c r="X780" s="82" t="str">
        <f>IF(tblClean[[#This Row],[Customer Rating]]="", "", IF(tblClean[[#This Row],[Customer Rating]]&lt;=2,"0-2", IF(tblClean[[#This Row],[Customer Rating]]&lt;=5,"3-5", IF(tblClean[[#This Row],[Customer Rating]]&lt;=8,"6-8","9-10"))))</f>
        <v/>
      </c>
    </row>
    <row r="781" spans="1:24" x14ac:dyDescent="0.3">
      <c r="A781" s="33" t="s">
        <v>800</v>
      </c>
      <c r="B781" s="34" t="s">
        <v>19</v>
      </c>
      <c r="C781" s="34" t="s">
        <v>30</v>
      </c>
      <c r="D781" s="35">
        <v>45961</v>
      </c>
      <c r="E781" s="35">
        <v>45966</v>
      </c>
      <c r="F781" s="35">
        <v>45971</v>
      </c>
      <c r="G781" s="35">
        <v>45975</v>
      </c>
      <c r="H781" s="34" t="s">
        <v>17</v>
      </c>
      <c r="I781" s="34"/>
      <c r="J781" s="35">
        <v>45994</v>
      </c>
      <c r="K781" s="36">
        <v>4</v>
      </c>
      <c r="L781" s="44">
        <f>IF(NOT(ISBLANK(tblClean[[#This Row],[Pre-Booking Date]])), 1, 0)</f>
        <v>1</v>
      </c>
      <c r="M781" s="44">
        <f>IF(NOT(ISBLANK(tblClean[[#This Row],[Booking Date]])), 1, 0)</f>
        <v>1</v>
      </c>
      <c r="N781" s="38">
        <f>IF(NOT(ISBLANK(tblClean[[#This Row],[Delivery Date]])), 1, 0)</f>
        <v>1</v>
      </c>
      <c r="O781" s="38">
        <f>IF(OR(LOWER(TRIM(tblClean[[#This Row],[Cancellation Status]]))="yes", LOWER(TRIM(tblClean[[#This Row],[Cancellation Status]]))="cancelled"), 1, 0)</f>
        <v>0</v>
      </c>
      <c r="P781" s="38">
        <f>IF(AND(tblClean[[#This Row],[Is_Delivered]]=1, tblClean[[#This Row],[Is_Cancelled]]=0), 1, 0)</f>
        <v>1</v>
      </c>
      <c r="Q781" s="38">
        <f>IF(AND(NOT(ISBLANK(tblClean[[#This Row],[Pre-Booking Date]])), NOT(ISBLANK(tblClean[[#This Row],[Lead Date]]))), tblClean[[#This Row],[Pre-Booking Date]] - tblClean[[#This Row],[Lead Date]], "")</f>
        <v>5</v>
      </c>
      <c r="R781" s="38">
        <f>IF(AND(NOT(ISBLANK(tblClean[[#This Row],[Booking Date]])), NOT(ISBLANK(tblClean[[#This Row],[Pre-Booking Date]]))), tblClean[[#This Row],[Booking Date]] - tblClean[[#This Row],[Pre-Booking Date]], "")</f>
        <v>5</v>
      </c>
      <c r="S781" s="38">
        <f>IF(AND(NOT(ISBLANK(tblClean[[#This Row],[Delivery Date]])), NOT(ISBLANK(tblClean[[#This Row],[Booking Date]]))), tblClean[[#This Row],[Delivery Date]] - tblClean[[#This Row],[Booking Date]], "")</f>
        <v>4</v>
      </c>
      <c r="T781" s="39">
        <f>IF(AND(tblClean[[#This Row],[Is_SuccessfulDelivery]]=1, NOT(ISBLANK(tblClean[[#This Row],[Delivery Date]])), NOT(ISBLANK(tblClean[[#This Row],[Booking Date]]))),
   tblClean[[#This Row],[Delivery Date]] - tblClean[[#This Row],[Booking Date]],
   "")</f>
        <v>4</v>
      </c>
      <c r="U7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1" s="82">
        <f>IF(tblClean[[#This Row],[Delivery Date]]="", "", tblClean[[#This Row],[Delivery Date]] - tblClean[[#This Row],[Lead Date]])</f>
        <v>14</v>
      </c>
      <c r="W781" s="82" t="str">
        <f>_xlfn.XLOOKUP(tblClean[[#This Row],[Lead ID]], tblHP[Lead ID], tblHP[Potential_Bucket], "")</f>
        <v>Medium</v>
      </c>
      <c r="X781" s="82" t="str">
        <f>IF(tblClean[[#This Row],[Customer Rating]]="", "", IF(tblClean[[#This Row],[Customer Rating]]&lt;=2,"0-2", IF(tblClean[[#This Row],[Customer Rating]]&lt;=5,"3-5", IF(tblClean[[#This Row],[Customer Rating]]&lt;=8,"6-8","9-10"))))</f>
        <v>3-5</v>
      </c>
    </row>
    <row r="782" spans="1:24" x14ac:dyDescent="0.3">
      <c r="A782" s="40" t="s">
        <v>801</v>
      </c>
      <c r="B782" s="41" t="s">
        <v>21</v>
      </c>
      <c r="C782" s="41" t="s">
        <v>30</v>
      </c>
      <c r="D782" s="42">
        <v>45942</v>
      </c>
      <c r="E782" s="42">
        <v>45947</v>
      </c>
      <c r="F782" s="42">
        <v>45952</v>
      </c>
      <c r="G782" s="42">
        <v>45956</v>
      </c>
      <c r="H782" s="41" t="s">
        <v>17</v>
      </c>
      <c r="I782" s="41"/>
      <c r="J782" s="42">
        <v>45980</v>
      </c>
      <c r="K782" s="43">
        <v>1</v>
      </c>
      <c r="L782" s="44">
        <f>IF(NOT(ISBLANK(tblClean[[#This Row],[Pre-Booking Date]])), 1, 0)</f>
        <v>1</v>
      </c>
      <c r="M782" s="44">
        <f>IF(NOT(ISBLANK(tblClean[[#This Row],[Booking Date]])), 1, 0)</f>
        <v>1</v>
      </c>
      <c r="N782" s="38">
        <f>IF(NOT(ISBLANK(tblClean[[#This Row],[Delivery Date]])), 1, 0)</f>
        <v>1</v>
      </c>
      <c r="O782" s="38">
        <f>IF(OR(LOWER(TRIM(tblClean[[#This Row],[Cancellation Status]]))="yes", LOWER(TRIM(tblClean[[#This Row],[Cancellation Status]]))="cancelled"), 1, 0)</f>
        <v>0</v>
      </c>
      <c r="P782" s="38">
        <f>IF(AND(tblClean[[#This Row],[Is_Delivered]]=1, tblClean[[#This Row],[Is_Cancelled]]=0), 1, 0)</f>
        <v>1</v>
      </c>
      <c r="Q782" s="38">
        <f>IF(AND(NOT(ISBLANK(tblClean[[#This Row],[Pre-Booking Date]])), NOT(ISBLANK(tblClean[[#This Row],[Lead Date]]))), tblClean[[#This Row],[Pre-Booking Date]] - tblClean[[#This Row],[Lead Date]], "")</f>
        <v>5</v>
      </c>
      <c r="R782" s="38">
        <f>IF(AND(NOT(ISBLANK(tblClean[[#This Row],[Booking Date]])), NOT(ISBLANK(tblClean[[#This Row],[Pre-Booking Date]]))), tblClean[[#This Row],[Booking Date]] - tblClean[[#This Row],[Pre-Booking Date]], "")</f>
        <v>5</v>
      </c>
      <c r="S782" s="38">
        <f>IF(AND(NOT(ISBLANK(tblClean[[#This Row],[Delivery Date]])), NOT(ISBLANK(tblClean[[#This Row],[Booking Date]]))), tblClean[[#This Row],[Delivery Date]] - tblClean[[#This Row],[Booking Date]], "")</f>
        <v>4</v>
      </c>
      <c r="T782" s="39">
        <f>IF(AND(tblClean[[#This Row],[Is_SuccessfulDelivery]]=1, NOT(ISBLANK(tblClean[[#This Row],[Delivery Date]])), NOT(ISBLANK(tblClean[[#This Row],[Booking Date]]))),
   tblClean[[#This Row],[Delivery Date]] - tblClean[[#This Row],[Booking Date]],
   "")</f>
        <v>4</v>
      </c>
      <c r="U7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2" s="82">
        <f>IF(tblClean[[#This Row],[Delivery Date]]="", "", tblClean[[#This Row],[Delivery Date]] - tblClean[[#This Row],[Lead Date]])</f>
        <v>14</v>
      </c>
      <c r="W782" s="82" t="str">
        <f>_xlfn.XLOOKUP(tblClean[[#This Row],[Lead ID]], tblHP[Lead ID], tblHP[Potential_Bucket], "")</f>
        <v>Low</v>
      </c>
      <c r="X782" s="82" t="str">
        <f>IF(tblClean[[#This Row],[Customer Rating]]="", "", IF(tblClean[[#This Row],[Customer Rating]]&lt;=2,"0-2", IF(tblClean[[#This Row],[Customer Rating]]&lt;=5,"3-5", IF(tblClean[[#This Row],[Customer Rating]]&lt;=8,"6-8","9-10"))))</f>
        <v>0-2</v>
      </c>
    </row>
    <row r="783" spans="1:24" x14ac:dyDescent="0.3">
      <c r="A783" s="33" t="s">
        <v>802</v>
      </c>
      <c r="B783" s="34" t="s">
        <v>32</v>
      </c>
      <c r="C783" s="34" t="s">
        <v>22</v>
      </c>
      <c r="D783" s="35">
        <v>45934</v>
      </c>
      <c r="E783" s="34"/>
      <c r="F783" s="34"/>
      <c r="G783" s="34"/>
      <c r="H783" s="34" t="s">
        <v>23</v>
      </c>
      <c r="I783" s="34" t="s">
        <v>33</v>
      </c>
      <c r="J783" s="34"/>
      <c r="K783" s="36"/>
      <c r="L783" s="44">
        <f>IF(NOT(ISBLANK(tblClean[[#This Row],[Pre-Booking Date]])), 1, 0)</f>
        <v>0</v>
      </c>
      <c r="M783" s="44">
        <f>IF(NOT(ISBLANK(tblClean[[#This Row],[Booking Date]])), 1, 0)</f>
        <v>0</v>
      </c>
      <c r="N783" s="38">
        <f>IF(NOT(ISBLANK(tblClean[[#This Row],[Delivery Date]])), 1, 0)</f>
        <v>0</v>
      </c>
      <c r="O783" s="38">
        <f>IF(OR(LOWER(TRIM(tblClean[[#This Row],[Cancellation Status]]))="yes", LOWER(TRIM(tblClean[[#This Row],[Cancellation Status]]))="cancelled"), 1, 0)</f>
        <v>1</v>
      </c>
      <c r="P783" s="38">
        <f>IF(AND(tblClean[[#This Row],[Is_Delivered]]=1, tblClean[[#This Row],[Is_Cancelled]]=0), 1, 0)</f>
        <v>0</v>
      </c>
      <c r="Q783" s="38" t="str">
        <f>IF(AND(NOT(ISBLANK(tblClean[[#This Row],[Pre-Booking Date]])), NOT(ISBLANK(tblClean[[#This Row],[Lead Date]]))), tblClean[[#This Row],[Pre-Booking Date]] - tblClean[[#This Row],[Lead Date]], "")</f>
        <v/>
      </c>
      <c r="R783" s="38" t="str">
        <f>IF(AND(NOT(ISBLANK(tblClean[[#This Row],[Booking Date]])), NOT(ISBLANK(tblClean[[#This Row],[Pre-Booking Date]]))), tblClean[[#This Row],[Booking Date]] - tblClean[[#This Row],[Pre-Booking Date]], "")</f>
        <v/>
      </c>
      <c r="S783" s="38" t="str">
        <f>IF(AND(NOT(ISBLANK(tblClean[[#This Row],[Delivery Date]])), NOT(ISBLANK(tblClean[[#This Row],[Booking Date]]))), tblClean[[#This Row],[Delivery Date]] - tblClean[[#This Row],[Booking Date]], "")</f>
        <v/>
      </c>
      <c r="T783" s="39" t="str">
        <f>IF(AND(tblClean[[#This Row],[Is_SuccessfulDelivery]]=1, NOT(ISBLANK(tblClean[[#This Row],[Delivery Date]])), NOT(ISBLANK(tblClean[[#This Row],[Booking Date]]))),
   tblClean[[#This Row],[Delivery Date]] - tblClean[[#This Row],[Booking Date]],
   "")</f>
        <v/>
      </c>
      <c r="U7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83" s="82" t="str">
        <f>IF(tblClean[[#This Row],[Delivery Date]]="", "", tblClean[[#This Row],[Delivery Date]] - tblClean[[#This Row],[Lead Date]])</f>
        <v/>
      </c>
      <c r="W783" s="82" t="str">
        <f>_xlfn.XLOOKUP(tblClean[[#This Row],[Lead ID]], tblHP[Lead ID], tblHP[Potential_Bucket], "")</f>
        <v>Low</v>
      </c>
      <c r="X783" s="82" t="str">
        <f>IF(tblClean[[#This Row],[Customer Rating]]="", "", IF(tblClean[[#This Row],[Customer Rating]]&lt;=2,"0-2", IF(tblClean[[#This Row],[Customer Rating]]&lt;=5,"3-5", IF(tblClean[[#This Row],[Customer Rating]]&lt;=8,"6-8","9-10"))))</f>
        <v/>
      </c>
    </row>
    <row r="784" spans="1:24" x14ac:dyDescent="0.3">
      <c r="A784" s="40" t="s">
        <v>803</v>
      </c>
      <c r="B784" s="41" t="s">
        <v>32</v>
      </c>
      <c r="C784" s="41" t="s">
        <v>30</v>
      </c>
      <c r="D784" s="42">
        <v>45952</v>
      </c>
      <c r="E784" s="42">
        <v>45954</v>
      </c>
      <c r="F784" s="42">
        <v>45959</v>
      </c>
      <c r="G784" s="42">
        <v>45964</v>
      </c>
      <c r="H784" s="41" t="s">
        <v>17</v>
      </c>
      <c r="I784" s="41"/>
      <c r="J784" s="42">
        <v>45990</v>
      </c>
      <c r="K784" s="43">
        <v>10</v>
      </c>
      <c r="L784" s="44">
        <f>IF(NOT(ISBLANK(tblClean[[#This Row],[Pre-Booking Date]])), 1, 0)</f>
        <v>1</v>
      </c>
      <c r="M784" s="44">
        <f>IF(NOT(ISBLANK(tblClean[[#This Row],[Booking Date]])), 1, 0)</f>
        <v>1</v>
      </c>
      <c r="N784" s="38">
        <f>IF(NOT(ISBLANK(tblClean[[#This Row],[Delivery Date]])), 1, 0)</f>
        <v>1</v>
      </c>
      <c r="O784" s="38">
        <f>IF(OR(LOWER(TRIM(tblClean[[#This Row],[Cancellation Status]]))="yes", LOWER(TRIM(tblClean[[#This Row],[Cancellation Status]]))="cancelled"), 1, 0)</f>
        <v>0</v>
      </c>
      <c r="P784" s="38">
        <f>IF(AND(tblClean[[#This Row],[Is_Delivered]]=1, tblClean[[#This Row],[Is_Cancelled]]=0), 1, 0)</f>
        <v>1</v>
      </c>
      <c r="Q784" s="38">
        <f>IF(AND(NOT(ISBLANK(tblClean[[#This Row],[Pre-Booking Date]])), NOT(ISBLANK(tblClean[[#This Row],[Lead Date]]))), tblClean[[#This Row],[Pre-Booking Date]] - tblClean[[#This Row],[Lead Date]], "")</f>
        <v>2</v>
      </c>
      <c r="R784" s="38">
        <f>IF(AND(NOT(ISBLANK(tblClean[[#This Row],[Booking Date]])), NOT(ISBLANK(tblClean[[#This Row],[Pre-Booking Date]]))), tblClean[[#This Row],[Booking Date]] - tblClean[[#This Row],[Pre-Booking Date]], "")</f>
        <v>5</v>
      </c>
      <c r="S784" s="38">
        <f>IF(AND(NOT(ISBLANK(tblClean[[#This Row],[Delivery Date]])), NOT(ISBLANK(tblClean[[#This Row],[Booking Date]]))), tblClean[[#This Row],[Delivery Date]] - tblClean[[#This Row],[Booking Date]], "")</f>
        <v>5</v>
      </c>
      <c r="T784" s="39">
        <f>IF(AND(tblClean[[#This Row],[Is_SuccessfulDelivery]]=1, NOT(ISBLANK(tblClean[[#This Row],[Delivery Date]])), NOT(ISBLANK(tblClean[[#This Row],[Booking Date]]))),
   tblClean[[#This Row],[Delivery Date]] - tblClean[[#This Row],[Booking Date]],
   "")</f>
        <v>5</v>
      </c>
      <c r="U7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84" s="82">
        <f>IF(tblClean[[#This Row],[Delivery Date]]="", "", tblClean[[#This Row],[Delivery Date]] - tblClean[[#This Row],[Lead Date]])</f>
        <v>12</v>
      </c>
      <c r="W784" s="82" t="str">
        <f>_xlfn.XLOOKUP(tblClean[[#This Row],[Lead ID]], tblHP[Lead ID], tblHP[Potential_Bucket], "")</f>
        <v>High</v>
      </c>
      <c r="X784" s="82" t="str">
        <f>IF(tblClean[[#This Row],[Customer Rating]]="", "", IF(tblClean[[#This Row],[Customer Rating]]&lt;=2,"0-2", IF(tblClean[[#This Row],[Customer Rating]]&lt;=5,"3-5", IF(tblClean[[#This Row],[Customer Rating]]&lt;=8,"6-8","9-10"))))</f>
        <v>9-10</v>
      </c>
    </row>
    <row r="785" spans="1:24" x14ac:dyDescent="0.3">
      <c r="A785" s="33" t="s">
        <v>804</v>
      </c>
      <c r="B785" s="34" t="s">
        <v>32</v>
      </c>
      <c r="C785" s="34" t="s">
        <v>16</v>
      </c>
      <c r="D785" s="35">
        <v>45938</v>
      </c>
      <c r="E785" s="35">
        <v>45940</v>
      </c>
      <c r="F785" s="35">
        <v>45944</v>
      </c>
      <c r="G785" s="35">
        <v>45948</v>
      </c>
      <c r="H785" s="34" t="s">
        <v>17</v>
      </c>
      <c r="I785" s="34"/>
      <c r="J785" s="35">
        <v>45977</v>
      </c>
      <c r="K785" s="36">
        <v>1</v>
      </c>
      <c r="L785" s="44">
        <f>IF(NOT(ISBLANK(tblClean[[#This Row],[Pre-Booking Date]])), 1, 0)</f>
        <v>1</v>
      </c>
      <c r="M785" s="44">
        <f>IF(NOT(ISBLANK(tblClean[[#This Row],[Booking Date]])), 1, 0)</f>
        <v>1</v>
      </c>
      <c r="N785" s="38">
        <f>IF(NOT(ISBLANK(tblClean[[#This Row],[Delivery Date]])), 1, 0)</f>
        <v>1</v>
      </c>
      <c r="O785" s="38">
        <f>IF(OR(LOWER(TRIM(tblClean[[#This Row],[Cancellation Status]]))="yes", LOWER(TRIM(tblClean[[#This Row],[Cancellation Status]]))="cancelled"), 1, 0)</f>
        <v>0</v>
      </c>
      <c r="P785" s="38">
        <f>IF(AND(tblClean[[#This Row],[Is_Delivered]]=1, tblClean[[#This Row],[Is_Cancelled]]=0), 1, 0)</f>
        <v>1</v>
      </c>
      <c r="Q785" s="38">
        <f>IF(AND(NOT(ISBLANK(tblClean[[#This Row],[Pre-Booking Date]])), NOT(ISBLANK(tblClean[[#This Row],[Lead Date]]))), tblClean[[#This Row],[Pre-Booking Date]] - tblClean[[#This Row],[Lead Date]], "")</f>
        <v>2</v>
      </c>
      <c r="R785" s="38">
        <f>IF(AND(NOT(ISBLANK(tblClean[[#This Row],[Booking Date]])), NOT(ISBLANK(tblClean[[#This Row],[Pre-Booking Date]]))), tblClean[[#This Row],[Booking Date]] - tblClean[[#This Row],[Pre-Booking Date]], "")</f>
        <v>4</v>
      </c>
      <c r="S785" s="38">
        <f>IF(AND(NOT(ISBLANK(tblClean[[#This Row],[Delivery Date]])), NOT(ISBLANK(tblClean[[#This Row],[Booking Date]]))), tblClean[[#This Row],[Delivery Date]] - tblClean[[#This Row],[Booking Date]], "")</f>
        <v>4</v>
      </c>
      <c r="T785" s="39">
        <f>IF(AND(tblClean[[#This Row],[Is_SuccessfulDelivery]]=1, NOT(ISBLANK(tblClean[[#This Row],[Delivery Date]])), NOT(ISBLANK(tblClean[[#This Row],[Booking Date]]))),
   tblClean[[#This Row],[Delivery Date]] - tblClean[[#This Row],[Booking Date]],
   "")</f>
        <v>4</v>
      </c>
      <c r="U7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5" s="82">
        <f>IF(tblClean[[#This Row],[Delivery Date]]="", "", tblClean[[#This Row],[Delivery Date]] - tblClean[[#This Row],[Lead Date]])</f>
        <v>10</v>
      </c>
      <c r="W785" s="82" t="str">
        <f>_xlfn.XLOOKUP(tblClean[[#This Row],[Lead ID]], tblHP[Lead ID], tblHP[Potential_Bucket], "")</f>
        <v>Low</v>
      </c>
      <c r="X785" s="82" t="str">
        <f>IF(tblClean[[#This Row],[Customer Rating]]="", "", IF(tblClean[[#This Row],[Customer Rating]]&lt;=2,"0-2", IF(tblClean[[#This Row],[Customer Rating]]&lt;=5,"3-5", IF(tblClean[[#This Row],[Customer Rating]]&lt;=8,"6-8","9-10"))))</f>
        <v>0-2</v>
      </c>
    </row>
    <row r="786" spans="1:24" x14ac:dyDescent="0.3">
      <c r="A786" s="40" t="s">
        <v>805</v>
      </c>
      <c r="B786" s="41" t="s">
        <v>15</v>
      </c>
      <c r="C786" s="41" t="s">
        <v>22</v>
      </c>
      <c r="D786" s="42">
        <v>45946</v>
      </c>
      <c r="E786" s="41"/>
      <c r="F786" s="41"/>
      <c r="G786" s="41"/>
      <c r="H786" s="41" t="s">
        <v>23</v>
      </c>
      <c r="I786" s="41" t="s">
        <v>63</v>
      </c>
      <c r="J786" s="41"/>
      <c r="K786" s="43"/>
      <c r="L786" s="44">
        <f>IF(NOT(ISBLANK(tblClean[[#This Row],[Pre-Booking Date]])), 1, 0)</f>
        <v>0</v>
      </c>
      <c r="M786" s="44">
        <f>IF(NOT(ISBLANK(tblClean[[#This Row],[Booking Date]])), 1, 0)</f>
        <v>0</v>
      </c>
      <c r="N786" s="38">
        <f>IF(NOT(ISBLANK(tblClean[[#This Row],[Delivery Date]])), 1, 0)</f>
        <v>0</v>
      </c>
      <c r="O786" s="38">
        <f>IF(OR(LOWER(TRIM(tblClean[[#This Row],[Cancellation Status]]))="yes", LOWER(TRIM(tblClean[[#This Row],[Cancellation Status]]))="cancelled"), 1, 0)</f>
        <v>1</v>
      </c>
      <c r="P786" s="38">
        <f>IF(AND(tblClean[[#This Row],[Is_Delivered]]=1, tblClean[[#This Row],[Is_Cancelled]]=0), 1, 0)</f>
        <v>0</v>
      </c>
      <c r="Q786" s="38" t="str">
        <f>IF(AND(NOT(ISBLANK(tblClean[[#This Row],[Pre-Booking Date]])), NOT(ISBLANK(tblClean[[#This Row],[Lead Date]]))), tblClean[[#This Row],[Pre-Booking Date]] - tblClean[[#This Row],[Lead Date]], "")</f>
        <v/>
      </c>
      <c r="R786" s="38" t="str">
        <f>IF(AND(NOT(ISBLANK(tblClean[[#This Row],[Booking Date]])), NOT(ISBLANK(tblClean[[#This Row],[Pre-Booking Date]]))), tblClean[[#This Row],[Booking Date]] - tblClean[[#This Row],[Pre-Booking Date]], "")</f>
        <v/>
      </c>
      <c r="S786" s="38" t="str">
        <f>IF(AND(NOT(ISBLANK(tblClean[[#This Row],[Delivery Date]])), NOT(ISBLANK(tblClean[[#This Row],[Booking Date]]))), tblClean[[#This Row],[Delivery Date]] - tblClean[[#This Row],[Booking Date]], "")</f>
        <v/>
      </c>
      <c r="T786" s="39" t="str">
        <f>IF(AND(tblClean[[#This Row],[Is_SuccessfulDelivery]]=1, NOT(ISBLANK(tblClean[[#This Row],[Delivery Date]])), NOT(ISBLANK(tblClean[[#This Row],[Booking Date]]))),
   tblClean[[#This Row],[Delivery Date]] - tblClean[[#This Row],[Booking Date]],
   "")</f>
        <v/>
      </c>
      <c r="U7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86" s="82" t="str">
        <f>IF(tblClean[[#This Row],[Delivery Date]]="", "", tblClean[[#This Row],[Delivery Date]] - tblClean[[#This Row],[Lead Date]])</f>
        <v/>
      </c>
      <c r="W786" s="82" t="str">
        <f>_xlfn.XLOOKUP(tblClean[[#This Row],[Lead ID]], tblHP[Lead ID], tblHP[Potential_Bucket], "")</f>
        <v>Low</v>
      </c>
      <c r="X786" s="82" t="str">
        <f>IF(tblClean[[#This Row],[Customer Rating]]="", "", IF(tblClean[[#This Row],[Customer Rating]]&lt;=2,"0-2", IF(tblClean[[#This Row],[Customer Rating]]&lt;=5,"3-5", IF(tblClean[[#This Row],[Customer Rating]]&lt;=8,"6-8","9-10"))))</f>
        <v/>
      </c>
    </row>
    <row r="787" spans="1:24" x14ac:dyDescent="0.3">
      <c r="A787" s="33" t="s">
        <v>806</v>
      </c>
      <c r="B787" s="34" t="s">
        <v>19</v>
      </c>
      <c r="C787" s="34" t="s">
        <v>16</v>
      </c>
      <c r="D787" s="35">
        <v>45931</v>
      </c>
      <c r="E787" s="35">
        <v>45935</v>
      </c>
      <c r="F787" s="35">
        <v>45936</v>
      </c>
      <c r="G787" s="35">
        <v>45939</v>
      </c>
      <c r="H787" s="34" t="s">
        <v>17</v>
      </c>
      <c r="I787" s="34"/>
      <c r="J787" s="35">
        <v>45965</v>
      </c>
      <c r="K787" s="36">
        <v>3</v>
      </c>
      <c r="L787" s="44">
        <f>IF(NOT(ISBLANK(tblClean[[#This Row],[Pre-Booking Date]])), 1, 0)</f>
        <v>1</v>
      </c>
      <c r="M787" s="44">
        <f>IF(NOT(ISBLANK(tblClean[[#This Row],[Booking Date]])), 1, 0)</f>
        <v>1</v>
      </c>
      <c r="N787" s="38">
        <f>IF(NOT(ISBLANK(tblClean[[#This Row],[Delivery Date]])), 1, 0)</f>
        <v>1</v>
      </c>
      <c r="O787" s="38">
        <f>IF(OR(LOWER(TRIM(tblClean[[#This Row],[Cancellation Status]]))="yes", LOWER(TRIM(tblClean[[#This Row],[Cancellation Status]]))="cancelled"), 1, 0)</f>
        <v>0</v>
      </c>
      <c r="P787" s="38">
        <f>IF(AND(tblClean[[#This Row],[Is_Delivered]]=1, tblClean[[#This Row],[Is_Cancelled]]=0), 1, 0)</f>
        <v>1</v>
      </c>
      <c r="Q787" s="38">
        <f>IF(AND(NOT(ISBLANK(tblClean[[#This Row],[Pre-Booking Date]])), NOT(ISBLANK(tblClean[[#This Row],[Lead Date]]))), tblClean[[#This Row],[Pre-Booking Date]] - tblClean[[#This Row],[Lead Date]], "")</f>
        <v>4</v>
      </c>
      <c r="R787" s="38">
        <f>IF(AND(NOT(ISBLANK(tblClean[[#This Row],[Booking Date]])), NOT(ISBLANK(tblClean[[#This Row],[Pre-Booking Date]]))), tblClean[[#This Row],[Booking Date]] - tblClean[[#This Row],[Pre-Booking Date]], "")</f>
        <v>1</v>
      </c>
      <c r="S787" s="38">
        <f>IF(AND(NOT(ISBLANK(tblClean[[#This Row],[Delivery Date]])), NOT(ISBLANK(tblClean[[#This Row],[Booking Date]]))), tblClean[[#This Row],[Delivery Date]] - tblClean[[#This Row],[Booking Date]], "")</f>
        <v>3</v>
      </c>
      <c r="T787" s="39">
        <f>IF(AND(tblClean[[#This Row],[Is_SuccessfulDelivery]]=1, NOT(ISBLANK(tblClean[[#This Row],[Delivery Date]])), NOT(ISBLANK(tblClean[[#This Row],[Booking Date]]))),
   tblClean[[#This Row],[Delivery Date]] - tblClean[[#This Row],[Booking Date]],
   "")</f>
        <v>3</v>
      </c>
      <c r="U7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7" s="82">
        <f>IF(tblClean[[#This Row],[Delivery Date]]="", "", tblClean[[#This Row],[Delivery Date]] - tblClean[[#This Row],[Lead Date]])</f>
        <v>8</v>
      </c>
      <c r="W787" s="82" t="str">
        <f>_xlfn.XLOOKUP(tblClean[[#This Row],[Lead ID]], tblHP[Lead ID], tblHP[Potential_Bucket], "")</f>
        <v>Low</v>
      </c>
      <c r="X787" s="82" t="str">
        <f>IF(tblClean[[#This Row],[Customer Rating]]="", "", IF(tblClean[[#This Row],[Customer Rating]]&lt;=2,"0-2", IF(tblClean[[#This Row],[Customer Rating]]&lt;=5,"3-5", IF(tblClean[[#This Row],[Customer Rating]]&lt;=8,"6-8","9-10"))))</f>
        <v>3-5</v>
      </c>
    </row>
    <row r="788" spans="1:24" x14ac:dyDescent="0.3">
      <c r="A788" s="40" t="s">
        <v>807</v>
      </c>
      <c r="B788" s="41" t="s">
        <v>15</v>
      </c>
      <c r="C788" s="41" t="s">
        <v>16</v>
      </c>
      <c r="D788" s="42">
        <v>45950</v>
      </c>
      <c r="E788" s="42">
        <v>45955</v>
      </c>
      <c r="F788" s="42">
        <v>45956</v>
      </c>
      <c r="G788" s="42">
        <v>45958</v>
      </c>
      <c r="H788" s="41" t="s">
        <v>17</v>
      </c>
      <c r="I788" s="41"/>
      <c r="J788" s="42">
        <v>45978</v>
      </c>
      <c r="K788" s="43">
        <v>2</v>
      </c>
      <c r="L788" s="44">
        <f>IF(NOT(ISBLANK(tblClean[[#This Row],[Pre-Booking Date]])), 1, 0)</f>
        <v>1</v>
      </c>
      <c r="M788" s="44">
        <f>IF(NOT(ISBLANK(tblClean[[#This Row],[Booking Date]])), 1, 0)</f>
        <v>1</v>
      </c>
      <c r="N788" s="38">
        <f>IF(NOT(ISBLANK(tblClean[[#This Row],[Delivery Date]])), 1, 0)</f>
        <v>1</v>
      </c>
      <c r="O788" s="38">
        <f>IF(OR(LOWER(TRIM(tblClean[[#This Row],[Cancellation Status]]))="yes", LOWER(TRIM(tblClean[[#This Row],[Cancellation Status]]))="cancelled"), 1, 0)</f>
        <v>0</v>
      </c>
      <c r="P788" s="38">
        <f>IF(AND(tblClean[[#This Row],[Is_Delivered]]=1, tblClean[[#This Row],[Is_Cancelled]]=0), 1, 0)</f>
        <v>1</v>
      </c>
      <c r="Q788" s="38">
        <f>IF(AND(NOT(ISBLANK(tblClean[[#This Row],[Pre-Booking Date]])), NOT(ISBLANK(tblClean[[#This Row],[Lead Date]]))), tblClean[[#This Row],[Pre-Booking Date]] - tblClean[[#This Row],[Lead Date]], "")</f>
        <v>5</v>
      </c>
      <c r="R788" s="38">
        <f>IF(AND(NOT(ISBLANK(tblClean[[#This Row],[Booking Date]])), NOT(ISBLANK(tblClean[[#This Row],[Pre-Booking Date]]))), tblClean[[#This Row],[Booking Date]] - tblClean[[#This Row],[Pre-Booking Date]], "")</f>
        <v>1</v>
      </c>
      <c r="S788" s="38">
        <f>IF(AND(NOT(ISBLANK(tblClean[[#This Row],[Delivery Date]])), NOT(ISBLANK(tblClean[[#This Row],[Booking Date]]))), tblClean[[#This Row],[Delivery Date]] - tblClean[[#This Row],[Booking Date]], "")</f>
        <v>2</v>
      </c>
      <c r="T788" s="39">
        <f>IF(AND(tblClean[[#This Row],[Is_SuccessfulDelivery]]=1, NOT(ISBLANK(tblClean[[#This Row],[Delivery Date]])), NOT(ISBLANK(tblClean[[#This Row],[Booking Date]]))),
   tblClean[[#This Row],[Delivery Date]] - tblClean[[#This Row],[Booking Date]],
   "")</f>
        <v>2</v>
      </c>
      <c r="U7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8" s="82">
        <f>IF(tblClean[[#This Row],[Delivery Date]]="", "", tblClean[[#This Row],[Delivery Date]] - tblClean[[#This Row],[Lead Date]])</f>
        <v>8</v>
      </c>
      <c r="W788" s="82" t="str">
        <f>_xlfn.XLOOKUP(tblClean[[#This Row],[Lead ID]], tblHP[Lead ID], tblHP[Potential_Bucket], "")</f>
        <v>Low</v>
      </c>
      <c r="X788" s="82" t="str">
        <f>IF(tblClean[[#This Row],[Customer Rating]]="", "", IF(tblClean[[#This Row],[Customer Rating]]&lt;=2,"0-2", IF(tblClean[[#This Row],[Customer Rating]]&lt;=5,"3-5", IF(tblClean[[#This Row],[Customer Rating]]&lt;=8,"6-8","9-10"))))</f>
        <v>0-2</v>
      </c>
    </row>
    <row r="789" spans="1:24" x14ac:dyDescent="0.3">
      <c r="A789" s="33" t="s">
        <v>808</v>
      </c>
      <c r="B789" s="34" t="s">
        <v>19</v>
      </c>
      <c r="C789" s="34" t="s">
        <v>16</v>
      </c>
      <c r="D789" s="35">
        <v>45959</v>
      </c>
      <c r="E789" s="35">
        <v>45960</v>
      </c>
      <c r="F789" s="35">
        <v>45961</v>
      </c>
      <c r="G789" s="35">
        <v>45964</v>
      </c>
      <c r="H789" s="34" t="s">
        <v>17</v>
      </c>
      <c r="I789" s="34"/>
      <c r="J789" s="35">
        <v>45987</v>
      </c>
      <c r="K789" s="36">
        <v>2</v>
      </c>
      <c r="L789" s="44">
        <f>IF(NOT(ISBLANK(tblClean[[#This Row],[Pre-Booking Date]])), 1, 0)</f>
        <v>1</v>
      </c>
      <c r="M789" s="44">
        <f>IF(NOT(ISBLANK(tblClean[[#This Row],[Booking Date]])), 1, 0)</f>
        <v>1</v>
      </c>
      <c r="N789" s="38">
        <f>IF(NOT(ISBLANK(tblClean[[#This Row],[Delivery Date]])), 1, 0)</f>
        <v>1</v>
      </c>
      <c r="O789" s="38">
        <f>IF(OR(LOWER(TRIM(tblClean[[#This Row],[Cancellation Status]]))="yes", LOWER(TRIM(tblClean[[#This Row],[Cancellation Status]]))="cancelled"), 1, 0)</f>
        <v>0</v>
      </c>
      <c r="P789" s="38">
        <f>IF(AND(tblClean[[#This Row],[Is_Delivered]]=1, tblClean[[#This Row],[Is_Cancelled]]=0), 1, 0)</f>
        <v>1</v>
      </c>
      <c r="Q789" s="38">
        <f>IF(AND(NOT(ISBLANK(tblClean[[#This Row],[Pre-Booking Date]])), NOT(ISBLANK(tblClean[[#This Row],[Lead Date]]))), tblClean[[#This Row],[Pre-Booking Date]] - tblClean[[#This Row],[Lead Date]], "")</f>
        <v>1</v>
      </c>
      <c r="R789" s="38">
        <f>IF(AND(NOT(ISBLANK(tblClean[[#This Row],[Booking Date]])), NOT(ISBLANK(tblClean[[#This Row],[Pre-Booking Date]]))), tblClean[[#This Row],[Booking Date]] - tblClean[[#This Row],[Pre-Booking Date]], "")</f>
        <v>1</v>
      </c>
      <c r="S789" s="38">
        <f>IF(AND(NOT(ISBLANK(tblClean[[#This Row],[Delivery Date]])), NOT(ISBLANK(tblClean[[#This Row],[Booking Date]]))), tblClean[[#This Row],[Delivery Date]] - tblClean[[#This Row],[Booking Date]], "")</f>
        <v>3</v>
      </c>
      <c r="T789" s="39">
        <f>IF(AND(tblClean[[#This Row],[Is_SuccessfulDelivery]]=1, NOT(ISBLANK(tblClean[[#This Row],[Delivery Date]])), NOT(ISBLANK(tblClean[[#This Row],[Booking Date]]))),
   tblClean[[#This Row],[Delivery Date]] - tblClean[[#This Row],[Booking Date]],
   "")</f>
        <v>3</v>
      </c>
      <c r="U7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89" s="82">
        <f>IF(tblClean[[#This Row],[Delivery Date]]="", "", tblClean[[#This Row],[Delivery Date]] - tblClean[[#This Row],[Lead Date]])</f>
        <v>5</v>
      </c>
      <c r="W789" s="82" t="str">
        <f>_xlfn.XLOOKUP(tblClean[[#This Row],[Lead ID]], tblHP[Lead ID], tblHP[Potential_Bucket], "")</f>
        <v>Low</v>
      </c>
      <c r="X789" s="82" t="str">
        <f>IF(tblClean[[#This Row],[Customer Rating]]="", "", IF(tblClean[[#This Row],[Customer Rating]]&lt;=2,"0-2", IF(tblClean[[#This Row],[Customer Rating]]&lt;=5,"3-5", IF(tblClean[[#This Row],[Customer Rating]]&lt;=8,"6-8","9-10"))))</f>
        <v>0-2</v>
      </c>
    </row>
    <row r="790" spans="1:24" x14ac:dyDescent="0.3">
      <c r="A790" s="40" t="s">
        <v>809</v>
      </c>
      <c r="B790" s="41" t="s">
        <v>21</v>
      </c>
      <c r="C790" s="41" t="s">
        <v>30</v>
      </c>
      <c r="D790" s="42">
        <v>45961</v>
      </c>
      <c r="E790" s="42">
        <v>45962</v>
      </c>
      <c r="F790" s="42">
        <v>45965</v>
      </c>
      <c r="G790" s="42">
        <v>45968</v>
      </c>
      <c r="H790" s="41" t="s">
        <v>17</v>
      </c>
      <c r="I790" s="41"/>
      <c r="J790" s="42">
        <v>45982</v>
      </c>
      <c r="K790" s="43">
        <v>4</v>
      </c>
      <c r="L790" s="44">
        <f>IF(NOT(ISBLANK(tblClean[[#This Row],[Pre-Booking Date]])), 1, 0)</f>
        <v>1</v>
      </c>
      <c r="M790" s="44">
        <f>IF(NOT(ISBLANK(tblClean[[#This Row],[Booking Date]])), 1, 0)</f>
        <v>1</v>
      </c>
      <c r="N790" s="38">
        <f>IF(NOT(ISBLANK(tblClean[[#This Row],[Delivery Date]])), 1, 0)</f>
        <v>1</v>
      </c>
      <c r="O790" s="38">
        <f>IF(OR(LOWER(TRIM(tblClean[[#This Row],[Cancellation Status]]))="yes", LOWER(TRIM(tblClean[[#This Row],[Cancellation Status]]))="cancelled"), 1, 0)</f>
        <v>0</v>
      </c>
      <c r="P790" s="38">
        <f>IF(AND(tblClean[[#This Row],[Is_Delivered]]=1, tblClean[[#This Row],[Is_Cancelled]]=0), 1, 0)</f>
        <v>1</v>
      </c>
      <c r="Q790" s="38">
        <f>IF(AND(NOT(ISBLANK(tblClean[[#This Row],[Pre-Booking Date]])), NOT(ISBLANK(tblClean[[#This Row],[Lead Date]]))), tblClean[[#This Row],[Pre-Booking Date]] - tblClean[[#This Row],[Lead Date]], "")</f>
        <v>1</v>
      </c>
      <c r="R790" s="38">
        <f>IF(AND(NOT(ISBLANK(tblClean[[#This Row],[Booking Date]])), NOT(ISBLANK(tblClean[[#This Row],[Pre-Booking Date]]))), tblClean[[#This Row],[Booking Date]] - tblClean[[#This Row],[Pre-Booking Date]], "")</f>
        <v>3</v>
      </c>
      <c r="S790" s="38">
        <f>IF(AND(NOT(ISBLANK(tblClean[[#This Row],[Delivery Date]])), NOT(ISBLANK(tblClean[[#This Row],[Booking Date]]))), tblClean[[#This Row],[Delivery Date]] - tblClean[[#This Row],[Booking Date]], "")</f>
        <v>3</v>
      </c>
      <c r="T790" s="39">
        <f>IF(AND(tblClean[[#This Row],[Is_SuccessfulDelivery]]=1, NOT(ISBLANK(tblClean[[#This Row],[Delivery Date]])), NOT(ISBLANK(tblClean[[#This Row],[Booking Date]]))),
   tblClean[[#This Row],[Delivery Date]] - tblClean[[#This Row],[Booking Date]],
   "")</f>
        <v>3</v>
      </c>
      <c r="U7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90" s="82">
        <f>IF(tblClean[[#This Row],[Delivery Date]]="", "", tblClean[[#This Row],[Delivery Date]] - tblClean[[#This Row],[Lead Date]])</f>
        <v>7</v>
      </c>
      <c r="W790" s="82" t="str">
        <f>_xlfn.XLOOKUP(tblClean[[#This Row],[Lead ID]], tblHP[Lead ID], tblHP[Potential_Bucket], "")</f>
        <v>Low</v>
      </c>
      <c r="X790" s="82" t="str">
        <f>IF(tblClean[[#This Row],[Customer Rating]]="", "", IF(tblClean[[#This Row],[Customer Rating]]&lt;=2,"0-2", IF(tblClean[[#This Row],[Customer Rating]]&lt;=5,"3-5", IF(tblClean[[#This Row],[Customer Rating]]&lt;=8,"6-8","9-10"))))</f>
        <v>3-5</v>
      </c>
    </row>
    <row r="791" spans="1:24" x14ac:dyDescent="0.3">
      <c r="A791" s="33" t="s">
        <v>810</v>
      </c>
      <c r="B791" s="34" t="s">
        <v>21</v>
      </c>
      <c r="C791" s="34" t="s">
        <v>22</v>
      </c>
      <c r="D791" s="35">
        <v>45948</v>
      </c>
      <c r="E791" s="34"/>
      <c r="F791" s="34"/>
      <c r="G791" s="34"/>
      <c r="H791" s="34" t="s">
        <v>23</v>
      </c>
      <c r="I791" s="34" t="s">
        <v>24</v>
      </c>
      <c r="J791" s="34"/>
      <c r="K791" s="36"/>
      <c r="L791" s="44">
        <f>IF(NOT(ISBLANK(tblClean[[#This Row],[Pre-Booking Date]])), 1, 0)</f>
        <v>0</v>
      </c>
      <c r="M791" s="44">
        <f>IF(NOT(ISBLANK(tblClean[[#This Row],[Booking Date]])), 1, 0)</f>
        <v>0</v>
      </c>
      <c r="N791" s="38">
        <f>IF(NOT(ISBLANK(tblClean[[#This Row],[Delivery Date]])), 1, 0)</f>
        <v>0</v>
      </c>
      <c r="O791" s="38">
        <f>IF(OR(LOWER(TRIM(tblClean[[#This Row],[Cancellation Status]]))="yes", LOWER(TRIM(tblClean[[#This Row],[Cancellation Status]]))="cancelled"), 1, 0)</f>
        <v>1</v>
      </c>
      <c r="P791" s="38">
        <f>IF(AND(tblClean[[#This Row],[Is_Delivered]]=1, tblClean[[#This Row],[Is_Cancelled]]=0), 1, 0)</f>
        <v>0</v>
      </c>
      <c r="Q791" s="38" t="str">
        <f>IF(AND(NOT(ISBLANK(tblClean[[#This Row],[Pre-Booking Date]])), NOT(ISBLANK(tblClean[[#This Row],[Lead Date]]))), tblClean[[#This Row],[Pre-Booking Date]] - tblClean[[#This Row],[Lead Date]], "")</f>
        <v/>
      </c>
      <c r="R791" s="38" t="str">
        <f>IF(AND(NOT(ISBLANK(tblClean[[#This Row],[Booking Date]])), NOT(ISBLANK(tblClean[[#This Row],[Pre-Booking Date]]))), tblClean[[#This Row],[Booking Date]] - tblClean[[#This Row],[Pre-Booking Date]], "")</f>
        <v/>
      </c>
      <c r="S791" s="38" t="str">
        <f>IF(AND(NOT(ISBLANK(tblClean[[#This Row],[Delivery Date]])), NOT(ISBLANK(tblClean[[#This Row],[Booking Date]]))), tblClean[[#This Row],[Delivery Date]] - tblClean[[#This Row],[Booking Date]], "")</f>
        <v/>
      </c>
      <c r="T791" s="39" t="str">
        <f>IF(AND(tblClean[[#This Row],[Is_SuccessfulDelivery]]=1, NOT(ISBLANK(tblClean[[#This Row],[Delivery Date]])), NOT(ISBLANK(tblClean[[#This Row],[Booking Date]]))),
   tblClean[[#This Row],[Delivery Date]] - tblClean[[#This Row],[Booking Date]],
   "")</f>
        <v/>
      </c>
      <c r="U7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91" s="82" t="str">
        <f>IF(tblClean[[#This Row],[Delivery Date]]="", "", tblClean[[#This Row],[Delivery Date]] - tblClean[[#This Row],[Lead Date]])</f>
        <v/>
      </c>
      <c r="W791" s="82" t="str">
        <f>_xlfn.XLOOKUP(tblClean[[#This Row],[Lead ID]], tblHP[Lead ID], tblHP[Potential_Bucket], "")</f>
        <v>Low</v>
      </c>
      <c r="X791" s="82" t="str">
        <f>IF(tblClean[[#This Row],[Customer Rating]]="", "", IF(tblClean[[#This Row],[Customer Rating]]&lt;=2,"0-2", IF(tblClean[[#This Row],[Customer Rating]]&lt;=5,"3-5", IF(tblClean[[#This Row],[Customer Rating]]&lt;=8,"6-8","9-10"))))</f>
        <v/>
      </c>
    </row>
    <row r="792" spans="1:24" x14ac:dyDescent="0.3">
      <c r="A792" s="40" t="s">
        <v>811</v>
      </c>
      <c r="B792" s="41" t="s">
        <v>32</v>
      </c>
      <c r="C792" s="41" t="s">
        <v>16</v>
      </c>
      <c r="D792" s="42">
        <v>45941</v>
      </c>
      <c r="E792" s="42">
        <v>45946</v>
      </c>
      <c r="F792" s="42">
        <v>45951</v>
      </c>
      <c r="G792" s="42">
        <v>45957</v>
      </c>
      <c r="H792" s="41" t="s">
        <v>17</v>
      </c>
      <c r="I792" s="41"/>
      <c r="J792" s="42">
        <v>45977</v>
      </c>
      <c r="K792" s="43">
        <v>9</v>
      </c>
      <c r="L792" s="44">
        <f>IF(NOT(ISBLANK(tblClean[[#This Row],[Pre-Booking Date]])), 1, 0)</f>
        <v>1</v>
      </c>
      <c r="M792" s="44">
        <f>IF(NOT(ISBLANK(tblClean[[#This Row],[Booking Date]])), 1, 0)</f>
        <v>1</v>
      </c>
      <c r="N792" s="38">
        <f>IF(NOT(ISBLANK(tblClean[[#This Row],[Delivery Date]])), 1, 0)</f>
        <v>1</v>
      </c>
      <c r="O792" s="38">
        <f>IF(OR(LOWER(TRIM(tblClean[[#This Row],[Cancellation Status]]))="yes", LOWER(TRIM(tblClean[[#This Row],[Cancellation Status]]))="cancelled"), 1, 0)</f>
        <v>0</v>
      </c>
      <c r="P792" s="38">
        <f>IF(AND(tblClean[[#This Row],[Is_Delivered]]=1, tblClean[[#This Row],[Is_Cancelled]]=0), 1, 0)</f>
        <v>1</v>
      </c>
      <c r="Q792" s="38">
        <f>IF(AND(NOT(ISBLANK(tblClean[[#This Row],[Pre-Booking Date]])), NOT(ISBLANK(tblClean[[#This Row],[Lead Date]]))), tblClean[[#This Row],[Pre-Booking Date]] - tblClean[[#This Row],[Lead Date]], "")</f>
        <v>5</v>
      </c>
      <c r="R792" s="38">
        <f>IF(AND(NOT(ISBLANK(tblClean[[#This Row],[Booking Date]])), NOT(ISBLANK(tblClean[[#This Row],[Pre-Booking Date]]))), tblClean[[#This Row],[Booking Date]] - tblClean[[#This Row],[Pre-Booking Date]], "")</f>
        <v>5</v>
      </c>
      <c r="S792" s="38">
        <f>IF(AND(NOT(ISBLANK(tblClean[[#This Row],[Delivery Date]])), NOT(ISBLANK(tblClean[[#This Row],[Booking Date]]))), tblClean[[#This Row],[Delivery Date]] - tblClean[[#This Row],[Booking Date]], "")</f>
        <v>6</v>
      </c>
      <c r="T792" s="39">
        <f>IF(AND(tblClean[[#This Row],[Is_SuccessfulDelivery]]=1, NOT(ISBLANK(tblClean[[#This Row],[Delivery Date]])), NOT(ISBLANK(tblClean[[#This Row],[Booking Date]]))),
   tblClean[[#This Row],[Delivery Date]] - tblClean[[#This Row],[Booking Date]],
   "")</f>
        <v>6</v>
      </c>
      <c r="U7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792" s="82">
        <f>IF(tblClean[[#This Row],[Delivery Date]]="", "", tblClean[[#This Row],[Delivery Date]] - tblClean[[#This Row],[Lead Date]])</f>
        <v>16</v>
      </c>
      <c r="W792" s="82" t="str">
        <f>_xlfn.XLOOKUP(tblClean[[#This Row],[Lead ID]], tblHP[Lead ID], tblHP[Potential_Bucket], "")</f>
        <v>Medium</v>
      </c>
      <c r="X792" s="82" t="str">
        <f>IF(tblClean[[#This Row],[Customer Rating]]="", "", IF(tblClean[[#This Row],[Customer Rating]]&lt;=2,"0-2", IF(tblClean[[#This Row],[Customer Rating]]&lt;=5,"3-5", IF(tblClean[[#This Row],[Customer Rating]]&lt;=8,"6-8","9-10"))))</f>
        <v>9-10</v>
      </c>
    </row>
    <row r="793" spans="1:24" x14ac:dyDescent="0.3">
      <c r="A793" s="33" t="s">
        <v>812</v>
      </c>
      <c r="B793" s="34" t="s">
        <v>19</v>
      </c>
      <c r="C793" s="34" t="s">
        <v>22</v>
      </c>
      <c r="D793" s="35">
        <v>45960</v>
      </c>
      <c r="E793" s="34"/>
      <c r="F793" s="34"/>
      <c r="G793" s="34"/>
      <c r="H793" s="34" t="s">
        <v>23</v>
      </c>
      <c r="I793" s="34" t="s">
        <v>63</v>
      </c>
      <c r="J793" s="34"/>
      <c r="K793" s="36"/>
      <c r="L793" s="44">
        <f>IF(NOT(ISBLANK(tblClean[[#This Row],[Pre-Booking Date]])), 1, 0)</f>
        <v>0</v>
      </c>
      <c r="M793" s="44">
        <f>IF(NOT(ISBLANK(tblClean[[#This Row],[Booking Date]])), 1, 0)</f>
        <v>0</v>
      </c>
      <c r="N793" s="38">
        <f>IF(NOT(ISBLANK(tblClean[[#This Row],[Delivery Date]])), 1, 0)</f>
        <v>0</v>
      </c>
      <c r="O793" s="38">
        <f>IF(OR(LOWER(TRIM(tblClean[[#This Row],[Cancellation Status]]))="yes", LOWER(TRIM(tblClean[[#This Row],[Cancellation Status]]))="cancelled"), 1, 0)</f>
        <v>1</v>
      </c>
      <c r="P793" s="38">
        <f>IF(AND(tblClean[[#This Row],[Is_Delivered]]=1, tblClean[[#This Row],[Is_Cancelled]]=0), 1, 0)</f>
        <v>0</v>
      </c>
      <c r="Q793" s="38" t="str">
        <f>IF(AND(NOT(ISBLANK(tblClean[[#This Row],[Pre-Booking Date]])), NOT(ISBLANK(tblClean[[#This Row],[Lead Date]]))), tblClean[[#This Row],[Pre-Booking Date]] - tblClean[[#This Row],[Lead Date]], "")</f>
        <v/>
      </c>
      <c r="R793" s="38" t="str">
        <f>IF(AND(NOT(ISBLANK(tblClean[[#This Row],[Booking Date]])), NOT(ISBLANK(tblClean[[#This Row],[Pre-Booking Date]]))), tblClean[[#This Row],[Booking Date]] - tblClean[[#This Row],[Pre-Booking Date]], "")</f>
        <v/>
      </c>
      <c r="S793" s="38" t="str">
        <f>IF(AND(NOT(ISBLANK(tblClean[[#This Row],[Delivery Date]])), NOT(ISBLANK(tblClean[[#This Row],[Booking Date]]))), tblClean[[#This Row],[Delivery Date]] - tblClean[[#This Row],[Booking Date]], "")</f>
        <v/>
      </c>
      <c r="T793" s="39" t="str">
        <f>IF(AND(tblClean[[#This Row],[Is_SuccessfulDelivery]]=1, NOT(ISBLANK(tblClean[[#This Row],[Delivery Date]])), NOT(ISBLANK(tblClean[[#This Row],[Booking Date]]))),
   tblClean[[#This Row],[Delivery Date]] - tblClean[[#This Row],[Booking Date]],
   "")</f>
        <v/>
      </c>
      <c r="U7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93" s="82" t="str">
        <f>IF(tblClean[[#This Row],[Delivery Date]]="", "", tblClean[[#This Row],[Delivery Date]] - tblClean[[#This Row],[Lead Date]])</f>
        <v/>
      </c>
      <c r="W793" s="82" t="str">
        <f>_xlfn.XLOOKUP(tblClean[[#This Row],[Lead ID]], tblHP[Lead ID], tblHP[Potential_Bucket], "")</f>
        <v>Low</v>
      </c>
      <c r="X793" s="82" t="str">
        <f>IF(tblClean[[#This Row],[Customer Rating]]="", "", IF(tblClean[[#This Row],[Customer Rating]]&lt;=2,"0-2", IF(tblClean[[#This Row],[Customer Rating]]&lt;=5,"3-5", IF(tblClean[[#This Row],[Customer Rating]]&lt;=8,"6-8","9-10"))))</f>
        <v/>
      </c>
    </row>
    <row r="794" spans="1:24" x14ac:dyDescent="0.3">
      <c r="A794" s="40" t="s">
        <v>813</v>
      </c>
      <c r="B794" s="41" t="s">
        <v>21</v>
      </c>
      <c r="C794" s="41" t="s">
        <v>30</v>
      </c>
      <c r="D794" s="42">
        <v>45950</v>
      </c>
      <c r="E794" s="42">
        <v>45952</v>
      </c>
      <c r="F794" s="42">
        <v>45953</v>
      </c>
      <c r="G794" s="42">
        <v>45955</v>
      </c>
      <c r="H794" s="41" t="s">
        <v>17</v>
      </c>
      <c r="I794" s="41"/>
      <c r="J794" s="42">
        <v>45980</v>
      </c>
      <c r="K794" s="43">
        <v>7</v>
      </c>
      <c r="L794" s="44">
        <f>IF(NOT(ISBLANK(tblClean[[#This Row],[Pre-Booking Date]])), 1, 0)</f>
        <v>1</v>
      </c>
      <c r="M794" s="44">
        <f>IF(NOT(ISBLANK(tblClean[[#This Row],[Booking Date]])), 1, 0)</f>
        <v>1</v>
      </c>
      <c r="N794" s="38">
        <f>IF(NOT(ISBLANK(tblClean[[#This Row],[Delivery Date]])), 1, 0)</f>
        <v>1</v>
      </c>
      <c r="O794" s="38">
        <f>IF(OR(LOWER(TRIM(tblClean[[#This Row],[Cancellation Status]]))="yes", LOWER(TRIM(tblClean[[#This Row],[Cancellation Status]]))="cancelled"), 1, 0)</f>
        <v>0</v>
      </c>
      <c r="P794" s="38">
        <f>IF(AND(tblClean[[#This Row],[Is_Delivered]]=1, tblClean[[#This Row],[Is_Cancelled]]=0), 1, 0)</f>
        <v>1</v>
      </c>
      <c r="Q794" s="38">
        <f>IF(AND(NOT(ISBLANK(tblClean[[#This Row],[Pre-Booking Date]])), NOT(ISBLANK(tblClean[[#This Row],[Lead Date]]))), tblClean[[#This Row],[Pre-Booking Date]] - tblClean[[#This Row],[Lead Date]], "")</f>
        <v>2</v>
      </c>
      <c r="R794" s="38">
        <f>IF(AND(NOT(ISBLANK(tblClean[[#This Row],[Booking Date]])), NOT(ISBLANK(tblClean[[#This Row],[Pre-Booking Date]]))), tblClean[[#This Row],[Booking Date]] - tblClean[[#This Row],[Pre-Booking Date]], "")</f>
        <v>1</v>
      </c>
      <c r="S794" s="38">
        <f>IF(AND(NOT(ISBLANK(tblClean[[#This Row],[Delivery Date]])), NOT(ISBLANK(tblClean[[#This Row],[Booking Date]]))), tblClean[[#This Row],[Delivery Date]] - tblClean[[#This Row],[Booking Date]], "")</f>
        <v>2</v>
      </c>
      <c r="T794" s="39">
        <f>IF(AND(tblClean[[#This Row],[Is_SuccessfulDelivery]]=1, NOT(ISBLANK(tblClean[[#This Row],[Delivery Date]])), NOT(ISBLANK(tblClean[[#This Row],[Booking Date]]))),
   tblClean[[#This Row],[Delivery Date]] - tblClean[[#This Row],[Booking Date]],
   "")</f>
        <v>2</v>
      </c>
      <c r="U7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794" s="82">
        <f>IF(tblClean[[#This Row],[Delivery Date]]="", "", tblClean[[#This Row],[Delivery Date]] - tblClean[[#This Row],[Lead Date]])</f>
        <v>5</v>
      </c>
      <c r="W794" s="82" t="str">
        <f>_xlfn.XLOOKUP(tblClean[[#This Row],[Lead ID]], tblHP[Lead ID], tblHP[Potential_Bucket], "")</f>
        <v>High</v>
      </c>
      <c r="X794" s="82" t="str">
        <f>IF(tblClean[[#This Row],[Customer Rating]]="", "", IF(tblClean[[#This Row],[Customer Rating]]&lt;=2,"0-2", IF(tblClean[[#This Row],[Customer Rating]]&lt;=5,"3-5", IF(tblClean[[#This Row],[Customer Rating]]&lt;=8,"6-8","9-10"))))</f>
        <v>6-8</v>
      </c>
    </row>
    <row r="795" spans="1:24" x14ac:dyDescent="0.3">
      <c r="A795" s="33" t="s">
        <v>814</v>
      </c>
      <c r="B795" s="34" t="s">
        <v>19</v>
      </c>
      <c r="C795" s="34" t="s">
        <v>22</v>
      </c>
      <c r="D795" s="35">
        <v>45938</v>
      </c>
      <c r="E795" s="34"/>
      <c r="F795" s="34"/>
      <c r="G795" s="34"/>
      <c r="H795" s="34" t="s">
        <v>23</v>
      </c>
      <c r="I795" s="34" t="s">
        <v>101</v>
      </c>
      <c r="J795" s="34"/>
      <c r="K795" s="36"/>
      <c r="L795" s="44">
        <f>IF(NOT(ISBLANK(tblClean[[#This Row],[Pre-Booking Date]])), 1, 0)</f>
        <v>0</v>
      </c>
      <c r="M795" s="44">
        <f>IF(NOT(ISBLANK(tblClean[[#This Row],[Booking Date]])), 1, 0)</f>
        <v>0</v>
      </c>
      <c r="N795" s="38">
        <f>IF(NOT(ISBLANK(tblClean[[#This Row],[Delivery Date]])), 1, 0)</f>
        <v>0</v>
      </c>
      <c r="O795" s="38">
        <f>IF(OR(LOWER(TRIM(tblClean[[#This Row],[Cancellation Status]]))="yes", LOWER(TRIM(tblClean[[#This Row],[Cancellation Status]]))="cancelled"), 1, 0)</f>
        <v>1</v>
      </c>
      <c r="P795" s="38">
        <f>IF(AND(tblClean[[#This Row],[Is_Delivered]]=1, tblClean[[#This Row],[Is_Cancelled]]=0), 1, 0)</f>
        <v>0</v>
      </c>
      <c r="Q795" s="38" t="str">
        <f>IF(AND(NOT(ISBLANK(tblClean[[#This Row],[Pre-Booking Date]])), NOT(ISBLANK(tblClean[[#This Row],[Lead Date]]))), tblClean[[#This Row],[Pre-Booking Date]] - tblClean[[#This Row],[Lead Date]], "")</f>
        <v/>
      </c>
      <c r="R795" s="38" t="str">
        <f>IF(AND(NOT(ISBLANK(tblClean[[#This Row],[Booking Date]])), NOT(ISBLANK(tblClean[[#This Row],[Pre-Booking Date]]))), tblClean[[#This Row],[Booking Date]] - tblClean[[#This Row],[Pre-Booking Date]], "")</f>
        <v/>
      </c>
      <c r="S795" s="38" t="str">
        <f>IF(AND(NOT(ISBLANK(tblClean[[#This Row],[Delivery Date]])), NOT(ISBLANK(tblClean[[#This Row],[Booking Date]]))), tblClean[[#This Row],[Delivery Date]] - tblClean[[#This Row],[Booking Date]], "")</f>
        <v/>
      </c>
      <c r="T795" s="39" t="str">
        <f>IF(AND(tblClean[[#This Row],[Is_SuccessfulDelivery]]=1, NOT(ISBLANK(tblClean[[#This Row],[Delivery Date]])), NOT(ISBLANK(tblClean[[#This Row],[Booking Date]]))),
   tblClean[[#This Row],[Delivery Date]] - tblClean[[#This Row],[Booking Date]],
   "")</f>
        <v/>
      </c>
      <c r="U7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795" s="82" t="str">
        <f>IF(tblClean[[#This Row],[Delivery Date]]="", "", tblClean[[#This Row],[Delivery Date]] - tblClean[[#This Row],[Lead Date]])</f>
        <v/>
      </c>
      <c r="W795" s="82" t="str">
        <f>_xlfn.XLOOKUP(tblClean[[#This Row],[Lead ID]], tblHP[Lead ID], tblHP[Potential_Bucket], "")</f>
        <v>Low</v>
      </c>
      <c r="X795" s="82" t="str">
        <f>IF(tblClean[[#This Row],[Customer Rating]]="", "", IF(tblClean[[#This Row],[Customer Rating]]&lt;=2,"0-2", IF(tblClean[[#This Row],[Customer Rating]]&lt;=5,"3-5", IF(tblClean[[#This Row],[Customer Rating]]&lt;=8,"6-8","9-10"))))</f>
        <v/>
      </c>
    </row>
    <row r="796" spans="1:24" x14ac:dyDescent="0.3">
      <c r="A796" s="40" t="s">
        <v>815</v>
      </c>
      <c r="B796" s="41" t="s">
        <v>21</v>
      </c>
      <c r="C796" s="41" t="s">
        <v>16</v>
      </c>
      <c r="D796" s="42">
        <v>45951</v>
      </c>
      <c r="E796" s="42">
        <v>45954</v>
      </c>
      <c r="F796" s="42">
        <v>45959</v>
      </c>
      <c r="G796" s="42">
        <v>45962</v>
      </c>
      <c r="H796" s="41" t="s">
        <v>17</v>
      </c>
      <c r="I796" s="41"/>
      <c r="J796" s="42">
        <v>45983</v>
      </c>
      <c r="K796" s="43">
        <v>3</v>
      </c>
      <c r="L796" s="44">
        <f>IF(NOT(ISBLANK(tblClean[[#This Row],[Pre-Booking Date]])), 1, 0)</f>
        <v>1</v>
      </c>
      <c r="M796" s="44">
        <f>IF(NOT(ISBLANK(tblClean[[#This Row],[Booking Date]])), 1, 0)</f>
        <v>1</v>
      </c>
      <c r="N796" s="38">
        <f>IF(NOT(ISBLANK(tblClean[[#This Row],[Delivery Date]])), 1, 0)</f>
        <v>1</v>
      </c>
      <c r="O796" s="38">
        <f>IF(OR(LOWER(TRIM(tblClean[[#This Row],[Cancellation Status]]))="yes", LOWER(TRIM(tblClean[[#This Row],[Cancellation Status]]))="cancelled"), 1, 0)</f>
        <v>0</v>
      </c>
      <c r="P796" s="38">
        <f>IF(AND(tblClean[[#This Row],[Is_Delivered]]=1, tblClean[[#This Row],[Is_Cancelled]]=0), 1, 0)</f>
        <v>1</v>
      </c>
      <c r="Q796" s="38">
        <f>IF(AND(NOT(ISBLANK(tblClean[[#This Row],[Pre-Booking Date]])), NOT(ISBLANK(tblClean[[#This Row],[Lead Date]]))), tblClean[[#This Row],[Pre-Booking Date]] - tblClean[[#This Row],[Lead Date]], "")</f>
        <v>3</v>
      </c>
      <c r="R796" s="38">
        <f>IF(AND(NOT(ISBLANK(tblClean[[#This Row],[Booking Date]])), NOT(ISBLANK(tblClean[[#This Row],[Pre-Booking Date]]))), tblClean[[#This Row],[Booking Date]] - tblClean[[#This Row],[Pre-Booking Date]], "")</f>
        <v>5</v>
      </c>
      <c r="S796" s="38">
        <f>IF(AND(NOT(ISBLANK(tblClean[[#This Row],[Delivery Date]])), NOT(ISBLANK(tblClean[[#This Row],[Booking Date]]))), tblClean[[#This Row],[Delivery Date]] - tblClean[[#This Row],[Booking Date]], "")</f>
        <v>3</v>
      </c>
      <c r="T796" s="39">
        <f>IF(AND(tblClean[[#This Row],[Is_SuccessfulDelivery]]=1, NOT(ISBLANK(tblClean[[#This Row],[Delivery Date]])), NOT(ISBLANK(tblClean[[#This Row],[Booking Date]]))),
   tblClean[[#This Row],[Delivery Date]] - tblClean[[#This Row],[Booking Date]],
   "")</f>
        <v>3</v>
      </c>
      <c r="U7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96" s="82">
        <f>IF(tblClean[[#This Row],[Delivery Date]]="", "", tblClean[[#This Row],[Delivery Date]] - tblClean[[#This Row],[Lead Date]])</f>
        <v>11</v>
      </c>
      <c r="W796" s="82" t="str">
        <f>_xlfn.XLOOKUP(tblClean[[#This Row],[Lead ID]], tblHP[Lead ID], tblHP[Potential_Bucket], "")</f>
        <v>Low</v>
      </c>
      <c r="X796" s="82" t="str">
        <f>IF(tblClean[[#This Row],[Customer Rating]]="", "", IF(tblClean[[#This Row],[Customer Rating]]&lt;=2,"0-2", IF(tblClean[[#This Row],[Customer Rating]]&lt;=5,"3-5", IF(tblClean[[#This Row],[Customer Rating]]&lt;=8,"6-8","9-10"))))</f>
        <v>3-5</v>
      </c>
    </row>
    <row r="797" spans="1:24" x14ac:dyDescent="0.3">
      <c r="A797" s="33" t="s">
        <v>816</v>
      </c>
      <c r="B797" s="34" t="s">
        <v>15</v>
      </c>
      <c r="C797" s="34" t="s">
        <v>30</v>
      </c>
      <c r="D797" s="35">
        <v>45933</v>
      </c>
      <c r="E797" s="35">
        <v>45935</v>
      </c>
      <c r="F797" s="35">
        <v>45940</v>
      </c>
      <c r="G797" s="35">
        <v>45942</v>
      </c>
      <c r="H797" s="34" t="s">
        <v>17</v>
      </c>
      <c r="I797" s="34"/>
      <c r="J797" s="35">
        <v>45958</v>
      </c>
      <c r="K797" s="36">
        <v>3</v>
      </c>
      <c r="L797" s="44">
        <f>IF(NOT(ISBLANK(tblClean[[#This Row],[Pre-Booking Date]])), 1, 0)</f>
        <v>1</v>
      </c>
      <c r="M797" s="44">
        <f>IF(NOT(ISBLANK(tblClean[[#This Row],[Booking Date]])), 1, 0)</f>
        <v>1</v>
      </c>
      <c r="N797" s="38">
        <f>IF(NOT(ISBLANK(tblClean[[#This Row],[Delivery Date]])), 1, 0)</f>
        <v>1</v>
      </c>
      <c r="O797" s="38">
        <f>IF(OR(LOWER(TRIM(tblClean[[#This Row],[Cancellation Status]]))="yes", LOWER(TRIM(tblClean[[#This Row],[Cancellation Status]]))="cancelled"), 1, 0)</f>
        <v>0</v>
      </c>
      <c r="P797" s="38">
        <f>IF(AND(tblClean[[#This Row],[Is_Delivered]]=1, tblClean[[#This Row],[Is_Cancelled]]=0), 1, 0)</f>
        <v>1</v>
      </c>
      <c r="Q797" s="38">
        <f>IF(AND(NOT(ISBLANK(tblClean[[#This Row],[Pre-Booking Date]])), NOT(ISBLANK(tblClean[[#This Row],[Lead Date]]))), tblClean[[#This Row],[Pre-Booking Date]] - tblClean[[#This Row],[Lead Date]], "")</f>
        <v>2</v>
      </c>
      <c r="R797" s="38">
        <f>IF(AND(NOT(ISBLANK(tblClean[[#This Row],[Booking Date]])), NOT(ISBLANK(tblClean[[#This Row],[Pre-Booking Date]]))), tblClean[[#This Row],[Booking Date]] - tblClean[[#This Row],[Pre-Booking Date]], "")</f>
        <v>5</v>
      </c>
      <c r="S797" s="38">
        <f>IF(AND(NOT(ISBLANK(tblClean[[#This Row],[Delivery Date]])), NOT(ISBLANK(tblClean[[#This Row],[Booking Date]]))), tblClean[[#This Row],[Delivery Date]] - tblClean[[#This Row],[Booking Date]], "")</f>
        <v>2</v>
      </c>
      <c r="T797" s="39">
        <f>IF(AND(tblClean[[#This Row],[Is_SuccessfulDelivery]]=1, NOT(ISBLANK(tblClean[[#This Row],[Delivery Date]])), NOT(ISBLANK(tblClean[[#This Row],[Booking Date]]))),
   tblClean[[#This Row],[Delivery Date]] - tblClean[[#This Row],[Booking Date]],
   "")</f>
        <v>2</v>
      </c>
      <c r="U7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97" s="82">
        <f>IF(tblClean[[#This Row],[Delivery Date]]="", "", tblClean[[#This Row],[Delivery Date]] - tblClean[[#This Row],[Lead Date]])</f>
        <v>9</v>
      </c>
      <c r="W797" s="82" t="str">
        <f>_xlfn.XLOOKUP(tblClean[[#This Row],[Lead ID]], tblHP[Lead ID], tblHP[Potential_Bucket], "")</f>
        <v>Medium</v>
      </c>
      <c r="X797" s="82" t="str">
        <f>IF(tblClean[[#This Row],[Customer Rating]]="", "", IF(tblClean[[#This Row],[Customer Rating]]&lt;=2,"0-2", IF(tblClean[[#This Row],[Customer Rating]]&lt;=5,"3-5", IF(tblClean[[#This Row],[Customer Rating]]&lt;=8,"6-8","9-10"))))</f>
        <v>3-5</v>
      </c>
    </row>
    <row r="798" spans="1:24" x14ac:dyDescent="0.3">
      <c r="A798" s="40" t="s">
        <v>817</v>
      </c>
      <c r="B798" s="41" t="s">
        <v>21</v>
      </c>
      <c r="C798" s="41" t="s">
        <v>30</v>
      </c>
      <c r="D798" s="42">
        <v>45951</v>
      </c>
      <c r="E798" s="42">
        <v>45953</v>
      </c>
      <c r="F798" s="42">
        <v>45956</v>
      </c>
      <c r="G798" s="42">
        <v>45959</v>
      </c>
      <c r="H798" s="41" t="s">
        <v>17</v>
      </c>
      <c r="I798" s="41"/>
      <c r="J798" s="42">
        <v>45974</v>
      </c>
      <c r="K798" s="43">
        <v>3</v>
      </c>
      <c r="L798" s="44">
        <f>IF(NOT(ISBLANK(tblClean[[#This Row],[Pre-Booking Date]])), 1, 0)</f>
        <v>1</v>
      </c>
      <c r="M798" s="44">
        <f>IF(NOT(ISBLANK(tblClean[[#This Row],[Booking Date]])), 1, 0)</f>
        <v>1</v>
      </c>
      <c r="N798" s="38">
        <f>IF(NOT(ISBLANK(tblClean[[#This Row],[Delivery Date]])), 1, 0)</f>
        <v>1</v>
      </c>
      <c r="O798" s="38">
        <f>IF(OR(LOWER(TRIM(tblClean[[#This Row],[Cancellation Status]]))="yes", LOWER(TRIM(tblClean[[#This Row],[Cancellation Status]]))="cancelled"), 1, 0)</f>
        <v>0</v>
      </c>
      <c r="P798" s="38">
        <f>IF(AND(tblClean[[#This Row],[Is_Delivered]]=1, tblClean[[#This Row],[Is_Cancelled]]=0), 1, 0)</f>
        <v>1</v>
      </c>
      <c r="Q798" s="38">
        <f>IF(AND(NOT(ISBLANK(tblClean[[#This Row],[Pre-Booking Date]])), NOT(ISBLANK(tblClean[[#This Row],[Lead Date]]))), tblClean[[#This Row],[Pre-Booking Date]] - tblClean[[#This Row],[Lead Date]], "")</f>
        <v>2</v>
      </c>
      <c r="R798" s="38">
        <f>IF(AND(NOT(ISBLANK(tblClean[[#This Row],[Booking Date]])), NOT(ISBLANK(tblClean[[#This Row],[Pre-Booking Date]]))), tblClean[[#This Row],[Booking Date]] - tblClean[[#This Row],[Pre-Booking Date]], "")</f>
        <v>3</v>
      </c>
      <c r="S798" s="38">
        <f>IF(AND(NOT(ISBLANK(tblClean[[#This Row],[Delivery Date]])), NOT(ISBLANK(tblClean[[#This Row],[Booking Date]]))), tblClean[[#This Row],[Delivery Date]] - tblClean[[#This Row],[Booking Date]], "")</f>
        <v>3</v>
      </c>
      <c r="T798" s="39">
        <f>IF(AND(tblClean[[#This Row],[Is_SuccessfulDelivery]]=1, NOT(ISBLANK(tblClean[[#This Row],[Delivery Date]])), NOT(ISBLANK(tblClean[[#This Row],[Booking Date]]))),
   tblClean[[#This Row],[Delivery Date]] - tblClean[[#This Row],[Booking Date]],
   "")</f>
        <v>3</v>
      </c>
      <c r="U7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98" s="82">
        <f>IF(tblClean[[#This Row],[Delivery Date]]="", "", tblClean[[#This Row],[Delivery Date]] - tblClean[[#This Row],[Lead Date]])</f>
        <v>8</v>
      </c>
      <c r="W798" s="82" t="str">
        <f>_xlfn.XLOOKUP(tblClean[[#This Row],[Lead ID]], tblHP[Lead ID], tblHP[Potential_Bucket], "")</f>
        <v>Low</v>
      </c>
      <c r="X798" s="82" t="str">
        <f>IF(tblClean[[#This Row],[Customer Rating]]="", "", IF(tblClean[[#This Row],[Customer Rating]]&lt;=2,"0-2", IF(tblClean[[#This Row],[Customer Rating]]&lt;=5,"3-5", IF(tblClean[[#This Row],[Customer Rating]]&lt;=8,"6-8","9-10"))))</f>
        <v>3-5</v>
      </c>
    </row>
    <row r="799" spans="1:24" x14ac:dyDescent="0.3">
      <c r="A799" s="33" t="s">
        <v>818</v>
      </c>
      <c r="B799" s="34" t="s">
        <v>15</v>
      </c>
      <c r="C799" s="34" t="s">
        <v>16</v>
      </c>
      <c r="D799" s="35">
        <v>45957</v>
      </c>
      <c r="E799" s="35">
        <v>45960</v>
      </c>
      <c r="F799" s="35">
        <v>45964</v>
      </c>
      <c r="G799" s="35">
        <v>45969</v>
      </c>
      <c r="H799" s="34" t="s">
        <v>17</v>
      </c>
      <c r="I799" s="34"/>
      <c r="J799" s="35">
        <v>45991</v>
      </c>
      <c r="K799" s="36">
        <v>5</v>
      </c>
      <c r="L799" s="44">
        <f>IF(NOT(ISBLANK(tblClean[[#This Row],[Pre-Booking Date]])), 1, 0)</f>
        <v>1</v>
      </c>
      <c r="M799" s="44">
        <f>IF(NOT(ISBLANK(tblClean[[#This Row],[Booking Date]])), 1, 0)</f>
        <v>1</v>
      </c>
      <c r="N799" s="38">
        <f>IF(NOT(ISBLANK(tblClean[[#This Row],[Delivery Date]])), 1, 0)</f>
        <v>1</v>
      </c>
      <c r="O799" s="38">
        <f>IF(OR(LOWER(TRIM(tblClean[[#This Row],[Cancellation Status]]))="yes", LOWER(TRIM(tblClean[[#This Row],[Cancellation Status]]))="cancelled"), 1, 0)</f>
        <v>0</v>
      </c>
      <c r="P799" s="38">
        <f>IF(AND(tblClean[[#This Row],[Is_Delivered]]=1, tblClean[[#This Row],[Is_Cancelled]]=0), 1, 0)</f>
        <v>1</v>
      </c>
      <c r="Q799" s="38">
        <f>IF(AND(NOT(ISBLANK(tblClean[[#This Row],[Pre-Booking Date]])), NOT(ISBLANK(tblClean[[#This Row],[Lead Date]]))), tblClean[[#This Row],[Pre-Booking Date]] - tblClean[[#This Row],[Lead Date]], "")</f>
        <v>3</v>
      </c>
      <c r="R799" s="38">
        <f>IF(AND(NOT(ISBLANK(tblClean[[#This Row],[Booking Date]])), NOT(ISBLANK(tblClean[[#This Row],[Pre-Booking Date]]))), tblClean[[#This Row],[Booking Date]] - tblClean[[#This Row],[Pre-Booking Date]], "")</f>
        <v>4</v>
      </c>
      <c r="S799" s="38">
        <f>IF(AND(NOT(ISBLANK(tblClean[[#This Row],[Delivery Date]])), NOT(ISBLANK(tblClean[[#This Row],[Booking Date]]))), tblClean[[#This Row],[Delivery Date]] - tblClean[[#This Row],[Booking Date]], "")</f>
        <v>5</v>
      </c>
      <c r="T799" s="39">
        <f>IF(AND(tblClean[[#This Row],[Is_SuccessfulDelivery]]=1, NOT(ISBLANK(tblClean[[#This Row],[Delivery Date]])), NOT(ISBLANK(tblClean[[#This Row],[Booking Date]]))),
   tblClean[[#This Row],[Delivery Date]] - tblClean[[#This Row],[Booking Date]],
   "")</f>
        <v>5</v>
      </c>
      <c r="U7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799" s="82">
        <f>IF(tblClean[[#This Row],[Delivery Date]]="", "", tblClean[[#This Row],[Delivery Date]] - tblClean[[#This Row],[Lead Date]])</f>
        <v>12</v>
      </c>
      <c r="W799" s="82" t="str">
        <f>_xlfn.XLOOKUP(tblClean[[#This Row],[Lead ID]], tblHP[Lead ID], tblHP[Potential_Bucket], "")</f>
        <v>Low</v>
      </c>
      <c r="X799" s="82" t="str">
        <f>IF(tblClean[[#This Row],[Customer Rating]]="", "", IF(tblClean[[#This Row],[Customer Rating]]&lt;=2,"0-2", IF(tblClean[[#This Row],[Customer Rating]]&lt;=5,"3-5", IF(tblClean[[#This Row],[Customer Rating]]&lt;=8,"6-8","9-10"))))</f>
        <v>3-5</v>
      </c>
    </row>
    <row r="800" spans="1:24" x14ac:dyDescent="0.3">
      <c r="A800" s="40" t="s">
        <v>819</v>
      </c>
      <c r="B800" s="41" t="s">
        <v>21</v>
      </c>
      <c r="C800" s="41" t="s">
        <v>16</v>
      </c>
      <c r="D800" s="42">
        <v>45945</v>
      </c>
      <c r="E800" s="42">
        <v>45947</v>
      </c>
      <c r="F800" s="42">
        <v>45948</v>
      </c>
      <c r="G800" s="42">
        <v>45953</v>
      </c>
      <c r="H800" s="41" t="s">
        <v>17</v>
      </c>
      <c r="I800" s="41"/>
      <c r="J800" s="42">
        <v>45963</v>
      </c>
      <c r="K800" s="43">
        <v>8</v>
      </c>
      <c r="L800" s="44">
        <f>IF(NOT(ISBLANK(tblClean[[#This Row],[Pre-Booking Date]])), 1, 0)</f>
        <v>1</v>
      </c>
      <c r="M800" s="44">
        <f>IF(NOT(ISBLANK(tblClean[[#This Row],[Booking Date]])), 1, 0)</f>
        <v>1</v>
      </c>
      <c r="N800" s="38">
        <f>IF(NOT(ISBLANK(tblClean[[#This Row],[Delivery Date]])), 1, 0)</f>
        <v>1</v>
      </c>
      <c r="O800" s="38">
        <f>IF(OR(LOWER(TRIM(tblClean[[#This Row],[Cancellation Status]]))="yes", LOWER(TRIM(tblClean[[#This Row],[Cancellation Status]]))="cancelled"), 1, 0)</f>
        <v>0</v>
      </c>
      <c r="P800" s="38">
        <f>IF(AND(tblClean[[#This Row],[Is_Delivered]]=1, tblClean[[#This Row],[Is_Cancelled]]=0), 1, 0)</f>
        <v>1</v>
      </c>
      <c r="Q800" s="38">
        <f>IF(AND(NOT(ISBLANK(tblClean[[#This Row],[Pre-Booking Date]])), NOT(ISBLANK(tblClean[[#This Row],[Lead Date]]))), tblClean[[#This Row],[Pre-Booking Date]] - tblClean[[#This Row],[Lead Date]], "")</f>
        <v>2</v>
      </c>
      <c r="R800" s="38">
        <f>IF(AND(NOT(ISBLANK(tblClean[[#This Row],[Booking Date]])), NOT(ISBLANK(tblClean[[#This Row],[Pre-Booking Date]]))), tblClean[[#This Row],[Booking Date]] - tblClean[[#This Row],[Pre-Booking Date]], "")</f>
        <v>1</v>
      </c>
      <c r="S800" s="38">
        <f>IF(AND(NOT(ISBLANK(tblClean[[#This Row],[Delivery Date]])), NOT(ISBLANK(tblClean[[#This Row],[Booking Date]]))), tblClean[[#This Row],[Delivery Date]] - tblClean[[#This Row],[Booking Date]], "")</f>
        <v>5</v>
      </c>
      <c r="T800" s="39">
        <f>IF(AND(tblClean[[#This Row],[Is_SuccessfulDelivery]]=1, NOT(ISBLANK(tblClean[[#This Row],[Delivery Date]])), NOT(ISBLANK(tblClean[[#This Row],[Booking Date]]))),
   tblClean[[#This Row],[Delivery Date]] - tblClean[[#This Row],[Booking Date]],
   "")</f>
        <v>5</v>
      </c>
      <c r="U8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00" s="82">
        <f>IF(tblClean[[#This Row],[Delivery Date]]="", "", tblClean[[#This Row],[Delivery Date]] - tblClean[[#This Row],[Lead Date]])</f>
        <v>8</v>
      </c>
      <c r="W800" s="82" t="str">
        <f>_xlfn.XLOOKUP(tblClean[[#This Row],[Lead ID]], tblHP[Lead ID], tblHP[Potential_Bucket], "")</f>
        <v>Low</v>
      </c>
      <c r="X800" s="82" t="str">
        <f>IF(tblClean[[#This Row],[Customer Rating]]="", "", IF(tblClean[[#This Row],[Customer Rating]]&lt;=2,"0-2", IF(tblClean[[#This Row],[Customer Rating]]&lt;=5,"3-5", IF(tblClean[[#This Row],[Customer Rating]]&lt;=8,"6-8","9-10"))))</f>
        <v>6-8</v>
      </c>
    </row>
    <row r="801" spans="1:24" x14ac:dyDescent="0.3">
      <c r="A801" s="33" t="s">
        <v>820</v>
      </c>
      <c r="B801" s="34" t="s">
        <v>32</v>
      </c>
      <c r="C801" s="34" t="s">
        <v>22</v>
      </c>
      <c r="D801" s="35">
        <v>45960</v>
      </c>
      <c r="E801" s="34"/>
      <c r="F801" s="34"/>
      <c r="G801" s="34"/>
      <c r="H801" s="34" t="s">
        <v>23</v>
      </c>
      <c r="I801" s="34" t="s">
        <v>101</v>
      </c>
      <c r="J801" s="34"/>
      <c r="K801" s="36"/>
      <c r="L801" s="44">
        <f>IF(NOT(ISBLANK(tblClean[[#This Row],[Pre-Booking Date]])), 1, 0)</f>
        <v>0</v>
      </c>
      <c r="M801" s="44">
        <f>IF(NOT(ISBLANK(tblClean[[#This Row],[Booking Date]])), 1, 0)</f>
        <v>0</v>
      </c>
      <c r="N801" s="38">
        <f>IF(NOT(ISBLANK(tblClean[[#This Row],[Delivery Date]])), 1, 0)</f>
        <v>0</v>
      </c>
      <c r="O801" s="38">
        <f>IF(OR(LOWER(TRIM(tblClean[[#This Row],[Cancellation Status]]))="yes", LOWER(TRIM(tblClean[[#This Row],[Cancellation Status]]))="cancelled"), 1, 0)</f>
        <v>1</v>
      </c>
      <c r="P801" s="38">
        <f>IF(AND(tblClean[[#This Row],[Is_Delivered]]=1, tblClean[[#This Row],[Is_Cancelled]]=0), 1, 0)</f>
        <v>0</v>
      </c>
      <c r="Q801" s="38" t="str">
        <f>IF(AND(NOT(ISBLANK(tblClean[[#This Row],[Pre-Booking Date]])), NOT(ISBLANK(tblClean[[#This Row],[Lead Date]]))), tblClean[[#This Row],[Pre-Booking Date]] - tblClean[[#This Row],[Lead Date]], "")</f>
        <v/>
      </c>
      <c r="R801" s="38" t="str">
        <f>IF(AND(NOT(ISBLANK(tblClean[[#This Row],[Booking Date]])), NOT(ISBLANK(tblClean[[#This Row],[Pre-Booking Date]]))), tblClean[[#This Row],[Booking Date]] - tblClean[[#This Row],[Pre-Booking Date]], "")</f>
        <v/>
      </c>
      <c r="S801" s="38" t="str">
        <f>IF(AND(NOT(ISBLANK(tblClean[[#This Row],[Delivery Date]])), NOT(ISBLANK(tblClean[[#This Row],[Booking Date]]))), tblClean[[#This Row],[Delivery Date]] - tblClean[[#This Row],[Booking Date]], "")</f>
        <v/>
      </c>
      <c r="T801" s="39" t="str">
        <f>IF(AND(tblClean[[#This Row],[Is_SuccessfulDelivery]]=1, NOT(ISBLANK(tblClean[[#This Row],[Delivery Date]])), NOT(ISBLANK(tblClean[[#This Row],[Booking Date]]))),
   tblClean[[#This Row],[Delivery Date]] - tblClean[[#This Row],[Booking Date]],
   "")</f>
        <v/>
      </c>
      <c r="U8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01" s="82" t="str">
        <f>IF(tblClean[[#This Row],[Delivery Date]]="", "", tblClean[[#This Row],[Delivery Date]] - tblClean[[#This Row],[Lead Date]])</f>
        <v/>
      </c>
      <c r="W801" s="82" t="str">
        <f>_xlfn.XLOOKUP(tblClean[[#This Row],[Lead ID]], tblHP[Lead ID], tblHP[Potential_Bucket], "")</f>
        <v>Low</v>
      </c>
      <c r="X801" s="82" t="str">
        <f>IF(tblClean[[#This Row],[Customer Rating]]="", "", IF(tblClean[[#This Row],[Customer Rating]]&lt;=2,"0-2", IF(tblClean[[#This Row],[Customer Rating]]&lt;=5,"3-5", IF(tblClean[[#This Row],[Customer Rating]]&lt;=8,"6-8","9-10"))))</f>
        <v/>
      </c>
    </row>
    <row r="802" spans="1:24" x14ac:dyDescent="0.3">
      <c r="A802" s="40" t="s">
        <v>821</v>
      </c>
      <c r="B802" s="41" t="s">
        <v>15</v>
      </c>
      <c r="C802" s="41" t="s">
        <v>30</v>
      </c>
      <c r="D802" s="42">
        <v>45953</v>
      </c>
      <c r="E802" s="42">
        <v>45956</v>
      </c>
      <c r="F802" s="42">
        <v>45959</v>
      </c>
      <c r="G802" s="42">
        <v>45963</v>
      </c>
      <c r="H802" s="41" t="s">
        <v>17</v>
      </c>
      <c r="I802" s="41"/>
      <c r="J802" s="42">
        <v>45980</v>
      </c>
      <c r="K802" s="43">
        <v>1</v>
      </c>
      <c r="L802" s="44">
        <f>IF(NOT(ISBLANK(tblClean[[#This Row],[Pre-Booking Date]])), 1, 0)</f>
        <v>1</v>
      </c>
      <c r="M802" s="44">
        <f>IF(NOT(ISBLANK(tblClean[[#This Row],[Booking Date]])), 1, 0)</f>
        <v>1</v>
      </c>
      <c r="N802" s="38">
        <f>IF(NOT(ISBLANK(tblClean[[#This Row],[Delivery Date]])), 1, 0)</f>
        <v>1</v>
      </c>
      <c r="O802" s="38">
        <f>IF(OR(LOWER(TRIM(tblClean[[#This Row],[Cancellation Status]]))="yes", LOWER(TRIM(tblClean[[#This Row],[Cancellation Status]]))="cancelled"), 1, 0)</f>
        <v>0</v>
      </c>
      <c r="P802" s="38">
        <f>IF(AND(tblClean[[#This Row],[Is_Delivered]]=1, tblClean[[#This Row],[Is_Cancelled]]=0), 1, 0)</f>
        <v>1</v>
      </c>
      <c r="Q802" s="38">
        <f>IF(AND(NOT(ISBLANK(tblClean[[#This Row],[Pre-Booking Date]])), NOT(ISBLANK(tblClean[[#This Row],[Lead Date]]))), tblClean[[#This Row],[Pre-Booking Date]] - tblClean[[#This Row],[Lead Date]], "")</f>
        <v>3</v>
      </c>
      <c r="R802" s="38">
        <f>IF(AND(NOT(ISBLANK(tblClean[[#This Row],[Booking Date]])), NOT(ISBLANK(tblClean[[#This Row],[Pre-Booking Date]]))), tblClean[[#This Row],[Booking Date]] - tblClean[[#This Row],[Pre-Booking Date]], "")</f>
        <v>3</v>
      </c>
      <c r="S802" s="38">
        <f>IF(AND(NOT(ISBLANK(tblClean[[#This Row],[Delivery Date]])), NOT(ISBLANK(tblClean[[#This Row],[Booking Date]]))), tblClean[[#This Row],[Delivery Date]] - tblClean[[#This Row],[Booking Date]], "")</f>
        <v>4</v>
      </c>
      <c r="T802" s="39">
        <f>IF(AND(tblClean[[#This Row],[Is_SuccessfulDelivery]]=1, NOT(ISBLANK(tblClean[[#This Row],[Delivery Date]])), NOT(ISBLANK(tblClean[[#This Row],[Booking Date]]))),
   tblClean[[#This Row],[Delivery Date]] - tblClean[[#This Row],[Booking Date]],
   "")</f>
        <v>4</v>
      </c>
      <c r="U8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02" s="82">
        <f>IF(tblClean[[#This Row],[Delivery Date]]="", "", tblClean[[#This Row],[Delivery Date]] - tblClean[[#This Row],[Lead Date]])</f>
        <v>10</v>
      </c>
      <c r="W802" s="82" t="str">
        <f>_xlfn.XLOOKUP(tblClean[[#This Row],[Lead ID]], tblHP[Lead ID], tblHP[Potential_Bucket], "")</f>
        <v>Low</v>
      </c>
      <c r="X802" s="82" t="str">
        <f>IF(tblClean[[#This Row],[Customer Rating]]="", "", IF(tblClean[[#This Row],[Customer Rating]]&lt;=2,"0-2", IF(tblClean[[#This Row],[Customer Rating]]&lt;=5,"3-5", IF(tblClean[[#This Row],[Customer Rating]]&lt;=8,"6-8","9-10"))))</f>
        <v>0-2</v>
      </c>
    </row>
    <row r="803" spans="1:24" x14ac:dyDescent="0.3">
      <c r="A803" s="33" t="s">
        <v>822</v>
      </c>
      <c r="B803" s="34" t="s">
        <v>21</v>
      </c>
      <c r="C803" s="34" t="s">
        <v>30</v>
      </c>
      <c r="D803" s="35">
        <v>45940</v>
      </c>
      <c r="E803" s="35">
        <v>45945</v>
      </c>
      <c r="F803" s="35">
        <v>45949</v>
      </c>
      <c r="G803" s="35">
        <v>45954</v>
      </c>
      <c r="H803" s="34" t="s">
        <v>17</v>
      </c>
      <c r="I803" s="34"/>
      <c r="J803" s="35">
        <v>45971</v>
      </c>
      <c r="K803" s="36">
        <v>10</v>
      </c>
      <c r="L803" s="44">
        <f>IF(NOT(ISBLANK(tblClean[[#This Row],[Pre-Booking Date]])), 1, 0)</f>
        <v>1</v>
      </c>
      <c r="M803" s="44">
        <f>IF(NOT(ISBLANK(tblClean[[#This Row],[Booking Date]])), 1, 0)</f>
        <v>1</v>
      </c>
      <c r="N803" s="38">
        <f>IF(NOT(ISBLANK(tblClean[[#This Row],[Delivery Date]])), 1, 0)</f>
        <v>1</v>
      </c>
      <c r="O803" s="38">
        <f>IF(OR(LOWER(TRIM(tblClean[[#This Row],[Cancellation Status]]))="yes", LOWER(TRIM(tblClean[[#This Row],[Cancellation Status]]))="cancelled"), 1, 0)</f>
        <v>0</v>
      </c>
      <c r="P803" s="38">
        <f>IF(AND(tblClean[[#This Row],[Is_Delivered]]=1, tblClean[[#This Row],[Is_Cancelled]]=0), 1, 0)</f>
        <v>1</v>
      </c>
      <c r="Q803" s="38">
        <f>IF(AND(NOT(ISBLANK(tblClean[[#This Row],[Pre-Booking Date]])), NOT(ISBLANK(tblClean[[#This Row],[Lead Date]]))), tblClean[[#This Row],[Pre-Booking Date]] - tblClean[[#This Row],[Lead Date]], "")</f>
        <v>5</v>
      </c>
      <c r="R803" s="38">
        <f>IF(AND(NOT(ISBLANK(tblClean[[#This Row],[Booking Date]])), NOT(ISBLANK(tblClean[[#This Row],[Pre-Booking Date]]))), tblClean[[#This Row],[Booking Date]] - tblClean[[#This Row],[Pre-Booking Date]], "")</f>
        <v>4</v>
      </c>
      <c r="S803" s="38">
        <f>IF(AND(NOT(ISBLANK(tblClean[[#This Row],[Delivery Date]])), NOT(ISBLANK(tblClean[[#This Row],[Booking Date]]))), tblClean[[#This Row],[Delivery Date]] - tblClean[[#This Row],[Booking Date]], "")</f>
        <v>5</v>
      </c>
      <c r="T803" s="39">
        <f>IF(AND(tblClean[[#This Row],[Is_SuccessfulDelivery]]=1, NOT(ISBLANK(tblClean[[#This Row],[Delivery Date]])), NOT(ISBLANK(tblClean[[#This Row],[Booking Date]]))),
   tblClean[[#This Row],[Delivery Date]] - tblClean[[#This Row],[Booking Date]],
   "")</f>
        <v>5</v>
      </c>
      <c r="U8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03" s="82">
        <f>IF(tblClean[[#This Row],[Delivery Date]]="", "", tblClean[[#This Row],[Delivery Date]] - tblClean[[#This Row],[Lead Date]])</f>
        <v>14</v>
      </c>
      <c r="W803" s="82" t="str">
        <f>_xlfn.XLOOKUP(tblClean[[#This Row],[Lead ID]], tblHP[Lead ID], tblHP[Potential_Bucket], "")</f>
        <v>High</v>
      </c>
      <c r="X803" s="82" t="str">
        <f>IF(tblClean[[#This Row],[Customer Rating]]="", "", IF(tblClean[[#This Row],[Customer Rating]]&lt;=2,"0-2", IF(tblClean[[#This Row],[Customer Rating]]&lt;=5,"3-5", IF(tblClean[[#This Row],[Customer Rating]]&lt;=8,"6-8","9-10"))))</f>
        <v>9-10</v>
      </c>
    </row>
    <row r="804" spans="1:24" x14ac:dyDescent="0.3">
      <c r="A804" s="40" t="s">
        <v>823</v>
      </c>
      <c r="B804" s="41" t="s">
        <v>32</v>
      </c>
      <c r="C804" s="41" t="s">
        <v>16</v>
      </c>
      <c r="D804" s="42">
        <v>45951</v>
      </c>
      <c r="E804" s="42">
        <v>45954</v>
      </c>
      <c r="F804" s="42">
        <v>45958</v>
      </c>
      <c r="G804" s="42">
        <v>45960</v>
      </c>
      <c r="H804" s="41" t="s">
        <v>17</v>
      </c>
      <c r="I804" s="41"/>
      <c r="J804" s="42">
        <v>45974</v>
      </c>
      <c r="K804" s="43">
        <v>4</v>
      </c>
      <c r="L804" s="44">
        <f>IF(NOT(ISBLANK(tblClean[[#This Row],[Pre-Booking Date]])), 1, 0)</f>
        <v>1</v>
      </c>
      <c r="M804" s="44">
        <f>IF(NOT(ISBLANK(tblClean[[#This Row],[Booking Date]])), 1, 0)</f>
        <v>1</v>
      </c>
      <c r="N804" s="38">
        <f>IF(NOT(ISBLANK(tblClean[[#This Row],[Delivery Date]])), 1, 0)</f>
        <v>1</v>
      </c>
      <c r="O804" s="38">
        <f>IF(OR(LOWER(TRIM(tblClean[[#This Row],[Cancellation Status]]))="yes", LOWER(TRIM(tblClean[[#This Row],[Cancellation Status]]))="cancelled"), 1, 0)</f>
        <v>0</v>
      </c>
      <c r="P804" s="38">
        <f>IF(AND(tblClean[[#This Row],[Is_Delivered]]=1, tblClean[[#This Row],[Is_Cancelled]]=0), 1, 0)</f>
        <v>1</v>
      </c>
      <c r="Q804" s="38">
        <f>IF(AND(NOT(ISBLANK(tblClean[[#This Row],[Pre-Booking Date]])), NOT(ISBLANK(tblClean[[#This Row],[Lead Date]]))), tblClean[[#This Row],[Pre-Booking Date]] - tblClean[[#This Row],[Lead Date]], "")</f>
        <v>3</v>
      </c>
      <c r="R804" s="38">
        <f>IF(AND(NOT(ISBLANK(tblClean[[#This Row],[Booking Date]])), NOT(ISBLANK(tblClean[[#This Row],[Pre-Booking Date]]))), tblClean[[#This Row],[Booking Date]] - tblClean[[#This Row],[Pre-Booking Date]], "")</f>
        <v>4</v>
      </c>
      <c r="S804" s="38">
        <f>IF(AND(NOT(ISBLANK(tblClean[[#This Row],[Delivery Date]])), NOT(ISBLANK(tblClean[[#This Row],[Booking Date]]))), tblClean[[#This Row],[Delivery Date]] - tblClean[[#This Row],[Booking Date]], "")</f>
        <v>2</v>
      </c>
      <c r="T804" s="39">
        <f>IF(AND(tblClean[[#This Row],[Is_SuccessfulDelivery]]=1, NOT(ISBLANK(tblClean[[#This Row],[Delivery Date]])), NOT(ISBLANK(tblClean[[#This Row],[Booking Date]]))),
   tblClean[[#This Row],[Delivery Date]] - tblClean[[#This Row],[Booking Date]],
   "")</f>
        <v>2</v>
      </c>
      <c r="U8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04" s="82">
        <f>IF(tblClean[[#This Row],[Delivery Date]]="", "", tblClean[[#This Row],[Delivery Date]] - tblClean[[#This Row],[Lead Date]])</f>
        <v>9</v>
      </c>
      <c r="W804" s="82" t="str">
        <f>_xlfn.XLOOKUP(tblClean[[#This Row],[Lead ID]], tblHP[Lead ID], tblHP[Potential_Bucket], "")</f>
        <v>Low</v>
      </c>
      <c r="X804" s="82" t="str">
        <f>IF(tblClean[[#This Row],[Customer Rating]]="", "", IF(tblClean[[#This Row],[Customer Rating]]&lt;=2,"0-2", IF(tblClean[[#This Row],[Customer Rating]]&lt;=5,"3-5", IF(tblClean[[#This Row],[Customer Rating]]&lt;=8,"6-8","9-10"))))</f>
        <v>3-5</v>
      </c>
    </row>
    <row r="805" spans="1:24" x14ac:dyDescent="0.3">
      <c r="A805" s="33" t="s">
        <v>824</v>
      </c>
      <c r="B805" s="34" t="s">
        <v>15</v>
      </c>
      <c r="C805" s="34" t="s">
        <v>16</v>
      </c>
      <c r="D805" s="35">
        <v>45944</v>
      </c>
      <c r="E805" s="35">
        <v>45945</v>
      </c>
      <c r="F805" s="35">
        <v>45946</v>
      </c>
      <c r="G805" s="35">
        <v>45952</v>
      </c>
      <c r="H805" s="34" t="s">
        <v>17</v>
      </c>
      <c r="I805" s="34"/>
      <c r="J805" s="35">
        <v>45968</v>
      </c>
      <c r="K805" s="36">
        <v>8</v>
      </c>
      <c r="L805" s="44">
        <f>IF(NOT(ISBLANK(tblClean[[#This Row],[Pre-Booking Date]])), 1, 0)</f>
        <v>1</v>
      </c>
      <c r="M805" s="44">
        <f>IF(NOT(ISBLANK(tblClean[[#This Row],[Booking Date]])), 1, 0)</f>
        <v>1</v>
      </c>
      <c r="N805" s="38">
        <f>IF(NOT(ISBLANK(tblClean[[#This Row],[Delivery Date]])), 1, 0)</f>
        <v>1</v>
      </c>
      <c r="O805" s="38">
        <f>IF(OR(LOWER(TRIM(tblClean[[#This Row],[Cancellation Status]]))="yes", LOWER(TRIM(tblClean[[#This Row],[Cancellation Status]]))="cancelled"), 1, 0)</f>
        <v>0</v>
      </c>
      <c r="P805" s="38">
        <f>IF(AND(tblClean[[#This Row],[Is_Delivered]]=1, tblClean[[#This Row],[Is_Cancelled]]=0), 1, 0)</f>
        <v>1</v>
      </c>
      <c r="Q805" s="38">
        <f>IF(AND(NOT(ISBLANK(tblClean[[#This Row],[Pre-Booking Date]])), NOT(ISBLANK(tblClean[[#This Row],[Lead Date]]))), tblClean[[#This Row],[Pre-Booking Date]] - tblClean[[#This Row],[Lead Date]], "")</f>
        <v>1</v>
      </c>
      <c r="R805" s="38">
        <f>IF(AND(NOT(ISBLANK(tblClean[[#This Row],[Booking Date]])), NOT(ISBLANK(tblClean[[#This Row],[Pre-Booking Date]]))), tblClean[[#This Row],[Booking Date]] - tblClean[[#This Row],[Pre-Booking Date]], "")</f>
        <v>1</v>
      </c>
      <c r="S805" s="38">
        <f>IF(AND(NOT(ISBLANK(tblClean[[#This Row],[Delivery Date]])), NOT(ISBLANK(tblClean[[#This Row],[Booking Date]]))), tblClean[[#This Row],[Delivery Date]] - tblClean[[#This Row],[Booking Date]], "")</f>
        <v>6</v>
      </c>
      <c r="T805" s="39">
        <f>IF(AND(tblClean[[#This Row],[Is_SuccessfulDelivery]]=1, NOT(ISBLANK(tblClean[[#This Row],[Delivery Date]])), NOT(ISBLANK(tblClean[[#This Row],[Booking Date]]))),
   tblClean[[#This Row],[Delivery Date]] - tblClean[[#This Row],[Booking Date]],
   "")</f>
        <v>6</v>
      </c>
      <c r="U8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05" s="82">
        <f>IF(tblClean[[#This Row],[Delivery Date]]="", "", tblClean[[#This Row],[Delivery Date]] - tblClean[[#This Row],[Lead Date]])</f>
        <v>8</v>
      </c>
      <c r="W805" s="82" t="str">
        <f>_xlfn.XLOOKUP(tblClean[[#This Row],[Lead ID]], tblHP[Lead ID], tblHP[Potential_Bucket], "")</f>
        <v>Medium</v>
      </c>
      <c r="X805" s="82" t="str">
        <f>IF(tblClean[[#This Row],[Customer Rating]]="", "", IF(tblClean[[#This Row],[Customer Rating]]&lt;=2,"0-2", IF(tblClean[[#This Row],[Customer Rating]]&lt;=5,"3-5", IF(tblClean[[#This Row],[Customer Rating]]&lt;=8,"6-8","9-10"))))</f>
        <v>6-8</v>
      </c>
    </row>
    <row r="806" spans="1:24" x14ac:dyDescent="0.3">
      <c r="A806" s="40" t="s">
        <v>825</v>
      </c>
      <c r="B806" s="41" t="s">
        <v>32</v>
      </c>
      <c r="C806" s="41" t="s">
        <v>16</v>
      </c>
      <c r="D806" s="42">
        <v>45934</v>
      </c>
      <c r="E806" s="42">
        <v>45937</v>
      </c>
      <c r="F806" s="42">
        <v>45942</v>
      </c>
      <c r="G806" s="42">
        <v>45946</v>
      </c>
      <c r="H806" s="41" t="s">
        <v>17</v>
      </c>
      <c r="I806" s="41"/>
      <c r="J806" s="42">
        <v>45956</v>
      </c>
      <c r="K806" s="43">
        <v>7</v>
      </c>
      <c r="L806" s="44">
        <f>IF(NOT(ISBLANK(tblClean[[#This Row],[Pre-Booking Date]])), 1, 0)</f>
        <v>1</v>
      </c>
      <c r="M806" s="44">
        <f>IF(NOT(ISBLANK(tblClean[[#This Row],[Booking Date]])), 1, 0)</f>
        <v>1</v>
      </c>
      <c r="N806" s="38">
        <f>IF(NOT(ISBLANK(tblClean[[#This Row],[Delivery Date]])), 1, 0)</f>
        <v>1</v>
      </c>
      <c r="O806" s="38">
        <f>IF(OR(LOWER(TRIM(tblClean[[#This Row],[Cancellation Status]]))="yes", LOWER(TRIM(tblClean[[#This Row],[Cancellation Status]]))="cancelled"), 1, 0)</f>
        <v>0</v>
      </c>
      <c r="P806" s="38">
        <f>IF(AND(tblClean[[#This Row],[Is_Delivered]]=1, tblClean[[#This Row],[Is_Cancelled]]=0), 1, 0)</f>
        <v>1</v>
      </c>
      <c r="Q806" s="38">
        <f>IF(AND(NOT(ISBLANK(tblClean[[#This Row],[Pre-Booking Date]])), NOT(ISBLANK(tblClean[[#This Row],[Lead Date]]))), tblClean[[#This Row],[Pre-Booking Date]] - tblClean[[#This Row],[Lead Date]], "")</f>
        <v>3</v>
      </c>
      <c r="R806" s="38">
        <f>IF(AND(NOT(ISBLANK(tblClean[[#This Row],[Booking Date]])), NOT(ISBLANK(tblClean[[#This Row],[Pre-Booking Date]]))), tblClean[[#This Row],[Booking Date]] - tblClean[[#This Row],[Pre-Booking Date]], "")</f>
        <v>5</v>
      </c>
      <c r="S806" s="38">
        <f>IF(AND(NOT(ISBLANK(tblClean[[#This Row],[Delivery Date]])), NOT(ISBLANK(tblClean[[#This Row],[Booking Date]]))), tblClean[[#This Row],[Delivery Date]] - tblClean[[#This Row],[Booking Date]], "")</f>
        <v>4</v>
      </c>
      <c r="T806" s="39">
        <f>IF(AND(tblClean[[#This Row],[Is_SuccessfulDelivery]]=1, NOT(ISBLANK(tblClean[[#This Row],[Delivery Date]])), NOT(ISBLANK(tblClean[[#This Row],[Booking Date]]))),
   tblClean[[#This Row],[Delivery Date]] - tblClean[[#This Row],[Booking Date]],
   "")</f>
        <v>4</v>
      </c>
      <c r="U8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06" s="82">
        <f>IF(tblClean[[#This Row],[Delivery Date]]="", "", tblClean[[#This Row],[Delivery Date]] - tblClean[[#This Row],[Lead Date]])</f>
        <v>12</v>
      </c>
      <c r="W806" s="82" t="str">
        <f>_xlfn.XLOOKUP(tblClean[[#This Row],[Lead ID]], tblHP[Lead ID], tblHP[Potential_Bucket], "")</f>
        <v>Low</v>
      </c>
      <c r="X806" s="82" t="str">
        <f>IF(tblClean[[#This Row],[Customer Rating]]="", "", IF(tblClean[[#This Row],[Customer Rating]]&lt;=2,"0-2", IF(tblClean[[#This Row],[Customer Rating]]&lt;=5,"3-5", IF(tblClean[[#This Row],[Customer Rating]]&lt;=8,"6-8","9-10"))))</f>
        <v>6-8</v>
      </c>
    </row>
    <row r="807" spans="1:24" x14ac:dyDescent="0.3">
      <c r="A807" s="33" t="s">
        <v>826</v>
      </c>
      <c r="B807" s="34" t="s">
        <v>19</v>
      </c>
      <c r="C807" s="34" t="s">
        <v>22</v>
      </c>
      <c r="D807" s="35">
        <v>45935</v>
      </c>
      <c r="E807" s="34"/>
      <c r="F807" s="34"/>
      <c r="G807" s="34"/>
      <c r="H807" s="34" t="s">
        <v>23</v>
      </c>
      <c r="I807" s="34" t="s">
        <v>101</v>
      </c>
      <c r="J807" s="34"/>
      <c r="K807" s="36"/>
      <c r="L807" s="44">
        <f>IF(NOT(ISBLANK(tblClean[[#This Row],[Pre-Booking Date]])), 1, 0)</f>
        <v>0</v>
      </c>
      <c r="M807" s="44">
        <f>IF(NOT(ISBLANK(tblClean[[#This Row],[Booking Date]])), 1, 0)</f>
        <v>0</v>
      </c>
      <c r="N807" s="38">
        <f>IF(NOT(ISBLANK(tblClean[[#This Row],[Delivery Date]])), 1, 0)</f>
        <v>0</v>
      </c>
      <c r="O807" s="38">
        <f>IF(OR(LOWER(TRIM(tblClean[[#This Row],[Cancellation Status]]))="yes", LOWER(TRIM(tblClean[[#This Row],[Cancellation Status]]))="cancelled"), 1, 0)</f>
        <v>1</v>
      </c>
      <c r="P807" s="38">
        <f>IF(AND(tblClean[[#This Row],[Is_Delivered]]=1, tblClean[[#This Row],[Is_Cancelled]]=0), 1, 0)</f>
        <v>0</v>
      </c>
      <c r="Q807" s="38" t="str">
        <f>IF(AND(NOT(ISBLANK(tblClean[[#This Row],[Pre-Booking Date]])), NOT(ISBLANK(tblClean[[#This Row],[Lead Date]]))), tblClean[[#This Row],[Pre-Booking Date]] - tblClean[[#This Row],[Lead Date]], "")</f>
        <v/>
      </c>
      <c r="R807" s="38" t="str">
        <f>IF(AND(NOT(ISBLANK(tblClean[[#This Row],[Booking Date]])), NOT(ISBLANK(tblClean[[#This Row],[Pre-Booking Date]]))), tblClean[[#This Row],[Booking Date]] - tblClean[[#This Row],[Pre-Booking Date]], "")</f>
        <v/>
      </c>
      <c r="S807" s="38" t="str">
        <f>IF(AND(NOT(ISBLANK(tblClean[[#This Row],[Delivery Date]])), NOT(ISBLANK(tblClean[[#This Row],[Booking Date]]))), tblClean[[#This Row],[Delivery Date]] - tblClean[[#This Row],[Booking Date]], "")</f>
        <v/>
      </c>
      <c r="T807" s="39" t="str">
        <f>IF(AND(tblClean[[#This Row],[Is_SuccessfulDelivery]]=1, NOT(ISBLANK(tblClean[[#This Row],[Delivery Date]])), NOT(ISBLANK(tblClean[[#This Row],[Booking Date]]))),
   tblClean[[#This Row],[Delivery Date]] - tblClean[[#This Row],[Booking Date]],
   "")</f>
        <v/>
      </c>
      <c r="U8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07" s="82" t="str">
        <f>IF(tblClean[[#This Row],[Delivery Date]]="", "", tblClean[[#This Row],[Delivery Date]] - tblClean[[#This Row],[Lead Date]])</f>
        <v/>
      </c>
      <c r="W807" s="82" t="str">
        <f>_xlfn.XLOOKUP(tblClean[[#This Row],[Lead ID]], tblHP[Lead ID], tblHP[Potential_Bucket], "")</f>
        <v>Low</v>
      </c>
      <c r="X807" s="82" t="str">
        <f>IF(tblClean[[#This Row],[Customer Rating]]="", "", IF(tblClean[[#This Row],[Customer Rating]]&lt;=2,"0-2", IF(tblClean[[#This Row],[Customer Rating]]&lt;=5,"3-5", IF(tblClean[[#This Row],[Customer Rating]]&lt;=8,"6-8","9-10"))))</f>
        <v/>
      </c>
    </row>
    <row r="808" spans="1:24" x14ac:dyDescent="0.3">
      <c r="A808" s="40" t="s">
        <v>827</v>
      </c>
      <c r="B808" s="41" t="s">
        <v>19</v>
      </c>
      <c r="C808" s="41" t="s">
        <v>22</v>
      </c>
      <c r="D808" s="42">
        <v>45932</v>
      </c>
      <c r="E808" s="41"/>
      <c r="F808" s="41"/>
      <c r="G808" s="41"/>
      <c r="H808" s="41" t="s">
        <v>23</v>
      </c>
      <c r="I808" s="41" t="s">
        <v>63</v>
      </c>
      <c r="J808" s="41"/>
      <c r="K808" s="43"/>
      <c r="L808" s="44">
        <f>IF(NOT(ISBLANK(tblClean[[#This Row],[Pre-Booking Date]])), 1, 0)</f>
        <v>0</v>
      </c>
      <c r="M808" s="44">
        <f>IF(NOT(ISBLANK(tblClean[[#This Row],[Booking Date]])), 1, 0)</f>
        <v>0</v>
      </c>
      <c r="N808" s="38">
        <f>IF(NOT(ISBLANK(tblClean[[#This Row],[Delivery Date]])), 1, 0)</f>
        <v>0</v>
      </c>
      <c r="O808" s="38">
        <f>IF(OR(LOWER(TRIM(tblClean[[#This Row],[Cancellation Status]]))="yes", LOWER(TRIM(tblClean[[#This Row],[Cancellation Status]]))="cancelled"), 1, 0)</f>
        <v>1</v>
      </c>
      <c r="P808" s="38">
        <f>IF(AND(tblClean[[#This Row],[Is_Delivered]]=1, tblClean[[#This Row],[Is_Cancelled]]=0), 1, 0)</f>
        <v>0</v>
      </c>
      <c r="Q808" s="38" t="str">
        <f>IF(AND(NOT(ISBLANK(tblClean[[#This Row],[Pre-Booking Date]])), NOT(ISBLANK(tblClean[[#This Row],[Lead Date]]))), tblClean[[#This Row],[Pre-Booking Date]] - tblClean[[#This Row],[Lead Date]], "")</f>
        <v/>
      </c>
      <c r="R808" s="38" t="str">
        <f>IF(AND(NOT(ISBLANK(tblClean[[#This Row],[Booking Date]])), NOT(ISBLANK(tblClean[[#This Row],[Pre-Booking Date]]))), tblClean[[#This Row],[Booking Date]] - tblClean[[#This Row],[Pre-Booking Date]], "")</f>
        <v/>
      </c>
      <c r="S808" s="38" t="str">
        <f>IF(AND(NOT(ISBLANK(tblClean[[#This Row],[Delivery Date]])), NOT(ISBLANK(tblClean[[#This Row],[Booking Date]]))), tblClean[[#This Row],[Delivery Date]] - tblClean[[#This Row],[Booking Date]], "")</f>
        <v/>
      </c>
      <c r="T808" s="39" t="str">
        <f>IF(AND(tblClean[[#This Row],[Is_SuccessfulDelivery]]=1, NOT(ISBLANK(tblClean[[#This Row],[Delivery Date]])), NOT(ISBLANK(tblClean[[#This Row],[Booking Date]]))),
   tblClean[[#This Row],[Delivery Date]] - tblClean[[#This Row],[Booking Date]],
   "")</f>
        <v/>
      </c>
      <c r="U8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08" s="82" t="str">
        <f>IF(tblClean[[#This Row],[Delivery Date]]="", "", tblClean[[#This Row],[Delivery Date]] - tblClean[[#This Row],[Lead Date]])</f>
        <v/>
      </c>
      <c r="W808" s="82" t="str">
        <f>_xlfn.XLOOKUP(tblClean[[#This Row],[Lead ID]], tblHP[Lead ID], tblHP[Potential_Bucket], "")</f>
        <v>Low</v>
      </c>
      <c r="X808" s="82" t="str">
        <f>IF(tblClean[[#This Row],[Customer Rating]]="", "", IF(tblClean[[#This Row],[Customer Rating]]&lt;=2,"0-2", IF(tblClean[[#This Row],[Customer Rating]]&lt;=5,"3-5", IF(tblClean[[#This Row],[Customer Rating]]&lt;=8,"6-8","9-10"))))</f>
        <v/>
      </c>
    </row>
    <row r="809" spans="1:24" x14ac:dyDescent="0.3">
      <c r="A809" s="33" t="s">
        <v>828</v>
      </c>
      <c r="B809" s="34" t="s">
        <v>15</v>
      </c>
      <c r="C809" s="34" t="s">
        <v>22</v>
      </c>
      <c r="D809" s="35">
        <v>45961</v>
      </c>
      <c r="E809" s="34"/>
      <c r="F809" s="34"/>
      <c r="G809" s="34"/>
      <c r="H809" s="34" t="s">
        <v>23</v>
      </c>
      <c r="I809" s="34" t="s">
        <v>24</v>
      </c>
      <c r="J809" s="34"/>
      <c r="K809" s="36"/>
      <c r="L809" s="44">
        <f>IF(NOT(ISBLANK(tblClean[[#This Row],[Pre-Booking Date]])), 1, 0)</f>
        <v>0</v>
      </c>
      <c r="M809" s="44">
        <f>IF(NOT(ISBLANK(tblClean[[#This Row],[Booking Date]])), 1, 0)</f>
        <v>0</v>
      </c>
      <c r="N809" s="38">
        <f>IF(NOT(ISBLANK(tblClean[[#This Row],[Delivery Date]])), 1, 0)</f>
        <v>0</v>
      </c>
      <c r="O809" s="38">
        <f>IF(OR(LOWER(TRIM(tblClean[[#This Row],[Cancellation Status]]))="yes", LOWER(TRIM(tblClean[[#This Row],[Cancellation Status]]))="cancelled"), 1, 0)</f>
        <v>1</v>
      </c>
      <c r="P809" s="38">
        <f>IF(AND(tblClean[[#This Row],[Is_Delivered]]=1, tblClean[[#This Row],[Is_Cancelled]]=0), 1, 0)</f>
        <v>0</v>
      </c>
      <c r="Q809" s="38" t="str">
        <f>IF(AND(NOT(ISBLANK(tblClean[[#This Row],[Pre-Booking Date]])), NOT(ISBLANK(tblClean[[#This Row],[Lead Date]]))), tblClean[[#This Row],[Pre-Booking Date]] - tblClean[[#This Row],[Lead Date]], "")</f>
        <v/>
      </c>
      <c r="R809" s="38" t="str">
        <f>IF(AND(NOT(ISBLANK(tblClean[[#This Row],[Booking Date]])), NOT(ISBLANK(tblClean[[#This Row],[Pre-Booking Date]]))), tblClean[[#This Row],[Booking Date]] - tblClean[[#This Row],[Pre-Booking Date]], "")</f>
        <v/>
      </c>
      <c r="S809" s="38" t="str">
        <f>IF(AND(NOT(ISBLANK(tblClean[[#This Row],[Delivery Date]])), NOT(ISBLANK(tblClean[[#This Row],[Booking Date]]))), tblClean[[#This Row],[Delivery Date]] - tblClean[[#This Row],[Booking Date]], "")</f>
        <v/>
      </c>
      <c r="T809" s="39" t="str">
        <f>IF(AND(tblClean[[#This Row],[Is_SuccessfulDelivery]]=1, NOT(ISBLANK(tblClean[[#This Row],[Delivery Date]])), NOT(ISBLANK(tblClean[[#This Row],[Booking Date]]))),
   tblClean[[#This Row],[Delivery Date]] - tblClean[[#This Row],[Booking Date]],
   "")</f>
        <v/>
      </c>
      <c r="U8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09" s="82" t="str">
        <f>IF(tblClean[[#This Row],[Delivery Date]]="", "", tblClean[[#This Row],[Delivery Date]] - tblClean[[#This Row],[Lead Date]])</f>
        <v/>
      </c>
      <c r="W809" s="82" t="str">
        <f>_xlfn.XLOOKUP(tblClean[[#This Row],[Lead ID]], tblHP[Lead ID], tblHP[Potential_Bucket], "")</f>
        <v>Low</v>
      </c>
      <c r="X809" s="82" t="str">
        <f>IF(tblClean[[#This Row],[Customer Rating]]="", "", IF(tblClean[[#This Row],[Customer Rating]]&lt;=2,"0-2", IF(tblClean[[#This Row],[Customer Rating]]&lt;=5,"3-5", IF(tblClean[[#This Row],[Customer Rating]]&lt;=8,"6-8","9-10"))))</f>
        <v/>
      </c>
    </row>
    <row r="810" spans="1:24" x14ac:dyDescent="0.3">
      <c r="A810" s="40" t="s">
        <v>829</v>
      </c>
      <c r="B810" s="41" t="s">
        <v>21</v>
      </c>
      <c r="C810" s="41" t="s">
        <v>16</v>
      </c>
      <c r="D810" s="42">
        <v>45932</v>
      </c>
      <c r="E810" s="42">
        <v>45934</v>
      </c>
      <c r="F810" s="42">
        <v>45936</v>
      </c>
      <c r="G810" s="42">
        <v>45939</v>
      </c>
      <c r="H810" s="41" t="s">
        <v>23</v>
      </c>
      <c r="I810" s="41" t="s">
        <v>101</v>
      </c>
      <c r="J810" s="41"/>
      <c r="K810" s="43"/>
      <c r="L810" s="44">
        <f>IF(NOT(ISBLANK(tblClean[[#This Row],[Pre-Booking Date]])), 1, 0)</f>
        <v>1</v>
      </c>
      <c r="M810" s="44">
        <f>IF(NOT(ISBLANK(tblClean[[#This Row],[Booking Date]])), 1, 0)</f>
        <v>1</v>
      </c>
      <c r="N810" s="38">
        <f>IF(NOT(ISBLANK(tblClean[[#This Row],[Delivery Date]])), 1, 0)</f>
        <v>1</v>
      </c>
      <c r="O810" s="38">
        <f>IF(OR(LOWER(TRIM(tblClean[[#This Row],[Cancellation Status]]))="yes", LOWER(TRIM(tblClean[[#This Row],[Cancellation Status]]))="cancelled"), 1, 0)</f>
        <v>1</v>
      </c>
      <c r="P810" s="38">
        <f>IF(AND(tblClean[[#This Row],[Is_Delivered]]=1, tblClean[[#This Row],[Is_Cancelled]]=0), 1, 0)</f>
        <v>0</v>
      </c>
      <c r="Q810" s="38">
        <f>IF(AND(NOT(ISBLANK(tblClean[[#This Row],[Pre-Booking Date]])), NOT(ISBLANK(tblClean[[#This Row],[Lead Date]]))), tblClean[[#This Row],[Pre-Booking Date]] - tblClean[[#This Row],[Lead Date]], "")</f>
        <v>2</v>
      </c>
      <c r="R810" s="38">
        <f>IF(AND(NOT(ISBLANK(tblClean[[#This Row],[Booking Date]])), NOT(ISBLANK(tblClean[[#This Row],[Pre-Booking Date]]))), tblClean[[#This Row],[Booking Date]] - tblClean[[#This Row],[Pre-Booking Date]], "")</f>
        <v>2</v>
      </c>
      <c r="S810" s="38">
        <f>IF(AND(NOT(ISBLANK(tblClean[[#This Row],[Delivery Date]])), NOT(ISBLANK(tblClean[[#This Row],[Booking Date]]))), tblClean[[#This Row],[Delivery Date]] - tblClean[[#This Row],[Booking Date]], "")</f>
        <v>3</v>
      </c>
      <c r="T810" s="39" t="str">
        <f>IF(AND(tblClean[[#This Row],[Is_SuccessfulDelivery]]=1, NOT(ISBLANK(tblClean[[#This Row],[Delivery Date]])), NOT(ISBLANK(tblClean[[#This Row],[Booking Date]]))),
   tblClean[[#This Row],[Delivery Date]] - tblClean[[#This Row],[Booking Date]],
   "")</f>
        <v/>
      </c>
      <c r="U8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10" s="82">
        <f>IF(tblClean[[#This Row],[Delivery Date]]="", "", tblClean[[#This Row],[Delivery Date]] - tblClean[[#This Row],[Lead Date]])</f>
        <v>7</v>
      </c>
      <c r="W810" s="82" t="str">
        <f>_xlfn.XLOOKUP(tblClean[[#This Row],[Lead ID]], tblHP[Lead ID], tblHP[Potential_Bucket], "")</f>
        <v>Low</v>
      </c>
      <c r="X810" s="82" t="str">
        <f>IF(tblClean[[#This Row],[Customer Rating]]="", "", IF(tblClean[[#This Row],[Customer Rating]]&lt;=2,"0-2", IF(tblClean[[#This Row],[Customer Rating]]&lt;=5,"3-5", IF(tblClean[[#This Row],[Customer Rating]]&lt;=8,"6-8","9-10"))))</f>
        <v/>
      </c>
    </row>
    <row r="811" spans="1:24" x14ac:dyDescent="0.3">
      <c r="A811" s="33" t="s">
        <v>830</v>
      </c>
      <c r="B811" s="34" t="s">
        <v>15</v>
      </c>
      <c r="C811" s="34" t="s">
        <v>16</v>
      </c>
      <c r="D811" s="35">
        <v>45940</v>
      </c>
      <c r="E811" s="35">
        <v>45945</v>
      </c>
      <c r="F811" s="35">
        <v>45950</v>
      </c>
      <c r="G811" s="35">
        <v>45955</v>
      </c>
      <c r="H811" s="34" t="s">
        <v>17</v>
      </c>
      <c r="I811" s="34"/>
      <c r="J811" s="35">
        <v>45983</v>
      </c>
      <c r="K811" s="36">
        <v>10</v>
      </c>
      <c r="L811" s="44">
        <f>IF(NOT(ISBLANK(tblClean[[#This Row],[Pre-Booking Date]])), 1, 0)</f>
        <v>1</v>
      </c>
      <c r="M811" s="44">
        <f>IF(NOT(ISBLANK(tblClean[[#This Row],[Booking Date]])), 1, 0)</f>
        <v>1</v>
      </c>
      <c r="N811" s="38">
        <f>IF(NOT(ISBLANK(tblClean[[#This Row],[Delivery Date]])), 1, 0)</f>
        <v>1</v>
      </c>
      <c r="O811" s="38">
        <f>IF(OR(LOWER(TRIM(tblClean[[#This Row],[Cancellation Status]]))="yes", LOWER(TRIM(tblClean[[#This Row],[Cancellation Status]]))="cancelled"), 1, 0)</f>
        <v>0</v>
      </c>
      <c r="P811" s="38">
        <f>IF(AND(tblClean[[#This Row],[Is_Delivered]]=1, tblClean[[#This Row],[Is_Cancelled]]=0), 1, 0)</f>
        <v>1</v>
      </c>
      <c r="Q811" s="38">
        <f>IF(AND(NOT(ISBLANK(tblClean[[#This Row],[Pre-Booking Date]])), NOT(ISBLANK(tblClean[[#This Row],[Lead Date]]))), tblClean[[#This Row],[Pre-Booking Date]] - tblClean[[#This Row],[Lead Date]], "")</f>
        <v>5</v>
      </c>
      <c r="R811" s="38">
        <f>IF(AND(NOT(ISBLANK(tblClean[[#This Row],[Booking Date]])), NOT(ISBLANK(tblClean[[#This Row],[Pre-Booking Date]]))), tblClean[[#This Row],[Booking Date]] - tblClean[[#This Row],[Pre-Booking Date]], "")</f>
        <v>5</v>
      </c>
      <c r="S811" s="38">
        <f>IF(AND(NOT(ISBLANK(tblClean[[#This Row],[Delivery Date]])), NOT(ISBLANK(tblClean[[#This Row],[Booking Date]]))), tblClean[[#This Row],[Delivery Date]] - tblClean[[#This Row],[Booking Date]], "")</f>
        <v>5</v>
      </c>
      <c r="T811" s="39">
        <f>IF(AND(tblClean[[#This Row],[Is_SuccessfulDelivery]]=1, NOT(ISBLANK(tblClean[[#This Row],[Delivery Date]])), NOT(ISBLANK(tblClean[[#This Row],[Booking Date]]))),
   tblClean[[#This Row],[Delivery Date]] - tblClean[[#This Row],[Booking Date]],
   "")</f>
        <v>5</v>
      </c>
      <c r="U8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11" s="82">
        <f>IF(tblClean[[#This Row],[Delivery Date]]="", "", tblClean[[#This Row],[Delivery Date]] - tblClean[[#This Row],[Lead Date]])</f>
        <v>15</v>
      </c>
      <c r="W811" s="82" t="str">
        <f>_xlfn.XLOOKUP(tblClean[[#This Row],[Lead ID]], tblHP[Lead ID], tblHP[Potential_Bucket], "")</f>
        <v>Medium</v>
      </c>
      <c r="X811" s="82" t="str">
        <f>IF(tblClean[[#This Row],[Customer Rating]]="", "", IF(tblClean[[#This Row],[Customer Rating]]&lt;=2,"0-2", IF(tblClean[[#This Row],[Customer Rating]]&lt;=5,"3-5", IF(tblClean[[#This Row],[Customer Rating]]&lt;=8,"6-8","9-10"))))</f>
        <v>9-10</v>
      </c>
    </row>
    <row r="812" spans="1:24" x14ac:dyDescent="0.3">
      <c r="A812" s="40" t="s">
        <v>831</v>
      </c>
      <c r="B812" s="41" t="s">
        <v>32</v>
      </c>
      <c r="C812" s="41" t="s">
        <v>16</v>
      </c>
      <c r="D812" s="42">
        <v>45946</v>
      </c>
      <c r="E812" s="42">
        <v>45949</v>
      </c>
      <c r="F812" s="42">
        <v>45954</v>
      </c>
      <c r="G812" s="42">
        <v>45958</v>
      </c>
      <c r="H812" s="41" t="s">
        <v>17</v>
      </c>
      <c r="I812" s="41"/>
      <c r="J812" s="42">
        <v>45984</v>
      </c>
      <c r="K812" s="43">
        <v>1</v>
      </c>
      <c r="L812" s="44">
        <f>IF(NOT(ISBLANK(tblClean[[#This Row],[Pre-Booking Date]])), 1, 0)</f>
        <v>1</v>
      </c>
      <c r="M812" s="44">
        <f>IF(NOT(ISBLANK(tblClean[[#This Row],[Booking Date]])), 1, 0)</f>
        <v>1</v>
      </c>
      <c r="N812" s="38">
        <f>IF(NOT(ISBLANK(tblClean[[#This Row],[Delivery Date]])), 1, 0)</f>
        <v>1</v>
      </c>
      <c r="O812" s="38">
        <f>IF(OR(LOWER(TRIM(tblClean[[#This Row],[Cancellation Status]]))="yes", LOWER(TRIM(tblClean[[#This Row],[Cancellation Status]]))="cancelled"), 1, 0)</f>
        <v>0</v>
      </c>
      <c r="P812" s="38">
        <f>IF(AND(tblClean[[#This Row],[Is_Delivered]]=1, tblClean[[#This Row],[Is_Cancelled]]=0), 1, 0)</f>
        <v>1</v>
      </c>
      <c r="Q812" s="38">
        <f>IF(AND(NOT(ISBLANK(tblClean[[#This Row],[Pre-Booking Date]])), NOT(ISBLANK(tblClean[[#This Row],[Lead Date]]))), tblClean[[#This Row],[Pre-Booking Date]] - tblClean[[#This Row],[Lead Date]], "")</f>
        <v>3</v>
      </c>
      <c r="R812" s="38">
        <f>IF(AND(NOT(ISBLANK(tblClean[[#This Row],[Booking Date]])), NOT(ISBLANK(tblClean[[#This Row],[Pre-Booking Date]]))), tblClean[[#This Row],[Booking Date]] - tblClean[[#This Row],[Pre-Booking Date]], "")</f>
        <v>5</v>
      </c>
      <c r="S812" s="38">
        <f>IF(AND(NOT(ISBLANK(tblClean[[#This Row],[Delivery Date]])), NOT(ISBLANK(tblClean[[#This Row],[Booking Date]]))), tblClean[[#This Row],[Delivery Date]] - tblClean[[#This Row],[Booking Date]], "")</f>
        <v>4</v>
      </c>
      <c r="T812" s="39">
        <f>IF(AND(tblClean[[#This Row],[Is_SuccessfulDelivery]]=1, NOT(ISBLANK(tblClean[[#This Row],[Delivery Date]])), NOT(ISBLANK(tblClean[[#This Row],[Booking Date]]))),
   tblClean[[#This Row],[Delivery Date]] - tblClean[[#This Row],[Booking Date]],
   "")</f>
        <v>4</v>
      </c>
      <c r="U8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12" s="82">
        <f>IF(tblClean[[#This Row],[Delivery Date]]="", "", tblClean[[#This Row],[Delivery Date]] - tblClean[[#This Row],[Lead Date]])</f>
        <v>12</v>
      </c>
      <c r="W812" s="82" t="str">
        <f>_xlfn.XLOOKUP(tblClean[[#This Row],[Lead ID]], tblHP[Lead ID], tblHP[Potential_Bucket], "")</f>
        <v>Low</v>
      </c>
      <c r="X812" s="82" t="str">
        <f>IF(tblClean[[#This Row],[Customer Rating]]="", "", IF(tblClean[[#This Row],[Customer Rating]]&lt;=2,"0-2", IF(tblClean[[#This Row],[Customer Rating]]&lt;=5,"3-5", IF(tblClean[[#This Row],[Customer Rating]]&lt;=8,"6-8","9-10"))))</f>
        <v>0-2</v>
      </c>
    </row>
    <row r="813" spans="1:24" x14ac:dyDescent="0.3">
      <c r="A813" s="33" t="s">
        <v>832</v>
      </c>
      <c r="B813" s="34" t="s">
        <v>21</v>
      </c>
      <c r="C813" s="34" t="s">
        <v>16</v>
      </c>
      <c r="D813" s="35">
        <v>45934</v>
      </c>
      <c r="E813" s="35">
        <v>45936</v>
      </c>
      <c r="F813" s="35">
        <v>45938</v>
      </c>
      <c r="G813" s="35">
        <v>45943</v>
      </c>
      <c r="H813" s="34" t="s">
        <v>17</v>
      </c>
      <c r="I813" s="34"/>
      <c r="J813" s="35">
        <v>45958</v>
      </c>
      <c r="K813" s="36">
        <v>9</v>
      </c>
      <c r="L813" s="44">
        <f>IF(NOT(ISBLANK(tblClean[[#This Row],[Pre-Booking Date]])), 1, 0)</f>
        <v>1</v>
      </c>
      <c r="M813" s="44">
        <f>IF(NOT(ISBLANK(tblClean[[#This Row],[Booking Date]])), 1, 0)</f>
        <v>1</v>
      </c>
      <c r="N813" s="38">
        <f>IF(NOT(ISBLANK(tblClean[[#This Row],[Delivery Date]])), 1, 0)</f>
        <v>1</v>
      </c>
      <c r="O813" s="38">
        <f>IF(OR(LOWER(TRIM(tblClean[[#This Row],[Cancellation Status]]))="yes", LOWER(TRIM(tblClean[[#This Row],[Cancellation Status]]))="cancelled"), 1, 0)</f>
        <v>0</v>
      </c>
      <c r="P813" s="38">
        <f>IF(AND(tblClean[[#This Row],[Is_Delivered]]=1, tblClean[[#This Row],[Is_Cancelled]]=0), 1, 0)</f>
        <v>1</v>
      </c>
      <c r="Q813" s="38">
        <f>IF(AND(NOT(ISBLANK(tblClean[[#This Row],[Pre-Booking Date]])), NOT(ISBLANK(tblClean[[#This Row],[Lead Date]]))), tblClean[[#This Row],[Pre-Booking Date]] - tblClean[[#This Row],[Lead Date]], "")</f>
        <v>2</v>
      </c>
      <c r="R813" s="38">
        <f>IF(AND(NOT(ISBLANK(tblClean[[#This Row],[Booking Date]])), NOT(ISBLANK(tblClean[[#This Row],[Pre-Booking Date]]))), tblClean[[#This Row],[Booking Date]] - tblClean[[#This Row],[Pre-Booking Date]], "")</f>
        <v>2</v>
      </c>
      <c r="S813" s="38">
        <f>IF(AND(NOT(ISBLANK(tblClean[[#This Row],[Delivery Date]])), NOT(ISBLANK(tblClean[[#This Row],[Booking Date]]))), tblClean[[#This Row],[Delivery Date]] - tblClean[[#This Row],[Booking Date]], "")</f>
        <v>5</v>
      </c>
      <c r="T813" s="39">
        <f>IF(AND(tblClean[[#This Row],[Is_SuccessfulDelivery]]=1, NOT(ISBLANK(tblClean[[#This Row],[Delivery Date]])), NOT(ISBLANK(tblClean[[#This Row],[Booking Date]]))),
   tblClean[[#This Row],[Delivery Date]] - tblClean[[#This Row],[Booking Date]],
   "")</f>
        <v>5</v>
      </c>
      <c r="U8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13" s="82">
        <f>IF(tblClean[[#This Row],[Delivery Date]]="", "", tblClean[[#This Row],[Delivery Date]] - tblClean[[#This Row],[Lead Date]])</f>
        <v>9</v>
      </c>
      <c r="W813" s="82" t="str">
        <f>_xlfn.XLOOKUP(tblClean[[#This Row],[Lead ID]], tblHP[Lead ID], tblHP[Potential_Bucket], "")</f>
        <v>Medium</v>
      </c>
      <c r="X813" s="82" t="str">
        <f>IF(tblClean[[#This Row],[Customer Rating]]="", "", IF(tblClean[[#This Row],[Customer Rating]]&lt;=2,"0-2", IF(tblClean[[#This Row],[Customer Rating]]&lt;=5,"3-5", IF(tblClean[[#This Row],[Customer Rating]]&lt;=8,"6-8","9-10"))))</f>
        <v>9-10</v>
      </c>
    </row>
    <row r="814" spans="1:24" x14ac:dyDescent="0.3">
      <c r="A814" s="40" t="s">
        <v>833</v>
      </c>
      <c r="B814" s="41" t="s">
        <v>19</v>
      </c>
      <c r="C814" s="41" t="s">
        <v>22</v>
      </c>
      <c r="D814" s="42">
        <v>45934</v>
      </c>
      <c r="E814" s="41"/>
      <c r="F814" s="41"/>
      <c r="G814" s="41"/>
      <c r="H814" s="41" t="s">
        <v>23</v>
      </c>
      <c r="I814" s="41" t="s">
        <v>24</v>
      </c>
      <c r="J814" s="41"/>
      <c r="K814" s="43"/>
      <c r="L814" s="44">
        <f>IF(NOT(ISBLANK(tblClean[[#This Row],[Pre-Booking Date]])), 1, 0)</f>
        <v>0</v>
      </c>
      <c r="M814" s="44">
        <f>IF(NOT(ISBLANK(tblClean[[#This Row],[Booking Date]])), 1, 0)</f>
        <v>0</v>
      </c>
      <c r="N814" s="38">
        <f>IF(NOT(ISBLANK(tblClean[[#This Row],[Delivery Date]])), 1, 0)</f>
        <v>0</v>
      </c>
      <c r="O814" s="38">
        <f>IF(OR(LOWER(TRIM(tblClean[[#This Row],[Cancellation Status]]))="yes", LOWER(TRIM(tblClean[[#This Row],[Cancellation Status]]))="cancelled"), 1, 0)</f>
        <v>1</v>
      </c>
      <c r="P814" s="38">
        <f>IF(AND(tblClean[[#This Row],[Is_Delivered]]=1, tblClean[[#This Row],[Is_Cancelled]]=0), 1, 0)</f>
        <v>0</v>
      </c>
      <c r="Q814" s="38" t="str">
        <f>IF(AND(NOT(ISBLANK(tblClean[[#This Row],[Pre-Booking Date]])), NOT(ISBLANK(tblClean[[#This Row],[Lead Date]]))), tblClean[[#This Row],[Pre-Booking Date]] - tblClean[[#This Row],[Lead Date]], "")</f>
        <v/>
      </c>
      <c r="R814" s="38" t="str">
        <f>IF(AND(NOT(ISBLANK(tblClean[[#This Row],[Booking Date]])), NOT(ISBLANK(tblClean[[#This Row],[Pre-Booking Date]]))), tblClean[[#This Row],[Booking Date]] - tblClean[[#This Row],[Pre-Booking Date]], "")</f>
        <v/>
      </c>
      <c r="S814" s="38" t="str">
        <f>IF(AND(NOT(ISBLANK(tblClean[[#This Row],[Delivery Date]])), NOT(ISBLANK(tblClean[[#This Row],[Booking Date]]))), tblClean[[#This Row],[Delivery Date]] - tblClean[[#This Row],[Booking Date]], "")</f>
        <v/>
      </c>
      <c r="T814" s="39" t="str">
        <f>IF(AND(tblClean[[#This Row],[Is_SuccessfulDelivery]]=1, NOT(ISBLANK(tblClean[[#This Row],[Delivery Date]])), NOT(ISBLANK(tblClean[[#This Row],[Booking Date]]))),
   tblClean[[#This Row],[Delivery Date]] - tblClean[[#This Row],[Booking Date]],
   "")</f>
        <v/>
      </c>
      <c r="U8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14" s="82" t="str">
        <f>IF(tblClean[[#This Row],[Delivery Date]]="", "", tblClean[[#This Row],[Delivery Date]] - tblClean[[#This Row],[Lead Date]])</f>
        <v/>
      </c>
      <c r="W814" s="82" t="str">
        <f>_xlfn.XLOOKUP(tblClean[[#This Row],[Lead ID]], tblHP[Lead ID], tblHP[Potential_Bucket], "")</f>
        <v>Low</v>
      </c>
      <c r="X814" s="82" t="str">
        <f>IF(tblClean[[#This Row],[Customer Rating]]="", "", IF(tblClean[[#This Row],[Customer Rating]]&lt;=2,"0-2", IF(tblClean[[#This Row],[Customer Rating]]&lt;=5,"3-5", IF(tblClean[[#This Row],[Customer Rating]]&lt;=8,"6-8","9-10"))))</f>
        <v/>
      </c>
    </row>
    <row r="815" spans="1:24" x14ac:dyDescent="0.3">
      <c r="A815" s="33" t="s">
        <v>834</v>
      </c>
      <c r="B815" s="34" t="s">
        <v>21</v>
      </c>
      <c r="C815" s="34" t="s">
        <v>30</v>
      </c>
      <c r="D815" s="35">
        <v>45938</v>
      </c>
      <c r="E815" s="35">
        <v>45941</v>
      </c>
      <c r="F815" s="35">
        <v>45945</v>
      </c>
      <c r="G815" s="35">
        <v>45949</v>
      </c>
      <c r="H815" s="34" t="s">
        <v>17</v>
      </c>
      <c r="I815" s="34"/>
      <c r="J815" s="35">
        <v>45962</v>
      </c>
      <c r="K815" s="36">
        <v>3</v>
      </c>
      <c r="L815" s="44">
        <f>IF(NOT(ISBLANK(tblClean[[#This Row],[Pre-Booking Date]])), 1, 0)</f>
        <v>1</v>
      </c>
      <c r="M815" s="44">
        <f>IF(NOT(ISBLANK(tblClean[[#This Row],[Booking Date]])), 1, 0)</f>
        <v>1</v>
      </c>
      <c r="N815" s="38">
        <f>IF(NOT(ISBLANK(tblClean[[#This Row],[Delivery Date]])), 1, 0)</f>
        <v>1</v>
      </c>
      <c r="O815" s="38">
        <f>IF(OR(LOWER(TRIM(tblClean[[#This Row],[Cancellation Status]]))="yes", LOWER(TRIM(tblClean[[#This Row],[Cancellation Status]]))="cancelled"), 1, 0)</f>
        <v>0</v>
      </c>
      <c r="P815" s="38">
        <f>IF(AND(tblClean[[#This Row],[Is_Delivered]]=1, tblClean[[#This Row],[Is_Cancelled]]=0), 1, 0)</f>
        <v>1</v>
      </c>
      <c r="Q815" s="38">
        <f>IF(AND(NOT(ISBLANK(tblClean[[#This Row],[Pre-Booking Date]])), NOT(ISBLANK(tblClean[[#This Row],[Lead Date]]))), tblClean[[#This Row],[Pre-Booking Date]] - tblClean[[#This Row],[Lead Date]], "")</f>
        <v>3</v>
      </c>
      <c r="R815" s="38">
        <f>IF(AND(NOT(ISBLANK(tblClean[[#This Row],[Booking Date]])), NOT(ISBLANK(tblClean[[#This Row],[Pre-Booking Date]]))), tblClean[[#This Row],[Booking Date]] - tblClean[[#This Row],[Pre-Booking Date]], "")</f>
        <v>4</v>
      </c>
      <c r="S815" s="38">
        <f>IF(AND(NOT(ISBLANK(tblClean[[#This Row],[Delivery Date]])), NOT(ISBLANK(tblClean[[#This Row],[Booking Date]]))), tblClean[[#This Row],[Delivery Date]] - tblClean[[#This Row],[Booking Date]], "")</f>
        <v>4</v>
      </c>
      <c r="T815" s="39">
        <f>IF(AND(tblClean[[#This Row],[Is_SuccessfulDelivery]]=1, NOT(ISBLANK(tblClean[[#This Row],[Delivery Date]])), NOT(ISBLANK(tblClean[[#This Row],[Booking Date]]))),
   tblClean[[#This Row],[Delivery Date]] - tblClean[[#This Row],[Booking Date]],
   "")</f>
        <v>4</v>
      </c>
      <c r="U8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15" s="82">
        <f>IF(tblClean[[#This Row],[Delivery Date]]="", "", tblClean[[#This Row],[Delivery Date]] - tblClean[[#This Row],[Lead Date]])</f>
        <v>11</v>
      </c>
      <c r="W815" s="82" t="str">
        <f>_xlfn.XLOOKUP(tblClean[[#This Row],[Lead ID]], tblHP[Lead ID], tblHP[Potential_Bucket], "")</f>
        <v>Low</v>
      </c>
      <c r="X815" s="82" t="str">
        <f>IF(tblClean[[#This Row],[Customer Rating]]="", "", IF(tblClean[[#This Row],[Customer Rating]]&lt;=2,"0-2", IF(tblClean[[#This Row],[Customer Rating]]&lt;=5,"3-5", IF(tblClean[[#This Row],[Customer Rating]]&lt;=8,"6-8","9-10"))))</f>
        <v>3-5</v>
      </c>
    </row>
    <row r="816" spans="1:24" x14ac:dyDescent="0.3">
      <c r="A816" s="40" t="s">
        <v>835</v>
      </c>
      <c r="B816" s="41" t="s">
        <v>19</v>
      </c>
      <c r="C816" s="41" t="s">
        <v>16</v>
      </c>
      <c r="D816" s="42">
        <v>45959</v>
      </c>
      <c r="E816" s="42">
        <v>45964</v>
      </c>
      <c r="F816" s="42">
        <v>45966</v>
      </c>
      <c r="G816" s="42">
        <v>45968</v>
      </c>
      <c r="H816" s="41" t="s">
        <v>17</v>
      </c>
      <c r="I816" s="41"/>
      <c r="J816" s="42">
        <v>45989</v>
      </c>
      <c r="K816" s="43">
        <v>2</v>
      </c>
      <c r="L816" s="44">
        <f>IF(NOT(ISBLANK(tblClean[[#This Row],[Pre-Booking Date]])), 1, 0)</f>
        <v>1</v>
      </c>
      <c r="M816" s="44">
        <f>IF(NOT(ISBLANK(tblClean[[#This Row],[Booking Date]])), 1, 0)</f>
        <v>1</v>
      </c>
      <c r="N816" s="38">
        <f>IF(NOT(ISBLANK(tblClean[[#This Row],[Delivery Date]])), 1, 0)</f>
        <v>1</v>
      </c>
      <c r="O816" s="38">
        <f>IF(OR(LOWER(TRIM(tblClean[[#This Row],[Cancellation Status]]))="yes", LOWER(TRIM(tblClean[[#This Row],[Cancellation Status]]))="cancelled"), 1, 0)</f>
        <v>0</v>
      </c>
      <c r="P816" s="38">
        <f>IF(AND(tblClean[[#This Row],[Is_Delivered]]=1, tblClean[[#This Row],[Is_Cancelled]]=0), 1, 0)</f>
        <v>1</v>
      </c>
      <c r="Q816" s="38">
        <f>IF(AND(NOT(ISBLANK(tblClean[[#This Row],[Pre-Booking Date]])), NOT(ISBLANK(tblClean[[#This Row],[Lead Date]]))), tblClean[[#This Row],[Pre-Booking Date]] - tblClean[[#This Row],[Lead Date]], "")</f>
        <v>5</v>
      </c>
      <c r="R816" s="38">
        <f>IF(AND(NOT(ISBLANK(tblClean[[#This Row],[Booking Date]])), NOT(ISBLANK(tblClean[[#This Row],[Pre-Booking Date]]))), tblClean[[#This Row],[Booking Date]] - tblClean[[#This Row],[Pre-Booking Date]], "")</f>
        <v>2</v>
      </c>
      <c r="S816" s="38">
        <f>IF(AND(NOT(ISBLANK(tblClean[[#This Row],[Delivery Date]])), NOT(ISBLANK(tblClean[[#This Row],[Booking Date]]))), tblClean[[#This Row],[Delivery Date]] - tblClean[[#This Row],[Booking Date]], "")</f>
        <v>2</v>
      </c>
      <c r="T816" s="39">
        <f>IF(AND(tblClean[[#This Row],[Is_SuccessfulDelivery]]=1, NOT(ISBLANK(tblClean[[#This Row],[Delivery Date]])), NOT(ISBLANK(tblClean[[#This Row],[Booking Date]]))),
   tblClean[[#This Row],[Delivery Date]] - tblClean[[#This Row],[Booking Date]],
   "")</f>
        <v>2</v>
      </c>
      <c r="U8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16" s="82">
        <f>IF(tblClean[[#This Row],[Delivery Date]]="", "", tblClean[[#This Row],[Delivery Date]] - tblClean[[#This Row],[Lead Date]])</f>
        <v>9</v>
      </c>
      <c r="W816" s="82" t="str">
        <f>_xlfn.XLOOKUP(tblClean[[#This Row],[Lead ID]], tblHP[Lead ID], tblHP[Potential_Bucket], "")</f>
        <v>Low</v>
      </c>
      <c r="X816" s="82" t="str">
        <f>IF(tblClean[[#This Row],[Customer Rating]]="", "", IF(tblClean[[#This Row],[Customer Rating]]&lt;=2,"0-2", IF(tblClean[[#This Row],[Customer Rating]]&lt;=5,"3-5", IF(tblClean[[#This Row],[Customer Rating]]&lt;=8,"6-8","9-10"))))</f>
        <v>0-2</v>
      </c>
    </row>
    <row r="817" spans="1:24" x14ac:dyDescent="0.3">
      <c r="A817" s="33" t="s">
        <v>836</v>
      </c>
      <c r="B817" s="34" t="s">
        <v>21</v>
      </c>
      <c r="C817" s="34" t="s">
        <v>30</v>
      </c>
      <c r="D817" s="35">
        <v>45948</v>
      </c>
      <c r="E817" s="35">
        <v>45953</v>
      </c>
      <c r="F817" s="35">
        <v>45955</v>
      </c>
      <c r="G817" s="35">
        <v>45957</v>
      </c>
      <c r="H817" s="34" t="s">
        <v>17</v>
      </c>
      <c r="I817" s="34"/>
      <c r="J817" s="35">
        <v>45987</v>
      </c>
      <c r="K817" s="36">
        <v>5</v>
      </c>
      <c r="L817" s="44">
        <f>IF(NOT(ISBLANK(tblClean[[#This Row],[Pre-Booking Date]])), 1, 0)</f>
        <v>1</v>
      </c>
      <c r="M817" s="44">
        <f>IF(NOT(ISBLANK(tblClean[[#This Row],[Booking Date]])), 1, 0)</f>
        <v>1</v>
      </c>
      <c r="N817" s="38">
        <f>IF(NOT(ISBLANK(tblClean[[#This Row],[Delivery Date]])), 1, 0)</f>
        <v>1</v>
      </c>
      <c r="O817" s="38">
        <f>IF(OR(LOWER(TRIM(tblClean[[#This Row],[Cancellation Status]]))="yes", LOWER(TRIM(tblClean[[#This Row],[Cancellation Status]]))="cancelled"), 1, 0)</f>
        <v>0</v>
      </c>
      <c r="P817" s="38">
        <f>IF(AND(tblClean[[#This Row],[Is_Delivered]]=1, tblClean[[#This Row],[Is_Cancelled]]=0), 1, 0)</f>
        <v>1</v>
      </c>
      <c r="Q817" s="38">
        <f>IF(AND(NOT(ISBLANK(tblClean[[#This Row],[Pre-Booking Date]])), NOT(ISBLANK(tblClean[[#This Row],[Lead Date]]))), tblClean[[#This Row],[Pre-Booking Date]] - tblClean[[#This Row],[Lead Date]], "")</f>
        <v>5</v>
      </c>
      <c r="R817" s="38">
        <f>IF(AND(NOT(ISBLANK(tblClean[[#This Row],[Booking Date]])), NOT(ISBLANK(tblClean[[#This Row],[Pre-Booking Date]]))), tblClean[[#This Row],[Booking Date]] - tblClean[[#This Row],[Pre-Booking Date]], "")</f>
        <v>2</v>
      </c>
      <c r="S817" s="38">
        <f>IF(AND(NOT(ISBLANK(tblClean[[#This Row],[Delivery Date]])), NOT(ISBLANK(tblClean[[#This Row],[Booking Date]]))), tblClean[[#This Row],[Delivery Date]] - tblClean[[#This Row],[Booking Date]], "")</f>
        <v>2</v>
      </c>
      <c r="T817" s="39">
        <f>IF(AND(tblClean[[#This Row],[Is_SuccessfulDelivery]]=1, NOT(ISBLANK(tblClean[[#This Row],[Delivery Date]])), NOT(ISBLANK(tblClean[[#This Row],[Booking Date]]))),
   tblClean[[#This Row],[Delivery Date]] - tblClean[[#This Row],[Booking Date]],
   "")</f>
        <v>2</v>
      </c>
      <c r="U8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17" s="82">
        <f>IF(tblClean[[#This Row],[Delivery Date]]="", "", tblClean[[#This Row],[Delivery Date]] - tblClean[[#This Row],[Lead Date]])</f>
        <v>9</v>
      </c>
      <c r="W817" s="82" t="str">
        <f>_xlfn.XLOOKUP(tblClean[[#This Row],[Lead ID]], tblHP[Lead ID], tblHP[Potential_Bucket], "")</f>
        <v>Medium</v>
      </c>
      <c r="X817" s="82" t="str">
        <f>IF(tblClean[[#This Row],[Customer Rating]]="", "", IF(tblClean[[#This Row],[Customer Rating]]&lt;=2,"0-2", IF(tblClean[[#This Row],[Customer Rating]]&lt;=5,"3-5", IF(tblClean[[#This Row],[Customer Rating]]&lt;=8,"6-8","9-10"))))</f>
        <v>3-5</v>
      </c>
    </row>
    <row r="818" spans="1:24" x14ac:dyDescent="0.3">
      <c r="A818" s="40" t="s">
        <v>837</v>
      </c>
      <c r="B818" s="41" t="s">
        <v>21</v>
      </c>
      <c r="C818" s="41" t="s">
        <v>16</v>
      </c>
      <c r="D818" s="42">
        <v>45935</v>
      </c>
      <c r="E818" s="42">
        <v>45936</v>
      </c>
      <c r="F818" s="42">
        <v>45939</v>
      </c>
      <c r="G818" s="42">
        <v>45942</v>
      </c>
      <c r="H818" s="41" t="s">
        <v>17</v>
      </c>
      <c r="I818" s="41"/>
      <c r="J818" s="42">
        <v>45953</v>
      </c>
      <c r="K818" s="43">
        <v>1</v>
      </c>
      <c r="L818" s="44">
        <f>IF(NOT(ISBLANK(tblClean[[#This Row],[Pre-Booking Date]])), 1, 0)</f>
        <v>1</v>
      </c>
      <c r="M818" s="44">
        <f>IF(NOT(ISBLANK(tblClean[[#This Row],[Booking Date]])), 1, 0)</f>
        <v>1</v>
      </c>
      <c r="N818" s="38">
        <f>IF(NOT(ISBLANK(tblClean[[#This Row],[Delivery Date]])), 1, 0)</f>
        <v>1</v>
      </c>
      <c r="O818" s="38">
        <f>IF(OR(LOWER(TRIM(tblClean[[#This Row],[Cancellation Status]]))="yes", LOWER(TRIM(tblClean[[#This Row],[Cancellation Status]]))="cancelled"), 1, 0)</f>
        <v>0</v>
      </c>
      <c r="P818" s="38">
        <f>IF(AND(tblClean[[#This Row],[Is_Delivered]]=1, tblClean[[#This Row],[Is_Cancelled]]=0), 1, 0)</f>
        <v>1</v>
      </c>
      <c r="Q818" s="38">
        <f>IF(AND(NOT(ISBLANK(tblClean[[#This Row],[Pre-Booking Date]])), NOT(ISBLANK(tblClean[[#This Row],[Lead Date]]))), tblClean[[#This Row],[Pre-Booking Date]] - tblClean[[#This Row],[Lead Date]], "")</f>
        <v>1</v>
      </c>
      <c r="R818" s="38">
        <f>IF(AND(NOT(ISBLANK(tblClean[[#This Row],[Booking Date]])), NOT(ISBLANK(tblClean[[#This Row],[Pre-Booking Date]]))), tblClean[[#This Row],[Booking Date]] - tblClean[[#This Row],[Pre-Booking Date]], "")</f>
        <v>3</v>
      </c>
      <c r="S818" s="38">
        <f>IF(AND(NOT(ISBLANK(tblClean[[#This Row],[Delivery Date]])), NOT(ISBLANK(tblClean[[#This Row],[Booking Date]]))), tblClean[[#This Row],[Delivery Date]] - tblClean[[#This Row],[Booking Date]], "")</f>
        <v>3</v>
      </c>
      <c r="T818" s="39">
        <f>IF(AND(tblClean[[#This Row],[Is_SuccessfulDelivery]]=1, NOT(ISBLANK(tblClean[[#This Row],[Delivery Date]])), NOT(ISBLANK(tblClean[[#This Row],[Booking Date]]))),
   tblClean[[#This Row],[Delivery Date]] - tblClean[[#This Row],[Booking Date]],
   "")</f>
        <v>3</v>
      </c>
      <c r="U8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18" s="82">
        <f>IF(tblClean[[#This Row],[Delivery Date]]="", "", tblClean[[#This Row],[Delivery Date]] - tblClean[[#This Row],[Lead Date]])</f>
        <v>7</v>
      </c>
      <c r="W818" s="82" t="str">
        <f>_xlfn.XLOOKUP(tblClean[[#This Row],[Lead ID]], tblHP[Lead ID], tblHP[Potential_Bucket], "")</f>
        <v>Low</v>
      </c>
      <c r="X818" s="82" t="str">
        <f>IF(tblClean[[#This Row],[Customer Rating]]="", "", IF(tblClean[[#This Row],[Customer Rating]]&lt;=2,"0-2", IF(tblClean[[#This Row],[Customer Rating]]&lt;=5,"3-5", IF(tblClean[[#This Row],[Customer Rating]]&lt;=8,"6-8","9-10"))))</f>
        <v>0-2</v>
      </c>
    </row>
    <row r="819" spans="1:24" x14ac:dyDescent="0.3">
      <c r="A819" s="33" t="s">
        <v>838</v>
      </c>
      <c r="B819" s="34" t="s">
        <v>21</v>
      </c>
      <c r="C819" s="34" t="s">
        <v>22</v>
      </c>
      <c r="D819" s="35">
        <v>45943</v>
      </c>
      <c r="E819" s="34"/>
      <c r="F819" s="34"/>
      <c r="G819" s="34"/>
      <c r="H819" s="34" t="s">
        <v>23</v>
      </c>
      <c r="I819" s="34" t="s">
        <v>63</v>
      </c>
      <c r="J819" s="34"/>
      <c r="K819" s="36"/>
      <c r="L819" s="44">
        <f>IF(NOT(ISBLANK(tblClean[[#This Row],[Pre-Booking Date]])), 1, 0)</f>
        <v>0</v>
      </c>
      <c r="M819" s="44">
        <f>IF(NOT(ISBLANK(tblClean[[#This Row],[Booking Date]])), 1, 0)</f>
        <v>0</v>
      </c>
      <c r="N819" s="38">
        <f>IF(NOT(ISBLANK(tblClean[[#This Row],[Delivery Date]])), 1, 0)</f>
        <v>0</v>
      </c>
      <c r="O819" s="38">
        <f>IF(OR(LOWER(TRIM(tblClean[[#This Row],[Cancellation Status]]))="yes", LOWER(TRIM(tblClean[[#This Row],[Cancellation Status]]))="cancelled"), 1, 0)</f>
        <v>1</v>
      </c>
      <c r="P819" s="38">
        <f>IF(AND(tblClean[[#This Row],[Is_Delivered]]=1, tblClean[[#This Row],[Is_Cancelled]]=0), 1, 0)</f>
        <v>0</v>
      </c>
      <c r="Q819" s="38" t="str">
        <f>IF(AND(NOT(ISBLANK(tblClean[[#This Row],[Pre-Booking Date]])), NOT(ISBLANK(tblClean[[#This Row],[Lead Date]]))), tblClean[[#This Row],[Pre-Booking Date]] - tblClean[[#This Row],[Lead Date]], "")</f>
        <v/>
      </c>
      <c r="R819" s="38" t="str">
        <f>IF(AND(NOT(ISBLANK(tblClean[[#This Row],[Booking Date]])), NOT(ISBLANK(tblClean[[#This Row],[Pre-Booking Date]]))), tblClean[[#This Row],[Booking Date]] - tblClean[[#This Row],[Pre-Booking Date]], "")</f>
        <v/>
      </c>
      <c r="S819" s="38" t="str">
        <f>IF(AND(NOT(ISBLANK(tblClean[[#This Row],[Delivery Date]])), NOT(ISBLANK(tblClean[[#This Row],[Booking Date]]))), tblClean[[#This Row],[Delivery Date]] - tblClean[[#This Row],[Booking Date]], "")</f>
        <v/>
      </c>
      <c r="T819" s="39" t="str">
        <f>IF(AND(tblClean[[#This Row],[Is_SuccessfulDelivery]]=1, NOT(ISBLANK(tblClean[[#This Row],[Delivery Date]])), NOT(ISBLANK(tblClean[[#This Row],[Booking Date]]))),
   tblClean[[#This Row],[Delivery Date]] - tblClean[[#This Row],[Booking Date]],
   "")</f>
        <v/>
      </c>
      <c r="U8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19" s="82" t="str">
        <f>IF(tblClean[[#This Row],[Delivery Date]]="", "", tblClean[[#This Row],[Delivery Date]] - tblClean[[#This Row],[Lead Date]])</f>
        <v/>
      </c>
      <c r="W819" s="82" t="str">
        <f>_xlfn.XLOOKUP(tblClean[[#This Row],[Lead ID]], tblHP[Lead ID], tblHP[Potential_Bucket], "")</f>
        <v>Low</v>
      </c>
      <c r="X819" s="82" t="str">
        <f>IF(tblClean[[#This Row],[Customer Rating]]="", "", IF(tblClean[[#This Row],[Customer Rating]]&lt;=2,"0-2", IF(tblClean[[#This Row],[Customer Rating]]&lt;=5,"3-5", IF(tblClean[[#This Row],[Customer Rating]]&lt;=8,"6-8","9-10"))))</f>
        <v/>
      </c>
    </row>
    <row r="820" spans="1:24" x14ac:dyDescent="0.3">
      <c r="A820" s="40" t="s">
        <v>839</v>
      </c>
      <c r="B820" s="41" t="s">
        <v>32</v>
      </c>
      <c r="C820" s="41" t="s">
        <v>16</v>
      </c>
      <c r="D820" s="42">
        <v>45945</v>
      </c>
      <c r="E820" s="42">
        <v>45950</v>
      </c>
      <c r="F820" s="42">
        <v>45953</v>
      </c>
      <c r="G820" s="42">
        <v>45960</v>
      </c>
      <c r="H820" s="41" t="s">
        <v>17</v>
      </c>
      <c r="I820" s="41"/>
      <c r="J820" s="42">
        <v>45982</v>
      </c>
      <c r="K820" s="43">
        <v>7</v>
      </c>
      <c r="L820" s="44">
        <f>IF(NOT(ISBLANK(tblClean[[#This Row],[Pre-Booking Date]])), 1, 0)</f>
        <v>1</v>
      </c>
      <c r="M820" s="44">
        <f>IF(NOT(ISBLANK(tblClean[[#This Row],[Booking Date]])), 1, 0)</f>
        <v>1</v>
      </c>
      <c r="N820" s="38">
        <f>IF(NOT(ISBLANK(tblClean[[#This Row],[Delivery Date]])), 1, 0)</f>
        <v>1</v>
      </c>
      <c r="O820" s="38">
        <f>IF(OR(LOWER(TRIM(tblClean[[#This Row],[Cancellation Status]]))="yes", LOWER(TRIM(tblClean[[#This Row],[Cancellation Status]]))="cancelled"), 1, 0)</f>
        <v>0</v>
      </c>
      <c r="P820" s="38">
        <f>IF(AND(tblClean[[#This Row],[Is_Delivered]]=1, tblClean[[#This Row],[Is_Cancelled]]=0), 1, 0)</f>
        <v>1</v>
      </c>
      <c r="Q820" s="38">
        <f>IF(AND(NOT(ISBLANK(tblClean[[#This Row],[Pre-Booking Date]])), NOT(ISBLANK(tblClean[[#This Row],[Lead Date]]))), tblClean[[#This Row],[Pre-Booking Date]] - tblClean[[#This Row],[Lead Date]], "")</f>
        <v>5</v>
      </c>
      <c r="R820" s="38">
        <f>IF(AND(NOT(ISBLANK(tblClean[[#This Row],[Booking Date]])), NOT(ISBLANK(tblClean[[#This Row],[Pre-Booking Date]]))), tblClean[[#This Row],[Booking Date]] - tblClean[[#This Row],[Pre-Booking Date]], "")</f>
        <v>3</v>
      </c>
      <c r="S820" s="38">
        <f>IF(AND(NOT(ISBLANK(tblClean[[#This Row],[Delivery Date]])), NOT(ISBLANK(tblClean[[#This Row],[Booking Date]]))), tblClean[[#This Row],[Delivery Date]] - tblClean[[#This Row],[Booking Date]], "")</f>
        <v>7</v>
      </c>
      <c r="T820" s="39">
        <f>IF(AND(tblClean[[#This Row],[Is_SuccessfulDelivery]]=1, NOT(ISBLANK(tblClean[[#This Row],[Delivery Date]])), NOT(ISBLANK(tblClean[[#This Row],[Booking Date]]))),
   tblClean[[#This Row],[Delivery Date]] - tblClean[[#This Row],[Booking Date]],
   "")</f>
        <v>7</v>
      </c>
      <c r="U8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20" s="82">
        <f>IF(tblClean[[#This Row],[Delivery Date]]="", "", tblClean[[#This Row],[Delivery Date]] - tblClean[[#This Row],[Lead Date]])</f>
        <v>15</v>
      </c>
      <c r="W820" s="82" t="str">
        <f>_xlfn.XLOOKUP(tblClean[[#This Row],[Lead ID]], tblHP[Lead ID], tblHP[Potential_Bucket], "")</f>
        <v>Low</v>
      </c>
      <c r="X820" s="82" t="str">
        <f>IF(tblClean[[#This Row],[Customer Rating]]="", "", IF(tblClean[[#This Row],[Customer Rating]]&lt;=2,"0-2", IF(tblClean[[#This Row],[Customer Rating]]&lt;=5,"3-5", IF(tblClean[[#This Row],[Customer Rating]]&lt;=8,"6-8","9-10"))))</f>
        <v>6-8</v>
      </c>
    </row>
    <row r="821" spans="1:24" x14ac:dyDescent="0.3">
      <c r="A821" s="33" t="s">
        <v>840</v>
      </c>
      <c r="B821" s="34" t="s">
        <v>32</v>
      </c>
      <c r="C821" s="34" t="s">
        <v>30</v>
      </c>
      <c r="D821" s="35">
        <v>45942</v>
      </c>
      <c r="E821" s="35">
        <v>45944</v>
      </c>
      <c r="F821" s="35">
        <v>45947</v>
      </c>
      <c r="G821" s="35">
        <v>45951</v>
      </c>
      <c r="H821" s="34" t="s">
        <v>17</v>
      </c>
      <c r="I821" s="34"/>
      <c r="J821" s="35">
        <v>45981</v>
      </c>
      <c r="K821" s="36">
        <v>3</v>
      </c>
      <c r="L821" s="44">
        <f>IF(NOT(ISBLANK(tblClean[[#This Row],[Pre-Booking Date]])), 1, 0)</f>
        <v>1</v>
      </c>
      <c r="M821" s="44">
        <f>IF(NOT(ISBLANK(tblClean[[#This Row],[Booking Date]])), 1, 0)</f>
        <v>1</v>
      </c>
      <c r="N821" s="38">
        <f>IF(NOT(ISBLANK(tblClean[[#This Row],[Delivery Date]])), 1, 0)</f>
        <v>1</v>
      </c>
      <c r="O821" s="38">
        <f>IF(OR(LOWER(TRIM(tblClean[[#This Row],[Cancellation Status]]))="yes", LOWER(TRIM(tblClean[[#This Row],[Cancellation Status]]))="cancelled"), 1, 0)</f>
        <v>0</v>
      </c>
      <c r="P821" s="38">
        <f>IF(AND(tblClean[[#This Row],[Is_Delivered]]=1, tblClean[[#This Row],[Is_Cancelled]]=0), 1, 0)</f>
        <v>1</v>
      </c>
      <c r="Q821" s="38">
        <f>IF(AND(NOT(ISBLANK(tblClean[[#This Row],[Pre-Booking Date]])), NOT(ISBLANK(tblClean[[#This Row],[Lead Date]]))), tblClean[[#This Row],[Pre-Booking Date]] - tblClean[[#This Row],[Lead Date]], "")</f>
        <v>2</v>
      </c>
      <c r="R821" s="38">
        <f>IF(AND(NOT(ISBLANK(tblClean[[#This Row],[Booking Date]])), NOT(ISBLANK(tblClean[[#This Row],[Pre-Booking Date]]))), tblClean[[#This Row],[Booking Date]] - tblClean[[#This Row],[Pre-Booking Date]], "")</f>
        <v>3</v>
      </c>
      <c r="S821" s="38">
        <f>IF(AND(NOT(ISBLANK(tblClean[[#This Row],[Delivery Date]])), NOT(ISBLANK(tblClean[[#This Row],[Booking Date]]))), tblClean[[#This Row],[Delivery Date]] - tblClean[[#This Row],[Booking Date]], "")</f>
        <v>4</v>
      </c>
      <c r="T821" s="39">
        <f>IF(AND(tblClean[[#This Row],[Is_SuccessfulDelivery]]=1, NOT(ISBLANK(tblClean[[#This Row],[Delivery Date]])), NOT(ISBLANK(tblClean[[#This Row],[Booking Date]]))),
   tblClean[[#This Row],[Delivery Date]] - tblClean[[#This Row],[Booking Date]],
   "")</f>
        <v>4</v>
      </c>
      <c r="U8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21" s="82">
        <f>IF(tblClean[[#This Row],[Delivery Date]]="", "", tblClean[[#This Row],[Delivery Date]] - tblClean[[#This Row],[Lead Date]])</f>
        <v>9</v>
      </c>
      <c r="W821" s="82" t="str">
        <f>_xlfn.XLOOKUP(tblClean[[#This Row],[Lead ID]], tblHP[Lead ID], tblHP[Potential_Bucket], "")</f>
        <v>Low</v>
      </c>
      <c r="X821" s="82" t="str">
        <f>IF(tblClean[[#This Row],[Customer Rating]]="", "", IF(tblClean[[#This Row],[Customer Rating]]&lt;=2,"0-2", IF(tblClean[[#This Row],[Customer Rating]]&lt;=5,"3-5", IF(tblClean[[#This Row],[Customer Rating]]&lt;=8,"6-8","9-10"))))</f>
        <v>3-5</v>
      </c>
    </row>
    <row r="822" spans="1:24" x14ac:dyDescent="0.3">
      <c r="A822" s="40" t="s">
        <v>841</v>
      </c>
      <c r="B822" s="41" t="s">
        <v>15</v>
      </c>
      <c r="C822" s="41" t="s">
        <v>22</v>
      </c>
      <c r="D822" s="42">
        <v>45952</v>
      </c>
      <c r="E822" s="41"/>
      <c r="F822" s="41"/>
      <c r="G822" s="41"/>
      <c r="H822" s="41" t="s">
        <v>23</v>
      </c>
      <c r="I822" s="41" t="s">
        <v>24</v>
      </c>
      <c r="J822" s="41"/>
      <c r="K822" s="43"/>
      <c r="L822" s="44">
        <f>IF(NOT(ISBLANK(tblClean[[#This Row],[Pre-Booking Date]])), 1, 0)</f>
        <v>0</v>
      </c>
      <c r="M822" s="44">
        <f>IF(NOT(ISBLANK(tblClean[[#This Row],[Booking Date]])), 1, 0)</f>
        <v>0</v>
      </c>
      <c r="N822" s="38">
        <f>IF(NOT(ISBLANK(tblClean[[#This Row],[Delivery Date]])), 1, 0)</f>
        <v>0</v>
      </c>
      <c r="O822" s="38">
        <f>IF(OR(LOWER(TRIM(tblClean[[#This Row],[Cancellation Status]]))="yes", LOWER(TRIM(tblClean[[#This Row],[Cancellation Status]]))="cancelled"), 1, 0)</f>
        <v>1</v>
      </c>
      <c r="P822" s="38">
        <f>IF(AND(tblClean[[#This Row],[Is_Delivered]]=1, tblClean[[#This Row],[Is_Cancelled]]=0), 1, 0)</f>
        <v>0</v>
      </c>
      <c r="Q822" s="38" t="str">
        <f>IF(AND(NOT(ISBLANK(tblClean[[#This Row],[Pre-Booking Date]])), NOT(ISBLANK(tblClean[[#This Row],[Lead Date]]))), tblClean[[#This Row],[Pre-Booking Date]] - tblClean[[#This Row],[Lead Date]], "")</f>
        <v/>
      </c>
      <c r="R822" s="38" t="str">
        <f>IF(AND(NOT(ISBLANK(tblClean[[#This Row],[Booking Date]])), NOT(ISBLANK(tblClean[[#This Row],[Pre-Booking Date]]))), tblClean[[#This Row],[Booking Date]] - tblClean[[#This Row],[Pre-Booking Date]], "")</f>
        <v/>
      </c>
      <c r="S822" s="38" t="str">
        <f>IF(AND(NOT(ISBLANK(tblClean[[#This Row],[Delivery Date]])), NOT(ISBLANK(tblClean[[#This Row],[Booking Date]]))), tblClean[[#This Row],[Delivery Date]] - tblClean[[#This Row],[Booking Date]], "")</f>
        <v/>
      </c>
      <c r="T822" s="39" t="str">
        <f>IF(AND(tblClean[[#This Row],[Is_SuccessfulDelivery]]=1, NOT(ISBLANK(tblClean[[#This Row],[Delivery Date]])), NOT(ISBLANK(tblClean[[#This Row],[Booking Date]]))),
   tblClean[[#This Row],[Delivery Date]] - tblClean[[#This Row],[Booking Date]],
   "")</f>
        <v/>
      </c>
      <c r="U8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22" s="82" t="str">
        <f>IF(tblClean[[#This Row],[Delivery Date]]="", "", tblClean[[#This Row],[Delivery Date]] - tblClean[[#This Row],[Lead Date]])</f>
        <v/>
      </c>
      <c r="W822" s="82" t="str">
        <f>_xlfn.XLOOKUP(tblClean[[#This Row],[Lead ID]], tblHP[Lead ID], tblHP[Potential_Bucket], "")</f>
        <v>Low</v>
      </c>
      <c r="X822" s="82" t="str">
        <f>IF(tblClean[[#This Row],[Customer Rating]]="", "", IF(tblClean[[#This Row],[Customer Rating]]&lt;=2,"0-2", IF(tblClean[[#This Row],[Customer Rating]]&lt;=5,"3-5", IF(tblClean[[#This Row],[Customer Rating]]&lt;=8,"6-8","9-10"))))</f>
        <v/>
      </c>
    </row>
    <row r="823" spans="1:24" x14ac:dyDescent="0.3">
      <c r="A823" s="33" t="s">
        <v>842</v>
      </c>
      <c r="B823" s="34" t="s">
        <v>15</v>
      </c>
      <c r="C823" s="34" t="s">
        <v>16</v>
      </c>
      <c r="D823" s="35">
        <v>45961</v>
      </c>
      <c r="E823" s="35">
        <v>45966</v>
      </c>
      <c r="F823" s="35">
        <v>45970</v>
      </c>
      <c r="G823" s="35">
        <v>45977</v>
      </c>
      <c r="H823" s="34" t="s">
        <v>17</v>
      </c>
      <c r="I823" s="34"/>
      <c r="J823" s="35">
        <v>45995</v>
      </c>
      <c r="K823" s="36">
        <v>2</v>
      </c>
      <c r="L823" s="44">
        <f>IF(NOT(ISBLANK(tblClean[[#This Row],[Pre-Booking Date]])), 1, 0)</f>
        <v>1</v>
      </c>
      <c r="M823" s="44">
        <f>IF(NOT(ISBLANK(tblClean[[#This Row],[Booking Date]])), 1, 0)</f>
        <v>1</v>
      </c>
      <c r="N823" s="38">
        <f>IF(NOT(ISBLANK(tblClean[[#This Row],[Delivery Date]])), 1, 0)</f>
        <v>1</v>
      </c>
      <c r="O823" s="38">
        <f>IF(OR(LOWER(TRIM(tblClean[[#This Row],[Cancellation Status]]))="yes", LOWER(TRIM(tblClean[[#This Row],[Cancellation Status]]))="cancelled"), 1, 0)</f>
        <v>0</v>
      </c>
      <c r="P823" s="38">
        <f>IF(AND(tblClean[[#This Row],[Is_Delivered]]=1, tblClean[[#This Row],[Is_Cancelled]]=0), 1, 0)</f>
        <v>1</v>
      </c>
      <c r="Q823" s="38">
        <f>IF(AND(NOT(ISBLANK(tblClean[[#This Row],[Pre-Booking Date]])), NOT(ISBLANK(tblClean[[#This Row],[Lead Date]]))), tblClean[[#This Row],[Pre-Booking Date]] - tblClean[[#This Row],[Lead Date]], "")</f>
        <v>5</v>
      </c>
      <c r="R823" s="38">
        <f>IF(AND(NOT(ISBLANK(tblClean[[#This Row],[Booking Date]])), NOT(ISBLANK(tblClean[[#This Row],[Pre-Booking Date]]))), tblClean[[#This Row],[Booking Date]] - tblClean[[#This Row],[Pre-Booking Date]], "")</f>
        <v>4</v>
      </c>
      <c r="S823" s="38">
        <f>IF(AND(NOT(ISBLANK(tblClean[[#This Row],[Delivery Date]])), NOT(ISBLANK(tblClean[[#This Row],[Booking Date]]))), tblClean[[#This Row],[Delivery Date]] - tblClean[[#This Row],[Booking Date]], "")</f>
        <v>7</v>
      </c>
      <c r="T823" s="39">
        <f>IF(AND(tblClean[[#This Row],[Is_SuccessfulDelivery]]=1, NOT(ISBLANK(tblClean[[#This Row],[Delivery Date]])), NOT(ISBLANK(tblClean[[#This Row],[Booking Date]]))),
   tblClean[[#This Row],[Delivery Date]] - tblClean[[#This Row],[Booking Date]],
   "")</f>
        <v>7</v>
      </c>
      <c r="U8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23" s="82">
        <f>IF(tblClean[[#This Row],[Delivery Date]]="", "", tblClean[[#This Row],[Delivery Date]] - tblClean[[#This Row],[Lead Date]])</f>
        <v>16</v>
      </c>
      <c r="W823" s="82" t="str">
        <f>_xlfn.XLOOKUP(tblClean[[#This Row],[Lead ID]], tblHP[Lead ID], tblHP[Potential_Bucket], "")</f>
        <v>Low</v>
      </c>
      <c r="X823" s="82" t="str">
        <f>IF(tblClean[[#This Row],[Customer Rating]]="", "", IF(tblClean[[#This Row],[Customer Rating]]&lt;=2,"0-2", IF(tblClean[[#This Row],[Customer Rating]]&lt;=5,"3-5", IF(tblClean[[#This Row],[Customer Rating]]&lt;=8,"6-8","9-10"))))</f>
        <v>0-2</v>
      </c>
    </row>
    <row r="824" spans="1:24" x14ac:dyDescent="0.3">
      <c r="A824" s="40" t="s">
        <v>843</v>
      </c>
      <c r="B824" s="41" t="s">
        <v>19</v>
      </c>
      <c r="C824" s="41" t="s">
        <v>30</v>
      </c>
      <c r="D824" s="42">
        <v>45954</v>
      </c>
      <c r="E824" s="42">
        <v>45959</v>
      </c>
      <c r="F824" s="42">
        <v>45961</v>
      </c>
      <c r="G824" s="42">
        <v>45968</v>
      </c>
      <c r="H824" s="41" t="s">
        <v>17</v>
      </c>
      <c r="I824" s="41"/>
      <c r="J824" s="42">
        <v>45995</v>
      </c>
      <c r="K824" s="43">
        <v>5</v>
      </c>
      <c r="L824" s="44">
        <f>IF(NOT(ISBLANK(tblClean[[#This Row],[Pre-Booking Date]])), 1, 0)</f>
        <v>1</v>
      </c>
      <c r="M824" s="44">
        <f>IF(NOT(ISBLANK(tblClean[[#This Row],[Booking Date]])), 1, 0)</f>
        <v>1</v>
      </c>
      <c r="N824" s="38">
        <f>IF(NOT(ISBLANK(tblClean[[#This Row],[Delivery Date]])), 1, 0)</f>
        <v>1</v>
      </c>
      <c r="O824" s="38">
        <f>IF(OR(LOWER(TRIM(tblClean[[#This Row],[Cancellation Status]]))="yes", LOWER(TRIM(tblClean[[#This Row],[Cancellation Status]]))="cancelled"), 1, 0)</f>
        <v>0</v>
      </c>
      <c r="P824" s="38">
        <f>IF(AND(tblClean[[#This Row],[Is_Delivered]]=1, tblClean[[#This Row],[Is_Cancelled]]=0), 1, 0)</f>
        <v>1</v>
      </c>
      <c r="Q824" s="38">
        <f>IF(AND(NOT(ISBLANK(tblClean[[#This Row],[Pre-Booking Date]])), NOT(ISBLANK(tblClean[[#This Row],[Lead Date]]))), tblClean[[#This Row],[Pre-Booking Date]] - tblClean[[#This Row],[Lead Date]], "")</f>
        <v>5</v>
      </c>
      <c r="R824" s="38">
        <f>IF(AND(NOT(ISBLANK(tblClean[[#This Row],[Booking Date]])), NOT(ISBLANK(tblClean[[#This Row],[Pre-Booking Date]]))), tblClean[[#This Row],[Booking Date]] - tblClean[[#This Row],[Pre-Booking Date]], "")</f>
        <v>2</v>
      </c>
      <c r="S824" s="38">
        <f>IF(AND(NOT(ISBLANK(tblClean[[#This Row],[Delivery Date]])), NOT(ISBLANK(tblClean[[#This Row],[Booking Date]]))), tblClean[[#This Row],[Delivery Date]] - tblClean[[#This Row],[Booking Date]], "")</f>
        <v>7</v>
      </c>
      <c r="T824" s="39">
        <f>IF(AND(tblClean[[#This Row],[Is_SuccessfulDelivery]]=1, NOT(ISBLANK(tblClean[[#This Row],[Delivery Date]])), NOT(ISBLANK(tblClean[[#This Row],[Booking Date]]))),
   tblClean[[#This Row],[Delivery Date]] - tblClean[[#This Row],[Booking Date]],
   "")</f>
        <v>7</v>
      </c>
      <c r="U8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24" s="82">
        <f>IF(tblClean[[#This Row],[Delivery Date]]="", "", tblClean[[#This Row],[Delivery Date]] - tblClean[[#This Row],[Lead Date]])</f>
        <v>14</v>
      </c>
      <c r="W824" s="82" t="str">
        <f>_xlfn.XLOOKUP(tblClean[[#This Row],[Lead ID]], tblHP[Lead ID], tblHP[Potential_Bucket], "")</f>
        <v>Medium</v>
      </c>
      <c r="X824" s="82" t="str">
        <f>IF(tblClean[[#This Row],[Customer Rating]]="", "", IF(tblClean[[#This Row],[Customer Rating]]&lt;=2,"0-2", IF(tblClean[[#This Row],[Customer Rating]]&lt;=5,"3-5", IF(tblClean[[#This Row],[Customer Rating]]&lt;=8,"6-8","9-10"))))</f>
        <v>3-5</v>
      </c>
    </row>
    <row r="825" spans="1:24" x14ac:dyDescent="0.3">
      <c r="A825" s="33" t="s">
        <v>844</v>
      </c>
      <c r="B825" s="34" t="s">
        <v>32</v>
      </c>
      <c r="C825" s="34" t="s">
        <v>30</v>
      </c>
      <c r="D825" s="35">
        <v>45953</v>
      </c>
      <c r="E825" s="35">
        <v>45955</v>
      </c>
      <c r="F825" s="35">
        <v>45956</v>
      </c>
      <c r="G825" s="35">
        <v>45962</v>
      </c>
      <c r="H825" s="34" t="s">
        <v>23</v>
      </c>
      <c r="I825" s="34" t="s">
        <v>63</v>
      </c>
      <c r="J825" s="34"/>
      <c r="K825" s="36"/>
      <c r="L825" s="44">
        <f>IF(NOT(ISBLANK(tblClean[[#This Row],[Pre-Booking Date]])), 1, 0)</f>
        <v>1</v>
      </c>
      <c r="M825" s="44">
        <f>IF(NOT(ISBLANK(tblClean[[#This Row],[Booking Date]])), 1, 0)</f>
        <v>1</v>
      </c>
      <c r="N825" s="38">
        <f>IF(NOT(ISBLANK(tblClean[[#This Row],[Delivery Date]])), 1, 0)</f>
        <v>1</v>
      </c>
      <c r="O825" s="38">
        <f>IF(OR(LOWER(TRIM(tblClean[[#This Row],[Cancellation Status]]))="yes", LOWER(TRIM(tblClean[[#This Row],[Cancellation Status]]))="cancelled"), 1, 0)</f>
        <v>1</v>
      </c>
      <c r="P825" s="38">
        <f>IF(AND(tblClean[[#This Row],[Is_Delivered]]=1, tblClean[[#This Row],[Is_Cancelled]]=0), 1, 0)</f>
        <v>0</v>
      </c>
      <c r="Q825" s="38">
        <f>IF(AND(NOT(ISBLANK(tblClean[[#This Row],[Pre-Booking Date]])), NOT(ISBLANK(tblClean[[#This Row],[Lead Date]]))), tblClean[[#This Row],[Pre-Booking Date]] - tblClean[[#This Row],[Lead Date]], "")</f>
        <v>2</v>
      </c>
      <c r="R825" s="38">
        <f>IF(AND(NOT(ISBLANK(tblClean[[#This Row],[Booking Date]])), NOT(ISBLANK(tblClean[[#This Row],[Pre-Booking Date]]))), tblClean[[#This Row],[Booking Date]] - tblClean[[#This Row],[Pre-Booking Date]], "")</f>
        <v>1</v>
      </c>
      <c r="S825" s="38">
        <f>IF(AND(NOT(ISBLANK(tblClean[[#This Row],[Delivery Date]])), NOT(ISBLANK(tblClean[[#This Row],[Booking Date]]))), tblClean[[#This Row],[Delivery Date]] - tblClean[[#This Row],[Booking Date]], "")</f>
        <v>6</v>
      </c>
      <c r="T825" s="39" t="str">
        <f>IF(AND(tblClean[[#This Row],[Is_SuccessfulDelivery]]=1, NOT(ISBLANK(tblClean[[#This Row],[Delivery Date]])), NOT(ISBLANK(tblClean[[#This Row],[Booking Date]]))),
   tblClean[[#This Row],[Delivery Date]] - tblClean[[#This Row],[Booking Date]],
   "")</f>
        <v/>
      </c>
      <c r="U8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25" s="82">
        <f>IF(tblClean[[#This Row],[Delivery Date]]="", "", tblClean[[#This Row],[Delivery Date]] - tblClean[[#This Row],[Lead Date]])</f>
        <v>9</v>
      </c>
      <c r="W825" s="82" t="str">
        <f>_xlfn.XLOOKUP(tblClean[[#This Row],[Lead ID]], tblHP[Lead ID], tblHP[Potential_Bucket], "")</f>
        <v>Low</v>
      </c>
      <c r="X825" s="82" t="str">
        <f>IF(tblClean[[#This Row],[Customer Rating]]="", "", IF(tblClean[[#This Row],[Customer Rating]]&lt;=2,"0-2", IF(tblClean[[#This Row],[Customer Rating]]&lt;=5,"3-5", IF(tblClean[[#This Row],[Customer Rating]]&lt;=8,"6-8","9-10"))))</f>
        <v/>
      </c>
    </row>
    <row r="826" spans="1:24" x14ac:dyDescent="0.3">
      <c r="A826" s="40" t="s">
        <v>845</v>
      </c>
      <c r="B826" s="41" t="s">
        <v>19</v>
      </c>
      <c r="C826" s="41" t="s">
        <v>30</v>
      </c>
      <c r="D826" s="42">
        <v>45961</v>
      </c>
      <c r="E826" s="42">
        <v>45963</v>
      </c>
      <c r="F826" s="42">
        <v>45965</v>
      </c>
      <c r="G826" s="42">
        <v>45967</v>
      </c>
      <c r="H826" s="41" t="s">
        <v>17</v>
      </c>
      <c r="I826" s="41"/>
      <c r="J826" s="42">
        <v>45996</v>
      </c>
      <c r="K826" s="43">
        <v>8</v>
      </c>
      <c r="L826" s="44">
        <f>IF(NOT(ISBLANK(tblClean[[#This Row],[Pre-Booking Date]])), 1, 0)</f>
        <v>1</v>
      </c>
      <c r="M826" s="44">
        <f>IF(NOT(ISBLANK(tblClean[[#This Row],[Booking Date]])), 1, 0)</f>
        <v>1</v>
      </c>
      <c r="N826" s="38">
        <f>IF(NOT(ISBLANK(tblClean[[#This Row],[Delivery Date]])), 1, 0)</f>
        <v>1</v>
      </c>
      <c r="O826" s="38">
        <f>IF(OR(LOWER(TRIM(tblClean[[#This Row],[Cancellation Status]]))="yes", LOWER(TRIM(tblClean[[#This Row],[Cancellation Status]]))="cancelled"), 1, 0)</f>
        <v>0</v>
      </c>
      <c r="P826" s="38">
        <f>IF(AND(tblClean[[#This Row],[Is_Delivered]]=1, tblClean[[#This Row],[Is_Cancelled]]=0), 1, 0)</f>
        <v>1</v>
      </c>
      <c r="Q826" s="38">
        <f>IF(AND(NOT(ISBLANK(tblClean[[#This Row],[Pre-Booking Date]])), NOT(ISBLANK(tblClean[[#This Row],[Lead Date]]))), tblClean[[#This Row],[Pre-Booking Date]] - tblClean[[#This Row],[Lead Date]], "")</f>
        <v>2</v>
      </c>
      <c r="R826" s="38">
        <f>IF(AND(NOT(ISBLANK(tblClean[[#This Row],[Booking Date]])), NOT(ISBLANK(tblClean[[#This Row],[Pre-Booking Date]]))), tblClean[[#This Row],[Booking Date]] - tblClean[[#This Row],[Pre-Booking Date]], "")</f>
        <v>2</v>
      </c>
      <c r="S826" s="38">
        <f>IF(AND(NOT(ISBLANK(tblClean[[#This Row],[Delivery Date]])), NOT(ISBLANK(tblClean[[#This Row],[Booking Date]]))), tblClean[[#This Row],[Delivery Date]] - tblClean[[#This Row],[Booking Date]], "")</f>
        <v>2</v>
      </c>
      <c r="T826" s="39">
        <f>IF(AND(tblClean[[#This Row],[Is_SuccessfulDelivery]]=1, NOT(ISBLANK(tblClean[[#This Row],[Delivery Date]])), NOT(ISBLANK(tblClean[[#This Row],[Booking Date]]))),
   tblClean[[#This Row],[Delivery Date]] - tblClean[[#This Row],[Booking Date]],
   "")</f>
        <v>2</v>
      </c>
      <c r="U8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26" s="82">
        <f>IF(tblClean[[#This Row],[Delivery Date]]="", "", tblClean[[#This Row],[Delivery Date]] - tblClean[[#This Row],[Lead Date]])</f>
        <v>6</v>
      </c>
      <c r="W826" s="82" t="str">
        <f>_xlfn.XLOOKUP(tblClean[[#This Row],[Lead ID]], tblHP[Lead ID], tblHP[Potential_Bucket], "")</f>
        <v>Low</v>
      </c>
      <c r="X826" s="82" t="str">
        <f>IF(tblClean[[#This Row],[Customer Rating]]="", "", IF(tblClean[[#This Row],[Customer Rating]]&lt;=2,"0-2", IF(tblClean[[#This Row],[Customer Rating]]&lt;=5,"3-5", IF(tblClean[[#This Row],[Customer Rating]]&lt;=8,"6-8","9-10"))))</f>
        <v>6-8</v>
      </c>
    </row>
    <row r="827" spans="1:24" x14ac:dyDescent="0.3">
      <c r="A827" s="33" t="s">
        <v>846</v>
      </c>
      <c r="B827" s="34" t="s">
        <v>15</v>
      </c>
      <c r="C827" s="34" t="s">
        <v>30</v>
      </c>
      <c r="D827" s="35">
        <v>45948</v>
      </c>
      <c r="E827" s="35">
        <v>45953</v>
      </c>
      <c r="F827" s="35">
        <v>45957</v>
      </c>
      <c r="G827" s="35">
        <v>45960</v>
      </c>
      <c r="H827" s="34" t="s">
        <v>17</v>
      </c>
      <c r="I827" s="34"/>
      <c r="J827" s="35">
        <v>45971</v>
      </c>
      <c r="K827" s="36">
        <v>8</v>
      </c>
      <c r="L827" s="44">
        <f>IF(NOT(ISBLANK(tblClean[[#This Row],[Pre-Booking Date]])), 1, 0)</f>
        <v>1</v>
      </c>
      <c r="M827" s="44">
        <f>IF(NOT(ISBLANK(tblClean[[#This Row],[Booking Date]])), 1, 0)</f>
        <v>1</v>
      </c>
      <c r="N827" s="38">
        <f>IF(NOT(ISBLANK(tblClean[[#This Row],[Delivery Date]])), 1, 0)</f>
        <v>1</v>
      </c>
      <c r="O827" s="38">
        <f>IF(OR(LOWER(TRIM(tblClean[[#This Row],[Cancellation Status]]))="yes", LOWER(TRIM(tblClean[[#This Row],[Cancellation Status]]))="cancelled"), 1, 0)</f>
        <v>0</v>
      </c>
      <c r="P827" s="38">
        <f>IF(AND(tblClean[[#This Row],[Is_Delivered]]=1, tblClean[[#This Row],[Is_Cancelled]]=0), 1, 0)</f>
        <v>1</v>
      </c>
      <c r="Q827" s="38">
        <f>IF(AND(NOT(ISBLANK(tblClean[[#This Row],[Pre-Booking Date]])), NOT(ISBLANK(tblClean[[#This Row],[Lead Date]]))), tblClean[[#This Row],[Pre-Booking Date]] - tblClean[[#This Row],[Lead Date]], "")</f>
        <v>5</v>
      </c>
      <c r="R827" s="38">
        <f>IF(AND(NOT(ISBLANK(tblClean[[#This Row],[Booking Date]])), NOT(ISBLANK(tblClean[[#This Row],[Pre-Booking Date]]))), tblClean[[#This Row],[Booking Date]] - tblClean[[#This Row],[Pre-Booking Date]], "")</f>
        <v>4</v>
      </c>
      <c r="S827" s="38">
        <f>IF(AND(NOT(ISBLANK(tblClean[[#This Row],[Delivery Date]])), NOT(ISBLANK(tblClean[[#This Row],[Booking Date]]))), tblClean[[#This Row],[Delivery Date]] - tblClean[[#This Row],[Booking Date]], "")</f>
        <v>3</v>
      </c>
      <c r="T827" s="39">
        <f>IF(AND(tblClean[[#This Row],[Is_SuccessfulDelivery]]=1, NOT(ISBLANK(tblClean[[#This Row],[Delivery Date]])), NOT(ISBLANK(tblClean[[#This Row],[Booking Date]]))),
   tblClean[[#This Row],[Delivery Date]] - tblClean[[#This Row],[Booking Date]],
   "")</f>
        <v>3</v>
      </c>
      <c r="U8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27" s="82">
        <f>IF(tblClean[[#This Row],[Delivery Date]]="", "", tblClean[[#This Row],[Delivery Date]] - tblClean[[#This Row],[Lead Date]])</f>
        <v>12</v>
      </c>
      <c r="W827" s="82" t="str">
        <f>_xlfn.XLOOKUP(tblClean[[#This Row],[Lead ID]], tblHP[Lead ID], tblHP[Potential_Bucket], "")</f>
        <v>High</v>
      </c>
      <c r="X827" s="82" t="str">
        <f>IF(tblClean[[#This Row],[Customer Rating]]="", "", IF(tblClean[[#This Row],[Customer Rating]]&lt;=2,"0-2", IF(tblClean[[#This Row],[Customer Rating]]&lt;=5,"3-5", IF(tblClean[[#This Row],[Customer Rating]]&lt;=8,"6-8","9-10"))))</f>
        <v>6-8</v>
      </c>
    </row>
    <row r="828" spans="1:24" x14ac:dyDescent="0.3">
      <c r="A828" s="40" t="s">
        <v>847</v>
      </c>
      <c r="B828" s="41" t="s">
        <v>19</v>
      </c>
      <c r="C828" s="41" t="s">
        <v>22</v>
      </c>
      <c r="D828" s="42">
        <v>45944</v>
      </c>
      <c r="E828" s="41"/>
      <c r="F828" s="41"/>
      <c r="G828" s="41"/>
      <c r="H828" s="41" t="s">
        <v>23</v>
      </c>
      <c r="I828" s="41" t="s">
        <v>63</v>
      </c>
      <c r="J828" s="41"/>
      <c r="K828" s="43"/>
      <c r="L828" s="44">
        <f>IF(NOT(ISBLANK(tblClean[[#This Row],[Pre-Booking Date]])), 1, 0)</f>
        <v>0</v>
      </c>
      <c r="M828" s="44">
        <f>IF(NOT(ISBLANK(tblClean[[#This Row],[Booking Date]])), 1, 0)</f>
        <v>0</v>
      </c>
      <c r="N828" s="38">
        <f>IF(NOT(ISBLANK(tblClean[[#This Row],[Delivery Date]])), 1, 0)</f>
        <v>0</v>
      </c>
      <c r="O828" s="38">
        <f>IF(OR(LOWER(TRIM(tblClean[[#This Row],[Cancellation Status]]))="yes", LOWER(TRIM(tblClean[[#This Row],[Cancellation Status]]))="cancelled"), 1, 0)</f>
        <v>1</v>
      </c>
      <c r="P828" s="38">
        <f>IF(AND(tblClean[[#This Row],[Is_Delivered]]=1, tblClean[[#This Row],[Is_Cancelled]]=0), 1, 0)</f>
        <v>0</v>
      </c>
      <c r="Q828" s="38" t="str">
        <f>IF(AND(NOT(ISBLANK(tblClean[[#This Row],[Pre-Booking Date]])), NOT(ISBLANK(tblClean[[#This Row],[Lead Date]]))), tblClean[[#This Row],[Pre-Booking Date]] - tblClean[[#This Row],[Lead Date]], "")</f>
        <v/>
      </c>
      <c r="R828" s="38" t="str">
        <f>IF(AND(NOT(ISBLANK(tblClean[[#This Row],[Booking Date]])), NOT(ISBLANK(tblClean[[#This Row],[Pre-Booking Date]]))), tblClean[[#This Row],[Booking Date]] - tblClean[[#This Row],[Pre-Booking Date]], "")</f>
        <v/>
      </c>
      <c r="S828" s="38" t="str">
        <f>IF(AND(NOT(ISBLANK(tblClean[[#This Row],[Delivery Date]])), NOT(ISBLANK(tblClean[[#This Row],[Booking Date]]))), tblClean[[#This Row],[Delivery Date]] - tblClean[[#This Row],[Booking Date]], "")</f>
        <v/>
      </c>
      <c r="T828" s="39" t="str">
        <f>IF(AND(tblClean[[#This Row],[Is_SuccessfulDelivery]]=1, NOT(ISBLANK(tblClean[[#This Row],[Delivery Date]])), NOT(ISBLANK(tblClean[[#This Row],[Booking Date]]))),
   tblClean[[#This Row],[Delivery Date]] - tblClean[[#This Row],[Booking Date]],
   "")</f>
        <v/>
      </c>
      <c r="U8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28" s="82" t="str">
        <f>IF(tblClean[[#This Row],[Delivery Date]]="", "", tblClean[[#This Row],[Delivery Date]] - tblClean[[#This Row],[Lead Date]])</f>
        <v/>
      </c>
      <c r="W828" s="82" t="str">
        <f>_xlfn.XLOOKUP(tblClean[[#This Row],[Lead ID]], tblHP[Lead ID], tblHP[Potential_Bucket], "")</f>
        <v>Low</v>
      </c>
      <c r="X828" s="82" t="str">
        <f>IF(tblClean[[#This Row],[Customer Rating]]="", "", IF(tblClean[[#This Row],[Customer Rating]]&lt;=2,"0-2", IF(tblClean[[#This Row],[Customer Rating]]&lt;=5,"3-5", IF(tblClean[[#This Row],[Customer Rating]]&lt;=8,"6-8","9-10"))))</f>
        <v/>
      </c>
    </row>
    <row r="829" spans="1:24" x14ac:dyDescent="0.3">
      <c r="A829" s="33" t="s">
        <v>848</v>
      </c>
      <c r="B829" s="34" t="s">
        <v>15</v>
      </c>
      <c r="C829" s="34" t="s">
        <v>16</v>
      </c>
      <c r="D829" s="35">
        <v>45949</v>
      </c>
      <c r="E829" s="35">
        <v>45954</v>
      </c>
      <c r="F829" s="35">
        <v>45957</v>
      </c>
      <c r="G829" s="35">
        <v>45961</v>
      </c>
      <c r="H829" s="34" t="s">
        <v>17</v>
      </c>
      <c r="I829" s="34"/>
      <c r="J829" s="35">
        <v>45990</v>
      </c>
      <c r="K829" s="36">
        <v>2</v>
      </c>
      <c r="L829" s="44">
        <f>IF(NOT(ISBLANK(tblClean[[#This Row],[Pre-Booking Date]])), 1, 0)</f>
        <v>1</v>
      </c>
      <c r="M829" s="44">
        <f>IF(NOT(ISBLANK(tblClean[[#This Row],[Booking Date]])), 1, 0)</f>
        <v>1</v>
      </c>
      <c r="N829" s="38">
        <f>IF(NOT(ISBLANK(tblClean[[#This Row],[Delivery Date]])), 1, 0)</f>
        <v>1</v>
      </c>
      <c r="O829" s="38">
        <f>IF(OR(LOWER(TRIM(tblClean[[#This Row],[Cancellation Status]]))="yes", LOWER(TRIM(tblClean[[#This Row],[Cancellation Status]]))="cancelled"), 1, 0)</f>
        <v>0</v>
      </c>
      <c r="P829" s="38">
        <f>IF(AND(tblClean[[#This Row],[Is_Delivered]]=1, tblClean[[#This Row],[Is_Cancelled]]=0), 1, 0)</f>
        <v>1</v>
      </c>
      <c r="Q829" s="38">
        <f>IF(AND(NOT(ISBLANK(tblClean[[#This Row],[Pre-Booking Date]])), NOT(ISBLANK(tblClean[[#This Row],[Lead Date]]))), tblClean[[#This Row],[Pre-Booking Date]] - tblClean[[#This Row],[Lead Date]], "")</f>
        <v>5</v>
      </c>
      <c r="R829" s="38">
        <f>IF(AND(NOT(ISBLANK(tblClean[[#This Row],[Booking Date]])), NOT(ISBLANK(tblClean[[#This Row],[Pre-Booking Date]]))), tblClean[[#This Row],[Booking Date]] - tblClean[[#This Row],[Pre-Booking Date]], "")</f>
        <v>3</v>
      </c>
      <c r="S829" s="38">
        <f>IF(AND(NOT(ISBLANK(tblClean[[#This Row],[Delivery Date]])), NOT(ISBLANK(tblClean[[#This Row],[Booking Date]]))), tblClean[[#This Row],[Delivery Date]] - tblClean[[#This Row],[Booking Date]], "")</f>
        <v>4</v>
      </c>
      <c r="T829" s="39">
        <f>IF(AND(tblClean[[#This Row],[Is_SuccessfulDelivery]]=1, NOT(ISBLANK(tblClean[[#This Row],[Delivery Date]])), NOT(ISBLANK(tblClean[[#This Row],[Booking Date]]))),
   tblClean[[#This Row],[Delivery Date]] - tblClean[[#This Row],[Booking Date]],
   "")</f>
        <v>4</v>
      </c>
      <c r="U8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29" s="82">
        <f>IF(tblClean[[#This Row],[Delivery Date]]="", "", tblClean[[#This Row],[Delivery Date]] - tblClean[[#This Row],[Lead Date]])</f>
        <v>12</v>
      </c>
      <c r="W829" s="82" t="str">
        <f>_xlfn.XLOOKUP(tblClean[[#This Row],[Lead ID]], tblHP[Lead ID], tblHP[Potential_Bucket], "")</f>
        <v>Low</v>
      </c>
      <c r="X829" s="82" t="str">
        <f>IF(tblClean[[#This Row],[Customer Rating]]="", "", IF(tblClean[[#This Row],[Customer Rating]]&lt;=2,"0-2", IF(tblClean[[#This Row],[Customer Rating]]&lt;=5,"3-5", IF(tblClean[[#This Row],[Customer Rating]]&lt;=8,"6-8","9-10"))))</f>
        <v>0-2</v>
      </c>
    </row>
    <row r="830" spans="1:24" x14ac:dyDescent="0.3">
      <c r="A830" s="40" t="s">
        <v>849</v>
      </c>
      <c r="B830" s="41" t="s">
        <v>32</v>
      </c>
      <c r="C830" s="41" t="s">
        <v>22</v>
      </c>
      <c r="D830" s="42">
        <v>45954</v>
      </c>
      <c r="E830" s="41"/>
      <c r="F830" s="41"/>
      <c r="G830" s="41"/>
      <c r="H830" s="41" t="s">
        <v>23</v>
      </c>
      <c r="I830" s="41" t="s">
        <v>33</v>
      </c>
      <c r="J830" s="41"/>
      <c r="K830" s="43"/>
      <c r="L830" s="44">
        <f>IF(NOT(ISBLANK(tblClean[[#This Row],[Pre-Booking Date]])), 1, 0)</f>
        <v>0</v>
      </c>
      <c r="M830" s="44">
        <f>IF(NOT(ISBLANK(tblClean[[#This Row],[Booking Date]])), 1, 0)</f>
        <v>0</v>
      </c>
      <c r="N830" s="38">
        <f>IF(NOT(ISBLANK(tblClean[[#This Row],[Delivery Date]])), 1, 0)</f>
        <v>0</v>
      </c>
      <c r="O830" s="38">
        <f>IF(OR(LOWER(TRIM(tblClean[[#This Row],[Cancellation Status]]))="yes", LOWER(TRIM(tblClean[[#This Row],[Cancellation Status]]))="cancelled"), 1, 0)</f>
        <v>1</v>
      </c>
      <c r="P830" s="38">
        <f>IF(AND(tblClean[[#This Row],[Is_Delivered]]=1, tblClean[[#This Row],[Is_Cancelled]]=0), 1, 0)</f>
        <v>0</v>
      </c>
      <c r="Q830" s="38" t="str">
        <f>IF(AND(NOT(ISBLANK(tblClean[[#This Row],[Pre-Booking Date]])), NOT(ISBLANK(tblClean[[#This Row],[Lead Date]]))), tblClean[[#This Row],[Pre-Booking Date]] - tblClean[[#This Row],[Lead Date]], "")</f>
        <v/>
      </c>
      <c r="R830" s="38" t="str">
        <f>IF(AND(NOT(ISBLANK(tblClean[[#This Row],[Booking Date]])), NOT(ISBLANK(tblClean[[#This Row],[Pre-Booking Date]]))), tblClean[[#This Row],[Booking Date]] - tblClean[[#This Row],[Pre-Booking Date]], "")</f>
        <v/>
      </c>
      <c r="S830" s="38" t="str">
        <f>IF(AND(NOT(ISBLANK(tblClean[[#This Row],[Delivery Date]])), NOT(ISBLANK(tblClean[[#This Row],[Booking Date]]))), tblClean[[#This Row],[Delivery Date]] - tblClean[[#This Row],[Booking Date]], "")</f>
        <v/>
      </c>
      <c r="T830" s="39" t="str">
        <f>IF(AND(tblClean[[#This Row],[Is_SuccessfulDelivery]]=1, NOT(ISBLANK(tblClean[[#This Row],[Delivery Date]])), NOT(ISBLANK(tblClean[[#This Row],[Booking Date]]))),
   tblClean[[#This Row],[Delivery Date]] - tblClean[[#This Row],[Booking Date]],
   "")</f>
        <v/>
      </c>
      <c r="U8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30" s="82" t="str">
        <f>IF(tblClean[[#This Row],[Delivery Date]]="", "", tblClean[[#This Row],[Delivery Date]] - tblClean[[#This Row],[Lead Date]])</f>
        <v/>
      </c>
      <c r="W830" s="82" t="str">
        <f>_xlfn.XLOOKUP(tblClean[[#This Row],[Lead ID]], tblHP[Lead ID], tblHP[Potential_Bucket], "")</f>
        <v>Low</v>
      </c>
      <c r="X830" s="82" t="str">
        <f>IF(tblClean[[#This Row],[Customer Rating]]="", "", IF(tblClean[[#This Row],[Customer Rating]]&lt;=2,"0-2", IF(tblClean[[#This Row],[Customer Rating]]&lt;=5,"3-5", IF(tblClean[[#This Row],[Customer Rating]]&lt;=8,"6-8","9-10"))))</f>
        <v/>
      </c>
    </row>
    <row r="831" spans="1:24" x14ac:dyDescent="0.3">
      <c r="A831" s="33" t="s">
        <v>850</v>
      </c>
      <c r="B831" s="34" t="s">
        <v>21</v>
      </c>
      <c r="C831" s="34" t="s">
        <v>16</v>
      </c>
      <c r="D831" s="35">
        <v>45954</v>
      </c>
      <c r="E831" s="35">
        <v>45957</v>
      </c>
      <c r="F831" s="35">
        <v>45961</v>
      </c>
      <c r="G831" s="35">
        <v>45964</v>
      </c>
      <c r="H831" s="34" t="s">
        <v>17</v>
      </c>
      <c r="I831" s="34"/>
      <c r="J831" s="35">
        <v>45975</v>
      </c>
      <c r="K831" s="36">
        <v>3</v>
      </c>
      <c r="L831" s="44">
        <f>IF(NOT(ISBLANK(tblClean[[#This Row],[Pre-Booking Date]])), 1, 0)</f>
        <v>1</v>
      </c>
      <c r="M831" s="44">
        <f>IF(NOT(ISBLANK(tblClean[[#This Row],[Booking Date]])), 1, 0)</f>
        <v>1</v>
      </c>
      <c r="N831" s="38">
        <f>IF(NOT(ISBLANK(tblClean[[#This Row],[Delivery Date]])), 1, 0)</f>
        <v>1</v>
      </c>
      <c r="O831" s="38">
        <f>IF(OR(LOWER(TRIM(tblClean[[#This Row],[Cancellation Status]]))="yes", LOWER(TRIM(tblClean[[#This Row],[Cancellation Status]]))="cancelled"), 1, 0)</f>
        <v>0</v>
      </c>
      <c r="P831" s="38">
        <f>IF(AND(tblClean[[#This Row],[Is_Delivered]]=1, tblClean[[#This Row],[Is_Cancelled]]=0), 1, 0)</f>
        <v>1</v>
      </c>
      <c r="Q831" s="38">
        <f>IF(AND(NOT(ISBLANK(tblClean[[#This Row],[Pre-Booking Date]])), NOT(ISBLANK(tblClean[[#This Row],[Lead Date]]))), tblClean[[#This Row],[Pre-Booking Date]] - tblClean[[#This Row],[Lead Date]], "")</f>
        <v>3</v>
      </c>
      <c r="R831" s="38">
        <f>IF(AND(NOT(ISBLANK(tblClean[[#This Row],[Booking Date]])), NOT(ISBLANK(tblClean[[#This Row],[Pre-Booking Date]]))), tblClean[[#This Row],[Booking Date]] - tblClean[[#This Row],[Pre-Booking Date]], "")</f>
        <v>4</v>
      </c>
      <c r="S831" s="38">
        <f>IF(AND(NOT(ISBLANK(tblClean[[#This Row],[Delivery Date]])), NOT(ISBLANK(tblClean[[#This Row],[Booking Date]]))), tblClean[[#This Row],[Delivery Date]] - tblClean[[#This Row],[Booking Date]], "")</f>
        <v>3</v>
      </c>
      <c r="T831" s="39">
        <f>IF(AND(tblClean[[#This Row],[Is_SuccessfulDelivery]]=1, NOT(ISBLANK(tblClean[[#This Row],[Delivery Date]])), NOT(ISBLANK(tblClean[[#This Row],[Booking Date]]))),
   tblClean[[#This Row],[Delivery Date]] - tblClean[[#This Row],[Booking Date]],
   "")</f>
        <v>3</v>
      </c>
      <c r="U8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31" s="82">
        <f>IF(tblClean[[#This Row],[Delivery Date]]="", "", tblClean[[#This Row],[Delivery Date]] - tblClean[[#This Row],[Lead Date]])</f>
        <v>10</v>
      </c>
      <c r="W831" s="82" t="str">
        <f>_xlfn.XLOOKUP(tblClean[[#This Row],[Lead ID]], tblHP[Lead ID], tblHP[Potential_Bucket], "")</f>
        <v>Low</v>
      </c>
      <c r="X831" s="82" t="str">
        <f>IF(tblClean[[#This Row],[Customer Rating]]="", "", IF(tblClean[[#This Row],[Customer Rating]]&lt;=2,"0-2", IF(tblClean[[#This Row],[Customer Rating]]&lt;=5,"3-5", IF(tblClean[[#This Row],[Customer Rating]]&lt;=8,"6-8","9-10"))))</f>
        <v>3-5</v>
      </c>
    </row>
    <row r="832" spans="1:24" x14ac:dyDescent="0.3">
      <c r="A832" s="40" t="s">
        <v>851</v>
      </c>
      <c r="B832" s="41" t="s">
        <v>32</v>
      </c>
      <c r="C832" s="41" t="s">
        <v>30</v>
      </c>
      <c r="D832" s="42">
        <v>45935</v>
      </c>
      <c r="E832" s="42">
        <v>45940</v>
      </c>
      <c r="F832" s="42">
        <v>45943</v>
      </c>
      <c r="G832" s="42">
        <v>45945</v>
      </c>
      <c r="H832" s="41" t="s">
        <v>17</v>
      </c>
      <c r="I832" s="41"/>
      <c r="J832" s="42">
        <v>45958</v>
      </c>
      <c r="K832" s="43">
        <v>4</v>
      </c>
      <c r="L832" s="44">
        <f>IF(NOT(ISBLANK(tblClean[[#This Row],[Pre-Booking Date]])), 1, 0)</f>
        <v>1</v>
      </c>
      <c r="M832" s="44">
        <f>IF(NOT(ISBLANK(tblClean[[#This Row],[Booking Date]])), 1, 0)</f>
        <v>1</v>
      </c>
      <c r="N832" s="38">
        <f>IF(NOT(ISBLANK(tblClean[[#This Row],[Delivery Date]])), 1, 0)</f>
        <v>1</v>
      </c>
      <c r="O832" s="38">
        <f>IF(OR(LOWER(TRIM(tblClean[[#This Row],[Cancellation Status]]))="yes", LOWER(TRIM(tblClean[[#This Row],[Cancellation Status]]))="cancelled"), 1, 0)</f>
        <v>0</v>
      </c>
      <c r="P832" s="38">
        <f>IF(AND(tblClean[[#This Row],[Is_Delivered]]=1, tblClean[[#This Row],[Is_Cancelled]]=0), 1, 0)</f>
        <v>1</v>
      </c>
      <c r="Q832" s="38">
        <f>IF(AND(NOT(ISBLANK(tblClean[[#This Row],[Pre-Booking Date]])), NOT(ISBLANK(tblClean[[#This Row],[Lead Date]]))), tblClean[[#This Row],[Pre-Booking Date]] - tblClean[[#This Row],[Lead Date]], "")</f>
        <v>5</v>
      </c>
      <c r="R832" s="38">
        <f>IF(AND(NOT(ISBLANK(tblClean[[#This Row],[Booking Date]])), NOT(ISBLANK(tblClean[[#This Row],[Pre-Booking Date]]))), tblClean[[#This Row],[Booking Date]] - tblClean[[#This Row],[Pre-Booking Date]], "")</f>
        <v>3</v>
      </c>
      <c r="S832" s="38">
        <f>IF(AND(NOT(ISBLANK(tblClean[[#This Row],[Delivery Date]])), NOT(ISBLANK(tblClean[[#This Row],[Booking Date]]))), tblClean[[#This Row],[Delivery Date]] - tblClean[[#This Row],[Booking Date]], "")</f>
        <v>2</v>
      </c>
      <c r="T832" s="39">
        <f>IF(AND(tblClean[[#This Row],[Is_SuccessfulDelivery]]=1, NOT(ISBLANK(tblClean[[#This Row],[Delivery Date]])), NOT(ISBLANK(tblClean[[#This Row],[Booking Date]]))),
   tblClean[[#This Row],[Delivery Date]] - tblClean[[#This Row],[Booking Date]],
   "")</f>
        <v>2</v>
      </c>
      <c r="U8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32" s="82">
        <f>IF(tblClean[[#This Row],[Delivery Date]]="", "", tblClean[[#This Row],[Delivery Date]] - tblClean[[#This Row],[Lead Date]])</f>
        <v>10</v>
      </c>
      <c r="W832" s="82" t="str">
        <f>_xlfn.XLOOKUP(tblClean[[#This Row],[Lead ID]], tblHP[Lead ID], tblHP[Potential_Bucket], "")</f>
        <v>Medium</v>
      </c>
      <c r="X832" s="82" t="str">
        <f>IF(tblClean[[#This Row],[Customer Rating]]="", "", IF(tblClean[[#This Row],[Customer Rating]]&lt;=2,"0-2", IF(tblClean[[#This Row],[Customer Rating]]&lt;=5,"3-5", IF(tblClean[[#This Row],[Customer Rating]]&lt;=8,"6-8","9-10"))))</f>
        <v>3-5</v>
      </c>
    </row>
    <row r="833" spans="1:24" x14ac:dyDescent="0.3">
      <c r="A833" s="33" t="s">
        <v>852</v>
      </c>
      <c r="B833" s="34" t="s">
        <v>19</v>
      </c>
      <c r="C833" s="34" t="s">
        <v>16</v>
      </c>
      <c r="D833" s="35">
        <v>45959</v>
      </c>
      <c r="E833" s="35">
        <v>45960</v>
      </c>
      <c r="F833" s="35">
        <v>45964</v>
      </c>
      <c r="G833" s="35">
        <v>45971</v>
      </c>
      <c r="H833" s="34" t="s">
        <v>23</v>
      </c>
      <c r="I833" s="34" t="s">
        <v>63</v>
      </c>
      <c r="J833" s="34"/>
      <c r="K833" s="36"/>
      <c r="L833" s="44">
        <f>IF(NOT(ISBLANK(tblClean[[#This Row],[Pre-Booking Date]])), 1, 0)</f>
        <v>1</v>
      </c>
      <c r="M833" s="44">
        <f>IF(NOT(ISBLANK(tblClean[[#This Row],[Booking Date]])), 1, 0)</f>
        <v>1</v>
      </c>
      <c r="N833" s="38">
        <f>IF(NOT(ISBLANK(tblClean[[#This Row],[Delivery Date]])), 1, 0)</f>
        <v>1</v>
      </c>
      <c r="O833" s="38">
        <f>IF(OR(LOWER(TRIM(tblClean[[#This Row],[Cancellation Status]]))="yes", LOWER(TRIM(tblClean[[#This Row],[Cancellation Status]]))="cancelled"), 1, 0)</f>
        <v>1</v>
      </c>
      <c r="P833" s="38">
        <f>IF(AND(tblClean[[#This Row],[Is_Delivered]]=1, tblClean[[#This Row],[Is_Cancelled]]=0), 1, 0)</f>
        <v>0</v>
      </c>
      <c r="Q833" s="38">
        <f>IF(AND(NOT(ISBLANK(tblClean[[#This Row],[Pre-Booking Date]])), NOT(ISBLANK(tblClean[[#This Row],[Lead Date]]))), tblClean[[#This Row],[Pre-Booking Date]] - tblClean[[#This Row],[Lead Date]], "")</f>
        <v>1</v>
      </c>
      <c r="R833" s="38">
        <f>IF(AND(NOT(ISBLANK(tblClean[[#This Row],[Booking Date]])), NOT(ISBLANK(tblClean[[#This Row],[Pre-Booking Date]]))), tblClean[[#This Row],[Booking Date]] - tblClean[[#This Row],[Pre-Booking Date]], "")</f>
        <v>4</v>
      </c>
      <c r="S833" s="38">
        <f>IF(AND(NOT(ISBLANK(tblClean[[#This Row],[Delivery Date]])), NOT(ISBLANK(tblClean[[#This Row],[Booking Date]]))), tblClean[[#This Row],[Delivery Date]] - tblClean[[#This Row],[Booking Date]], "")</f>
        <v>7</v>
      </c>
      <c r="T833" s="39" t="str">
        <f>IF(AND(tblClean[[#This Row],[Is_SuccessfulDelivery]]=1, NOT(ISBLANK(tblClean[[#This Row],[Delivery Date]])), NOT(ISBLANK(tblClean[[#This Row],[Booking Date]]))),
   tblClean[[#This Row],[Delivery Date]] - tblClean[[#This Row],[Booking Date]],
   "")</f>
        <v/>
      </c>
      <c r="U8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33" s="82">
        <f>IF(tblClean[[#This Row],[Delivery Date]]="", "", tblClean[[#This Row],[Delivery Date]] - tblClean[[#This Row],[Lead Date]])</f>
        <v>12</v>
      </c>
      <c r="W833" s="82" t="str">
        <f>_xlfn.XLOOKUP(tblClean[[#This Row],[Lead ID]], tblHP[Lead ID], tblHP[Potential_Bucket], "")</f>
        <v>Low</v>
      </c>
      <c r="X833" s="82" t="str">
        <f>IF(tblClean[[#This Row],[Customer Rating]]="", "", IF(tblClean[[#This Row],[Customer Rating]]&lt;=2,"0-2", IF(tblClean[[#This Row],[Customer Rating]]&lt;=5,"3-5", IF(tblClean[[#This Row],[Customer Rating]]&lt;=8,"6-8","9-10"))))</f>
        <v/>
      </c>
    </row>
    <row r="834" spans="1:24" x14ac:dyDescent="0.3">
      <c r="A834" s="40" t="s">
        <v>853</v>
      </c>
      <c r="B834" s="41" t="s">
        <v>19</v>
      </c>
      <c r="C834" s="41" t="s">
        <v>30</v>
      </c>
      <c r="D834" s="42">
        <v>45944</v>
      </c>
      <c r="E834" s="42">
        <v>45945</v>
      </c>
      <c r="F834" s="42">
        <v>45946</v>
      </c>
      <c r="G834" s="42">
        <v>45949</v>
      </c>
      <c r="H834" s="41" t="s">
        <v>17</v>
      </c>
      <c r="I834" s="41"/>
      <c r="J834" s="42">
        <v>45979</v>
      </c>
      <c r="K834" s="43">
        <v>3</v>
      </c>
      <c r="L834" s="44">
        <f>IF(NOT(ISBLANK(tblClean[[#This Row],[Pre-Booking Date]])), 1, 0)</f>
        <v>1</v>
      </c>
      <c r="M834" s="44">
        <f>IF(NOT(ISBLANK(tblClean[[#This Row],[Booking Date]])), 1, 0)</f>
        <v>1</v>
      </c>
      <c r="N834" s="38">
        <f>IF(NOT(ISBLANK(tblClean[[#This Row],[Delivery Date]])), 1, 0)</f>
        <v>1</v>
      </c>
      <c r="O834" s="38">
        <f>IF(OR(LOWER(TRIM(tblClean[[#This Row],[Cancellation Status]]))="yes", LOWER(TRIM(tblClean[[#This Row],[Cancellation Status]]))="cancelled"), 1, 0)</f>
        <v>0</v>
      </c>
      <c r="P834" s="38">
        <f>IF(AND(tblClean[[#This Row],[Is_Delivered]]=1, tblClean[[#This Row],[Is_Cancelled]]=0), 1, 0)</f>
        <v>1</v>
      </c>
      <c r="Q834" s="38">
        <f>IF(AND(NOT(ISBLANK(tblClean[[#This Row],[Pre-Booking Date]])), NOT(ISBLANK(tblClean[[#This Row],[Lead Date]]))), tblClean[[#This Row],[Pre-Booking Date]] - tblClean[[#This Row],[Lead Date]], "")</f>
        <v>1</v>
      </c>
      <c r="R834" s="38">
        <f>IF(AND(NOT(ISBLANK(tblClean[[#This Row],[Booking Date]])), NOT(ISBLANK(tblClean[[#This Row],[Pre-Booking Date]]))), tblClean[[#This Row],[Booking Date]] - tblClean[[#This Row],[Pre-Booking Date]], "")</f>
        <v>1</v>
      </c>
      <c r="S834" s="38">
        <f>IF(AND(NOT(ISBLANK(tblClean[[#This Row],[Delivery Date]])), NOT(ISBLANK(tblClean[[#This Row],[Booking Date]]))), tblClean[[#This Row],[Delivery Date]] - tblClean[[#This Row],[Booking Date]], "")</f>
        <v>3</v>
      </c>
      <c r="T834" s="39">
        <f>IF(AND(tblClean[[#This Row],[Is_SuccessfulDelivery]]=1, NOT(ISBLANK(tblClean[[#This Row],[Delivery Date]])), NOT(ISBLANK(tblClean[[#This Row],[Booking Date]]))),
   tblClean[[#This Row],[Delivery Date]] - tblClean[[#This Row],[Booking Date]],
   "")</f>
        <v>3</v>
      </c>
      <c r="U8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34" s="82">
        <f>IF(tblClean[[#This Row],[Delivery Date]]="", "", tblClean[[#This Row],[Delivery Date]] - tblClean[[#This Row],[Lead Date]])</f>
        <v>5</v>
      </c>
      <c r="W834" s="82" t="str">
        <f>_xlfn.XLOOKUP(tblClean[[#This Row],[Lead ID]], tblHP[Lead ID], tblHP[Potential_Bucket], "")</f>
        <v>Medium</v>
      </c>
      <c r="X834" s="82" t="str">
        <f>IF(tblClean[[#This Row],[Customer Rating]]="", "", IF(tblClean[[#This Row],[Customer Rating]]&lt;=2,"0-2", IF(tblClean[[#This Row],[Customer Rating]]&lt;=5,"3-5", IF(tblClean[[#This Row],[Customer Rating]]&lt;=8,"6-8","9-10"))))</f>
        <v>3-5</v>
      </c>
    </row>
    <row r="835" spans="1:24" x14ac:dyDescent="0.3">
      <c r="A835" s="33" t="s">
        <v>854</v>
      </c>
      <c r="B835" s="34" t="s">
        <v>32</v>
      </c>
      <c r="C835" s="34" t="s">
        <v>16</v>
      </c>
      <c r="D835" s="35">
        <v>45951</v>
      </c>
      <c r="E835" s="35">
        <v>45952</v>
      </c>
      <c r="F835" s="35">
        <v>45955</v>
      </c>
      <c r="G835" s="35">
        <v>45959</v>
      </c>
      <c r="H835" s="34" t="s">
        <v>17</v>
      </c>
      <c r="I835" s="34"/>
      <c r="J835" s="35">
        <v>45969</v>
      </c>
      <c r="K835" s="36">
        <v>6</v>
      </c>
      <c r="L835" s="44">
        <f>IF(NOT(ISBLANK(tblClean[[#This Row],[Pre-Booking Date]])), 1, 0)</f>
        <v>1</v>
      </c>
      <c r="M835" s="44">
        <f>IF(NOT(ISBLANK(tblClean[[#This Row],[Booking Date]])), 1, 0)</f>
        <v>1</v>
      </c>
      <c r="N835" s="38">
        <f>IF(NOT(ISBLANK(tblClean[[#This Row],[Delivery Date]])), 1, 0)</f>
        <v>1</v>
      </c>
      <c r="O835" s="38">
        <f>IF(OR(LOWER(TRIM(tblClean[[#This Row],[Cancellation Status]]))="yes", LOWER(TRIM(tblClean[[#This Row],[Cancellation Status]]))="cancelled"), 1, 0)</f>
        <v>0</v>
      </c>
      <c r="P835" s="38">
        <f>IF(AND(tblClean[[#This Row],[Is_Delivered]]=1, tblClean[[#This Row],[Is_Cancelled]]=0), 1, 0)</f>
        <v>1</v>
      </c>
      <c r="Q835" s="38">
        <f>IF(AND(NOT(ISBLANK(tblClean[[#This Row],[Pre-Booking Date]])), NOT(ISBLANK(tblClean[[#This Row],[Lead Date]]))), tblClean[[#This Row],[Pre-Booking Date]] - tblClean[[#This Row],[Lead Date]], "")</f>
        <v>1</v>
      </c>
      <c r="R835" s="38">
        <f>IF(AND(NOT(ISBLANK(tblClean[[#This Row],[Booking Date]])), NOT(ISBLANK(tblClean[[#This Row],[Pre-Booking Date]]))), tblClean[[#This Row],[Booking Date]] - tblClean[[#This Row],[Pre-Booking Date]], "")</f>
        <v>3</v>
      </c>
      <c r="S835" s="38">
        <f>IF(AND(NOT(ISBLANK(tblClean[[#This Row],[Delivery Date]])), NOT(ISBLANK(tblClean[[#This Row],[Booking Date]]))), tblClean[[#This Row],[Delivery Date]] - tblClean[[#This Row],[Booking Date]], "")</f>
        <v>4</v>
      </c>
      <c r="T835" s="39">
        <f>IF(AND(tblClean[[#This Row],[Is_SuccessfulDelivery]]=1, NOT(ISBLANK(tblClean[[#This Row],[Delivery Date]])), NOT(ISBLANK(tblClean[[#This Row],[Booking Date]]))),
   tblClean[[#This Row],[Delivery Date]] - tblClean[[#This Row],[Booking Date]],
   "")</f>
        <v>4</v>
      </c>
      <c r="U8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35" s="82">
        <f>IF(tblClean[[#This Row],[Delivery Date]]="", "", tblClean[[#This Row],[Delivery Date]] - tblClean[[#This Row],[Lead Date]])</f>
        <v>8</v>
      </c>
      <c r="W835" s="82" t="str">
        <f>_xlfn.XLOOKUP(tblClean[[#This Row],[Lead ID]], tblHP[Lead ID], tblHP[Potential_Bucket], "")</f>
        <v>Low</v>
      </c>
      <c r="X835" s="82" t="str">
        <f>IF(tblClean[[#This Row],[Customer Rating]]="", "", IF(tblClean[[#This Row],[Customer Rating]]&lt;=2,"0-2", IF(tblClean[[#This Row],[Customer Rating]]&lt;=5,"3-5", IF(tblClean[[#This Row],[Customer Rating]]&lt;=8,"6-8","9-10"))))</f>
        <v>6-8</v>
      </c>
    </row>
    <row r="836" spans="1:24" x14ac:dyDescent="0.3">
      <c r="A836" s="40" t="s">
        <v>855</v>
      </c>
      <c r="B836" s="41" t="s">
        <v>32</v>
      </c>
      <c r="C836" s="41" t="s">
        <v>22</v>
      </c>
      <c r="D836" s="42">
        <v>45934</v>
      </c>
      <c r="E836" s="41"/>
      <c r="F836" s="41"/>
      <c r="G836" s="41"/>
      <c r="H836" s="41" t="s">
        <v>23</v>
      </c>
      <c r="I836" s="41" t="s">
        <v>63</v>
      </c>
      <c r="J836" s="41"/>
      <c r="K836" s="43"/>
      <c r="L836" s="44">
        <f>IF(NOT(ISBLANK(tblClean[[#This Row],[Pre-Booking Date]])), 1, 0)</f>
        <v>0</v>
      </c>
      <c r="M836" s="44">
        <f>IF(NOT(ISBLANK(tblClean[[#This Row],[Booking Date]])), 1, 0)</f>
        <v>0</v>
      </c>
      <c r="N836" s="38">
        <f>IF(NOT(ISBLANK(tblClean[[#This Row],[Delivery Date]])), 1, 0)</f>
        <v>0</v>
      </c>
      <c r="O836" s="38">
        <f>IF(OR(LOWER(TRIM(tblClean[[#This Row],[Cancellation Status]]))="yes", LOWER(TRIM(tblClean[[#This Row],[Cancellation Status]]))="cancelled"), 1, 0)</f>
        <v>1</v>
      </c>
      <c r="P836" s="38">
        <f>IF(AND(tblClean[[#This Row],[Is_Delivered]]=1, tblClean[[#This Row],[Is_Cancelled]]=0), 1, 0)</f>
        <v>0</v>
      </c>
      <c r="Q836" s="38" t="str">
        <f>IF(AND(NOT(ISBLANK(tblClean[[#This Row],[Pre-Booking Date]])), NOT(ISBLANK(tblClean[[#This Row],[Lead Date]]))), tblClean[[#This Row],[Pre-Booking Date]] - tblClean[[#This Row],[Lead Date]], "")</f>
        <v/>
      </c>
      <c r="R836" s="38" t="str">
        <f>IF(AND(NOT(ISBLANK(tblClean[[#This Row],[Booking Date]])), NOT(ISBLANK(tblClean[[#This Row],[Pre-Booking Date]]))), tblClean[[#This Row],[Booking Date]] - tblClean[[#This Row],[Pre-Booking Date]], "")</f>
        <v/>
      </c>
      <c r="S836" s="38" t="str">
        <f>IF(AND(NOT(ISBLANK(tblClean[[#This Row],[Delivery Date]])), NOT(ISBLANK(tblClean[[#This Row],[Booking Date]]))), tblClean[[#This Row],[Delivery Date]] - tblClean[[#This Row],[Booking Date]], "")</f>
        <v/>
      </c>
      <c r="T836" s="39" t="str">
        <f>IF(AND(tblClean[[#This Row],[Is_SuccessfulDelivery]]=1, NOT(ISBLANK(tblClean[[#This Row],[Delivery Date]])), NOT(ISBLANK(tblClean[[#This Row],[Booking Date]]))),
   tblClean[[#This Row],[Delivery Date]] - tblClean[[#This Row],[Booking Date]],
   "")</f>
        <v/>
      </c>
      <c r="U8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36" s="82" t="str">
        <f>IF(tblClean[[#This Row],[Delivery Date]]="", "", tblClean[[#This Row],[Delivery Date]] - tblClean[[#This Row],[Lead Date]])</f>
        <v/>
      </c>
      <c r="W836" s="82" t="str">
        <f>_xlfn.XLOOKUP(tblClean[[#This Row],[Lead ID]], tblHP[Lead ID], tblHP[Potential_Bucket], "")</f>
        <v>Low</v>
      </c>
      <c r="X836" s="82" t="str">
        <f>IF(tblClean[[#This Row],[Customer Rating]]="", "", IF(tblClean[[#This Row],[Customer Rating]]&lt;=2,"0-2", IF(tblClean[[#This Row],[Customer Rating]]&lt;=5,"3-5", IF(tblClean[[#This Row],[Customer Rating]]&lt;=8,"6-8","9-10"))))</f>
        <v/>
      </c>
    </row>
    <row r="837" spans="1:24" x14ac:dyDescent="0.3">
      <c r="A837" s="33" t="s">
        <v>856</v>
      </c>
      <c r="B837" s="34" t="s">
        <v>15</v>
      </c>
      <c r="C837" s="34" t="s">
        <v>16</v>
      </c>
      <c r="D837" s="35">
        <v>45957</v>
      </c>
      <c r="E837" s="35">
        <v>45958</v>
      </c>
      <c r="F837" s="35">
        <v>45961</v>
      </c>
      <c r="G837" s="35">
        <v>45966</v>
      </c>
      <c r="H837" s="34" t="s">
        <v>17</v>
      </c>
      <c r="I837" s="34"/>
      <c r="J837" s="35">
        <v>45977</v>
      </c>
      <c r="K837" s="36">
        <v>2</v>
      </c>
      <c r="L837" s="44">
        <f>IF(NOT(ISBLANK(tblClean[[#This Row],[Pre-Booking Date]])), 1, 0)</f>
        <v>1</v>
      </c>
      <c r="M837" s="44">
        <f>IF(NOT(ISBLANK(tblClean[[#This Row],[Booking Date]])), 1, 0)</f>
        <v>1</v>
      </c>
      <c r="N837" s="38">
        <f>IF(NOT(ISBLANK(tblClean[[#This Row],[Delivery Date]])), 1, 0)</f>
        <v>1</v>
      </c>
      <c r="O837" s="38">
        <f>IF(OR(LOWER(TRIM(tblClean[[#This Row],[Cancellation Status]]))="yes", LOWER(TRIM(tblClean[[#This Row],[Cancellation Status]]))="cancelled"), 1, 0)</f>
        <v>0</v>
      </c>
      <c r="P837" s="38">
        <f>IF(AND(tblClean[[#This Row],[Is_Delivered]]=1, tblClean[[#This Row],[Is_Cancelled]]=0), 1, 0)</f>
        <v>1</v>
      </c>
      <c r="Q837" s="38">
        <f>IF(AND(NOT(ISBLANK(tblClean[[#This Row],[Pre-Booking Date]])), NOT(ISBLANK(tblClean[[#This Row],[Lead Date]]))), tblClean[[#This Row],[Pre-Booking Date]] - tblClean[[#This Row],[Lead Date]], "")</f>
        <v>1</v>
      </c>
      <c r="R837" s="38">
        <f>IF(AND(NOT(ISBLANK(tblClean[[#This Row],[Booking Date]])), NOT(ISBLANK(tblClean[[#This Row],[Pre-Booking Date]]))), tblClean[[#This Row],[Booking Date]] - tblClean[[#This Row],[Pre-Booking Date]], "")</f>
        <v>3</v>
      </c>
      <c r="S837" s="38">
        <f>IF(AND(NOT(ISBLANK(tblClean[[#This Row],[Delivery Date]])), NOT(ISBLANK(tblClean[[#This Row],[Booking Date]]))), tblClean[[#This Row],[Delivery Date]] - tblClean[[#This Row],[Booking Date]], "")</f>
        <v>5</v>
      </c>
      <c r="T837" s="39">
        <f>IF(AND(tblClean[[#This Row],[Is_SuccessfulDelivery]]=1, NOT(ISBLANK(tblClean[[#This Row],[Delivery Date]])), NOT(ISBLANK(tblClean[[#This Row],[Booking Date]]))),
   tblClean[[#This Row],[Delivery Date]] - tblClean[[#This Row],[Booking Date]],
   "")</f>
        <v>5</v>
      </c>
      <c r="U8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37" s="82">
        <f>IF(tblClean[[#This Row],[Delivery Date]]="", "", tblClean[[#This Row],[Delivery Date]] - tblClean[[#This Row],[Lead Date]])</f>
        <v>9</v>
      </c>
      <c r="W837" s="82" t="str">
        <f>_xlfn.XLOOKUP(tblClean[[#This Row],[Lead ID]], tblHP[Lead ID], tblHP[Potential_Bucket], "")</f>
        <v>Low</v>
      </c>
      <c r="X837" s="82" t="str">
        <f>IF(tblClean[[#This Row],[Customer Rating]]="", "", IF(tblClean[[#This Row],[Customer Rating]]&lt;=2,"0-2", IF(tblClean[[#This Row],[Customer Rating]]&lt;=5,"3-5", IF(tblClean[[#This Row],[Customer Rating]]&lt;=8,"6-8","9-10"))))</f>
        <v>0-2</v>
      </c>
    </row>
    <row r="838" spans="1:24" x14ac:dyDescent="0.3">
      <c r="A838" s="40" t="s">
        <v>857</v>
      </c>
      <c r="B838" s="41" t="s">
        <v>19</v>
      </c>
      <c r="C838" s="41" t="s">
        <v>16</v>
      </c>
      <c r="D838" s="42">
        <v>45946</v>
      </c>
      <c r="E838" s="42">
        <v>45951</v>
      </c>
      <c r="F838" s="42">
        <v>45953</v>
      </c>
      <c r="G838" s="42">
        <v>45959</v>
      </c>
      <c r="H838" s="41" t="s">
        <v>23</v>
      </c>
      <c r="I838" s="41" t="s">
        <v>26</v>
      </c>
      <c r="J838" s="41"/>
      <c r="K838" s="43"/>
      <c r="L838" s="44">
        <f>IF(NOT(ISBLANK(tblClean[[#This Row],[Pre-Booking Date]])), 1, 0)</f>
        <v>1</v>
      </c>
      <c r="M838" s="44">
        <f>IF(NOT(ISBLANK(tblClean[[#This Row],[Booking Date]])), 1, 0)</f>
        <v>1</v>
      </c>
      <c r="N838" s="38">
        <f>IF(NOT(ISBLANK(tblClean[[#This Row],[Delivery Date]])), 1, 0)</f>
        <v>1</v>
      </c>
      <c r="O838" s="38">
        <f>IF(OR(LOWER(TRIM(tblClean[[#This Row],[Cancellation Status]]))="yes", LOWER(TRIM(tblClean[[#This Row],[Cancellation Status]]))="cancelled"), 1, 0)</f>
        <v>1</v>
      </c>
      <c r="P838" s="38">
        <f>IF(AND(tblClean[[#This Row],[Is_Delivered]]=1, tblClean[[#This Row],[Is_Cancelled]]=0), 1, 0)</f>
        <v>0</v>
      </c>
      <c r="Q838" s="38">
        <f>IF(AND(NOT(ISBLANK(tblClean[[#This Row],[Pre-Booking Date]])), NOT(ISBLANK(tblClean[[#This Row],[Lead Date]]))), tblClean[[#This Row],[Pre-Booking Date]] - tblClean[[#This Row],[Lead Date]], "")</f>
        <v>5</v>
      </c>
      <c r="R838" s="38">
        <f>IF(AND(NOT(ISBLANK(tblClean[[#This Row],[Booking Date]])), NOT(ISBLANK(tblClean[[#This Row],[Pre-Booking Date]]))), tblClean[[#This Row],[Booking Date]] - tblClean[[#This Row],[Pre-Booking Date]], "")</f>
        <v>2</v>
      </c>
      <c r="S838" s="38">
        <f>IF(AND(NOT(ISBLANK(tblClean[[#This Row],[Delivery Date]])), NOT(ISBLANK(tblClean[[#This Row],[Booking Date]]))), tblClean[[#This Row],[Delivery Date]] - tblClean[[#This Row],[Booking Date]], "")</f>
        <v>6</v>
      </c>
      <c r="T838" s="39" t="str">
        <f>IF(AND(tblClean[[#This Row],[Is_SuccessfulDelivery]]=1, NOT(ISBLANK(tblClean[[#This Row],[Delivery Date]])), NOT(ISBLANK(tblClean[[#This Row],[Booking Date]]))),
   tblClean[[#This Row],[Delivery Date]] - tblClean[[#This Row],[Booking Date]],
   "")</f>
        <v/>
      </c>
      <c r="U8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38" s="82">
        <f>IF(tblClean[[#This Row],[Delivery Date]]="", "", tblClean[[#This Row],[Delivery Date]] - tblClean[[#This Row],[Lead Date]])</f>
        <v>13</v>
      </c>
      <c r="W838" s="82" t="str">
        <f>_xlfn.XLOOKUP(tblClean[[#This Row],[Lead ID]], tblHP[Lead ID], tblHP[Potential_Bucket], "")</f>
        <v>Low</v>
      </c>
      <c r="X838" s="82" t="str">
        <f>IF(tblClean[[#This Row],[Customer Rating]]="", "", IF(tblClean[[#This Row],[Customer Rating]]&lt;=2,"0-2", IF(tblClean[[#This Row],[Customer Rating]]&lt;=5,"3-5", IF(tblClean[[#This Row],[Customer Rating]]&lt;=8,"6-8","9-10"))))</f>
        <v/>
      </c>
    </row>
    <row r="839" spans="1:24" x14ac:dyDescent="0.3">
      <c r="A839" s="33" t="s">
        <v>858</v>
      </c>
      <c r="B839" s="34" t="s">
        <v>19</v>
      </c>
      <c r="C839" s="34" t="s">
        <v>30</v>
      </c>
      <c r="D839" s="35">
        <v>45950</v>
      </c>
      <c r="E839" s="35">
        <v>45953</v>
      </c>
      <c r="F839" s="35">
        <v>45957</v>
      </c>
      <c r="G839" s="35">
        <v>45959</v>
      </c>
      <c r="H839" s="34" t="s">
        <v>23</v>
      </c>
      <c r="I839" s="34" t="s">
        <v>101</v>
      </c>
      <c r="J839" s="34"/>
      <c r="K839" s="36"/>
      <c r="L839" s="44">
        <f>IF(NOT(ISBLANK(tblClean[[#This Row],[Pre-Booking Date]])), 1, 0)</f>
        <v>1</v>
      </c>
      <c r="M839" s="44">
        <f>IF(NOT(ISBLANK(tblClean[[#This Row],[Booking Date]])), 1, 0)</f>
        <v>1</v>
      </c>
      <c r="N839" s="38">
        <f>IF(NOT(ISBLANK(tblClean[[#This Row],[Delivery Date]])), 1, 0)</f>
        <v>1</v>
      </c>
      <c r="O839" s="38">
        <f>IF(OR(LOWER(TRIM(tblClean[[#This Row],[Cancellation Status]]))="yes", LOWER(TRIM(tblClean[[#This Row],[Cancellation Status]]))="cancelled"), 1, 0)</f>
        <v>1</v>
      </c>
      <c r="P839" s="38">
        <f>IF(AND(tblClean[[#This Row],[Is_Delivered]]=1, tblClean[[#This Row],[Is_Cancelled]]=0), 1, 0)</f>
        <v>0</v>
      </c>
      <c r="Q839" s="38">
        <f>IF(AND(NOT(ISBLANK(tblClean[[#This Row],[Pre-Booking Date]])), NOT(ISBLANK(tblClean[[#This Row],[Lead Date]]))), tblClean[[#This Row],[Pre-Booking Date]] - tblClean[[#This Row],[Lead Date]], "")</f>
        <v>3</v>
      </c>
      <c r="R839" s="38">
        <f>IF(AND(NOT(ISBLANK(tblClean[[#This Row],[Booking Date]])), NOT(ISBLANK(tblClean[[#This Row],[Pre-Booking Date]]))), tblClean[[#This Row],[Booking Date]] - tblClean[[#This Row],[Pre-Booking Date]], "")</f>
        <v>4</v>
      </c>
      <c r="S839" s="38">
        <f>IF(AND(NOT(ISBLANK(tblClean[[#This Row],[Delivery Date]])), NOT(ISBLANK(tblClean[[#This Row],[Booking Date]]))), tblClean[[#This Row],[Delivery Date]] - tblClean[[#This Row],[Booking Date]], "")</f>
        <v>2</v>
      </c>
      <c r="T839" s="39" t="str">
        <f>IF(AND(tblClean[[#This Row],[Is_SuccessfulDelivery]]=1, NOT(ISBLANK(tblClean[[#This Row],[Delivery Date]])), NOT(ISBLANK(tblClean[[#This Row],[Booking Date]]))),
   tblClean[[#This Row],[Delivery Date]] - tblClean[[#This Row],[Booking Date]],
   "")</f>
        <v/>
      </c>
      <c r="U8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39" s="82">
        <f>IF(tblClean[[#This Row],[Delivery Date]]="", "", tblClean[[#This Row],[Delivery Date]] - tblClean[[#This Row],[Lead Date]])</f>
        <v>9</v>
      </c>
      <c r="W839" s="82" t="str">
        <f>_xlfn.XLOOKUP(tblClean[[#This Row],[Lead ID]], tblHP[Lead ID], tblHP[Potential_Bucket], "")</f>
        <v>Low</v>
      </c>
      <c r="X839" s="82" t="str">
        <f>IF(tblClean[[#This Row],[Customer Rating]]="", "", IF(tblClean[[#This Row],[Customer Rating]]&lt;=2,"0-2", IF(tblClean[[#This Row],[Customer Rating]]&lt;=5,"3-5", IF(tblClean[[#This Row],[Customer Rating]]&lt;=8,"6-8","9-10"))))</f>
        <v/>
      </c>
    </row>
    <row r="840" spans="1:24" x14ac:dyDescent="0.3">
      <c r="A840" s="40" t="s">
        <v>859</v>
      </c>
      <c r="B840" s="41" t="s">
        <v>32</v>
      </c>
      <c r="C840" s="41" t="s">
        <v>30</v>
      </c>
      <c r="D840" s="42">
        <v>45944</v>
      </c>
      <c r="E840" s="42">
        <v>45946</v>
      </c>
      <c r="F840" s="42">
        <v>45951</v>
      </c>
      <c r="G840" s="42">
        <v>45958</v>
      </c>
      <c r="H840" s="41" t="s">
        <v>17</v>
      </c>
      <c r="I840" s="41"/>
      <c r="J840" s="42">
        <v>45971</v>
      </c>
      <c r="K840" s="43">
        <v>9</v>
      </c>
      <c r="L840" s="44">
        <f>IF(NOT(ISBLANK(tblClean[[#This Row],[Pre-Booking Date]])), 1, 0)</f>
        <v>1</v>
      </c>
      <c r="M840" s="44">
        <f>IF(NOT(ISBLANK(tblClean[[#This Row],[Booking Date]])), 1, 0)</f>
        <v>1</v>
      </c>
      <c r="N840" s="38">
        <f>IF(NOT(ISBLANK(tblClean[[#This Row],[Delivery Date]])), 1, 0)</f>
        <v>1</v>
      </c>
      <c r="O840" s="38">
        <f>IF(OR(LOWER(TRIM(tblClean[[#This Row],[Cancellation Status]]))="yes", LOWER(TRIM(tblClean[[#This Row],[Cancellation Status]]))="cancelled"), 1, 0)</f>
        <v>0</v>
      </c>
      <c r="P840" s="38">
        <f>IF(AND(tblClean[[#This Row],[Is_Delivered]]=1, tblClean[[#This Row],[Is_Cancelled]]=0), 1, 0)</f>
        <v>1</v>
      </c>
      <c r="Q840" s="38">
        <f>IF(AND(NOT(ISBLANK(tblClean[[#This Row],[Pre-Booking Date]])), NOT(ISBLANK(tblClean[[#This Row],[Lead Date]]))), tblClean[[#This Row],[Pre-Booking Date]] - tblClean[[#This Row],[Lead Date]], "")</f>
        <v>2</v>
      </c>
      <c r="R840" s="38">
        <f>IF(AND(NOT(ISBLANK(tblClean[[#This Row],[Booking Date]])), NOT(ISBLANK(tblClean[[#This Row],[Pre-Booking Date]]))), tblClean[[#This Row],[Booking Date]] - tblClean[[#This Row],[Pre-Booking Date]], "")</f>
        <v>5</v>
      </c>
      <c r="S840" s="38">
        <f>IF(AND(NOT(ISBLANK(tblClean[[#This Row],[Delivery Date]])), NOT(ISBLANK(tblClean[[#This Row],[Booking Date]]))), tblClean[[#This Row],[Delivery Date]] - tblClean[[#This Row],[Booking Date]], "")</f>
        <v>7</v>
      </c>
      <c r="T840" s="39">
        <f>IF(AND(tblClean[[#This Row],[Is_SuccessfulDelivery]]=1, NOT(ISBLANK(tblClean[[#This Row],[Delivery Date]])), NOT(ISBLANK(tblClean[[#This Row],[Booking Date]]))),
   tblClean[[#This Row],[Delivery Date]] - tblClean[[#This Row],[Booking Date]],
   "")</f>
        <v>7</v>
      </c>
      <c r="U8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40" s="82">
        <f>IF(tblClean[[#This Row],[Delivery Date]]="", "", tblClean[[#This Row],[Delivery Date]] - tblClean[[#This Row],[Lead Date]])</f>
        <v>14</v>
      </c>
      <c r="W840" s="82" t="str">
        <f>_xlfn.XLOOKUP(tblClean[[#This Row],[Lead ID]], tblHP[Lead ID], tblHP[Potential_Bucket], "")</f>
        <v>High</v>
      </c>
      <c r="X840" s="82" t="str">
        <f>IF(tblClean[[#This Row],[Customer Rating]]="", "", IF(tblClean[[#This Row],[Customer Rating]]&lt;=2,"0-2", IF(tblClean[[#This Row],[Customer Rating]]&lt;=5,"3-5", IF(tblClean[[#This Row],[Customer Rating]]&lt;=8,"6-8","9-10"))))</f>
        <v>9-10</v>
      </c>
    </row>
    <row r="841" spans="1:24" x14ac:dyDescent="0.3">
      <c r="A841" s="33" t="s">
        <v>860</v>
      </c>
      <c r="B841" s="34" t="s">
        <v>21</v>
      </c>
      <c r="C841" s="34" t="s">
        <v>30</v>
      </c>
      <c r="D841" s="35">
        <v>45961</v>
      </c>
      <c r="E841" s="35">
        <v>45966</v>
      </c>
      <c r="F841" s="35">
        <v>45971</v>
      </c>
      <c r="G841" s="35">
        <v>45975</v>
      </c>
      <c r="H841" s="34" t="s">
        <v>17</v>
      </c>
      <c r="I841" s="34"/>
      <c r="J841" s="35">
        <v>45998</v>
      </c>
      <c r="K841" s="36">
        <v>9</v>
      </c>
      <c r="L841" s="44">
        <f>IF(NOT(ISBLANK(tblClean[[#This Row],[Pre-Booking Date]])), 1, 0)</f>
        <v>1</v>
      </c>
      <c r="M841" s="44">
        <f>IF(NOT(ISBLANK(tblClean[[#This Row],[Booking Date]])), 1, 0)</f>
        <v>1</v>
      </c>
      <c r="N841" s="38">
        <f>IF(NOT(ISBLANK(tblClean[[#This Row],[Delivery Date]])), 1, 0)</f>
        <v>1</v>
      </c>
      <c r="O841" s="38">
        <f>IF(OR(LOWER(TRIM(tblClean[[#This Row],[Cancellation Status]]))="yes", LOWER(TRIM(tblClean[[#This Row],[Cancellation Status]]))="cancelled"), 1, 0)</f>
        <v>0</v>
      </c>
      <c r="P841" s="38">
        <f>IF(AND(tblClean[[#This Row],[Is_Delivered]]=1, tblClean[[#This Row],[Is_Cancelled]]=0), 1, 0)</f>
        <v>1</v>
      </c>
      <c r="Q841" s="38">
        <f>IF(AND(NOT(ISBLANK(tblClean[[#This Row],[Pre-Booking Date]])), NOT(ISBLANK(tblClean[[#This Row],[Lead Date]]))), tblClean[[#This Row],[Pre-Booking Date]] - tblClean[[#This Row],[Lead Date]], "")</f>
        <v>5</v>
      </c>
      <c r="R841" s="38">
        <f>IF(AND(NOT(ISBLANK(tblClean[[#This Row],[Booking Date]])), NOT(ISBLANK(tblClean[[#This Row],[Pre-Booking Date]]))), tblClean[[#This Row],[Booking Date]] - tblClean[[#This Row],[Pre-Booking Date]], "")</f>
        <v>5</v>
      </c>
      <c r="S841" s="38">
        <f>IF(AND(NOT(ISBLANK(tblClean[[#This Row],[Delivery Date]])), NOT(ISBLANK(tblClean[[#This Row],[Booking Date]]))), tblClean[[#This Row],[Delivery Date]] - tblClean[[#This Row],[Booking Date]], "")</f>
        <v>4</v>
      </c>
      <c r="T841" s="39">
        <f>IF(AND(tblClean[[#This Row],[Is_SuccessfulDelivery]]=1, NOT(ISBLANK(tblClean[[#This Row],[Delivery Date]])), NOT(ISBLANK(tblClean[[#This Row],[Booking Date]]))),
   tblClean[[#This Row],[Delivery Date]] - tblClean[[#This Row],[Booking Date]],
   "")</f>
        <v>4</v>
      </c>
      <c r="U8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41" s="82">
        <f>IF(tblClean[[#This Row],[Delivery Date]]="", "", tblClean[[#This Row],[Delivery Date]] - tblClean[[#This Row],[Lead Date]])</f>
        <v>14</v>
      </c>
      <c r="W841" s="82" t="str">
        <f>_xlfn.XLOOKUP(tblClean[[#This Row],[Lead ID]], tblHP[Lead ID], tblHP[Potential_Bucket], "")</f>
        <v>High</v>
      </c>
      <c r="X841" s="82" t="str">
        <f>IF(tblClean[[#This Row],[Customer Rating]]="", "", IF(tblClean[[#This Row],[Customer Rating]]&lt;=2,"0-2", IF(tblClean[[#This Row],[Customer Rating]]&lt;=5,"3-5", IF(tblClean[[#This Row],[Customer Rating]]&lt;=8,"6-8","9-10"))))</f>
        <v>9-10</v>
      </c>
    </row>
    <row r="842" spans="1:24" x14ac:dyDescent="0.3">
      <c r="A842" s="40" t="s">
        <v>861</v>
      </c>
      <c r="B842" s="41" t="s">
        <v>19</v>
      </c>
      <c r="C842" s="41" t="s">
        <v>16</v>
      </c>
      <c r="D842" s="42">
        <v>45961</v>
      </c>
      <c r="E842" s="42">
        <v>45965</v>
      </c>
      <c r="F842" s="42">
        <v>45967</v>
      </c>
      <c r="G842" s="42">
        <v>45971</v>
      </c>
      <c r="H842" s="41" t="s">
        <v>17</v>
      </c>
      <c r="I842" s="41"/>
      <c r="J842" s="42">
        <v>45995</v>
      </c>
      <c r="K842" s="43">
        <v>6</v>
      </c>
      <c r="L842" s="44">
        <f>IF(NOT(ISBLANK(tblClean[[#This Row],[Pre-Booking Date]])), 1, 0)</f>
        <v>1</v>
      </c>
      <c r="M842" s="44">
        <f>IF(NOT(ISBLANK(tblClean[[#This Row],[Booking Date]])), 1, 0)</f>
        <v>1</v>
      </c>
      <c r="N842" s="38">
        <f>IF(NOT(ISBLANK(tblClean[[#This Row],[Delivery Date]])), 1, 0)</f>
        <v>1</v>
      </c>
      <c r="O842" s="38">
        <f>IF(OR(LOWER(TRIM(tblClean[[#This Row],[Cancellation Status]]))="yes", LOWER(TRIM(tblClean[[#This Row],[Cancellation Status]]))="cancelled"), 1, 0)</f>
        <v>0</v>
      </c>
      <c r="P842" s="38">
        <f>IF(AND(tblClean[[#This Row],[Is_Delivered]]=1, tblClean[[#This Row],[Is_Cancelled]]=0), 1, 0)</f>
        <v>1</v>
      </c>
      <c r="Q842" s="38">
        <f>IF(AND(NOT(ISBLANK(tblClean[[#This Row],[Pre-Booking Date]])), NOT(ISBLANK(tblClean[[#This Row],[Lead Date]]))), tblClean[[#This Row],[Pre-Booking Date]] - tblClean[[#This Row],[Lead Date]], "")</f>
        <v>4</v>
      </c>
      <c r="R842" s="38">
        <f>IF(AND(NOT(ISBLANK(tblClean[[#This Row],[Booking Date]])), NOT(ISBLANK(tblClean[[#This Row],[Pre-Booking Date]]))), tblClean[[#This Row],[Booking Date]] - tblClean[[#This Row],[Pre-Booking Date]], "")</f>
        <v>2</v>
      </c>
      <c r="S842" s="38">
        <f>IF(AND(NOT(ISBLANK(tblClean[[#This Row],[Delivery Date]])), NOT(ISBLANK(tblClean[[#This Row],[Booking Date]]))), tblClean[[#This Row],[Delivery Date]] - tblClean[[#This Row],[Booking Date]], "")</f>
        <v>4</v>
      </c>
      <c r="T842" s="39">
        <f>IF(AND(tblClean[[#This Row],[Is_SuccessfulDelivery]]=1, NOT(ISBLANK(tblClean[[#This Row],[Delivery Date]])), NOT(ISBLANK(tblClean[[#This Row],[Booking Date]]))),
   tblClean[[#This Row],[Delivery Date]] - tblClean[[#This Row],[Booking Date]],
   "")</f>
        <v>4</v>
      </c>
      <c r="U8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42" s="82">
        <f>IF(tblClean[[#This Row],[Delivery Date]]="", "", tblClean[[#This Row],[Delivery Date]] - tblClean[[#This Row],[Lead Date]])</f>
        <v>10</v>
      </c>
      <c r="W842" s="82" t="str">
        <f>_xlfn.XLOOKUP(tblClean[[#This Row],[Lead ID]], tblHP[Lead ID], tblHP[Potential_Bucket], "")</f>
        <v>Low</v>
      </c>
      <c r="X842" s="82" t="str">
        <f>IF(tblClean[[#This Row],[Customer Rating]]="", "", IF(tblClean[[#This Row],[Customer Rating]]&lt;=2,"0-2", IF(tblClean[[#This Row],[Customer Rating]]&lt;=5,"3-5", IF(tblClean[[#This Row],[Customer Rating]]&lt;=8,"6-8","9-10"))))</f>
        <v>6-8</v>
      </c>
    </row>
    <row r="843" spans="1:24" x14ac:dyDescent="0.3">
      <c r="A843" s="33" t="s">
        <v>862</v>
      </c>
      <c r="B843" s="34" t="s">
        <v>21</v>
      </c>
      <c r="C843" s="34" t="s">
        <v>30</v>
      </c>
      <c r="D843" s="35">
        <v>45939</v>
      </c>
      <c r="E843" s="35">
        <v>45944</v>
      </c>
      <c r="F843" s="35">
        <v>45948</v>
      </c>
      <c r="G843" s="35">
        <v>45951</v>
      </c>
      <c r="H843" s="34" t="s">
        <v>17</v>
      </c>
      <c r="I843" s="34"/>
      <c r="J843" s="35">
        <v>45973</v>
      </c>
      <c r="K843" s="36">
        <v>8</v>
      </c>
      <c r="L843" s="44">
        <f>IF(NOT(ISBLANK(tblClean[[#This Row],[Pre-Booking Date]])), 1, 0)</f>
        <v>1</v>
      </c>
      <c r="M843" s="44">
        <f>IF(NOT(ISBLANK(tblClean[[#This Row],[Booking Date]])), 1, 0)</f>
        <v>1</v>
      </c>
      <c r="N843" s="38">
        <f>IF(NOT(ISBLANK(tblClean[[#This Row],[Delivery Date]])), 1, 0)</f>
        <v>1</v>
      </c>
      <c r="O843" s="38">
        <f>IF(OR(LOWER(TRIM(tblClean[[#This Row],[Cancellation Status]]))="yes", LOWER(TRIM(tblClean[[#This Row],[Cancellation Status]]))="cancelled"), 1, 0)</f>
        <v>0</v>
      </c>
      <c r="P843" s="38">
        <f>IF(AND(tblClean[[#This Row],[Is_Delivered]]=1, tblClean[[#This Row],[Is_Cancelled]]=0), 1, 0)</f>
        <v>1</v>
      </c>
      <c r="Q843" s="38">
        <f>IF(AND(NOT(ISBLANK(tblClean[[#This Row],[Pre-Booking Date]])), NOT(ISBLANK(tblClean[[#This Row],[Lead Date]]))), tblClean[[#This Row],[Pre-Booking Date]] - tblClean[[#This Row],[Lead Date]], "")</f>
        <v>5</v>
      </c>
      <c r="R843" s="38">
        <f>IF(AND(NOT(ISBLANK(tblClean[[#This Row],[Booking Date]])), NOT(ISBLANK(tblClean[[#This Row],[Pre-Booking Date]]))), tblClean[[#This Row],[Booking Date]] - tblClean[[#This Row],[Pre-Booking Date]], "")</f>
        <v>4</v>
      </c>
      <c r="S843" s="38">
        <f>IF(AND(NOT(ISBLANK(tblClean[[#This Row],[Delivery Date]])), NOT(ISBLANK(tblClean[[#This Row],[Booking Date]]))), tblClean[[#This Row],[Delivery Date]] - tblClean[[#This Row],[Booking Date]], "")</f>
        <v>3</v>
      </c>
      <c r="T843" s="39">
        <f>IF(AND(tblClean[[#This Row],[Is_SuccessfulDelivery]]=1, NOT(ISBLANK(tblClean[[#This Row],[Delivery Date]])), NOT(ISBLANK(tblClean[[#This Row],[Booking Date]]))),
   tblClean[[#This Row],[Delivery Date]] - tblClean[[#This Row],[Booking Date]],
   "")</f>
        <v>3</v>
      </c>
      <c r="U8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43" s="82">
        <f>IF(tblClean[[#This Row],[Delivery Date]]="", "", tblClean[[#This Row],[Delivery Date]] - tblClean[[#This Row],[Lead Date]])</f>
        <v>12</v>
      </c>
      <c r="W843" s="82" t="str">
        <f>_xlfn.XLOOKUP(tblClean[[#This Row],[Lead ID]], tblHP[Lead ID], tblHP[Potential_Bucket], "")</f>
        <v>Low</v>
      </c>
      <c r="X843" s="82" t="str">
        <f>IF(tblClean[[#This Row],[Customer Rating]]="", "", IF(tblClean[[#This Row],[Customer Rating]]&lt;=2,"0-2", IF(tblClean[[#This Row],[Customer Rating]]&lt;=5,"3-5", IF(tblClean[[#This Row],[Customer Rating]]&lt;=8,"6-8","9-10"))))</f>
        <v>6-8</v>
      </c>
    </row>
    <row r="844" spans="1:24" x14ac:dyDescent="0.3">
      <c r="A844" s="40" t="s">
        <v>863</v>
      </c>
      <c r="B844" s="41" t="s">
        <v>32</v>
      </c>
      <c r="C844" s="41" t="s">
        <v>16</v>
      </c>
      <c r="D844" s="42">
        <v>45932</v>
      </c>
      <c r="E844" s="42">
        <v>45933</v>
      </c>
      <c r="F844" s="42">
        <v>45934</v>
      </c>
      <c r="G844" s="42">
        <v>45936</v>
      </c>
      <c r="H844" s="41" t="s">
        <v>23</v>
      </c>
      <c r="I844" s="41" t="s">
        <v>33</v>
      </c>
      <c r="J844" s="41"/>
      <c r="K844" s="43"/>
      <c r="L844" s="44">
        <f>IF(NOT(ISBLANK(tblClean[[#This Row],[Pre-Booking Date]])), 1, 0)</f>
        <v>1</v>
      </c>
      <c r="M844" s="44">
        <f>IF(NOT(ISBLANK(tblClean[[#This Row],[Booking Date]])), 1, 0)</f>
        <v>1</v>
      </c>
      <c r="N844" s="38">
        <f>IF(NOT(ISBLANK(tblClean[[#This Row],[Delivery Date]])), 1, 0)</f>
        <v>1</v>
      </c>
      <c r="O844" s="38">
        <f>IF(OR(LOWER(TRIM(tblClean[[#This Row],[Cancellation Status]]))="yes", LOWER(TRIM(tblClean[[#This Row],[Cancellation Status]]))="cancelled"), 1, 0)</f>
        <v>1</v>
      </c>
      <c r="P844" s="38">
        <f>IF(AND(tblClean[[#This Row],[Is_Delivered]]=1, tblClean[[#This Row],[Is_Cancelled]]=0), 1, 0)</f>
        <v>0</v>
      </c>
      <c r="Q844" s="38">
        <f>IF(AND(NOT(ISBLANK(tblClean[[#This Row],[Pre-Booking Date]])), NOT(ISBLANK(tblClean[[#This Row],[Lead Date]]))), tblClean[[#This Row],[Pre-Booking Date]] - tblClean[[#This Row],[Lead Date]], "")</f>
        <v>1</v>
      </c>
      <c r="R844" s="38">
        <f>IF(AND(NOT(ISBLANK(tblClean[[#This Row],[Booking Date]])), NOT(ISBLANK(tblClean[[#This Row],[Pre-Booking Date]]))), tblClean[[#This Row],[Booking Date]] - tblClean[[#This Row],[Pre-Booking Date]], "")</f>
        <v>1</v>
      </c>
      <c r="S844" s="38">
        <f>IF(AND(NOT(ISBLANK(tblClean[[#This Row],[Delivery Date]])), NOT(ISBLANK(tblClean[[#This Row],[Booking Date]]))), tblClean[[#This Row],[Delivery Date]] - tblClean[[#This Row],[Booking Date]], "")</f>
        <v>2</v>
      </c>
      <c r="T844" s="39" t="str">
        <f>IF(AND(tblClean[[#This Row],[Is_SuccessfulDelivery]]=1, NOT(ISBLANK(tblClean[[#This Row],[Delivery Date]])), NOT(ISBLANK(tblClean[[#This Row],[Booking Date]]))),
   tblClean[[#This Row],[Delivery Date]] - tblClean[[#This Row],[Booking Date]],
   "")</f>
        <v/>
      </c>
      <c r="U8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44" s="82">
        <f>IF(tblClean[[#This Row],[Delivery Date]]="", "", tblClean[[#This Row],[Delivery Date]] - tblClean[[#This Row],[Lead Date]])</f>
        <v>4</v>
      </c>
      <c r="W844" s="82" t="str">
        <f>_xlfn.XLOOKUP(tblClean[[#This Row],[Lead ID]], tblHP[Lead ID], tblHP[Potential_Bucket], "")</f>
        <v>Low</v>
      </c>
      <c r="X844" s="82" t="str">
        <f>IF(tblClean[[#This Row],[Customer Rating]]="", "", IF(tblClean[[#This Row],[Customer Rating]]&lt;=2,"0-2", IF(tblClean[[#This Row],[Customer Rating]]&lt;=5,"3-5", IF(tblClean[[#This Row],[Customer Rating]]&lt;=8,"6-8","9-10"))))</f>
        <v/>
      </c>
    </row>
    <row r="845" spans="1:24" x14ac:dyDescent="0.3">
      <c r="A845" s="33" t="s">
        <v>864</v>
      </c>
      <c r="B845" s="34" t="s">
        <v>32</v>
      </c>
      <c r="C845" s="34" t="s">
        <v>16</v>
      </c>
      <c r="D845" s="35">
        <v>45953</v>
      </c>
      <c r="E845" s="35">
        <v>45957</v>
      </c>
      <c r="F845" s="35">
        <v>45959</v>
      </c>
      <c r="G845" s="35">
        <v>45964</v>
      </c>
      <c r="H845" s="34" t="s">
        <v>17</v>
      </c>
      <c r="I845" s="34"/>
      <c r="J845" s="35">
        <v>45977</v>
      </c>
      <c r="K845" s="36">
        <v>2</v>
      </c>
      <c r="L845" s="44">
        <f>IF(NOT(ISBLANK(tblClean[[#This Row],[Pre-Booking Date]])), 1, 0)</f>
        <v>1</v>
      </c>
      <c r="M845" s="44">
        <f>IF(NOT(ISBLANK(tblClean[[#This Row],[Booking Date]])), 1, 0)</f>
        <v>1</v>
      </c>
      <c r="N845" s="38">
        <f>IF(NOT(ISBLANK(tblClean[[#This Row],[Delivery Date]])), 1, 0)</f>
        <v>1</v>
      </c>
      <c r="O845" s="38">
        <f>IF(OR(LOWER(TRIM(tblClean[[#This Row],[Cancellation Status]]))="yes", LOWER(TRIM(tblClean[[#This Row],[Cancellation Status]]))="cancelled"), 1, 0)</f>
        <v>0</v>
      </c>
      <c r="P845" s="38">
        <f>IF(AND(tblClean[[#This Row],[Is_Delivered]]=1, tblClean[[#This Row],[Is_Cancelled]]=0), 1, 0)</f>
        <v>1</v>
      </c>
      <c r="Q845" s="38">
        <f>IF(AND(NOT(ISBLANK(tblClean[[#This Row],[Pre-Booking Date]])), NOT(ISBLANK(tblClean[[#This Row],[Lead Date]]))), tblClean[[#This Row],[Pre-Booking Date]] - tblClean[[#This Row],[Lead Date]], "")</f>
        <v>4</v>
      </c>
      <c r="R845" s="38">
        <f>IF(AND(NOT(ISBLANK(tblClean[[#This Row],[Booking Date]])), NOT(ISBLANK(tblClean[[#This Row],[Pre-Booking Date]]))), tblClean[[#This Row],[Booking Date]] - tblClean[[#This Row],[Pre-Booking Date]], "")</f>
        <v>2</v>
      </c>
      <c r="S845" s="38">
        <f>IF(AND(NOT(ISBLANK(tblClean[[#This Row],[Delivery Date]])), NOT(ISBLANK(tblClean[[#This Row],[Booking Date]]))), tblClean[[#This Row],[Delivery Date]] - tblClean[[#This Row],[Booking Date]], "")</f>
        <v>5</v>
      </c>
      <c r="T845" s="39">
        <f>IF(AND(tblClean[[#This Row],[Is_SuccessfulDelivery]]=1, NOT(ISBLANK(tblClean[[#This Row],[Delivery Date]])), NOT(ISBLANK(tblClean[[#This Row],[Booking Date]]))),
   tblClean[[#This Row],[Delivery Date]] - tblClean[[#This Row],[Booking Date]],
   "")</f>
        <v>5</v>
      </c>
      <c r="U8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45" s="82">
        <f>IF(tblClean[[#This Row],[Delivery Date]]="", "", tblClean[[#This Row],[Delivery Date]] - tblClean[[#This Row],[Lead Date]])</f>
        <v>11</v>
      </c>
      <c r="W845" s="82" t="str">
        <f>_xlfn.XLOOKUP(tblClean[[#This Row],[Lead ID]], tblHP[Lead ID], tblHP[Potential_Bucket], "")</f>
        <v>Low</v>
      </c>
      <c r="X845" s="82" t="str">
        <f>IF(tblClean[[#This Row],[Customer Rating]]="", "", IF(tblClean[[#This Row],[Customer Rating]]&lt;=2,"0-2", IF(tblClean[[#This Row],[Customer Rating]]&lt;=5,"3-5", IF(tblClean[[#This Row],[Customer Rating]]&lt;=8,"6-8","9-10"))))</f>
        <v>0-2</v>
      </c>
    </row>
    <row r="846" spans="1:24" x14ac:dyDescent="0.3">
      <c r="A846" s="40" t="s">
        <v>865</v>
      </c>
      <c r="B846" s="41" t="s">
        <v>15</v>
      </c>
      <c r="C846" s="41" t="s">
        <v>16</v>
      </c>
      <c r="D846" s="42">
        <v>45942</v>
      </c>
      <c r="E846" s="42">
        <v>45947</v>
      </c>
      <c r="F846" s="42">
        <v>45950</v>
      </c>
      <c r="G846" s="42">
        <v>45955</v>
      </c>
      <c r="H846" s="41" t="s">
        <v>17</v>
      </c>
      <c r="I846" s="41"/>
      <c r="J846" s="42">
        <v>45982</v>
      </c>
      <c r="K846" s="43">
        <v>6</v>
      </c>
      <c r="L846" s="44">
        <f>IF(NOT(ISBLANK(tblClean[[#This Row],[Pre-Booking Date]])), 1, 0)</f>
        <v>1</v>
      </c>
      <c r="M846" s="44">
        <f>IF(NOT(ISBLANK(tblClean[[#This Row],[Booking Date]])), 1, 0)</f>
        <v>1</v>
      </c>
      <c r="N846" s="38">
        <f>IF(NOT(ISBLANK(tblClean[[#This Row],[Delivery Date]])), 1, 0)</f>
        <v>1</v>
      </c>
      <c r="O846" s="38">
        <f>IF(OR(LOWER(TRIM(tblClean[[#This Row],[Cancellation Status]]))="yes", LOWER(TRIM(tblClean[[#This Row],[Cancellation Status]]))="cancelled"), 1, 0)</f>
        <v>0</v>
      </c>
      <c r="P846" s="38">
        <f>IF(AND(tblClean[[#This Row],[Is_Delivered]]=1, tblClean[[#This Row],[Is_Cancelled]]=0), 1, 0)</f>
        <v>1</v>
      </c>
      <c r="Q846" s="38">
        <f>IF(AND(NOT(ISBLANK(tblClean[[#This Row],[Pre-Booking Date]])), NOT(ISBLANK(tblClean[[#This Row],[Lead Date]]))), tblClean[[#This Row],[Pre-Booking Date]] - tblClean[[#This Row],[Lead Date]], "")</f>
        <v>5</v>
      </c>
      <c r="R846" s="38">
        <f>IF(AND(NOT(ISBLANK(tblClean[[#This Row],[Booking Date]])), NOT(ISBLANK(tblClean[[#This Row],[Pre-Booking Date]]))), tblClean[[#This Row],[Booking Date]] - tblClean[[#This Row],[Pre-Booking Date]], "")</f>
        <v>3</v>
      </c>
      <c r="S846" s="38">
        <f>IF(AND(NOT(ISBLANK(tblClean[[#This Row],[Delivery Date]])), NOT(ISBLANK(tblClean[[#This Row],[Booking Date]]))), tblClean[[#This Row],[Delivery Date]] - tblClean[[#This Row],[Booking Date]], "")</f>
        <v>5</v>
      </c>
      <c r="T846" s="39">
        <f>IF(AND(tblClean[[#This Row],[Is_SuccessfulDelivery]]=1, NOT(ISBLANK(tblClean[[#This Row],[Delivery Date]])), NOT(ISBLANK(tblClean[[#This Row],[Booking Date]]))),
   tblClean[[#This Row],[Delivery Date]] - tblClean[[#This Row],[Booking Date]],
   "")</f>
        <v>5</v>
      </c>
      <c r="U8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46" s="82">
        <f>IF(tblClean[[#This Row],[Delivery Date]]="", "", tblClean[[#This Row],[Delivery Date]] - tblClean[[#This Row],[Lead Date]])</f>
        <v>13</v>
      </c>
      <c r="W846" s="82" t="str">
        <f>_xlfn.XLOOKUP(tblClean[[#This Row],[Lead ID]], tblHP[Lead ID], tblHP[Potential_Bucket], "")</f>
        <v>Low</v>
      </c>
      <c r="X846" s="82" t="str">
        <f>IF(tblClean[[#This Row],[Customer Rating]]="", "", IF(tblClean[[#This Row],[Customer Rating]]&lt;=2,"0-2", IF(tblClean[[#This Row],[Customer Rating]]&lt;=5,"3-5", IF(tblClean[[#This Row],[Customer Rating]]&lt;=8,"6-8","9-10"))))</f>
        <v>6-8</v>
      </c>
    </row>
    <row r="847" spans="1:24" x14ac:dyDescent="0.3">
      <c r="A847" s="33" t="s">
        <v>866</v>
      </c>
      <c r="B847" s="34" t="s">
        <v>19</v>
      </c>
      <c r="C847" s="34" t="s">
        <v>30</v>
      </c>
      <c r="D847" s="35">
        <v>45937</v>
      </c>
      <c r="E847" s="35">
        <v>45940</v>
      </c>
      <c r="F847" s="35">
        <v>45941</v>
      </c>
      <c r="G847" s="35">
        <v>45947</v>
      </c>
      <c r="H847" s="34" t="s">
        <v>17</v>
      </c>
      <c r="I847" s="34"/>
      <c r="J847" s="35">
        <v>45965</v>
      </c>
      <c r="K847" s="36">
        <v>6</v>
      </c>
      <c r="L847" s="44">
        <f>IF(NOT(ISBLANK(tblClean[[#This Row],[Pre-Booking Date]])), 1, 0)</f>
        <v>1</v>
      </c>
      <c r="M847" s="44">
        <f>IF(NOT(ISBLANK(tblClean[[#This Row],[Booking Date]])), 1, 0)</f>
        <v>1</v>
      </c>
      <c r="N847" s="38">
        <f>IF(NOT(ISBLANK(tblClean[[#This Row],[Delivery Date]])), 1, 0)</f>
        <v>1</v>
      </c>
      <c r="O847" s="38">
        <f>IF(OR(LOWER(TRIM(tblClean[[#This Row],[Cancellation Status]]))="yes", LOWER(TRIM(tblClean[[#This Row],[Cancellation Status]]))="cancelled"), 1, 0)</f>
        <v>0</v>
      </c>
      <c r="P847" s="38">
        <f>IF(AND(tblClean[[#This Row],[Is_Delivered]]=1, tblClean[[#This Row],[Is_Cancelled]]=0), 1, 0)</f>
        <v>1</v>
      </c>
      <c r="Q847" s="38">
        <f>IF(AND(NOT(ISBLANK(tblClean[[#This Row],[Pre-Booking Date]])), NOT(ISBLANK(tblClean[[#This Row],[Lead Date]]))), tblClean[[#This Row],[Pre-Booking Date]] - tblClean[[#This Row],[Lead Date]], "")</f>
        <v>3</v>
      </c>
      <c r="R847" s="38">
        <f>IF(AND(NOT(ISBLANK(tblClean[[#This Row],[Booking Date]])), NOT(ISBLANK(tblClean[[#This Row],[Pre-Booking Date]]))), tblClean[[#This Row],[Booking Date]] - tblClean[[#This Row],[Pre-Booking Date]], "")</f>
        <v>1</v>
      </c>
      <c r="S847" s="38">
        <f>IF(AND(NOT(ISBLANK(tblClean[[#This Row],[Delivery Date]])), NOT(ISBLANK(tblClean[[#This Row],[Booking Date]]))), tblClean[[#This Row],[Delivery Date]] - tblClean[[#This Row],[Booking Date]], "")</f>
        <v>6</v>
      </c>
      <c r="T847" s="39">
        <f>IF(AND(tblClean[[#This Row],[Is_SuccessfulDelivery]]=1, NOT(ISBLANK(tblClean[[#This Row],[Delivery Date]])), NOT(ISBLANK(tblClean[[#This Row],[Booking Date]]))),
   tblClean[[#This Row],[Delivery Date]] - tblClean[[#This Row],[Booking Date]],
   "")</f>
        <v>6</v>
      </c>
      <c r="U8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47" s="82">
        <f>IF(tblClean[[#This Row],[Delivery Date]]="", "", tblClean[[#This Row],[Delivery Date]] - tblClean[[#This Row],[Lead Date]])</f>
        <v>10</v>
      </c>
      <c r="W847" s="82" t="str">
        <f>_xlfn.XLOOKUP(tblClean[[#This Row],[Lead ID]], tblHP[Lead ID], tblHP[Potential_Bucket], "")</f>
        <v>High</v>
      </c>
      <c r="X847" s="82" t="str">
        <f>IF(tblClean[[#This Row],[Customer Rating]]="", "", IF(tblClean[[#This Row],[Customer Rating]]&lt;=2,"0-2", IF(tblClean[[#This Row],[Customer Rating]]&lt;=5,"3-5", IF(tblClean[[#This Row],[Customer Rating]]&lt;=8,"6-8","9-10"))))</f>
        <v>6-8</v>
      </c>
    </row>
    <row r="848" spans="1:24" x14ac:dyDescent="0.3">
      <c r="A848" s="40" t="s">
        <v>867</v>
      </c>
      <c r="B848" s="41" t="s">
        <v>21</v>
      </c>
      <c r="C848" s="41" t="s">
        <v>30</v>
      </c>
      <c r="D848" s="42">
        <v>45945</v>
      </c>
      <c r="E848" s="42">
        <v>45948</v>
      </c>
      <c r="F848" s="42">
        <v>45952</v>
      </c>
      <c r="G848" s="42">
        <v>45959</v>
      </c>
      <c r="H848" s="41" t="s">
        <v>17</v>
      </c>
      <c r="I848" s="41"/>
      <c r="J848" s="42">
        <v>45984</v>
      </c>
      <c r="K848" s="43">
        <v>9</v>
      </c>
      <c r="L848" s="44">
        <f>IF(NOT(ISBLANK(tblClean[[#This Row],[Pre-Booking Date]])), 1, 0)</f>
        <v>1</v>
      </c>
      <c r="M848" s="44">
        <f>IF(NOT(ISBLANK(tblClean[[#This Row],[Booking Date]])), 1, 0)</f>
        <v>1</v>
      </c>
      <c r="N848" s="38">
        <f>IF(NOT(ISBLANK(tblClean[[#This Row],[Delivery Date]])), 1, 0)</f>
        <v>1</v>
      </c>
      <c r="O848" s="38">
        <f>IF(OR(LOWER(TRIM(tblClean[[#This Row],[Cancellation Status]]))="yes", LOWER(TRIM(tblClean[[#This Row],[Cancellation Status]]))="cancelled"), 1, 0)</f>
        <v>0</v>
      </c>
      <c r="P848" s="38">
        <f>IF(AND(tblClean[[#This Row],[Is_Delivered]]=1, tblClean[[#This Row],[Is_Cancelled]]=0), 1, 0)</f>
        <v>1</v>
      </c>
      <c r="Q848" s="38">
        <f>IF(AND(NOT(ISBLANK(tblClean[[#This Row],[Pre-Booking Date]])), NOT(ISBLANK(tblClean[[#This Row],[Lead Date]]))), tblClean[[#This Row],[Pre-Booking Date]] - tblClean[[#This Row],[Lead Date]], "")</f>
        <v>3</v>
      </c>
      <c r="R848" s="38">
        <f>IF(AND(NOT(ISBLANK(tblClean[[#This Row],[Booking Date]])), NOT(ISBLANK(tblClean[[#This Row],[Pre-Booking Date]]))), tblClean[[#This Row],[Booking Date]] - tblClean[[#This Row],[Pre-Booking Date]], "")</f>
        <v>4</v>
      </c>
      <c r="S848" s="38">
        <f>IF(AND(NOT(ISBLANK(tblClean[[#This Row],[Delivery Date]])), NOT(ISBLANK(tblClean[[#This Row],[Booking Date]]))), tblClean[[#This Row],[Delivery Date]] - tblClean[[#This Row],[Booking Date]], "")</f>
        <v>7</v>
      </c>
      <c r="T848" s="39">
        <f>IF(AND(tblClean[[#This Row],[Is_SuccessfulDelivery]]=1, NOT(ISBLANK(tblClean[[#This Row],[Delivery Date]])), NOT(ISBLANK(tblClean[[#This Row],[Booking Date]]))),
   tblClean[[#This Row],[Delivery Date]] - tblClean[[#This Row],[Booking Date]],
   "")</f>
        <v>7</v>
      </c>
      <c r="U8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48" s="82">
        <f>IF(tblClean[[#This Row],[Delivery Date]]="", "", tblClean[[#This Row],[Delivery Date]] - tblClean[[#This Row],[Lead Date]])</f>
        <v>14</v>
      </c>
      <c r="W848" s="82" t="str">
        <f>_xlfn.XLOOKUP(tblClean[[#This Row],[Lead ID]], tblHP[Lead ID], tblHP[Potential_Bucket], "")</f>
        <v>High</v>
      </c>
      <c r="X848" s="82" t="str">
        <f>IF(tblClean[[#This Row],[Customer Rating]]="", "", IF(tblClean[[#This Row],[Customer Rating]]&lt;=2,"0-2", IF(tblClean[[#This Row],[Customer Rating]]&lt;=5,"3-5", IF(tblClean[[#This Row],[Customer Rating]]&lt;=8,"6-8","9-10"))))</f>
        <v>9-10</v>
      </c>
    </row>
    <row r="849" spans="1:24" x14ac:dyDescent="0.3">
      <c r="A849" s="33" t="s">
        <v>868</v>
      </c>
      <c r="B849" s="34" t="s">
        <v>15</v>
      </c>
      <c r="C849" s="34" t="s">
        <v>22</v>
      </c>
      <c r="D849" s="35">
        <v>45945</v>
      </c>
      <c r="E849" s="34"/>
      <c r="F849" s="34"/>
      <c r="G849" s="34"/>
      <c r="H849" s="34" t="s">
        <v>23</v>
      </c>
      <c r="I849" s="34" t="s">
        <v>33</v>
      </c>
      <c r="J849" s="34"/>
      <c r="K849" s="36"/>
      <c r="L849" s="44">
        <f>IF(NOT(ISBLANK(tblClean[[#This Row],[Pre-Booking Date]])), 1, 0)</f>
        <v>0</v>
      </c>
      <c r="M849" s="44">
        <f>IF(NOT(ISBLANK(tblClean[[#This Row],[Booking Date]])), 1, 0)</f>
        <v>0</v>
      </c>
      <c r="N849" s="38">
        <f>IF(NOT(ISBLANK(tblClean[[#This Row],[Delivery Date]])), 1, 0)</f>
        <v>0</v>
      </c>
      <c r="O849" s="38">
        <f>IF(OR(LOWER(TRIM(tblClean[[#This Row],[Cancellation Status]]))="yes", LOWER(TRIM(tblClean[[#This Row],[Cancellation Status]]))="cancelled"), 1, 0)</f>
        <v>1</v>
      </c>
      <c r="P849" s="38">
        <f>IF(AND(tblClean[[#This Row],[Is_Delivered]]=1, tblClean[[#This Row],[Is_Cancelled]]=0), 1, 0)</f>
        <v>0</v>
      </c>
      <c r="Q849" s="38" t="str">
        <f>IF(AND(NOT(ISBLANK(tblClean[[#This Row],[Pre-Booking Date]])), NOT(ISBLANK(tblClean[[#This Row],[Lead Date]]))), tblClean[[#This Row],[Pre-Booking Date]] - tblClean[[#This Row],[Lead Date]], "")</f>
        <v/>
      </c>
      <c r="R849" s="38" t="str">
        <f>IF(AND(NOT(ISBLANK(tblClean[[#This Row],[Booking Date]])), NOT(ISBLANK(tblClean[[#This Row],[Pre-Booking Date]]))), tblClean[[#This Row],[Booking Date]] - tblClean[[#This Row],[Pre-Booking Date]], "")</f>
        <v/>
      </c>
      <c r="S849" s="38" t="str">
        <f>IF(AND(NOT(ISBLANK(tblClean[[#This Row],[Delivery Date]])), NOT(ISBLANK(tblClean[[#This Row],[Booking Date]]))), tblClean[[#This Row],[Delivery Date]] - tblClean[[#This Row],[Booking Date]], "")</f>
        <v/>
      </c>
      <c r="T849" s="39" t="str">
        <f>IF(AND(tblClean[[#This Row],[Is_SuccessfulDelivery]]=1, NOT(ISBLANK(tblClean[[#This Row],[Delivery Date]])), NOT(ISBLANK(tblClean[[#This Row],[Booking Date]]))),
   tblClean[[#This Row],[Delivery Date]] - tblClean[[#This Row],[Booking Date]],
   "")</f>
        <v/>
      </c>
      <c r="U8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49" s="82" t="str">
        <f>IF(tblClean[[#This Row],[Delivery Date]]="", "", tblClean[[#This Row],[Delivery Date]] - tblClean[[#This Row],[Lead Date]])</f>
        <v/>
      </c>
      <c r="W849" s="82" t="str">
        <f>_xlfn.XLOOKUP(tblClean[[#This Row],[Lead ID]], tblHP[Lead ID], tblHP[Potential_Bucket], "")</f>
        <v>Low</v>
      </c>
      <c r="X849" s="82" t="str">
        <f>IF(tblClean[[#This Row],[Customer Rating]]="", "", IF(tblClean[[#This Row],[Customer Rating]]&lt;=2,"0-2", IF(tblClean[[#This Row],[Customer Rating]]&lt;=5,"3-5", IF(tblClean[[#This Row],[Customer Rating]]&lt;=8,"6-8","9-10"))))</f>
        <v/>
      </c>
    </row>
    <row r="850" spans="1:24" x14ac:dyDescent="0.3">
      <c r="A850" s="40" t="s">
        <v>869</v>
      </c>
      <c r="B850" s="41" t="s">
        <v>19</v>
      </c>
      <c r="C850" s="41" t="s">
        <v>16</v>
      </c>
      <c r="D850" s="42">
        <v>45961</v>
      </c>
      <c r="E850" s="42">
        <v>45965</v>
      </c>
      <c r="F850" s="42">
        <v>45968</v>
      </c>
      <c r="G850" s="42">
        <v>45974</v>
      </c>
      <c r="H850" s="41" t="s">
        <v>17</v>
      </c>
      <c r="I850" s="41"/>
      <c r="J850" s="42">
        <v>45988</v>
      </c>
      <c r="K850" s="43">
        <v>9</v>
      </c>
      <c r="L850" s="44">
        <f>IF(NOT(ISBLANK(tblClean[[#This Row],[Pre-Booking Date]])), 1, 0)</f>
        <v>1</v>
      </c>
      <c r="M850" s="44">
        <f>IF(NOT(ISBLANK(tblClean[[#This Row],[Booking Date]])), 1, 0)</f>
        <v>1</v>
      </c>
      <c r="N850" s="38">
        <f>IF(NOT(ISBLANK(tblClean[[#This Row],[Delivery Date]])), 1, 0)</f>
        <v>1</v>
      </c>
      <c r="O850" s="38">
        <f>IF(OR(LOWER(TRIM(tblClean[[#This Row],[Cancellation Status]]))="yes", LOWER(TRIM(tblClean[[#This Row],[Cancellation Status]]))="cancelled"), 1, 0)</f>
        <v>0</v>
      </c>
      <c r="P850" s="38">
        <f>IF(AND(tblClean[[#This Row],[Is_Delivered]]=1, tblClean[[#This Row],[Is_Cancelled]]=0), 1, 0)</f>
        <v>1</v>
      </c>
      <c r="Q850" s="38">
        <f>IF(AND(NOT(ISBLANK(tblClean[[#This Row],[Pre-Booking Date]])), NOT(ISBLANK(tblClean[[#This Row],[Lead Date]]))), tblClean[[#This Row],[Pre-Booking Date]] - tblClean[[#This Row],[Lead Date]], "")</f>
        <v>4</v>
      </c>
      <c r="R850" s="38">
        <f>IF(AND(NOT(ISBLANK(tblClean[[#This Row],[Booking Date]])), NOT(ISBLANK(tblClean[[#This Row],[Pre-Booking Date]]))), tblClean[[#This Row],[Booking Date]] - tblClean[[#This Row],[Pre-Booking Date]], "")</f>
        <v>3</v>
      </c>
      <c r="S850" s="38">
        <f>IF(AND(NOT(ISBLANK(tblClean[[#This Row],[Delivery Date]])), NOT(ISBLANK(tblClean[[#This Row],[Booking Date]]))), tblClean[[#This Row],[Delivery Date]] - tblClean[[#This Row],[Booking Date]], "")</f>
        <v>6</v>
      </c>
      <c r="T850" s="39">
        <f>IF(AND(tblClean[[#This Row],[Is_SuccessfulDelivery]]=1, NOT(ISBLANK(tblClean[[#This Row],[Delivery Date]])), NOT(ISBLANK(tblClean[[#This Row],[Booking Date]]))),
   tblClean[[#This Row],[Delivery Date]] - tblClean[[#This Row],[Booking Date]],
   "")</f>
        <v>6</v>
      </c>
      <c r="U8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50" s="82">
        <f>IF(tblClean[[#This Row],[Delivery Date]]="", "", tblClean[[#This Row],[Delivery Date]] - tblClean[[#This Row],[Lead Date]])</f>
        <v>13</v>
      </c>
      <c r="W850" s="82" t="str">
        <f>_xlfn.XLOOKUP(tblClean[[#This Row],[Lead ID]], tblHP[Lead ID], tblHP[Potential_Bucket], "")</f>
        <v>Medium</v>
      </c>
      <c r="X850" s="82" t="str">
        <f>IF(tblClean[[#This Row],[Customer Rating]]="", "", IF(tblClean[[#This Row],[Customer Rating]]&lt;=2,"0-2", IF(tblClean[[#This Row],[Customer Rating]]&lt;=5,"3-5", IF(tblClean[[#This Row],[Customer Rating]]&lt;=8,"6-8","9-10"))))</f>
        <v>9-10</v>
      </c>
    </row>
    <row r="851" spans="1:24" x14ac:dyDescent="0.3">
      <c r="A851" s="33" t="s">
        <v>870</v>
      </c>
      <c r="B851" s="34" t="s">
        <v>15</v>
      </c>
      <c r="C851" s="34" t="s">
        <v>16</v>
      </c>
      <c r="D851" s="35">
        <v>45938</v>
      </c>
      <c r="E851" s="35">
        <v>45940</v>
      </c>
      <c r="F851" s="35">
        <v>45945</v>
      </c>
      <c r="G851" s="35">
        <v>45948</v>
      </c>
      <c r="H851" s="34" t="s">
        <v>17</v>
      </c>
      <c r="I851" s="34"/>
      <c r="J851" s="35">
        <v>45964</v>
      </c>
      <c r="K851" s="36">
        <v>0</v>
      </c>
      <c r="L851" s="44">
        <f>IF(NOT(ISBLANK(tblClean[[#This Row],[Pre-Booking Date]])), 1, 0)</f>
        <v>1</v>
      </c>
      <c r="M851" s="44">
        <f>IF(NOT(ISBLANK(tblClean[[#This Row],[Booking Date]])), 1, 0)</f>
        <v>1</v>
      </c>
      <c r="N851" s="38">
        <f>IF(NOT(ISBLANK(tblClean[[#This Row],[Delivery Date]])), 1, 0)</f>
        <v>1</v>
      </c>
      <c r="O851" s="38">
        <f>IF(OR(LOWER(TRIM(tblClean[[#This Row],[Cancellation Status]]))="yes", LOWER(TRIM(tblClean[[#This Row],[Cancellation Status]]))="cancelled"), 1, 0)</f>
        <v>0</v>
      </c>
      <c r="P851" s="38">
        <f>IF(AND(tblClean[[#This Row],[Is_Delivered]]=1, tblClean[[#This Row],[Is_Cancelled]]=0), 1, 0)</f>
        <v>1</v>
      </c>
      <c r="Q851" s="38">
        <f>IF(AND(NOT(ISBLANK(tblClean[[#This Row],[Pre-Booking Date]])), NOT(ISBLANK(tblClean[[#This Row],[Lead Date]]))), tblClean[[#This Row],[Pre-Booking Date]] - tblClean[[#This Row],[Lead Date]], "")</f>
        <v>2</v>
      </c>
      <c r="R851" s="38">
        <f>IF(AND(NOT(ISBLANK(tblClean[[#This Row],[Booking Date]])), NOT(ISBLANK(tblClean[[#This Row],[Pre-Booking Date]]))), tblClean[[#This Row],[Booking Date]] - tblClean[[#This Row],[Pre-Booking Date]], "")</f>
        <v>5</v>
      </c>
      <c r="S851" s="38">
        <f>IF(AND(NOT(ISBLANK(tblClean[[#This Row],[Delivery Date]])), NOT(ISBLANK(tblClean[[#This Row],[Booking Date]]))), tblClean[[#This Row],[Delivery Date]] - tblClean[[#This Row],[Booking Date]], "")</f>
        <v>3</v>
      </c>
      <c r="T851" s="39">
        <f>IF(AND(tblClean[[#This Row],[Is_SuccessfulDelivery]]=1, NOT(ISBLANK(tblClean[[#This Row],[Delivery Date]])), NOT(ISBLANK(tblClean[[#This Row],[Booking Date]]))),
   tblClean[[#This Row],[Delivery Date]] - tblClean[[#This Row],[Booking Date]],
   "")</f>
        <v>3</v>
      </c>
      <c r="U8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51" s="82">
        <f>IF(tblClean[[#This Row],[Delivery Date]]="", "", tblClean[[#This Row],[Delivery Date]] - tblClean[[#This Row],[Lead Date]])</f>
        <v>10</v>
      </c>
      <c r="W851" s="82" t="str">
        <f>_xlfn.XLOOKUP(tblClean[[#This Row],[Lead ID]], tblHP[Lead ID], tblHP[Potential_Bucket], "")</f>
        <v>Low</v>
      </c>
      <c r="X851" s="82" t="str">
        <f>IF(tblClean[[#This Row],[Customer Rating]]="", "", IF(tblClean[[#This Row],[Customer Rating]]&lt;=2,"0-2", IF(tblClean[[#This Row],[Customer Rating]]&lt;=5,"3-5", IF(tblClean[[#This Row],[Customer Rating]]&lt;=8,"6-8","9-10"))))</f>
        <v>0-2</v>
      </c>
    </row>
    <row r="852" spans="1:24" x14ac:dyDescent="0.3">
      <c r="A852" s="40" t="s">
        <v>871</v>
      </c>
      <c r="B852" s="41" t="s">
        <v>32</v>
      </c>
      <c r="C852" s="41" t="s">
        <v>30</v>
      </c>
      <c r="D852" s="42">
        <v>45958</v>
      </c>
      <c r="E852" s="42">
        <v>45962</v>
      </c>
      <c r="F852" s="42">
        <v>45966</v>
      </c>
      <c r="G852" s="42">
        <v>45968</v>
      </c>
      <c r="H852" s="41" t="s">
        <v>23</v>
      </c>
      <c r="I852" s="41" t="s">
        <v>33</v>
      </c>
      <c r="J852" s="41"/>
      <c r="K852" s="43"/>
      <c r="L852" s="44">
        <f>IF(NOT(ISBLANK(tblClean[[#This Row],[Pre-Booking Date]])), 1, 0)</f>
        <v>1</v>
      </c>
      <c r="M852" s="44">
        <f>IF(NOT(ISBLANK(tblClean[[#This Row],[Booking Date]])), 1, 0)</f>
        <v>1</v>
      </c>
      <c r="N852" s="38">
        <f>IF(NOT(ISBLANK(tblClean[[#This Row],[Delivery Date]])), 1, 0)</f>
        <v>1</v>
      </c>
      <c r="O852" s="38">
        <f>IF(OR(LOWER(TRIM(tblClean[[#This Row],[Cancellation Status]]))="yes", LOWER(TRIM(tblClean[[#This Row],[Cancellation Status]]))="cancelled"), 1, 0)</f>
        <v>1</v>
      </c>
      <c r="P852" s="38">
        <f>IF(AND(tblClean[[#This Row],[Is_Delivered]]=1, tblClean[[#This Row],[Is_Cancelled]]=0), 1, 0)</f>
        <v>0</v>
      </c>
      <c r="Q852" s="38">
        <f>IF(AND(NOT(ISBLANK(tblClean[[#This Row],[Pre-Booking Date]])), NOT(ISBLANK(tblClean[[#This Row],[Lead Date]]))), tblClean[[#This Row],[Pre-Booking Date]] - tblClean[[#This Row],[Lead Date]], "")</f>
        <v>4</v>
      </c>
      <c r="R852" s="38">
        <f>IF(AND(NOT(ISBLANK(tblClean[[#This Row],[Booking Date]])), NOT(ISBLANK(tblClean[[#This Row],[Pre-Booking Date]]))), tblClean[[#This Row],[Booking Date]] - tblClean[[#This Row],[Pre-Booking Date]], "")</f>
        <v>4</v>
      </c>
      <c r="S852" s="38">
        <f>IF(AND(NOT(ISBLANK(tblClean[[#This Row],[Delivery Date]])), NOT(ISBLANK(tblClean[[#This Row],[Booking Date]]))), tblClean[[#This Row],[Delivery Date]] - tblClean[[#This Row],[Booking Date]], "")</f>
        <v>2</v>
      </c>
      <c r="T852" s="39" t="str">
        <f>IF(AND(tblClean[[#This Row],[Is_SuccessfulDelivery]]=1, NOT(ISBLANK(tblClean[[#This Row],[Delivery Date]])), NOT(ISBLANK(tblClean[[#This Row],[Booking Date]]))),
   tblClean[[#This Row],[Delivery Date]] - tblClean[[#This Row],[Booking Date]],
   "")</f>
        <v/>
      </c>
      <c r="U8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52" s="82">
        <f>IF(tblClean[[#This Row],[Delivery Date]]="", "", tblClean[[#This Row],[Delivery Date]] - tblClean[[#This Row],[Lead Date]])</f>
        <v>10</v>
      </c>
      <c r="W852" s="82" t="str">
        <f>_xlfn.XLOOKUP(tblClean[[#This Row],[Lead ID]], tblHP[Lead ID], tblHP[Potential_Bucket], "")</f>
        <v>Low</v>
      </c>
      <c r="X852" s="82" t="str">
        <f>IF(tblClean[[#This Row],[Customer Rating]]="", "", IF(tblClean[[#This Row],[Customer Rating]]&lt;=2,"0-2", IF(tblClean[[#This Row],[Customer Rating]]&lt;=5,"3-5", IF(tblClean[[#This Row],[Customer Rating]]&lt;=8,"6-8","9-10"))))</f>
        <v/>
      </c>
    </row>
    <row r="853" spans="1:24" x14ac:dyDescent="0.3">
      <c r="A853" s="33" t="s">
        <v>872</v>
      </c>
      <c r="B853" s="34" t="s">
        <v>19</v>
      </c>
      <c r="C853" s="34" t="s">
        <v>22</v>
      </c>
      <c r="D853" s="35">
        <v>45942</v>
      </c>
      <c r="E853" s="34"/>
      <c r="F853" s="34"/>
      <c r="G853" s="34"/>
      <c r="H853" s="34" t="s">
        <v>23</v>
      </c>
      <c r="I853" s="34" t="s">
        <v>26</v>
      </c>
      <c r="J853" s="34"/>
      <c r="K853" s="36"/>
      <c r="L853" s="44">
        <f>IF(NOT(ISBLANK(tblClean[[#This Row],[Pre-Booking Date]])), 1, 0)</f>
        <v>0</v>
      </c>
      <c r="M853" s="44">
        <f>IF(NOT(ISBLANK(tblClean[[#This Row],[Booking Date]])), 1, 0)</f>
        <v>0</v>
      </c>
      <c r="N853" s="38">
        <f>IF(NOT(ISBLANK(tblClean[[#This Row],[Delivery Date]])), 1, 0)</f>
        <v>0</v>
      </c>
      <c r="O853" s="38">
        <f>IF(OR(LOWER(TRIM(tblClean[[#This Row],[Cancellation Status]]))="yes", LOWER(TRIM(tblClean[[#This Row],[Cancellation Status]]))="cancelled"), 1, 0)</f>
        <v>1</v>
      </c>
      <c r="P853" s="38">
        <f>IF(AND(tblClean[[#This Row],[Is_Delivered]]=1, tblClean[[#This Row],[Is_Cancelled]]=0), 1, 0)</f>
        <v>0</v>
      </c>
      <c r="Q853" s="38" t="str">
        <f>IF(AND(NOT(ISBLANK(tblClean[[#This Row],[Pre-Booking Date]])), NOT(ISBLANK(tblClean[[#This Row],[Lead Date]]))), tblClean[[#This Row],[Pre-Booking Date]] - tblClean[[#This Row],[Lead Date]], "")</f>
        <v/>
      </c>
      <c r="R853" s="38" t="str">
        <f>IF(AND(NOT(ISBLANK(tblClean[[#This Row],[Booking Date]])), NOT(ISBLANK(tblClean[[#This Row],[Pre-Booking Date]]))), tblClean[[#This Row],[Booking Date]] - tblClean[[#This Row],[Pre-Booking Date]], "")</f>
        <v/>
      </c>
      <c r="S853" s="38" t="str">
        <f>IF(AND(NOT(ISBLANK(tblClean[[#This Row],[Delivery Date]])), NOT(ISBLANK(tblClean[[#This Row],[Booking Date]]))), tblClean[[#This Row],[Delivery Date]] - tblClean[[#This Row],[Booking Date]], "")</f>
        <v/>
      </c>
      <c r="T853" s="39" t="str">
        <f>IF(AND(tblClean[[#This Row],[Is_SuccessfulDelivery]]=1, NOT(ISBLANK(tblClean[[#This Row],[Delivery Date]])), NOT(ISBLANK(tblClean[[#This Row],[Booking Date]]))),
   tblClean[[#This Row],[Delivery Date]] - tblClean[[#This Row],[Booking Date]],
   "")</f>
        <v/>
      </c>
      <c r="U8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53" s="82" t="str">
        <f>IF(tblClean[[#This Row],[Delivery Date]]="", "", tblClean[[#This Row],[Delivery Date]] - tblClean[[#This Row],[Lead Date]])</f>
        <v/>
      </c>
      <c r="W853" s="82" t="str">
        <f>_xlfn.XLOOKUP(tblClean[[#This Row],[Lead ID]], tblHP[Lead ID], tblHP[Potential_Bucket], "")</f>
        <v>Low</v>
      </c>
      <c r="X853" s="82" t="str">
        <f>IF(tblClean[[#This Row],[Customer Rating]]="", "", IF(tblClean[[#This Row],[Customer Rating]]&lt;=2,"0-2", IF(tblClean[[#This Row],[Customer Rating]]&lt;=5,"3-5", IF(tblClean[[#This Row],[Customer Rating]]&lt;=8,"6-8","9-10"))))</f>
        <v/>
      </c>
    </row>
    <row r="854" spans="1:24" x14ac:dyDescent="0.3">
      <c r="A854" s="40" t="s">
        <v>873</v>
      </c>
      <c r="B854" s="41" t="s">
        <v>15</v>
      </c>
      <c r="C854" s="41" t="s">
        <v>16</v>
      </c>
      <c r="D854" s="42">
        <v>45934</v>
      </c>
      <c r="E854" s="42">
        <v>45937</v>
      </c>
      <c r="F854" s="42">
        <v>45940</v>
      </c>
      <c r="G854" s="42">
        <v>45945</v>
      </c>
      <c r="H854" s="41" t="s">
        <v>17</v>
      </c>
      <c r="I854" s="41"/>
      <c r="J854" s="42">
        <v>45975</v>
      </c>
      <c r="K854" s="43">
        <v>7</v>
      </c>
      <c r="L854" s="44">
        <f>IF(NOT(ISBLANK(tblClean[[#This Row],[Pre-Booking Date]])), 1, 0)</f>
        <v>1</v>
      </c>
      <c r="M854" s="44">
        <f>IF(NOT(ISBLANK(tblClean[[#This Row],[Booking Date]])), 1, 0)</f>
        <v>1</v>
      </c>
      <c r="N854" s="38">
        <f>IF(NOT(ISBLANK(tblClean[[#This Row],[Delivery Date]])), 1, 0)</f>
        <v>1</v>
      </c>
      <c r="O854" s="38">
        <f>IF(OR(LOWER(TRIM(tblClean[[#This Row],[Cancellation Status]]))="yes", LOWER(TRIM(tblClean[[#This Row],[Cancellation Status]]))="cancelled"), 1, 0)</f>
        <v>0</v>
      </c>
      <c r="P854" s="38">
        <f>IF(AND(tblClean[[#This Row],[Is_Delivered]]=1, tblClean[[#This Row],[Is_Cancelled]]=0), 1, 0)</f>
        <v>1</v>
      </c>
      <c r="Q854" s="38">
        <f>IF(AND(NOT(ISBLANK(tblClean[[#This Row],[Pre-Booking Date]])), NOT(ISBLANK(tblClean[[#This Row],[Lead Date]]))), tblClean[[#This Row],[Pre-Booking Date]] - tblClean[[#This Row],[Lead Date]], "")</f>
        <v>3</v>
      </c>
      <c r="R854" s="38">
        <f>IF(AND(NOT(ISBLANK(tblClean[[#This Row],[Booking Date]])), NOT(ISBLANK(tblClean[[#This Row],[Pre-Booking Date]]))), tblClean[[#This Row],[Booking Date]] - tblClean[[#This Row],[Pre-Booking Date]], "")</f>
        <v>3</v>
      </c>
      <c r="S854" s="38">
        <f>IF(AND(NOT(ISBLANK(tblClean[[#This Row],[Delivery Date]])), NOT(ISBLANK(tblClean[[#This Row],[Booking Date]]))), tblClean[[#This Row],[Delivery Date]] - tblClean[[#This Row],[Booking Date]], "")</f>
        <v>5</v>
      </c>
      <c r="T854" s="39">
        <f>IF(AND(tblClean[[#This Row],[Is_SuccessfulDelivery]]=1, NOT(ISBLANK(tblClean[[#This Row],[Delivery Date]])), NOT(ISBLANK(tblClean[[#This Row],[Booking Date]]))),
   tblClean[[#This Row],[Delivery Date]] - tblClean[[#This Row],[Booking Date]],
   "")</f>
        <v>5</v>
      </c>
      <c r="U8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54" s="82">
        <f>IF(tblClean[[#This Row],[Delivery Date]]="", "", tblClean[[#This Row],[Delivery Date]] - tblClean[[#This Row],[Lead Date]])</f>
        <v>11</v>
      </c>
      <c r="W854" s="82" t="str">
        <f>_xlfn.XLOOKUP(tblClean[[#This Row],[Lead ID]], tblHP[Lead ID], tblHP[Potential_Bucket], "")</f>
        <v>Low</v>
      </c>
      <c r="X854" s="82" t="str">
        <f>IF(tblClean[[#This Row],[Customer Rating]]="", "", IF(tblClean[[#This Row],[Customer Rating]]&lt;=2,"0-2", IF(tblClean[[#This Row],[Customer Rating]]&lt;=5,"3-5", IF(tblClean[[#This Row],[Customer Rating]]&lt;=8,"6-8","9-10"))))</f>
        <v>6-8</v>
      </c>
    </row>
    <row r="855" spans="1:24" x14ac:dyDescent="0.3">
      <c r="A855" s="33" t="s">
        <v>874</v>
      </c>
      <c r="B855" s="34" t="s">
        <v>15</v>
      </c>
      <c r="C855" s="34" t="s">
        <v>16</v>
      </c>
      <c r="D855" s="35">
        <v>45952</v>
      </c>
      <c r="E855" s="35">
        <v>45956</v>
      </c>
      <c r="F855" s="35">
        <v>45960</v>
      </c>
      <c r="G855" s="35">
        <v>45962</v>
      </c>
      <c r="H855" s="34" t="s">
        <v>17</v>
      </c>
      <c r="I855" s="34"/>
      <c r="J855" s="35">
        <v>45972</v>
      </c>
      <c r="K855" s="36">
        <v>3</v>
      </c>
      <c r="L855" s="44">
        <f>IF(NOT(ISBLANK(tblClean[[#This Row],[Pre-Booking Date]])), 1, 0)</f>
        <v>1</v>
      </c>
      <c r="M855" s="44">
        <f>IF(NOT(ISBLANK(tblClean[[#This Row],[Booking Date]])), 1, 0)</f>
        <v>1</v>
      </c>
      <c r="N855" s="38">
        <f>IF(NOT(ISBLANK(tblClean[[#This Row],[Delivery Date]])), 1, 0)</f>
        <v>1</v>
      </c>
      <c r="O855" s="38">
        <f>IF(OR(LOWER(TRIM(tblClean[[#This Row],[Cancellation Status]]))="yes", LOWER(TRIM(tblClean[[#This Row],[Cancellation Status]]))="cancelled"), 1, 0)</f>
        <v>0</v>
      </c>
      <c r="P855" s="38">
        <f>IF(AND(tblClean[[#This Row],[Is_Delivered]]=1, tblClean[[#This Row],[Is_Cancelled]]=0), 1, 0)</f>
        <v>1</v>
      </c>
      <c r="Q855" s="38">
        <f>IF(AND(NOT(ISBLANK(tblClean[[#This Row],[Pre-Booking Date]])), NOT(ISBLANK(tblClean[[#This Row],[Lead Date]]))), tblClean[[#This Row],[Pre-Booking Date]] - tblClean[[#This Row],[Lead Date]], "")</f>
        <v>4</v>
      </c>
      <c r="R855" s="38">
        <f>IF(AND(NOT(ISBLANK(tblClean[[#This Row],[Booking Date]])), NOT(ISBLANK(tblClean[[#This Row],[Pre-Booking Date]]))), tblClean[[#This Row],[Booking Date]] - tblClean[[#This Row],[Pre-Booking Date]], "")</f>
        <v>4</v>
      </c>
      <c r="S855" s="38">
        <f>IF(AND(NOT(ISBLANK(tblClean[[#This Row],[Delivery Date]])), NOT(ISBLANK(tblClean[[#This Row],[Booking Date]]))), tblClean[[#This Row],[Delivery Date]] - tblClean[[#This Row],[Booking Date]], "")</f>
        <v>2</v>
      </c>
      <c r="T855" s="39">
        <f>IF(AND(tblClean[[#This Row],[Is_SuccessfulDelivery]]=1, NOT(ISBLANK(tblClean[[#This Row],[Delivery Date]])), NOT(ISBLANK(tblClean[[#This Row],[Booking Date]]))),
   tblClean[[#This Row],[Delivery Date]] - tblClean[[#This Row],[Booking Date]],
   "")</f>
        <v>2</v>
      </c>
      <c r="U8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55" s="82">
        <f>IF(tblClean[[#This Row],[Delivery Date]]="", "", tblClean[[#This Row],[Delivery Date]] - tblClean[[#This Row],[Lead Date]])</f>
        <v>10</v>
      </c>
      <c r="W855" s="82" t="str">
        <f>_xlfn.XLOOKUP(tblClean[[#This Row],[Lead ID]], tblHP[Lead ID], tblHP[Potential_Bucket], "")</f>
        <v>Low</v>
      </c>
      <c r="X855" s="82" t="str">
        <f>IF(tblClean[[#This Row],[Customer Rating]]="", "", IF(tblClean[[#This Row],[Customer Rating]]&lt;=2,"0-2", IF(tblClean[[#This Row],[Customer Rating]]&lt;=5,"3-5", IF(tblClean[[#This Row],[Customer Rating]]&lt;=8,"6-8","9-10"))))</f>
        <v>3-5</v>
      </c>
    </row>
    <row r="856" spans="1:24" x14ac:dyDescent="0.3">
      <c r="A856" s="40" t="s">
        <v>875</v>
      </c>
      <c r="B856" s="41" t="s">
        <v>21</v>
      </c>
      <c r="C856" s="41" t="s">
        <v>22</v>
      </c>
      <c r="D856" s="42">
        <v>45942</v>
      </c>
      <c r="E856" s="41"/>
      <c r="F856" s="41"/>
      <c r="G856" s="41"/>
      <c r="H856" s="41" t="s">
        <v>23</v>
      </c>
      <c r="I856" s="41" t="s">
        <v>63</v>
      </c>
      <c r="J856" s="41"/>
      <c r="K856" s="43"/>
      <c r="L856" s="44">
        <f>IF(NOT(ISBLANK(tblClean[[#This Row],[Pre-Booking Date]])), 1, 0)</f>
        <v>0</v>
      </c>
      <c r="M856" s="44">
        <f>IF(NOT(ISBLANK(tblClean[[#This Row],[Booking Date]])), 1, 0)</f>
        <v>0</v>
      </c>
      <c r="N856" s="38">
        <f>IF(NOT(ISBLANK(tblClean[[#This Row],[Delivery Date]])), 1, 0)</f>
        <v>0</v>
      </c>
      <c r="O856" s="38">
        <f>IF(OR(LOWER(TRIM(tblClean[[#This Row],[Cancellation Status]]))="yes", LOWER(TRIM(tblClean[[#This Row],[Cancellation Status]]))="cancelled"), 1, 0)</f>
        <v>1</v>
      </c>
      <c r="P856" s="38">
        <f>IF(AND(tblClean[[#This Row],[Is_Delivered]]=1, tblClean[[#This Row],[Is_Cancelled]]=0), 1, 0)</f>
        <v>0</v>
      </c>
      <c r="Q856" s="38" t="str">
        <f>IF(AND(NOT(ISBLANK(tblClean[[#This Row],[Pre-Booking Date]])), NOT(ISBLANK(tblClean[[#This Row],[Lead Date]]))), tblClean[[#This Row],[Pre-Booking Date]] - tblClean[[#This Row],[Lead Date]], "")</f>
        <v/>
      </c>
      <c r="R856" s="38" t="str">
        <f>IF(AND(NOT(ISBLANK(tblClean[[#This Row],[Booking Date]])), NOT(ISBLANK(tblClean[[#This Row],[Pre-Booking Date]]))), tblClean[[#This Row],[Booking Date]] - tblClean[[#This Row],[Pre-Booking Date]], "")</f>
        <v/>
      </c>
      <c r="S856" s="38" t="str">
        <f>IF(AND(NOT(ISBLANK(tblClean[[#This Row],[Delivery Date]])), NOT(ISBLANK(tblClean[[#This Row],[Booking Date]]))), tblClean[[#This Row],[Delivery Date]] - tblClean[[#This Row],[Booking Date]], "")</f>
        <v/>
      </c>
      <c r="T856" s="39" t="str">
        <f>IF(AND(tblClean[[#This Row],[Is_SuccessfulDelivery]]=1, NOT(ISBLANK(tblClean[[#This Row],[Delivery Date]])), NOT(ISBLANK(tblClean[[#This Row],[Booking Date]]))),
   tblClean[[#This Row],[Delivery Date]] - tblClean[[#This Row],[Booking Date]],
   "")</f>
        <v/>
      </c>
      <c r="U8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56" s="82" t="str">
        <f>IF(tblClean[[#This Row],[Delivery Date]]="", "", tblClean[[#This Row],[Delivery Date]] - tblClean[[#This Row],[Lead Date]])</f>
        <v/>
      </c>
      <c r="W856" s="82" t="str">
        <f>_xlfn.XLOOKUP(tblClean[[#This Row],[Lead ID]], tblHP[Lead ID], tblHP[Potential_Bucket], "")</f>
        <v>Low</v>
      </c>
      <c r="X856" s="82" t="str">
        <f>IF(tblClean[[#This Row],[Customer Rating]]="", "", IF(tblClean[[#This Row],[Customer Rating]]&lt;=2,"0-2", IF(tblClean[[#This Row],[Customer Rating]]&lt;=5,"3-5", IF(tblClean[[#This Row],[Customer Rating]]&lt;=8,"6-8","9-10"))))</f>
        <v/>
      </c>
    </row>
    <row r="857" spans="1:24" x14ac:dyDescent="0.3">
      <c r="A857" s="33" t="s">
        <v>876</v>
      </c>
      <c r="B857" s="34" t="s">
        <v>15</v>
      </c>
      <c r="C857" s="34" t="s">
        <v>30</v>
      </c>
      <c r="D857" s="35">
        <v>45948</v>
      </c>
      <c r="E857" s="35">
        <v>45949</v>
      </c>
      <c r="F857" s="35">
        <v>45952</v>
      </c>
      <c r="G857" s="35">
        <v>45955</v>
      </c>
      <c r="H857" s="34" t="s">
        <v>17</v>
      </c>
      <c r="I857" s="34"/>
      <c r="J857" s="35">
        <v>45974</v>
      </c>
      <c r="K857" s="36">
        <v>5</v>
      </c>
      <c r="L857" s="44">
        <f>IF(NOT(ISBLANK(tblClean[[#This Row],[Pre-Booking Date]])), 1, 0)</f>
        <v>1</v>
      </c>
      <c r="M857" s="44">
        <f>IF(NOT(ISBLANK(tblClean[[#This Row],[Booking Date]])), 1, 0)</f>
        <v>1</v>
      </c>
      <c r="N857" s="38">
        <f>IF(NOT(ISBLANK(tblClean[[#This Row],[Delivery Date]])), 1, 0)</f>
        <v>1</v>
      </c>
      <c r="O857" s="38">
        <f>IF(OR(LOWER(TRIM(tblClean[[#This Row],[Cancellation Status]]))="yes", LOWER(TRIM(tblClean[[#This Row],[Cancellation Status]]))="cancelled"), 1, 0)</f>
        <v>0</v>
      </c>
      <c r="P857" s="38">
        <f>IF(AND(tblClean[[#This Row],[Is_Delivered]]=1, tblClean[[#This Row],[Is_Cancelled]]=0), 1, 0)</f>
        <v>1</v>
      </c>
      <c r="Q857" s="38">
        <f>IF(AND(NOT(ISBLANK(tblClean[[#This Row],[Pre-Booking Date]])), NOT(ISBLANK(tblClean[[#This Row],[Lead Date]]))), tblClean[[#This Row],[Pre-Booking Date]] - tblClean[[#This Row],[Lead Date]], "")</f>
        <v>1</v>
      </c>
      <c r="R857" s="38">
        <f>IF(AND(NOT(ISBLANK(tblClean[[#This Row],[Booking Date]])), NOT(ISBLANK(tblClean[[#This Row],[Pre-Booking Date]]))), tblClean[[#This Row],[Booking Date]] - tblClean[[#This Row],[Pre-Booking Date]], "")</f>
        <v>3</v>
      </c>
      <c r="S857" s="38">
        <f>IF(AND(NOT(ISBLANK(tblClean[[#This Row],[Delivery Date]])), NOT(ISBLANK(tblClean[[#This Row],[Booking Date]]))), tblClean[[#This Row],[Delivery Date]] - tblClean[[#This Row],[Booking Date]], "")</f>
        <v>3</v>
      </c>
      <c r="T857" s="39">
        <f>IF(AND(tblClean[[#This Row],[Is_SuccessfulDelivery]]=1, NOT(ISBLANK(tblClean[[#This Row],[Delivery Date]])), NOT(ISBLANK(tblClean[[#This Row],[Booking Date]]))),
   tblClean[[#This Row],[Delivery Date]] - tblClean[[#This Row],[Booking Date]],
   "")</f>
        <v>3</v>
      </c>
      <c r="U8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57" s="82">
        <f>IF(tblClean[[#This Row],[Delivery Date]]="", "", tblClean[[#This Row],[Delivery Date]] - tblClean[[#This Row],[Lead Date]])</f>
        <v>7</v>
      </c>
      <c r="W857" s="82" t="str">
        <f>_xlfn.XLOOKUP(tblClean[[#This Row],[Lead ID]], tblHP[Lead ID], tblHP[Potential_Bucket], "")</f>
        <v>Medium</v>
      </c>
      <c r="X857" s="82" t="str">
        <f>IF(tblClean[[#This Row],[Customer Rating]]="", "", IF(tblClean[[#This Row],[Customer Rating]]&lt;=2,"0-2", IF(tblClean[[#This Row],[Customer Rating]]&lt;=5,"3-5", IF(tblClean[[#This Row],[Customer Rating]]&lt;=8,"6-8","9-10"))))</f>
        <v>3-5</v>
      </c>
    </row>
    <row r="858" spans="1:24" x14ac:dyDescent="0.3">
      <c r="A858" s="40" t="s">
        <v>877</v>
      </c>
      <c r="B858" s="41" t="s">
        <v>19</v>
      </c>
      <c r="C858" s="41" t="s">
        <v>16</v>
      </c>
      <c r="D858" s="42">
        <v>45959</v>
      </c>
      <c r="E858" s="42">
        <v>45960</v>
      </c>
      <c r="F858" s="42">
        <v>45964</v>
      </c>
      <c r="G858" s="42">
        <v>45966</v>
      </c>
      <c r="H858" s="41" t="s">
        <v>17</v>
      </c>
      <c r="I858" s="41"/>
      <c r="J858" s="42">
        <v>45989</v>
      </c>
      <c r="K858" s="43">
        <v>6</v>
      </c>
      <c r="L858" s="44">
        <f>IF(NOT(ISBLANK(tblClean[[#This Row],[Pre-Booking Date]])), 1, 0)</f>
        <v>1</v>
      </c>
      <c r="M858" s="44">
        <f>IF(NOT(ISBLANK(tblClean[[#This Row],[Booking Date]])), 1, 0)</f>
        <v>1</v>
      </c>
      <c r="N858" s="38">
        <f>IF(NOT(ISBLANK(tblClean[[#This Row],[Delivery Date]])), 1, 0)</f>
        <v>1</v>
      </c>
      <c r="O858" s="38">
        <f>IF(OR(LOWER(TRIM(tblClean[[#This Row],[Cancellation Status]]))="yes", LOWER(TRIM(tblClean[[#This Row],[Cancellation Status]]))="cancelled"), 1, 0)</f>
        <v>0</v>
      </c>
      <c r="P858" s="38">
        <f>IF(AND(tblClean[[#This Row],[Is_Delivered]]=1, tblClean[[#This Row],[Is_Cancelled]]=0), 1, 0)</f>
        <v>1</v>
      </c>
      <c r="Q858" s="38">
        <f>IF(AND(NOT(ISBLANK(tblClean[[#This Row],[Pre-Booking Date]])), NOT(ISBLANK(tblClean[[#This Row],[Lead Date]]))), tblClean[[#This Row],[Pre-Booking Date]] - tblClean[[#This Row],[Lead Date]], "")</f>
        <v>1</v>
      </c>
      <c r="R858" s="38">
        <f>IF(AND(NOT(ISBLANK(tblClean[[#This Row],[Booking Date]])), NOT(ISBLANK(tblClean[[#This Row],[Pre-Booking Date]]))), tblClean[[#This Row],[Booking Date]] - tblClean[[#This Row],[Pre-Booking Date]], "")</f>
        <v>4</v>
      </c>
      <c r="S858" s="38">
        <f>IF(AND(NOT(ISBLANK(tblClean[[#This Row],[Delivery Date]])), NOT(ISBLANK(tblClean[[#This Row],[Booking Date]]))), tblClean[[#This Row],[Delivery Date]] - tblClean[[#This Row],[Booking Date]], "")</f>
        <v>2</v>
      </c>
      <c r="T858" s="39">
        <f>IF(AND(tblClean[[#This Row],[Is_SuccessfulDelivery]]=1, NOT(ISBLANK(tblClean[[#This Row],[Delivery Date]])), NOT(ISBLANK(tblClean[[#This Row],[Booking Date]]))),
   tblClean[[#This Row],[Delivery Date]] - tblClean[[#This Row],[Booking Date]],
   "")</f>
        <v>2</v>
      </c>
      <c r="U8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58" s="82">
        <f>IF(tblClean[[#This Row],[Delivery Date]]="", "", tblClean[[#This Row],[Delivery Date]] - tblClean[[#This Row],[Lead Date]])</f>
        <v>7</v>
      </c>
      <c r="W858" s="82" t="str">
        <f>_xlfn.XLOOKUP(tblClean[[#This Row],[Lead ID]], tblHP[Lead ID], tblHP[Potential_Bucket], "")</f>
        <v>Low</v>
      </c>
      <c r="X858" s="82" t="str">
        <f>IF(tblClean[[#This Row],[Customer Rating]]="", "", IF(tblClean[[#This Row],[Customer Rating]]&lt;=2,"0-2", IF(tblClean[[#This Row],[Customer Rating]]&lt;=5,"3-5", IF(tblClean[[#This Row],[Customer Rating]]&lt;=8,"6-8","9-10"))))</f>
        <v>6-8</v>
      </c>
    </row>
    <row r="859" spans="1:24" x14ac:dyDescent="0.3">
      <c r="A859" s="33" t="s">
        <v>878</v>
      </c>
      <c r="B859" s="34" t="s">
        <v>19</v>
      </c>
      <c r="C859" s="34" t="s">
        <v>16</v>
      </c>
      <c r="D859" s="35">
        <v>45951</v>
      </c>
      <c r="E859" s="35">
        <v>45953</v>
      </c>
      <c r="F859" s="35">
        <v>45958</v>
      </c>
      <c r="G859" s="35">
        <v>45960</v>
      </c>
      <c r="H859" s="34" t="s">
        <v>17</v>
      </c>
      <c r="I859" s="34"/>
      <c r="J859" s="35">
        <v>45973</v>
      </c>
      <c r="K859" s="36">
        <v>4</v>
      </c>
      <c r="L859" s="44">
        <f>IF(NOT(ISBLANK(tblClean[[#This Row],[Pre-Booking Date]])), 1, 0)</f>
        <v>1</v>
      </c>
      <c r="M859" s="44">
        <f>IF(NOT(ISBLANK(tblClean[[#This Row],[Booking Date]])), 1, 0)</f>
        <v>1</v>
      </c>
      <c r="N859" s="38">
        <f>IF(NOT(ISBLANK(tblClean[[#This Row],[Delivery Date]])), 1, 0)</f>
        <v>1</v>
      </c>
      <c r="O859" s="38">
        <f>IF(OR(LOWER(TRIM(tblClean[[#This Row],[Cancellation Status]]))="yes", LOWER(TRIM(tblClean[[#This Row],[Cancellation Status]]))="cancelled"), 1, 0)</f>
        <v>0</v>
      </c>
      <c r="P859" s="38">
        <f>IF(AND(tblClean[[#This Row],[Is_Delivered]]=1, tblClean[[#This Row],[Is_Cancelled]]=0), 1, 0)</f>
        <v>1</v>
      </c>
      <c r="Q859" s="38">
        <f>IF(AND(NOT(ISBLANK(tblClean[[#This Row],[Pre-Booking Date]])), NOT(ISBLANK(tblClean[[#This Row],[Lead Date]]))), tblClean[[#This Row],[Pre-Booking Date]] - tblClean[[#This Row],[Lead Date]], "")</f>
        <v>2</v>
      </c>
      <c r="R859" s="38">
        <f>IF(AND(NOT(ISBLANK(tblClean[[#This Row],[Booking Date]])), NOT(ISBLANK(tblClean[[#This Row],[Pre-Booking Date]]))), tblClean[[#This Row],[Booking Date]] - tblClean[[#This Row],[Pre-Booking Date]], "")</f>
        <v>5</v>
      </c>
      <c r="S859" s="38">
        <f>IF(AND(NOT(ISBLANK(tblClean[[#This Row],[Delivery Date]])), NOT(ISBLANK(tblClean[[#This Row],[Booking Date]]))), tblClean[[#This Row],[Delivery Date]] - tblClean[[#This Row],[Booking Date]], "")</f>
        <v>2</v>
      </c>
      <c r="T859" s="39">
        <f>IF(AND(tblClean[[#This Row],[Is_SuccessfulDelivery]]=1, NOT(ISBLANK(tblClean[[#This Row],[Delivery Date]])), NOT(ISBLANK(tblClean[[#This Row],[Booking Date]]))),
   tblClean[[#This Row],[Delivery Date]] - tblClean[[#This Row],[Booking Date]],
   "")</f>
        <v>2</v>
      </c>
      <c r="U8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59" s="82">
        <f>IF(tblClean[[#This Row],[Delivery Date]]="", "", tblClean[[#This Row],[Delivery Date]] - tblClean[[#This Row],[Lead Date]])</f>
        <v>9</v>
      </c>
      <c r="W859" s="82" t="str">
        <f>_xlfn.XLOOKUP(tblClean[[#This Row],[Lead ID]], tblHP[Lead ID], tblHP[Potential_Bucket], "")</f>
        <v>Low</v>
      </c>
      <c r="X859" s="82" t="str">
        <f>IF(tblClean[[#This Row],[Customer Rating]]="", "", IF(tblClean[[#This Row],[Customer Rating]]&lt;=2,"0-2", IF(tblClean[[#This Row],[Customer Rating]]&lt;=5,"3-5", IF(tblClean[[#This Row],[Customer Rating]]&lt;=8,"6-8","9-10"))))</f>
        <v>3-5</v>
      </c>
    </row>
    <row r="860" spans="1:24" x14ac:dyDescent="0.3">
      <c r="A860" s="40" t="s">
        <v>879</v>
      </c>
      <c r="B860" s="41" t="s">
        <v>21</v>
      </c>
      <c r="C860" s="41" t="s">
        <v>30</v>
      </c>
      <c r="D860" s="42">
        <v>45942</v>
      </c>
      <c r="E860" s="42">
        <v>45946</v>
      </c>
      <c r="F860" s="42">
        <v>45948</v>
      </c>
      <c r="G860" s="42">
        <v>45950</v>
      </c>
      <c r="H860" s="41" t="s">
        <v>17</v>
      </c>
      <c r="I860" s="41"/>
      <c r="J860" s="42">
        <v>45976</v>
      </c>
      <c r="K860" s="43">
        <v>9</v>
      </c>
      <c r="L860" s="44">
        <f>IF(NOT(ISBLANK(tblClean[[#This Row],[Pre-Booking Date]])), 1, 0)</f>
        <v>1</v>
      </c>
      <c r="M860" s="44">
        <f>IF(NOT(ISBLANK(tblClean[[#This Row],[Booking Date]])), 1, 0)</f>
        <v>1</v>
      </c>
      <c r="N860" s="38">
        <f>IF(NOT(ISBLANK(tblClean[[#This Row],[Delivery Date]])), 1, 0)</f>
        <v>1</v>
      </c>
      <c r="O860" s="38">
        <f>IF(OR(LOWER(TRIM(tblClean[[#This Row],[Cancellation Status]]))="yes", LOWER(TRIM(tblClean[[#This Row],[Cancellation Status]]))="cancelled"), 1, 0)</f>
        <v>0</v>
      </c>
      <c r="P860" s="38">
        <f>IF(AND(tblClean[[#This Row],[Is_Delivered]]=1, tblClean[[#This Row],[Is_Cancelled]]=0), 1, 0)</f>
        <v>1</v>
      </c>
      <c r="Q860" s="38">
        <f>IF(AND(NOT(ISBLANK(tblClean[[#This Row],[Pre-Booking Date]])), NOT(ISBLANK(tblClean[[#This Row],[Lead Date]]))), tblClean[[#This Row],[Pre-Booking Date]] - tblClean[[#This Row],[Lead Date]], "")</f>
        <v>4</v>
      </c>
      <c r="R860" s="38">
        <f>IF(AND(NOT(ISBLANK(tblClean[[#This Row],[Booking Date]])), NOT(ISBLANK(tblClean[[#This Row],[Pre-Booking Date]]))), tblClean[[#This Row],[Booking Date]] - tblClean[[#This Row],[Pre-Booking Date]], "")</f>
        <v>2</v>
      </c>
      <c r="S860" s="38">
        <f>IF(AND(NOT(ISBLANK(tblClean[[#This Row],[Delivery Date]])), NOT(ISBLANK(tblClean[[#This Row],[Booking Date]]))), tblClean[[#This Row],[Delivery Date]] - tblClean[[#This Row],[Booking Date]], "")</f>
        <v>2</v>
      </c>
      <c r="T860" s="39">
        <f>IF(AND(tblClean[[#This Row],[Is_SuccessfulDelivery]]=1, NOT(ISBLANK(tblClean[[#This Row],[Delivery Date]])), NOT(ISBLANK(tblClean[[#This Row],[Booking Date]]))),
   tblClean[[#This Row],[Delivery Date]] - tblClean[[#This Row],[Booking Date]],
   "")</f>
        <v>2</v>
      </c>
      <c r="U8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60" s="82">
        <f>IF(tblClean[[#This Row],[Delivery Date]]="", "", tblClean[[#This Row],[Delivery Date]] - tblClean[[#This Row],[Lead Date]])</f>
        <v>8</v>
      </c>
      <c r="W860" s="82" t="str">
        <f>_xlfn.XLOOKUP(tblClean[[#This Row],[Lead ID]], tblHP[Lead ID], tblHP[Potential_Bucket], "")</f>
        <v>Low</v>
      </c>
      <c r="X860" s="82" t="str">
        <f>IF(tblClean[[#This Row],[Customer Rating]]="", "", IF(tblClean[[#This Row],[Customer Rating]]&lt;=2,"0-2", IF(tblClean[[#This Row],[Customer Rating]]&lt;=5,"3-5", IF(tblClean[[#This Row],[Customer Rating]]&lt;=8,"6-8","9-10"))))</f>
        <v>9-10</v>
      </c>
    </row>
    <row r="861" spans="1:24" x14ac:dyDescent="0.3">
      <c r="A861" s="33" t="s">
        <v>880</v>
      </c>
      <c r="B861" s="34" t="s">
        <v>19</v>
      </c>
      <c r="C861" s="34" t="s">
        <v>22</v>
      </c>
      <c r="D861" s="35">
        <v>45932</v>
      </c>
      <c r="E861" s="34"/>
      <c r="F861" s="34"/>
      <c r="G861" s="34"/>
      <c r="H861" s="34" t="s">
        <v>23</v>
      </c>
      <c r="I861" s="34" t="s">
        <v>101</v>
      </c>
      <c r="J861" s="34"/>
      <c r="K861" s="36"/>
      <c r="L861" s="44">
        <f>IF(NOT(ISBLANK(tblClean[[#This Row],[Pre-Booking Date]])), 1, 0)</f>
        <v>0</v>
      </c>
      <c r="M861" s="44">
        <f>IF(NOT(ISBLANK(tblClean[[#This Row],[Booking Date]])), 1, 0)</f>
        <v>0</v>
      </c>
      <c r="N861" s="38">
        <f>IF(NOT(ISBLANK(tblClean[[#This Row],[Delivery Date]])), 1, 0)</f>
        <v>0</v>
      </c>
      <c r="O861" s="38">
        <f>IF(OR(LOWER(TRIM(tblClean[[#This Row],[Cancellation Status]]))="yes", LOWER(TRIM(tblClean[[#This Row],[Cancellation Status]]))="cancelled"), 1, 0)</f>
        <v>1</v>
      </c>
      <c r="P861" s="38">
        <f>IF(AND(tblClean[[#This Row],[Is_Delivered]]=1, tblClean[[#This Row],[Is_Cancelled]]=0), 1, 0)</f>
        <v>0</v>
      </c>
      <c r="Q861" s="38" t="str">
        <f>IF(AND(NOT(ISBLANK(tblClean[[#This Row],[Pre-Booking Date]])), NOT(ISBLANK(tblClean[[#This Row],[Lead Date]]))), tblClean[[#This Row],[Pre-Booking Date]] - tblClean[[#This Row],[Lead Date]], "")</f>
        <v/>
      </c>
      <c r="R861" s="38" t="str">
        <f>IF(AND(NOT(ISBLANK(tblClean[[#This Row],[Booking Date]])), NOT(ISBLANK(tblClean[[#This Row],[Pre-Booking Date]]))), tblClean[[#This Row],[Booking Date]] - tblClean[[#This Row],[Pre-Booking Date]], "")</f>
        <v/>
      </c>
      <c r="S861" s="38" t="str">
        <f>IF(AND(NOT(ISBLANK(tblClean[[#This Row],[Delivery Date]])), NOT(ISBLANK(tblClean[[#This Row],[Booking Date]]))), tblClean[[#This Row],[Delivery Date]] - tblClean[[#This Row],[Booking Date]], "")</f>
        <v/>
      </c>
      <c r="T861" s="39" t="str">
        <f>IF(AND(tblClean[[#This Row],[Is_SuccessfulDelivery]]=1, NOT(ISBLANK(tblClean[[#This Row],[Delivery Date]])), NOT(ISBLANK(tblClean[[#This Row],[Booking Date]]))),
   tblClean[[#This Row],[Delivery Date]] - tblClean[[#This Row],[Booking Date]],
   "")</f>
        <v/>
      </c>
      <c r="U8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61" s="82" t="str">
        <f>IF(tblClean[[#This Row],[Delivery Date]]="", "", tblClean[[#This Row],[Delivery Date]] - tblClean[[#This Row],[Lead Date]])</f>
        <v/>
      </c>
      <c r="W861" s="82" t="str">
        <f>_xlfn.XLOOKUP(tblClean[[#This Row],[Lead ID]], tblHP[Lead ID], tblHP[Potential_Bucket], "")</f>
        <v>Low</v>
      </c>
      <c r="X861" s="82" t="str">
        <f>IF(tblClean[[#This Row],[Customer Rating]]="", "", IF(tblClean[[#This Row],[Customer Rating]]&lt;=2,"0-2", IF(tblClean[[#This Row],[Customer Rating]]&lt;=5,"3-5", IF(tblClean[[#This Row],[Customer Rating]]&lt;=8,"6-8","9-10"))))</f>
        <v/>
      </c>
    </row>
    <row r="862" spans="1:24" x14ac:dyDescent="0.3">
      <c r="A862" s="40" t="s">
        <v>881</v>
      </c>
      <c r="B862" s="41" t="s">
        <v>32</v>
      </c>
      <c r="C862" s="41" t="s">
        <v>16</v>
      </c>
      <c r="D862" s="42">
        <v>45943</v>
      </c>
      <c r="E862" s="42">
        <v>45947</v>
      </c>
      <c r="F862" s="42">
        <v>45950</v>
      </c>
      <c r="G862" s="42">
        <v>45953</v>
      </c>
      <c r="H862" s="41" t="s">
        <v>23</v>
      </c>
      <c r="I862" s="41" t="s">
        <v>24</v>
      </c>
      <c r="J862" s="41"/>
      <c r="K862" s="43"/>
      <c r="L862" s="44">
        <f>IF(NOT(ISBLANK(tblClean[[#This Row],[Pre-Booking Date]])), 1, 0)</f>
        <v>1</v>
      </c>
      <c r="M862" s="44">
        <f>IF(NOT(ISBLANK(tblClean[[#This Row],[Booking Date]])), 1, 0)</f>
        <v>1</v>
      </c>
      <c r="N862" s="38">
        <f>IF(NOT(ISBLANK(tblClean[[#This Row],[Delivery Date]])), 1, 0)</f>
        <v>1</v>
      </c>
      <c r="O862" s="38">
        <f>IF(OR(LOWER(TRIM(tblClean[[#This Row],[Cancellation Status]]))="yes", LOWER(TRIM(tblClean[[#This Row],[Cancellation Status]]))="cancelled"), 1, 0)</f>
        <v>1</v>
      </c>
      <c r="P862" s="38">
        <f>IF(AND(tblClean[[#This Row],[Is_Delivered]]=1, tblClean[[#This Row],[Is_Cancelled]]=0), 1, 0)</f>
        <v>0</v>
      </c>
      <c r="Q862" s="38">
        <f>IF(AND(NOT(ISBLANK(tblClean[[#This Row],[Pre-Booking Date]])), NOT(ISBLANK(tblClean[[#This Row],[Lead Date]]))), tblClean[[#This Row],[Pre-Booking Date]] - tblClean[[#This Row],[Lead Date]], "")</f>
        <v>4</v>
      </c>
      <c r="R862" s="38">
        <f>IF(AND(NOT(ISBLANK(tblClean[[#This Row],[Booking Date]])), NOT(ISBLANK(tblClean[[#This Row],[Pre-Booking Date]]))), tblClean[[#This Row],[Booking Date]] - tblClean[[#This Row],[Pre-Booking Date]], "")</f>
        <v>3</v>
      </c>
      <c r="S862" s="38">
        <f>IF(AND(NOT(ISBLANK(tblClean[[#This Row],[Delivery Date]])), NOT(ISBLANK(tblClean[[#This Row],[Booking Date]]))), tblClean[[#This Row],[Delivery Date]] - tblClean[[#This Row],[Booking Date]], "")</f>
        <v>3</v>
      </c>
      <c r="T862" s="39" t="str">
        <f>IF(AND(tblClean[[#This Row],[Is_SuccessfulDelivery]]=1, NOT(ISBLANK(tblClean[[#This Row],[Delivery Date]])), NOT(ISBLANK(tblClean[[#This Row],[Booking Date]]))),
   tblClean[[#This Row],[Delivery Date]] - tblClean[[#This Row],[Booking Date]],
   "")</f>
        <v/>
      </c>
      <c r="U8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62" s="82">
        <f>IF(tblClean[[#This Row],[Delivery Date]]="", "", tblClean[[#This Row],[Delivery Date]] - tblClean[[#This Row],[Lead Date]])</f>
        <v>10</v>
      </c>
      <c r="W862" s="82" t="str">
        <f>_xlfn.XLOOKUP(tblClean[[#This Row],[Lead ID]], tblHP[Lead ID], tblHP[Potential_Bucket], "")</f>
        <v>Low</v>
      </c>
      <c r="X862" s="82" t="str">
        <f>IF(tblClean[[#This Row],[Customer Rating]]="", "", IF(tblClean[[#This Row],[Customer Rating]]&lt;=2,"0-2", IF(tblClean[[#This Row],[Customer Rating]]&lt;=5,"3-5", IF(tblClean[[#This Row],[Customer Rating]]&lt;=8,"6-8","9-10"))))</f>
        <v/>
      </c>
    </row>
    <row r="863" spans="1:24" x14ac:dyDescent="0.3">
      <c r="A863" s="33" t="s">
        <v>882</v>
      </c>
      <c r="B863" s="34" t="s">
        <v>19</v>
      </c>
      <c r="C863" s="34" t="s">
        <v>16</v>
      </c>
      <c r="D863" s="35">
        <v>45939</v>
      </c>
      <c r="E863" s="35">
        <v>45943</v>
      </c>
      <c r="F863" s="35">
        <v>45946</v>
      </c>
      <c r="G863" s="35">
        <v>45949</v>
      </c>
      <c r="H863" s="34" t="s">
        <v>17</v>
      </c>
      <c r="I863" s="34"/>
      <c r="J863" s="35">
        <v>45967</v>
      </c>
      <c r="K863" s="36">
        <v>2</v>
      </c>
      <c r="L863" s="44">
        <f>IF(NOT(ISBLANK(tblClean[[#This Row],[Pre-Booking Date]])), 1, 0)</f>
        <v>1</v>
      </c>
      <c r="M863" s="44">
        <f>IF(NOT(ISBLANK(tblClean[[#This Row],[Booking Date]])), 1, 0)</f>
        <v>1</v>
      </c>
      <c r="N863" s="38">
        <f>IF(NOT(ISBLANK(tblClean[[#This Row],[Delivery Date]])), 1, 0)</f>
        <v>1</v>
      </c>
      <c r="O863" s="38">
        <f>IF(OR(LOWER(TRIM(tblClean[[#This Row],[Cancellation Status]]))="yes", LOWER(TRIM(tblClean[[#This Row],[Cancellation Status]]))="cancelled"), 1, 0)</f>
        <v>0</v>
      </c>
      <c r="P863" s="38">
        <f>IF(AND(tblClean[[#This Row],[Is_Delivered]]=1, tblClean[[#This Row],[Is_Cancelled]]=0), 1, 0)</f>
        <v>1</v>
      </c>
      <c r="Q863" s="38">
        <f>IF(AND(NOT(ISBLANK(tblClean[[#This Row],[Pre-Booking Date]])), NOT(ISBLANK(tblClean[[#This Row],[Lead Date]]))), tblClean[[#This Row],[Pre-Booking Date]] - tblClean[[#This Row],[Lead Date]], "")</f>
        <v>4</v>
      </c>
      <c r="R863" s="38">
        <f>IF(AND(NOT(ISBLANK(tblClean[[#This Row],[Booking Date]])), NOT(ISBLANK(tblClean[[#This Row],[Pre-Booking Date]]))), tblClean[[#This Row],[Booking Date]] - tblClean[[#This Row],[Pre-Booking Date]], "")</f>
        <v>3</v>
      </c>
      <c r="S863" s="38">
        <f>IF(AND(NOT(ISBLANK(tblClean[[#This Row],[Delivery Date]])), NOT(ISBLANK(tblClean[[#This Row],[Booking Date]]))), tblClean[[#This Row],[Delivery Date]] - tblClean[[#This Row],[Booking Date]], "")</f>
        <v>3</v>
      </c>
      <c r="T863" s="39">
        <f>IF(AND(tblClean[[#This Row],[Is_SuccessfulDelivery]]=1, NOT(ISBLANK(tblClean[[#This Row],[Delivery Date]])), NOT(ISBLANK(tblClean[[#This Row],[Booking Date]]))),
   tblClean[[#This Row],[Delivery Date]] - tblClean[[#This Row],[Booking Date]],
   "")</f>
        <v>3</v>
      </c>
      <c r="U8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63" s="82">
        <f>IF(tblClean[[#This Row],[Delivery Date]]="", "", tblClean[[#This Row],[Delivery Date]] - tblClean[[#This Row],[Lead Date]])</f>
        <v>10</v>
      </c>
      <c r="W863" s="82" t="str">
        <f>_xlfn.XLOOKUP(tblClean[[#This Row],[Lead ID]], tblHP[Lead ID], tblHP[Potential_Bucket], "")</f>
        <v>Low</v>
      </c>
      <c r="X863" s="82" t="str">
        <f>IF(tblClean[[#This Row],[Customer Rating]]="", "", IF(tblClean[[#This Row],[Customer Rating]]&lt;=2,"0-2", IF(tblClean[[#This Row],[Customer Rating]]&lt;=5,"3-5", IF(tblClean[[#This Row],[Customer Rating]]&lt;=8,"6-8","9-10"))))</f>
        <v>0-2</v>
      </c>
    </row>
    <row r="864" spans="1:24" x14ac:dyDescent="0.3">
      <c r="A864" s="40" t="s">
        <v>883</v>
      </c>
      <c r="B864" s="41" t="s">
        <v>19</v>
      </c>
      <c r="C864" s="41" t="s">
        <v>30</v>
      </c>
      <c r="D864" s="42">
        <v>45937</v>
      </c>
      <c r="E864" s="42">
        <v>45941</v>
      </c>
      <c r="F864" s="42">
        <v>45946</v>
      </c>
      <c r="G864" s="42">
        <v>45949</v>
      </c>
      <c r="H864" s="41" t="s">
        <v>17</v>
      </c>
      <c r="I864" s="41"/>
      <c r="J864" s="42">
        <v>45978</v>
      </c>
      <c r="K864" s="43">
        <v>7</v>
      </c>
      <c r="L864" s="44">
        <f>IF(NOT(ISBLANK(tblClean[[#This Row],[Pre-Booking Date]])), 1, 0)</f>
        <v>1</v>
      </c>
      <c r="M864" s="44">
        <f>IF(NOT(ISBLANK(tblClean[[#This Row],[Booking Date]])), 1, 0)</f>
        <v>1</v>
      </c>
      <c r="N864" s="38">
        <f>IF(NOT(ISBLANK(tblClean[[#This Row],[Delivery Date]])), 1, 0)</f>
        <v>1</v>
      </c>
      <c r="O864" s="38">
        <f>IF(OR(LOWER(TRIM(tblClean[[#This Row],[Cancellation Status]]))="yes", LOWER(TRIM(tblClean[[#This Row],[Cancellation Status]]))="cancelled"), 1, 0)</f>
        <v>0</v>
      </c>
      <c r="P864" s="38">
        <f>IF(AND(tblClean[[#This Row],[Is_Delivered]]=1, tblClean[[#This Row],[Is_Cancelled]]=0), 1, 0)</f>
        <v>1</v>
      </c>
      <c r="Q864" s="38">
        <f>IF(AND(NOT(ISBLANK(tblClean[[#This Row],[Pre-Booking Date]])), NOT(ISBLANK(tblClean[[#This Row],[Lead Date]]))), tblClean[[#This Row],[Pre-Booking Date]] - tblClean[[#This Row],[Lead Date]], "")</f>
        <v>4</v>
      </c>
      <c r="R864" s="38">
        <f>IF(AND(NOT(ISBLANK(tblClean[[#This Row],[Booking Date]])), NOT(ISBLANK(tblClean[[#This Row],[Pre-Booking Date]]))), tblClean[[#This Row],[Booking Date]] - tblClean[[#This Row],[Pre-Booking Date]], "")</f>
        <v>5</v>
      </c>
      <c r="S864" s="38">
        <f>IF(AND(NOT(ISBLANK(tblClean[[#This Row],[Delivery Date]])), NOT(ISBLANK(tblClean[[#This Row],[Booking Date]]))), tblClean[[#This Row],[Delivery Date]] - tblClean[[#This Row],[Booking Date]], "")</f>
        <v>3</v>
      </c>
      <c r="T864" s="39">
        <f>IF(AND(tblClean[[#This Row],[Is_SuccessfulDelivery]]=1, NOT(ISBLANK(tblClean[[#This Row],[Delivery Date]])), NOT(ISBLANK(tblClean[[#This Row],[Booking Date]]))),
   tblClean[[#This Row],[Delivery Date]] - tblClean[[#This Row],[Booking Date]],
   "")</f>
        <v>3</v>
      </c>
      <c r="U8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64" s="82">
        <f>IF(tblClean[[#This Row],[Delivery Date]]="", "", tblClean[[#This Row],[Delivery Date]] - tblClean[[#This Row],[Lead Date]])</f>
        <v>12</v>
      </c>
      <c r="W864" s="82" t="str">
        <f>_xlfn.XLOOKUP(tblClean[[#This Row],[Lead ID]], tblHP[Lead ID], tblHP[Potential_Bucket], "")</f>
        <v>High</v>
      </c>
      <c r="X864" s="82" t="str">
        <f>IF(tblClean[[#This Row],[Customer Rating]]="", "", IF(tblClean[[#This Row],[Customer Rating]]&lt;=2,"0-2", IF(tblClean[[#This Row],[Customer Rating]]&lt;=5,"3-5", IF(tblClean[[#This Row],[Customer Rating]]&lt;=8,"6-8","9-10"))))</f>
        <v>6-8</v>
      </c>
    </row>
    <row r="865" spans="1:24" x14ac:dyDescent="0.3">
      <c r="A865" s="33" t="s">
        <v>884</v>
      </c>
      <c r="B865" s="34" t="s">
        <v>15</v>
      </c>
      <c r="C865" s="34" t="s">
        <v>30</v>
      </c>
      <c r="D865" s="35">
        <v>45961</v>
      </c>
      <c r="E865" s="35">
        <v>45963</v>
      </c>
      <c r="F865" s="35">
        <v>45965</v>
      </c>
      <c r="G865" s="35">
        <v>45970</v>
      </c>
      <c r="H865" s="34" t="s">
        <v>17</v>
      </c>
      <c r="I865" s="34"/>
      <c r="J865" s="35">
        <v>45999</v>
      </c>
      <c r="K865" s="36">
        <v>1</v>
      </c>
      <c r="L865" s="44">
        <f>IF(NOT(ISBLANK(tblClean[[#This Row],[Pre-Booking Date]])), 1, 0)</f>
        <v>1</v>
      </c>
      <c r="M865" s="44">
        <f>IF(NOT(ISBLANK(tblClean[[#This Row],[Booking Date]])), 1, 0)</f>
        <v>1</v>
      </c>
      <c r="N865" s="38">
        <f>IF(NOT(ISBLANK(tblClean[[#This Row],[Delivery Date]])), 1, 0)</f>
        <v>1</v>
      </c>
      <c r="O865" s="38">
        <f>IF(OR(LOWER(TRIM(tblClean[[#This Row],[Cancellation Status]]))="yes", LOWER(TRIM(tblClean[[#This Row],[Cancellation Status]]))="cancelled"), 1, 0)</f>
        <v>0</v>
      </c>
      <c r="P865" s="38">
        <f>IF(AND(tblClean[[#This Row],[Is_Delivered]]=1, tblClean[[#This Row],[Is_Cancelled]]=0), 1, 0)</f>
        <v>1</v>
      </c>
      <c r="Q865" s="38">
        <f>IF(AND(NOT(ISBLANK(tblClean[[#This Row],[Pre-Booking Date]])), NOT(ISBLANK(tblClean[[#This Row],[Lead Date]]))), tblClean[[#This Row],[Pre-Booking Date]] - tblClean[[#This Row],[Lead Date]], "")</f>
        <v>2</v>
      </c>
      <c r="R865" s="38">
        <f>IF(AND(NOT(ISBLANK(tblClean[[#This Row],[Booking Date]])), NOT(ISBLANK(tblClean[[#This Row],[Pre-Booking Date]]))), tblClean[[#This Row],[Booking Date]] - tblClean[[#This Row],[Pre-Booking Date]], "")</f>
        <v>2</v>
      </c>
      <c r="S865" s="38">
        <f>IF(AND(NOT(ISBLANK(tblClean[[#This Row],[Delivery Date]])), NOT(ISBLANK(tblClean[[#This Row],[Booking Date]]))), tblClean[[#This Row],[Delivery Date]] - tblClean[[#This Row],[Booking Date]], "")</f>
        <v>5</v>
      </c>
      <c r="T865" s="39">
        <f>IF(AND(tblClean[[#This Row],[Is_SuccessfulDelivery]]=1, NOT(ISBLANK(tblClean[[#This Row],[Delivery Date]])), NOT(ISBLANK(tblClean[[#This Row],[Booking Date]]))),
   tblClean[[#This Row],[Delivery Date]] - tblClean[[#This Row],[Booking Date]],
   "")</f>
        <v>5</v>
      </c>
      <c r="U8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65" s="82">
        <f>IF(tblClean[[#This Row],[Delivery Date]]="", "", tblClean[[#This Row],[Delivery Date]] - tblClean[[#This Row],[Lead Date]])</f>
        <v>9</v>
      </c>
      <c r="W865" s="82" t="str">
        <f>_xlfn.XLOOKUP(tblClean[[#This Row],[Lead ID]], tblHP[Lead ID], tblHP[Potential_Bucket], "")</f>
        <v>Low</v>
      </c>
      <c r="X865" s="82" t="str">
        <f>IF(tblClean[[#This Row],[Customer Rating]]="", "", IF(tblClean[[#This Row],[Customer Rating]]&lt;=2,"0-2", IF(tblClean[[#This Row],[Customer Rating]]&lt;=5,"3-5", IF(tblClean[[#This Row],[Customer Rating]]&lt;=8,"6-8","9-10"))))</f>
        <v>0-2</v>
      </c>
    </row>
    <row r="866" spans="1:24" x14ac:dyDescent="0.3">
      <c r="A866" s="40" t="s">
        <v>885</v>
      </c>
      <c r="B866" s="41" t="s">
        <v>15</v>
      </c>
      <c r="C866" s="41" t="s">
        <v>16</v>
      </c>
      <c r="D866" s="42">
        <v>45934</v>
      </c>
      <c r="E866" s="42">
        <v>45937</v>
      </c>
      <c r="F866" s="42">
        <v>45941</v>
      </c>
      <c r="G866" s="42">
        <v>45945</v>
      </c>
      <c r="H866" s="41" t="s">
        <v>17</v>
      </c>
      <c r="I866" s="41"/>
      <c r="J866" s="42">
        <v>45959</v>
      </c>
      <c r="K866" s="43">
        <v>3</v>
      </c>
      <c r="L866" s="44">
        <f>IF(NOT(ISBLANK(tblClean[[#This Row],[Pre-Booking Date]])), 1, 0)</f>
        <v>1</v>
      </c>
      <c r="M866" s="44">
        <f>IF(NOT(ISBLANK(tblClean[[#This Row],[Booking Date]])), 1, 0)</f>
        <v>1</v>
      </c>
      <c r="N866" s="38">
        <f>IF(NOT(ISBLANK(tblClean[[#This Row],[Delivery Date]])), 1, 0)</f>
        <v>1</v>
      </c>
      <c r="O866" s="38">
        <f>IF(OR(LOWER(TRIM(tblClean[[#This Row],[Cancellation Status]]))="yes", LOWER(TRIM(tblClean[[#This Row],[Cancellation Status]]))="cancelled"), 1, 0)</f>
        <v>0</v>
      </c>
      <c r="P866" s="38">
        <f>IF(AND(tblClean[[#This Row],[Is_Delivered]]=1, tblClean[[#This Row],[Is_Cancelled]]=0), 1, 0)</f>
        <v>1</v>
      </c>
      <c r="Q866" s="38">
        <f>IF(AND(NOT(ISBLANK(tblClean[[#This Row],[Pre-Booking Date]])), NOT(ISBLANK(tblClean[[#This Row],[Lead Date]]))), tblClean[[#This Row],[Pre-Booking Date]] - tblClean[[#This Row],[Lead Date]], "")</f>
        <v>3</v>
      </c>
      <c r="R866" s="38">
        <f>IF(AND(NOT(ISBLANK(tblClean[[#This Row],[Booking Date]])), NOT(ISBLANK(tblClean[[#This Row],[Pre-Booking Date]]))), tblClean[[#This Row],[Booking Date]] - tblClean[[#This Row],[Pre-Booking Date]], "")</f>
        <v>4</v>
      </c>
      <c r="S866" s="38">
        <f>IF(AND(NOT(ISBLANK(tblClean[[#This Row],[Delivery Date]])), NOT(ISBLANK(tblClean[[#This Row],[Booking Date]]))), tblClean[[#This Row],[Delivery Date]] - tblClean[[#This Row],[Booking Date]], "")</f>
        <v>4</v>
      </c>
      <c r="T866" s="39">
        <f>IF(AND(tblClean[[#This Row],[Is_SuccessfulDelivery]]=1, NOT(ISBLANK(tblClean[[#This Row],[Delivery Date]])), NOT(ISBLANK(tblClean[[#This Row],[Booking Date]]))),
   tblClean[[#This Row],[Delivery Date]] - tblClean[[#This Row],[Booking Date]],
   "")</f>
        <v>4</v>
      </c>
      <c r="U8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66" s="82">
        <f>IF(tblClean[[#This Row],[Delivery Date]]="", "", tblClean[[#This Row],[Delivery Date]] - tblClean[[#This Row],[Lead Date]])</f>
        <v>11</v>
      </c>
      <c r="W866" s="82" t="str">
        <f>_xlfn.XLOOKUP(tblClean[[#This Row],[Lead ID]], tblHP[Lead ID], tblHP[Potential_Bucket], "")</f>
        <v>Low</v>
      </c>
      <c r="X866" s="82" t="str">
        <f>IF(tblClean[[#This Row],[Customer Rating]]="", "", IF(tblClean[[#This Row],[Customer Rating]]&lt;=2,"0-2", IF(tblClean[[#This Row],[Customer Rating]]&lt;=5,"3-5", IF(tblClean[[#This Row],[Customer Rating]]&lt;=8,"6-8","9-10"))))</f>
        <v>3-5</v>
      </c>
    </row>
    <row r="867" spans="1:24" x14ac:dyDescent="0.3">
      <c r="A867" s="33" t="s">
        <v>886</v>
      </c>
      <c r="B867" s="34" t="s">
        <v>19</v>
      </c>
      <c r="C867" s="34" t="s">
        <v>16</v>
      </c>
      <c r="D867" s="35">
        <v>45961</v>
      </c>
      <c r="E867" s="35">
        <v>45966</v>
      </c>
      <c r="F867" s="35">
        <v>45969</v>
      </c>
      <c r="G867" s="35">
        <v>45976</v>
      </c>
      <c r="H867" s="34" t="s">
        <v>17</v>
      </c>
      <c r="I867" s="34"/>
      <c r="J867" s="35">
        <v>45999</v>
      </c>
      <c r="K867" s="36">
        <v>7</v>
      </c>
      <c r="L867" s="44">
        <f>IF(NOT(ISBLANK(tblClean[[#This Row],[Pre-Booking Date]])), 1, 0)</f>
        <v>1</v>
      </c>
      <c r="M867" s="44">
        <f>IF(NOT(ISBLANK(tblClean[[#This Row],[Booking Date]])), 1, 0)</f>
        <v>1</v>
      </c>
      <c r="N867" s="38">
        <f>IF(NOT(ISBLANK(tblClean[[#This Row],[Delivery Date]])), 1, 0)</f>
        <v>1</v>
      </c>
      <c r="O867" s="38">
        <f>IF(OR(LOWER(TRIM(tblClean[[#This Row],[Cancellation Status]]))="yes", LOWER(TRIM(tblClean[[#This Row],[Cancellation Status]]))="cancelled"), 1, 0)</f>
        <v>0</v>
      </c>
      <c r="P867" s="38">
        <f>IF(AND(tblClean[[#This Row],[Is_Delivered]]=1, tblClean[[#This Row],[Is_Cancelled]]=0), 1, 0)</f>
        <v>1</v>
      </c>
      <c r="Q867" s="38">
        <f>IF(AND(NOT(ISBLANK(tblClean[[#This Row],[Pre-Booking Date]])), NOT(ISBLANK(tblClean[[#This Row],[Lead Date]]))), tblClean[[#This Row],[Pre-Booking Date]] - tblClean[[#This Row],[Lead Date]], "")</f>
        <v>5</v>
      </c>
      <c r="R867" s="38">
        <f>IF(AND(NOT(ISBLANK(tblClean[[#This Row],[Booking Date]])), NOT(ISBLANK(tblClean[[#This Row],[Pre-Booking Date]]))), tblClean[[#This Row],[Booking Date]] - tblClean[[#This Row],[Pre-Booking Date]], "")</f>
        <v>3</v>
      </c>
      <c r="S867" s="38">
        <f>IF(AND(NOT(ISBLANK(tblClean[[#This Row],[Delivery Date]])), NOT(ISBLANK(tblClean[[#This Row],[Booking Date]]))), tblClean[[#This Row],[Delivery Date]] - tblClean[[#This Row],[Booking Date]], "")</f>
        <v>7</v>
      </c>
      <c r="T867" s="39">
        <f>IF(AND(tblClean[[#This Row],[Is_SuccessfulDelivery]]=1, NOT(ISBLANK(tblClean[[#This Row],[Delivery Date]])), NOT(ISBLANK(tblClean[[#This Row],[Booking Date]]))),
   tblClean[[#This Row],[Delivery Date]] - tblClean[[#This Row],[Booking Date]],
   "")</f>
        <v>7</v>
      </c>
      <c r="U8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67" s="82">
        <f>IF(tblClean[[#This Row],[Delivery Date]]="", "", tblClean[[#This Row],[Delivery Date]] - tblClean[[#This Row],[Lead Date]])</f>
        <v>15</v>
      </c>
      <c r="W867" s="82" t="str">
        <f>_xlfn.XLOOKUP(tblClean[[#This Row],[Lead ID]], tblHP[Lead ID], tblHP[Potential_Bucket], "")</f>
        <v>Low</v>
      </c>
      <c r="X867" s="82" t="str">
        <f>IF(tblClean[[#This Row],[Customer Rating]]="", "", IF(tblClean[[#This Row],[Customer Rating]]&lt;=2,"0-2", IF(tblClean[[#This Row],[Customer Rating]]&lt;=5,"3-5", IF(tblClean[[#This Row],[Customer Rating]]&lt;=8,"6-8","9-10"))))</f>
        <v>6-8</v>
      </c>
    </row>
    <row r="868" spans="1:24" x14ac:dyDescent="0.3">
      <c r="A868" s="40" t="s">
        <v>887</v>
      </c>
      <c r="B868" s="41" t="s">
        <v>21</v>
      </c>
      <c r="C868" s="41" t="s">
        <v>30</v>
      </c>
      <c r="D868" s="42">
        <v>45958</v>
      </c>
      <c r="E868" s="42">
        <v>45960</v>
      </c>
      <c r="F868" s="42">
        <v>45962</v>
      </c>
      <c r="G868" s="42">
        <v>45969</v>
      </c>
      <c r="H868" s="41" t="s">
        <v>17</v>
      </c>
      <c r="I868" s="41"/>
      <c r="J868" s="42">
        <v>45982</v>
      </c>
      <c r="K868" s="43">
        <v>4</v>
      </c>
      <c r="L868" s="44">
        <f>IF(NOT(ISBLANK(tblClean[[#This Row],[Pre-Booking Date]])), 1, 0)</f>
        <v>1</v>
      </c>
      <c r="M868" s="44">
        <f>IF(NOT(ISBLANK(tblClean[[#This Row],[Booking Date]])), 1, 0)</f>
        <v>1</v>
      </c>
      <c r="N868" s="38">
        <f>IF(NOT(ISBLANK(tblClean[[#This Row],[Delivery Date]])), 1, 0)</f>
        <v>1</v>
      </c>
      <c r="O868" s="38">
        <f>IF(OR(LOWER(TRIM(tblClean[[#This Row],[Cancellation Status]]))="yes", LOWER(TRIM(tblClean[[#This Row],[Cancellation Status]]))="cancelled"), 1, 0)</f>
        <v>0</v>
      </c>
      <c r="P868" s="38">
        <f>IF(AND(tblClean[[#This Row],[Is_Delivered]]=1, tblClean[[#This Row],[Is_Cancelled]]=0), 1, 0)</f>
        <v>1</v>
      </c>
      <c r="Q868" s="38">
        <f>IF(AND(NOT(ISBLANK(tblClean[[#This Row],[Pre-Booking Date]])), NOT(ISBLANK(tblClean[[#This Row],[Lead Date]]))), tblClean[[#This Row],[Pre-Booking Date]] - tblClean[[#This Row],[Lead Date]], "")</f>
        <v>2</v>
      </c>
      <c r="R868" s="38">
        <f>IF(AND(NOT(ISBLANK(tblClean[[#This Row],[Booking Date]])), NOT(ISBLANK(tblClean[[#This Row],[Pre-Booking Date]]))), tblClean[[#This Row],[Booking Date]] - tblClean[[#This Row],[Pre-Booking Date]], "")</f>
        <v>2</v>
      </c>
      <c r="S868" s="38">
        <f>IF(AND(NOT(ISBLANK(tblClean[[#This Row],[Delivery Date]])), NOT(ISBLANK(tblClean[[#This Row],[Booking Date]]))), tblClean[[#This Row],[Delivery Date]] - tblClean[[#This Row],[Booking Date]], "")</f>
        <v>7</v>
      </c>
      <c r="T868" s="39">
        <f>IF(AND(tblClean[[#This Row],[Is_SuccessfulDelivery]]=1, NOT(ISBLANK(tblClean[[#This Row],[Delivery Date]])), NOT(ISBLANK(tblClean[[#This Row],[Booking Date]]))),
   tblClean[[#This Row],[Delivery Date]] - tblClean[[#This Row],[Booking Date]],
   "")</f>
        <v>7</v>
      </c>
      <c r="U8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68" s="82">
        <f>IF(tblClean[[#This Row],[Delivery Date]]="", "", tblClean[[#This Row],[Delivery Date]] - tblClean[[#This Row],[Lead Date]])</f>
        <v>11</v>
      </c>
      <c r="W868" s="82" t="str">
        <f>_xlfn.XLOOKUP(tblClean[[#This Row],[Lead ID]], tblHP[Lead ID], tblHP[Potential_Bucket], "")</f>
        <v>Low</v>
      </c>
      <c r="X868" s="82" t="str">
        <f>IF(tblClean[[#This Row],[Customer Rating]]="", "", IF(tblClean[[#This Row],[Customer Rating]]&lt;=2,"0-2", IF(tblClean[[#This Row],[Customer Rating]]&lt;=5,"3-5", IF(tblClean[[#This Row],[Customer Rating]]&lt;=8,"6-8","9-10"))))</f>
        <v>3-5</v>
      </c>
    </row>
    <row r="869" spans="1:24" x14ac:dyDescent="0.3">
      <c r="A869" s="33" t="s">
        <v>888</v>
      </c>
      <c r="B869" s="34" t="s">
        <v>15</v>
      </c>
      <c r="C869" s="34" t="s">
        <v>16</v>
      </c>
      <c r="D869" s="35">
        <v>45957</v>
      </c>
      <c r="E869" s="35">
        <v>45960</v>
      </c>
      <c r="F869" s="35">
        <v>45964</v>
      </c>
      <c r="G869" s="35">
        <v>45971</v>
      </c>
      <c r="H869" s="34" t="s">
        <v>17</v>
      </c>
      <c r="I869" s="34"/>
      <c r="J869" s="35">
        <v>45997</v>
      </c>
      <c r="K869" s="36">
        <v>2</v>
      </c>
      <c r="L869" s="44">
        <f>IF(NOT(ISBLANK(tblClean[[#This Row],[Pre-Booking Date]])), 1, 0)</f>
        <v>1</v>
      </c>
      <c r="M869" s="44">
        <f>IF(NOT(ISBLANK(tblClean[[#This Row],[Booking Date]])), 1, 0)</f>
        <v>1</v>
      </c>
      <c r="N869" s="38">
        <f>IF(NOT(ISBLANK(tblClean[[#This Row],[Delivery Date]])), 1, 0)</f>
        <v>1</v>
      </c>
      <c r="O869" s="38">
        <f>IF(OR(LOWER(TRIM(tblClean[[#This Row],[Cancellation Status]]))="yes", LOWER(TRIM(tblClean[[#This Row],[Cancellation Status]]))="cancelled"), 1, 0)</f>
        <v>0</v>
      </c>
      <c r="P869" s="38">
        <f>IF(AND(tblClean[[#This Row],[Is_Delivered]]=1, tblClean[[#This Row],[Is_Cancelled]]=0), 1, 0)</f>
        <v>1</v>
      </c>
      <c r="Q869" s="38">
        <f>IF(AND(NOT(ISBLANK(tblClean[[#This Row],[Pre-Booking Date]])), NOT(ISBLANK(tblClean[[#This Row],[Lead Date]]))), tblClean[[#This Row],[Pre-Booking Date]] - tblClean[[#This Row],[Lead Date]], "")</f>
        <v>3</v>
      </c>
      <c r="R869" s="38">
        <f>IF(AND(NOT(ISBLANK(tblClean[[#This Row],[Booking Date]])), NOT(ISBLANK(tblClean[[#This Row],[Pre-Booking Date]]))), tblClean[[#This Row],[Booking Date]] - tblClean[[#This Row],[Pre-Booking Date]], "")</f>
        <v>4</v>
      </c>
      <c r="S869" s="38">
        <f>IF(AND(NOT(ISBLANK(tblClean[[#This Row],[Delivery Date]])), NOT(ISBLANK(tblClean[[#This Row],[Booking Date]]))), tblClean[[#This Row],[Delivery Date]] - tblClean[[#This Row],[Booking Date]], "")</f>
        <v>7</v>
      </c>
      <c r="T869" s="39">
        <f>IF(AND(tblClean[[#This Row],[Is_SuccessfulDelivery]]=1, NOT(ISBLANK(tblClean[[#This Row],[Delivery Date]])), NOT(ISBLANK(tblClean[[#This Row],[Booking Date]]))),
   tblClean[[#This Row],[Delivery Date]] - tblClean[[#This Row],[Booking Date]],
   "")</f>
        <v>7</v>
      </c>
      <c r="U8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69" s="82">
        <f>IF(tblClean[[#This Row],[Delivery Date]]="", "", tblClean[[#This Row],[Delivery Date]] - tblClean[[#This Row],[Lead Date]])</f>
        <v>14</v>
      </c>
      <c r="W869" s="82" t="str">
        <f>_xlfn.XLOOKUP(tblClean[[#This Row],[Lead ID]], tblHP[Lead ID], tblHP[Potential_Bucket], "")</f>
        <v>Low</v>
      </c>
      <c r="X869" s="82" t="str">
        <f>IF(tblClean[[#This Row],[Customer Rating]]="", "", IF(tblClean[[#This Row],[Customer Rating]]&lt;=2,"0-2", IF(tblClean[[#This Row],[Customer Rating]]&lt;=5,"3-5", IF(tblClean[[#This Row],[Customer Rating]]&lt;=8,"6-8","9-10"))))</f>
        <v>0-2</v>
      </c>
    </row>
    <row r="870" spans="1:24" x14ac:dyDescent="0.3">
      <c r="A870" s="40" t="s">
        <v>889</v>
      </c>
      <c r="B870" s="41" t="s">
        <v>21</v>
      </c>
      <c r="C870" s="41" t="s">
        <v>16</v>
      </c>
      <c r="D870" s="42">
        <v>45945</v>
      </c>
      <c r="E870" s="42">
        <v>45948</v>
      </c>
      <c r="F870" s="42">
        <v>45951</v>
      </c>
      <c r="G870" s="42">
        <v>45953</v>
      </c>
      <c r="H870" s="41" t="s">
        <v>17</v>
      </c>
      <c r="I870" s="41"/>
      <c r="J870" s="42">
        <v>45982</v>
      </c>
      <c r="K870" s="43">
        <v>5</v>
      </c>
      <c r="L870" s="44">
        <f>IF(NOT(ISBLANK(tblClean[[#This Row],[Pre-Booking Date]])), 1, 0)</f>
        <v>1</v>
      </c>
      <c r="M870" s="44">
        <f>IF(NOT(ISBLANK(tblClean[[#This Row],[Booking Date]])), 1, 0)</f>
        <v>1</v>
      </c>
      <c r="N870" s="38">
        <f>IF(NOT(ISBLANK(tblClean[[#This Row],[Delivery Date]])), 1, 0)</f>
        <v>1</v>
      </c>
      <c r="O870" s="38">
        <f>IF(OR(LOWER(TRIM(tblClean[[#This Row],[Cancellation Status]]))="yes", LOWER(TRIM(tblClean[[#This Row],[Cancellation Status]]))="cancelled"), 1, 0)</f>
        <v>0</v>
      </c>
      <c r="P870" s="38">
        <f>IF(AND(tblClean[[#This Row],[Is_Delivered]]=1, tblClean[[#This Row],[Is_Cancelled]]=0), 1, 0)</f>
        <v>1</v>
      </c>
      <c r="Q870" s="38">
        <f>IF(AND(NOT(ISBLANK(tblClean[[#This Row],[Pre-Booking Date]])), NOT(ISBLANK(tblClean[[#This Row],[Lead Date]]))), tblClean[[#This Row],[Pre-Booking Date]] - tblClean[[#This Row],[Lead Date]], "")</f>
        <v>3</v>
      </c>
      <c r="R870" s="38">
        <f>IF(AND(NOT(ISBLANK(tblClean[[#This Row],[Booking Date]])), NOT(ISBLANK(tblClean[[#This Row],[Pre-Booking Date]]))), tblClean[[#This Row],[Booking Date]] - tblClean[[#This Row],[Pre-Booking Date]], "")</f>
        <v>3</v>
      </c>
      <c r="S870" s="38">
        <f>IF(AND(NOT(ISBLANK(tblClean[[#This Row],[Delivery Date]])), NOT(ISBLANK(tblClean[[#This Row],[Booking Date]]))), tblClean[[#This Row],[Delivery Date]] - tblClean[[#This Row],[Booking Date]], "")</f>
        <v>2</v>
      </c>
      <c r="T870" s="39">
        <f>IF(AND(tblClean[[#This Row],[Is_SuccessfulDelivery]]=1, NOT(ISBLANK(tblClean[[#This Row],[Delivery Date]])), NOT(ISBLANK(tblClean[[#This Row],[Booking Date]]))),
   tblClean[[#This Row],[Delivery Date]] - tblClean[[#This Row],[Booking Date]],
   "")</f>
        <v>2</v>
      </c>
      <c r="U8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70" s="82">
        <f>IF(tblClean[[#This Row],[Delivery Date]]="", "", tblClean[[#This Row],[Delivery Date]] - tblClean[[#This Row],[Lead Date]])</f>
        <v>8</v>
      </c>
      <c r="W870" s="82" t="str">
        <f>_xlfn.XLOOKUP(tblClean[[#This Row],[Lead ID]], tblHP[Lead ID], tblHP[Potential_Bucket], "")</f>
        <v>Low</v>
      </c>
      <c r="X870" s="82" t="str">
        <f>IF(tblClean[[#This Row],[Customer Rating]]="", "", IF(tblClean[[#This Row],[Customer Rating]]&lt;=2,"0-2", IF(tblClean[[#This Row],[Customer Rating]]&lt;=5,"3-5", IF(tblClean[[#This Row],[Customer Rating]]&lt;=8,"6-8","9-10"))))</f>
        <v>3-5</v>
      </c>
    </row>
    <row r="871" spans="1:24" x14ac:dyDescent="0.3">
      <c r="A871" s="33" t="s">
        <v>890</v>
      </c>
      <c r="B871" s="34" t="s">
        <v>19</v>
      </c>
      <c r="C871" s="34" t="s">
        <v>30</v>
      </c>
      <c r="D871" s="35">
        <v>45933</v>
      </c>
      <c r="E871" s="35">
        <v>45936</v>
      </c>
      <c r="F871" s="35">
        <v>45939</v>
      </c>
      <c r="G871" s="35">
        <v>45945</v>
      </c>
      <c r="H871" s="34" t="s">
        <v>23</v>
      </c>
      <c r="I871" s="34" t="s">
        <v>63</v>
      </c>
      <c r="J871" s="34"/>
      <c r="K871" s="36"/>
      <c r="L871" s="44">
        <f>IF(NOT(ISBLANK(tblClean[[#This Row],[Pre-Booking Date]])), 1, 0)</f>
        <v>1</v>
      </c>
      <c r="M871" s="44">
        <f>IF(NOT(ISBLANK(tblClean[[#This Row],[Booking Date]])), 1, 0)</f>
        <v>1</v>
      </c>
      <c r="N871" s="38">
        <f>IF(NOT(ISBLANK(tblClean[[#This Row],[Delivery Date]])), 1, 0)</f>
        <v>1</v>
      </c>
      <c r="O871" s="38">
        <f>IF(OR(LOWER(TRIM(tblClean[[#This Row],[Cancellation Status]]))="yes", LOWER(TRIM(tblClean[[#This Row],[Cancellation Status]]))="cancelled"), 1, 0)</f>
        <v>1</v>
      </c>
      <c r="P871" s="38">
        <f>IF(AND(tblClean[[#This Row],[Is_Delivered]]=1, tblClean[[#This Row],[Is_Cancelled]]=0), 1, 0)</f>
        <v>0</v>
      </c>
      <c r="Q871" s="38">
        <f>IF(AND(NOT(ISBLANK(tblClean[[#This Row],[Pre-Booking Date]])), NOT(ISBLANK(tblClean[[#This Row],[Lead Date]]))), tblClean[[#This Row],[Pre-Booking Date]] - tblClean[[#This Row],[Lead Date]], "")</f>
        <v>3</v>
      </c>
      <c r="R871" s="38">
        <f>IF(AND(NOT(ISBLANK(tblClean[[#This Row],[Booking Date]])), NOT(ISBLANK(tblClean[[#This Row],[Pre-Booking Date]]))), tblClean[[#This Row],[Booking Date]] - tblClean[[#This Row],[Pre-Booking Date]], "")</f>
        <v>3</v>
      </c>
      <c r="S871" s="38">
        <f>IF(AND(NOT(ISBLANK(tblClean[[#This Row],[Delivery Date]])), NOT(ISBLANK(tblClean[[#This Row],[Booking Date]]))), tblClean[[#This Row],[Delivery Date]] - tblClean[[#This Row],[Booking Date]], "")</f>
        <v>6</v>
      </c>
      <c r="T871" s="39" t="str">
        <f>IF(AND(tblClean[[#This Row],[Is_SuccessfulDelivery]]=1, NOT(ISBLANK(tblClean[[#This Row],[Delivery Date]])), NOT(ISBLANK(tblClean[[#This Row],[Booking Date]]))),
   tblClean[[#This Row],[Delivery Date]] - tblClean[[#This Row],[Booking Date]],
   "")</f>
        <v/>
      </c>
      <c r="U8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71" s="82">
        <f>IF(tblClean[[#This Row],[Delivery Date]]="", "", tblClean[[#This Row],[Delivery Date]] - tblClean[[#This Row],[Lead Date]])</f>
        <v>12</v>
      </c>
      <c r="W871" s="82" t="str">
        <f>_xlfn.XLOOKUP(tblClean[[#This Row],[Lead ID]], tblHP[Lead ID], tblHP[Potential_Bucket], "")</f>
        <v>Low</v>
      </c>
      <c r="X871" s="82" t="str">
        <f>IF(tblClean[[#This Row],[Customer Rating]]="", "", IF(tblClean[[#This Row],[Customer Rating]]&lt;=2,"0-2", IF(tblClean[[#This Row],[Customer Rating]]&lt;=5,"3-5", IF(tblClean[[#This Row],[Customer Rating]]&lt;=8,"6-8","9-10"))))</f>
        <v/>
      </c>
    </row>
    <row r="872" spans="1:24" x14ac:dyDescent="0.3">
      <c r="A872" s="40" t="s">
        <v>891</v>
      </c>
      <c r="B872" s="41" t="s">
        <v>19</v>
      </c>
      <c r="C872" s="41" t="s">
        <v>16</v>
      </c>
      <c r="D872" s="42">
        <v>45952</v>
      </c>
      <c r="E872" s="42">
        <v>45956</v>
      </c>
      <c r="F872" s="42">
        <v>45960</v>
      </c>
      <c r="G872" s="42">
        <v>45966</v>
      </c>
      <c r="H872" s="41" t="s">
        <v>17</v>
      </c>
      <c r="I872" s="41"/>
      <c r="J872" s="42">
        <v>45979</v>
      </c>
      <c r="K872" s="43">
        <v>9</v>
      </c>
      <c r="L872" s="44">
        <f>IF(NOT(ISBLANK(tblClean[[#This Row],[Pre-Booking Date]])), 1, 0)</f>
        <v>1</v>
      </c>
      <c r="M872" s="44">
        <f>IF(NOT(ISBLANK(tblClean[[#This Row],[Booking Date]])), 1, 0)</f>
        <v>1</v>
      </c>
      <c r="N872" s="38">
        <f>IF(NOT(ISBLANK(tblClean[[#This Row],[Delivery Date]])), 1, 0)</f>
        <v>1</v>
      </c>
      <c r="O872" s="38">
        <f>IF(OR(LOWER(TRIM(tblClean[[#This Row],[Cancellation Status]]))="yes", LOWER(TRIM(tblClean[[#This Row],[Cancellation Status]]))="cancelled"), 1, 0)</f>
        <v>0</v>
      </c>
      <c r="P872" s="38">
        <f>IF(AND(tblClean[[#This Row],[Is_Delivered]]=1, tblClean[[#This Row],[Is_Cancelled]]=0), 1, 0)</f>
        <v>1</v>
      </c>
      <c r="Q872" s="38">
        <f>IF(AND(NOT(ISBLANK(tblClean[[#This Row],[Pre-Booking Date]])), NOT(ISBLANK(tblClean[[#This Row],[Lead Date]]))), tblClean[[#This Row],[Pre-Booking Date]] - tblClean[[#This Row],[Lead Date]], "")</f>
        <v>4</v>
      </c>
      <c r="R872" s="38">
        <f>IF(AND(NOT(ISBLANK(tblClean[[#This Row],[Booking Date]])), NOT(ISBLANK(tblClean[[#This Row],[Pre-Booking Date]]))), tblClean[[#This Row],[Booking Date]] - tblClean[[#This Row],[Pre-Booking Date]], "")</f>
        <v>4</v>
      </c>
      <c r="S872" s="38">
        <f>IF(AND(NOT(ISBLANK(tblClean[[#This Row],[Delivery Date]])), NOT(ISBLANK(tblClean[[#This Row],[Booking Date]]))), tblClean[[#This Row],[Delivery Date]] - tblClean[[#This Row],[Booking Date]], "")</f>
        <v>6</v>
      </c>
      <c r="T872" s="39">
        <f>IF(AND(tblClean[[#This Row],[Is_SuccessfulDelivery]]=1, NOT(ISBLANK(tblClean[[#This Row],[Delivery Date]])), NOT(ISBLANK(tblClean[[#This Row],[Booking Date]]))),
   tblClean[[#This Row],[Delivery Date]] - tblClean[[#This Row],[Booking Date]],
   "")</f>
        <v>6</v>
      </c>
      <c r="U8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72" s="82">
        <f>IF(tblClean[[#This Row],[Delivery Date]]="", "", tblClean[[#This Row],[Delivery Date]] - tblClean[[#This Row],[Lead Date]])</f>
        <v>14</v>
      </c>
      <c r="W872" s="82" t="str">
        <f>_xlfn.XLOOKUP(tblClean[[#This Row],[Lead ID]], tblHP[Lead ID], tblHP[Potential_Bucket], "")</f>
        <v>Medium</v>
      </c>
      <c r="X872" s="82" t="str">
        <f>IF(tblClean[[#This Row],[Customer Rating]]="", "", IF(tblClean[[#This Row],[Customer Rating]]&lt;=2,"0-2", IF(tblClean[[#This Row],[Customer Rating]]&lt;=5,"3-5", IF(tblClean[[#This Row],[Customer Rating]]&lt;=8,"6-8","9-10"))))</f>
        <v>9-10</v>
      </c>
    </row>
    <row r="873" spans="1:24" x14ac:dyDescent="0.3">
      <c r="A873" s="33" t="s">
        <v>892</v>
      </c>
      <c r="B873" s="34" t="s">
        <v>32</v>
      </c>
      <c r="C873" s="34" t="s">
        <v>30</v>
      </c>
      <c r="D873" s="35">
        <v>45937</v>
      </c>
      <c r="E873" s="35">
        <v>45939</v>
      </c>
      <c r="F873" s="35">
        <v>45944</v>
      </c>
      <c r="G873" s="35">
        <v>45948</v>
      </c>
      <c r="H873" s="34" t="s">
        <v>17</v>
      </c>
      <c r="I873" s="34"/>
      <c r="J873" s="35">
        <v>45967</v>
      </c>
      <c r="K873" s="36">
        <v>4</v>
      </c>
      <c r="L873" s="44">
        <f>IF(NOT(ISBLANK(tblClean[[#This Row],[Pre-Booking Date]])), 1, 0)</f>
        <v>1</v>
      </c>
      <c r="M873" s="44">
        <f>IF(NOT(ISBLANK(tblClean[[#This Row],[Booking Date]])), 1, 0)</f>
        <v>1</v>
      </c>
      <c r="N873" s="38">
        <f>IF(NOT(ISBLANK(tblClean[[#This Row],[Delivery Date]])), 1, 0)</f>
        <v>1</v>
      </c>
      <c r="O873" s="38">
        <f>IF(OR(LOWER(TRIM(tblClean[[#This Row],[Cancellation Status]]))="yes", LOWER(TRIM(tblClean[[#This Row],[Cancellation Status]]))="cancelled"), 1, 0)</f>
        <v>0</v>
      </c>
      <c r="P873" s="38">
        <f>IF(AND(tblClean[[#This Row],[Is_Delivered]]=1, tblClean[[#This Row],[Is_Cancelled]]=0), 1, 0)</f>
        <v>1</v>
      </c>
      <c r="Q873" s="38">
        <f>IF(AND(NOT(ISBLANK(tblClean[[#This Row],[Pre-Booking Date]])), NOT(ISBLANK(tblClean[[#This Row],[Lead Date]]))), tblClean[[#This Row],[Pre-Booking Date]] - tblClean[[#This Row],[Lead Date]], "")</f>
        <v>2</v>
      </c>
      <c r="R873" s="38">
        <f>IF(AND(NOT(ISBLANK(tblClean[[#This Row],[Booking Date]])), NOT(ISBLANK(tblClean[[#This Row],[Pre-Booking Date]]))), tblClean[[#This Row],[Booking Date]] - tblClean[[#This Row],[Pre-Booking Date]], "")</f>
        <v>5</v>
      </c>
      <c r="S873" s="38">
        <f>IF(AND(NOT(ISBLANK(tblClean[[#This Row],[Delivery Date]])), NOT(ISBLANK(tblClean[[#This Row],[Booking Date]]))), tblClean[[#This Row],[Delivery Date]] - tblClean[[#This Row],[Booking Date]], "")</f>
        <v>4</v>
      </c>
      <c r="T873" s="39">
        <f>IF(AND(tblClean[[#This Row],[Is_SuccessfulDelivery]]=1, NOT(ISBLANK(tblClean[[#This Row],[Delivery Date]])), NOT(ISBLANK(tblClean[[#This Row],[Booking Date]]))),
   tblClean[[#This Row],[Delivery Date]] - tblClean[[#This Row],[Booking Date]],
   "")</f>
        <v>4</v>
      </c>
      <c r="U8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73" s="82">
        <f>IF(tblClean[[#This Row],[Delivery Date]]="", "", tblClean[[#This Row],[Delivery Date]] - tblClean[[#This Row],[Lead Date]])</f>
        <v>11</v>
      </c>
      <c r="W873" s="82" t="str">
        <f>_xlfn.XLOOKUP(tblClean[[#This Row],[Lead ID]], tblHP[Lead ID], tblHP[Potential_Bucket], "")</f>
        <v>Medium</v>
      </c>
      <c r="X873" s="82" t="str">
        <f>IF(tblClean[[#This Row],[Customer Rating]]="", "", IF(tblClean[[#This Row],[Customer Rating]]&lt;=2,"0-2", IF(tblClean[[#This Row],[Customer Rating]]&lt;=5,"3-5", IF(tblClean[[#This Row],[Customer Rating]]&lt;=8,"6-8","9-10"))))</f>
        <v>3-5</v>
      </c>
    </row>
    <row r="874" spans="1:24" x14ac:dyDescent="0.3">
      <c r="A874" s="40" t="s">
        <v>893</v>
      </c>
      <c r="B874" s="41" t="s">
        <v>15</v>
      </c>
      <c r="C874" s="41" t="s">
        <v>22</v>
      </c>
      <c r="D874" s="42">
        <v>45951</v>
      </c>
      <c r="E874" s="41"/>
      <c r="F874" s="41"/>
      <c r="G874" s="41"/>
      <c r="H874" s="41" t="s">
        <v>23</v>
      </c>
      <c r="I874" s="41" t="s">
        <v>26</v>
      </c>
      <c r="J874" s="41"/>
      <c r="K874" s="43"/>
      <c r="L874" s="44">
        <f>IF(NOT(ISBLANK(tblClean[[#This Row],[Pre-Booking Date]])), 1, 0)</f>
        <v>0</v>
      </c>
      <c r="M874" s="44">
        <f>IF(NOT(ISBLANK(tblClean[[#This Row],[Booking Date]])), 1, 0)</f>
        <v>0</v>
      </c>
      <c r="N874" s="38">
        <f>IF(NOT(ISBLANK(tblClean[[#This Row],[Delivery Date]])), 1, 0)</f>
        <v>0</v>
      </c>
      <c r="O874" s="38">
        <f>IF(OR(LOWER(TRIM(tblClean[[#This Row],[Cancellation Status]]))="yes", LOWER(TRIM(tblClean[[#This Row],[Cancellation Status]]))="cancelled"), 1, 0)</f>
        <v>1</v>
      </c>
      <c r="P874" s="38">
        <f>IF(AND(tblClean[[#This Row],[Is_Delivered]]=1, tblClean[[#This Row],[Is_Cancelled]]=0), 1, 0)</f>
        <v>0</v>
      </c>
      <c r="Q874" s="38" t="str">
        <f>IF(AND(NOT(ISBLANK(tblClean[[#This Row],[Pre-Booking Date]])), NOT(ISBLANK(tblClean[[#This Row],[Lead Date]]))), tblClean[[#This Row],[Pre-Booking Date]] - tblClean[[#This Row],[Lead Date]], "")</f>
        <v/>
      </c>
      <c r="R874" s="38" t="str">
        <f>IF(AND(NOT(ISBLANK(tblClean[[#This Row],[Booking Date]])), NOT(ISBLANK(tblClean[[#This Row],[Pre-Booking Date]]))), tblClean[[#This Row],[Booking Date]] - tblClean[[#This Row],[Pre-Booking Date]], "")</f>
        <v/>
      </c>
      <c r="S874" s="38" t="str">
        <f>IF(AND(NOT(ISBLANK(tblClean[[#This Row],[Delivery Date]])), NOT(ISBLANK(tblClean[[#This Row],[Booking Date]]))), tblClean[[#This Row],[Delivery Date]] - tblClean[[#This Row],[Booking Date]], "")</f>
        <v/>
      </c>
      <c r="T874" s="39" t="str">
        <f>IF(AND(tblClean[[#This Row],[Is_SuccessfulDelivery]]=1, NOT(ISBLANK(tblClean[[#This Row],[Delivery Date]])), NOT(ISBLANK(tblClean[[#This Row],[Booking Date]]))),
   tblClean[[#This Row],[Delivery Date]] - tblClean[[#This Row],[Booking Date]],
   "")</f>
        <v/>
      </c>
      <c r="U8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74" s="82" t="str">
        <f>IF(tblClean[[#This Row],[Delivery Date]]="", "", tblClean[[#This Row],[Delivery Date]] - tblClean[[#This Row],[Lead Date]])</f>
        <v/>
      </c>
      <c r="W874" s="82" t="str">
        <f>_xlfn.XLOOKUP(tblClean[[#This Row],[Lead ID]], tblHP[Lead ID], tblHP[Potential_Bucket], "")</f>
        <v>Low</v>
      </c>
      <c r="X874" s="82" t="str">
        <f>IF(tblClean[[#This Row],[Customer Rating]]="", "", IF(tblClean[[#This Row],[Customer Rating]]&lt;=2,"0-2", IF(tblClean[[#This Row],[Customer Rating]]&lt;=5,"3-5", IF(tblClean[[#This Row],[Customer Rating]]&lt;=8,"6-8","9-10"))))</f>
        <v/>
      </c>
    </row>
    <row r="875" spans="1:24" x14ac:dyDescent="0.3">
      <c r="A875" s="33" t="s">
        <v>894</v>
      </c>
      <c r="B875" s="34" t="s">
        <v>19</v>
      </c>
      <c r="C875" s="34" t="s">
        <v>16</v>
      </c>
      <c r="D875" s="35">
        <v>45951</v>
      </c>
      <c r="E875" s="35">
        <v>45954</v>
      </c>
      <c r="F875" s="35">
        <v>45956</v>
      </c>
      <c r="G875" s="35">
        <v>45958</v>
      </c>
      <c r="H875" s="34" t="s">
        <v>17</v>
      </c>
      <c r="I875" s="34"/>
      <c r="J875" s="35">
        <v>45971</v>
      </c>
      <c r="K875" s="36">
        <v>9</v>
      </c>
      <c r="L875" s="44">
        <f>IF(NOT(ISBLANK(tblClean[[#This Row],[Pre-Booking Date]])), 1, 0)</f>
        <v>1</v>
      </c>
      <c r="M875" s="44">
        <f>IF(NOT(ISBLANK(tblClean[[#This Row],[Booking Date]])), 1, 0)</f>
        <v>1</v>
      </c>
      <c r="N875" s="38">
        <f>IF(NOT(ISBLANK(tblClean[[#This Row],[Delivery Date]])), 1, 0)</f>
        <v>1</v>
      </c>
      <c r="O875" s="38">
        <f>IF(OR(LOWER(TRIM(tblClean[[#This Row],[Cancellation Status]]))="yes", LOWER(TRIM(tblClean[[#This Row],[Cancellation Status]]))="cancelled"), 1, 0)</f>
        <v>0</v>
      </c>
      <c r="P875" s="38">
        <f>IF(AND(tblClean[[#This Row],[Is_Delivered]]=1, tblClean[[#This Row],[Is_Cancelled]]=0), 1, 0)</f>
        <v>1</v>
      </c>
      <c r="Q875" s="38">
        <f>IF(AND(NOT(ISBLANK(tblClean[[#This Row],[Pre-Booking Date]])), NOT(ISBLANK(tblClean[[#This Row],[Lead Date]]))), tblClean[[#This Row],[Pre-Booking Date]] - tblClean[[#This Row],[Lead Date]], "")</f>
        <v>3</v>
      </c>
      <c r="R875" s="38">
        <f>IF(AND(NOT(ISBLANK(tblClean[[#This Row],[Booking Date]])), NOT(ISBLANK(tblClean[[#This Row],[Pre-Booking Date]]))), tblClean[[#This Row],[Booking Date]] - tblClean[[#This Row],[Pre-Booking Date]], "")</f>
        <v>2</v>
      </c>
      <c r="S875" s="38">
        <f>IF(AND(NOT(ISBLANK(tblClean[[#This Row],[Delivery Date]])), NOT(ISBLANK(tblClean[[#This Row],[Booking Date]]))), tblClean[[#This Row],[Delivery Date]] - tblClean[[#This Row],[Booking Date]], "")</f>
        <v>2</v>
      </c>
      <c r="T875" s="39">
        <f>IF(AND(tblClean[[#This Row],[Is_SuccessfulDelivery]]=1, NOT(ISBLANK(tblClean[[#This Row],[Delivery Date]])), NOT(ISBLANK(tblClean[[#This Row],[Booking Date]]))),
   tblClean[[#This Row],[Delivery Date]] - tblClean[[#This Row],[Booking Date]],
   "")</f>
        <v>2</v>
      </c>
      <c r="U8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75" s="82">
        <f>IF(tblClean[[#This Row],[Delivery Date]]="", "", tblClean[[#This Row],[Delivery Date]] - tblClean[[#This Row],[Lead Date]])</f>
        <v>7</v>
      </c>
      <c r="W875" s="82" t="str">
        <f>_xlfn.XLOOKUP(tblClean[[#This Row],[Lead ID]], tblHP[Lead ID], tblHP[Potential_Bucket], "")</f>
        <v>Medium</v>
      </c>
      <c r="X875" s="82" t="str">
        <f>IF(tblClean[[#This Row],[Customer Rating]]="", "", IF(tblClean[[#This Row],[Customer Rating]]&lt;=2,"0-2", IF(tblClean[[#This Row],[Customer Rating]]&lt;=5,"3-5", IF(tblClean[[#This Row],[Customer Rating]]&lt;=8,"6-8","9-10"))))</f>
        <v>9-10</v>
      </c>
    </row>
    <row r="876" spans="1:24" x14ac:dyDescent="0.3">
      <c r="A876" s="40" t="s">
        <v>895</v>
      </c>
      <c r="B876" s="41" t="s">
        <v>32</v>
      </c>
      <c r="C876" s="41" t="s">
        <v>30</v>
      </c>
      <c r="D876" s="42">
        <v>45950</v>
      </c>
      <c r="E876" s="42">
        <v>45955</v>
      </c>
      <c r="F876" s="42">
        <v>45958</v>
      </c>
      <c r="G876" s="42">
        <v>45960</v>
      </c>
      <c r="H876" s="41" t="s">
        <v>17</v>
      </c>
      <c r="I876" s="41"/>
      <c r="J876" s="42">
        <v>45973</v>
      </c>
      <c r="K876" s="43">
        <v>9</v>
      </c>
      <c r="L876" s="44">
        <f>IF(NOT(ISBLANK(tblClean[[#This Row],[Pre-Booking Date]])), 1, 0)</f>
        <v>1</v>
      </c>
      <c r="M876" s="44">
        <f>IF(NOT(ISBLANK(tblClean[[#This Row],[Booking Date]])), 1, 0)</f>
        <v>1</v>
      </c>
      <c r="N876" s="38">
        <f>IF(NOT(ISBLANK(tblClean[[#This Row],[Delivery Date]])), 1, 0)</f>
        <v>1</v>
      </c>
      <c r="O876" s="38">
        <f>IF(OR(LOWER(TRIM(tblClean[[#This Row],[Cancellation Status]]))="yes", LOWER(TRIM(tblClean[[#This Row],[Cancellation Status]]))="cancelled"), 1, 0)</f>
        <v>0</v>
      </c>
      <c r="P876" s="38">
        <f>IF(AND(tblClean[[#This Row],[Is_Delivered]]=1, tblClean[[#This Row],[Is_Cancelled]]=0), 1, 0)</f>
        <v>1</v>
      </c>
      <c r="Q876" s="38">
        <f>IF(AND(NOT(ISBLANK(tblClean[[#This Row],[Pre-Booking Date]])), NOT(ISBLANK(tblClean[[#This Row],[Lead Date]]))), tblClean[[#This Row],[Pre-Booking Date]] - tblClean[[#This Row],[Lead Date]], "")</f>
        <v>5</v>
      </c>
      <c r="R876" s="38">
        <f>IF(AND(NOT(ISBLANK(tblClean[[#This Row],[Booking Date]])), NOT(ISBLANK(tblClean[[#This Row],[Pre-Booking Date]]))), tblClean[[#This Row],[Booking Date]] - tblClean[[#This Row],[Pre-Booking Date]], "")</f>
        <v>3</v>
      </c>
      <c r="S876" s="38">
        <f>IF(AND(NOT(ISBLANK(tblClean[[#This Row],[Delivery Date]])), NOT(ISBLANK(tblClean[[#This Row],[Booking Date]]))), tblClean[[#This Row],[Delivery Date]] - tblClean[[#This Row],[Booking Date]], "")</f>
        <v>2</v>
      </c>
      <c r="T876" s="39">
        <f>IF(AND(tblClean[[#This Row],[Is_SuccessfulDelivery]]=1, NOT(ISBLANK(tblClean[[#This Row],[Delivery Date]])), NOT(ISBLANK(tblClean[[#This Row],[Booking Date]]))),
   tblClean[[#This Row],[Delivery Date]] - tblClean[[#This Row],[Booking Date]],
   "")</f>
        <v>2</v>
      </c>
      <c r="U8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76" s="82">
        <f>IF(tblClean[[#This Row],[Delivery Date]]="", "", tblClean[[#This Row],[Delivery Date]] - tblClean[[#This Row],[Lead Date]])</f>
        <v>10</v>
      </c>
      <c r="W876" s="82" t="str">
        <f>_xlfn.XLOOKUP(tblClean[[#This Row],[Lead ID]], tblHP[Lead ID], tblHP[Potential_Bucket], "")</f>
        <v>High</v>
      </c>
      <c r="X876" s="82" t="str">
        <f>IF(tblClean[[#This Row],[Customer Rating]]="", "", IF(tblClean[[#This Row],[Customer Rating]]&lt;=2,"0-2", IF(tblClean[[#This Row],[Customer Rating]]&lt;=5,"3-5", IF(tblClean[[#This Row],[Customer Rating]]&lt;=8,"6-8","9-10"))))</f>
        <v>9-10</v>
      </c>
    </row>
    <row r="877" spans="1:24" x14ac:dyDescent="0.3">
      <c r="A877" s="33" t="s">
        <v>896</v>
      </c>
      <c r="B877" s="34" t="s">
        <v>15</v>
      </c>
      <c r="C877" s="34" t="s">
        <v>16</v>
      </c>
      <c r="D877" s="35">
        <v>45931</v>
      </c>
      <c r="E877" s="35">
        <v>45936</v>
      </c>
      <c r="F877" s="35">
        <v>45940</v>
      </c>
      <c r="G877" s="35">
        <v>45942</v>
      </c>
      <c r="H877" s="34" t="s">
        <v>17</v>
      </c>
      <c r="I877" s="34"/>
      <c r="J877" s="35">
        <v>45967</v>
      </c>
      <c r="K877" s="36">
        <v>5</v>
      </c>
      <c r="L877" s="44">
        <f>IF(NOT(ISBLANK(tblClean[[#This Row],[Pre-Booking Date]])), 1, 0)</f>
        <v>1</v>
      </c>
      <c r="M877" s="44">
        <f>IF(NOT(ISBLANK(tblClean[[#This Row],[Booking Date]])), 1, 0)</f>
        <v>1</v>
      </c>
      <c r="N877" s="38">
        <f>IF(NOT(ISBLANK(tblClean[[#This Row],[Delivery Date]])), 1, 0)</f>
        <v>1</v>
      </c>
      <c r="O877" s="38">
        <f>IF(OR(LOWER(TRIM(tblClean[[#This Row],[Cancellation Status]]))="yes", LOWER(TRIM(tblClean[[#This Row],[Cancellation Status]]))="cancelled"), 1, 0)</f>
        <v>0</v>
      </c>
      <c r="P877" s="38">
        <f>IF(AND(tblClean[[#This Row],[Is_Delivered]]=1, tblClean[[#This Row],[Is_Cancelled]]=0), 1, 0)</f>
        <v>1</v>
      </c>
      <c r="Q877" s="38">
        <f>IF(AND(NOT(ISBLANK(tblClean[[#This Row],[Pre-Booking Date]])), NOT(ISBLANK(tblClean[[#This Row],[Lead Date]]))), tblClean[[#This Row],[Pre-Booking Date]] - tblClean[[#This Row],[Lead Date]], "")</f>
        <v>5</v>
      </c>
      <c r="R877" s="38">
        <f>IF(AND(NOT(ISBLANK(tblClean[[#This Row],[Booking Date]])), NOT(ISBLANK(tblClean[[#This Row],[Pre-Booking Date]]))), tblClean[[#This Row],[Booking Date]] - tblClean[[#This Row],[Pre-Booking Date]], "")</f>
        <v>4</v>
      </c>
      <c r="S877" s="38">
        <f>IF(AND(NOT(ISBLANK(tblClean[[#This Row],[Delivery Date]])), NOT(ISBLANK(tblClean[[#This Row],[Booking Date]]))), tblClean[[#This Row],[Delivery Date]] - tblClean[[#This Row],[Booking Date]], "")</f>
        <v>2</v>
      </c>
      <c r="T877" s="39">
        <f>IF(AND(tblClean[[#This Row],[Is_SuccessfulDelivery]]=1, NOT(ISBLANK(tblClean[[#This Row],[Delivery Date]])), NOT(ISBLANK(tblClean[[#This Row],[Booking Date]]))),
   tblClean[[#This Row],[Delivery Date]] - tblClean[[#This Row],[Booking Date]],
   "")</f>
        <v>2</v>
      </c>
      <c r="U8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77" s="82">
        <f>IF(tblClean[[#This Row],[Delivery Date]]="", "", tblClean[[#This Row],[Delivery Date]] - tblClean[[#This Row],[Lead Date]])</f>
        <v>11</v>
      </c>
      <c r="W877" s="82" t="str">
        <f>_xlfn.XLOOKUP(tblClean[[#This Row],[Lead ID]], tblHP[Lead ID], tblHP[Potential_Bucket], "")</f>
        <v>Low</v>
      </c>
      <c r="X877" s="82" t="str">
        <f>IF(tblClean[[#This Row],[Customer Rating]]="", "", IF(tblClean[[#This Row],[Customer Rating]]&lt;=2,"0-2", IF(tblClean[[#This Row],[Customer Rating]]&lt;=5,"3-5", IF(tblClean[[#This Row],[Customer Rating]]&lt;=8,"6-8","9-10"))))</f>
        <v>3-5</v>
      </c>
    </row>
    <row r="878" spans="1:24" x14ac:dyDescent="0.3">
      <c r="A878" s="40" t="s">
        <v>897</v>
      </c>
      <c r="B878" s="41" t="s">
        <v>19</v>
      </c>
      <c r="C878" s="41" t="s">
        <v>16</v>
      </c>
      <c r="D878" s="42">
        <v>45932</v>
      </c>
      <c r="E878" s="42">
        <v>45933</v>
      </c>
      <c r="F878" s="42">
        <v>45936</v>
      </c>
      <c r="G878" s="42">
        <v>45939</v>
      </c>
      <c r="H878" s="41" t="s">
        <v>17</v>
      </c>
      <c r="I878" s="41"/>
      <c r="J878" s="42">
        <v>45955</v>
      </c>
      <c r="K878" s="43">
        <v>1</v>
      </c>
      <c r="L878" s="44">
        <f>IF(NOT(ISBLANK(tblClean[[#This Row],[Pre-Booking Date]])), 1, 0)</f>
        <v>1</v>
      </c>
      <c r="M878" s="44">
        <f>IF(NOT(ISBLANK(tblClean[[#This Row],[Booking Date]])), 1, 0)</f>
        <v>1</v>
      </c>
      <c r="N878" s="38">
        <f>IF(NOT(ISBLANK(tblClean[[#This Row],[Delivery Date]])), 1, 0)</f>
        <v>1</v>
      </c>
      <c r="O878" s="38">
        <f>IF(OR(LOWER(TRIM(tblClean[[#This Row],[Cancellation Status]]))="yes", LOWER(TRIM(tblClean[[#This Row],[Cancellation Status]]))="cancelled"), 1, 0)</f>
        <v>0</v>
      </c>
      <c r="P878" s="38">
        <f>IF(AND(tblClean[[#This Row],[Is_Delivered]]=1, tblClean[[#This Row],[Is_Cancelled]]=0), 1, 0)</f>
        <v>1</v>
      </c>
      <c r="Q878" s="38">
        <f>IF(AND(NOT(ISBLANK(tblClean[[#This Row],[Pre-Booking Date]])), NOT(ISBLANK(tblClean[[#This Row],[Lead Date]]))), tblClean[[#This Row],[Pre-Booking Date]] - tblClean[[#This Row],[Lead Date]], "")</f>
        <v>1</v>
      </c>
      <c r="R878" s="38">
        <f>IF(AND(NOT(ISBLANK(tblClean[[#This Row],[Booking Date]])), NOT(ISBLANK(tblClean[[#This Row],[Pre-Booking Date]]))), tblClean[[#This Row],[Booking Date]] - tblClean[[#This Row],[Pre-Booking Date]], "")</f>
        <v>3</v>
      </c>
      <c r="S878" s="38">
        <f>IF(AND(NOT(ISBLANK(tblClean[[#This Row],[Delivery Date]])), NOT(ISBLANK(tblClean[[#This Row],[Booking Date]]))), tblClean[[#This Row],[Delivery Date]] - tblClean[[#This Row],[Booking Date]], "")</f>
        <v>3</v>
      </c>
      <c r="T878" s="39">
        <f>IF(AND(tblClean[[#This Row],[Is_SuccessfulDelivery]]=1, NOT(ISBLANK(tblClean[[#This Row],[Delivery Date]])), NOT(ISBLANK(tblClean[[#This Row],[Booking Date]]))),
   tblClean[[#This Row],[Delivery Date]] - tblClean[[#This Row],[Booking Date]],
   "")</f>
        <v>3</v>
      </c>
      <c r="U8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78" s="82">
        <f>IF(tblClean[[#This Row],[Delivery Date]]="", "", tblClean[[#This Row],[Delivery Date]] - tblClean[[#This Row],[Lead Date]])</f>
        <v>7</v>
      </c>
      <c r="W878" s="82" t="str">
        <f>_xlfn.XLOOKUP(tblClean[[#This Row],[Lead ID]], tblHP[Lead ID], tblHP[Potential_Bucket], "")</f>
        <v>Low</v>
      </c>
      <c r="X878" s="82" t="str">
        <f>IF(tblClean[[#This Row],[Customer Rating]]="", "", IF(tblClean[[#This Row],[Customer Rating]]&lt;=2,"0-2", IF(tblClean[[#This Row],[Customer Rating]]&lt;=5,"3-5", IF(tblClean[[#This Row],[Customer Rating]]&lt;=8,"6-8","9-10"))))</f>
        <v>0-2</v>
      </c>
    </row>
    <row r="879" spans="1:24" x14ac:dyDescent="0.3">
      <c r="A879" s="33" t="s">
        <v>898</v>
      </c>
      <c r="B879" s="34" t="s">
        <v>19</v>
      </c>
      <c r="C879" s="34" t="s">
        <v>16</v>
      </c>
      <c r="D879" s="35">
        <v>45956</v>
      </c>
      <c r="E879" s="35">
        <v>45959</v>
      </c>
      <c r="F879" s="35">
        <v>45963</v>
      </c>
      <c r="G879" s="35">
        <v>45970</v>
      </c>
      <c r="H879" s="34" t="s">
        <v>17</v>
      </c>
      <c r="I879" s="34"/>
      <c r="J879" s="35">
        <v>45999</v>
      </c>
      <c r="K879" s="36">
        <v>8</v>
      </c>
      <c r="L879" s="44">
        <f>IF(NOT(ISBLANK(tblClean[[#This Row],[Pre-Booking Date]])), 1, 0)</f>
        <v>1</v>
      </c>
      <c r="M879" s="44">
        <f>IF(NOT(ISBLANK(tblClean[[#This Row],[Booking Date]])), 1, 0)</f>
        <v>1</v>
      </c>
      <c r="N879" s="38">
        <f>IF(NOT(ISBLANK(tblClean[[#This Row],[Delivery Date]])), 1, 0)</f>
        <v>1</v>
      </c>
      <c r="O879" s="38">
        <f>IF(OR(LOWER(TRIM(tblClean[[#This Row],[Cancellation Status]]))="yes", LOWER(TRIM(tblClean[[#This Row],[Cancellation Status]]))="cancelled"), 1, 0)</f>
        <v>0</v>
      </c>
      <c r="P879" s="38">
        <f>IF(AND(tblClean[[#This Row],[Is_Delivered]]=1, tblClean[[#This Row],[Is_Cancelled]]=0), 1, 0)</f>
        <v>1</v>
      </c>
      <c r="Q879" s="38">
        <f>IF(AND(NOT(ISBLANK(tblClean[[#This Row],[Pre-Booking Date]])), NOT(ISBLANK(tblClean[[#This Row],[Lead Date]]))), tblClean[[#This Row],[Pre-Booking Date]] - tblClean[[#This Row],[Lead Date]], "")</f>
        <v>3</v>
      </c>
      <c r="R879" s="38">
        <f>IF(AND(NOT(ISBLANK(tblClean[[#This Row],[Booking Date]])), NOT(ISBLANK(tblClean[[#This Row],[Pre-Booking Date]]))), tblClean[[#This Row],[Booking Date]] - tblClean[[#This Row],[Pre-Booking Date]], "")</f>
        <v>4</v>
      </c>
      <c r="S879" s="38">
        <f>IF(AND(NOT(ISBLANK(tblClean[[#This Row],[Delivery Date]])), NOT(ISBLANK(tblClean[[#This Row],[Booking Date]]))), tblClean[[#This Row],[Delivery Date]] - tblClean[[#This Row],[Booking Date]], "")</f>
        <v>7</v>
      </c>
      <c r="T879" s="39">
        <f>IF(AND(tblClean[[#This Row],[Is_SuccessfulDelivery]]=1, NOT(ISBLANK(tblClean[[#This Row],[Delivery Date]])), NOT(ISBLANK(tblClean[[#This Row],[Booking Date]]))),
   tblClean[[#This Row],[Delivery Date]] - tblClean[[#This Row],[Booking Date]],
   "")</f>
        <v>7</v>
      </c>
      <c r="U8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79" s="82">
        <f>IF(tblClean[[#This Row],[Delivery Date]]="", "", tblClean[[#This Row],[Delivery Date]] - tblClean[[#This Row],[Lead Date]])</f>
        <v>14</v>
      </c>
      <c r="W879" s="82" t="str">
        <f>_xlfn.XLOOKUP(tblClean[[#This Row],[Lead ID]], tblHP[Lead ID], tblHP[Potential_Bucket], "")</f>
        <v>Medium</v>
      </c>
      <c r="X879" s="82" t="str">
        <f>IF(tblClean[[#This Row],[Customer Rating]]="", "", IF(tblClean[[#This Row],[Customer Rating]]&lt;=2,"0-2", IF(tblClean[[#This Row],[Customer Rating]]&lt;=5,"3-5", IF(tblClean[[#This Row],[Customer Rating]]&lt;=8,"6-8","9-10"))))</f>
        <v>6-8</v>
      </c>
    </row>
    <row r="880" spans="1:24" x14ac:dyDescent="0.3">
      <c r="A880" s="40" t="s">
        <v>899</v>
      </c>
      <c r="B880" s="41" t="s">
        <v>15</v>
      </c>
      <c r="C880" s="41" t="s">
        <v>16</v>
      </c>
      <c r="D880" s="42">
        <v>45941</v>
      </c>
      <c r="E880" s="42">
        <v>45943</v>
      </c>
      <c r="F880" s="42">
        <v>45946</v>
      </c>
      <c r="G880" s="42">
        <v>45951</v>
      </c>
      <c r="H880" s="41" t="s">
        <v>17</v>
      </c>
      <c r="I880" s="41"/>
      <c r="J880" s="42">
        <v>45967</v>
      </c>
      <c r="K880" s="43">
        <v>7</v>
      </c>
      <c r="L880" s="44">
        <f>IF(NOT(ISBLANK(tblClean[[#This Row],[Pre-Booking Date]])), 1, 0)</f>
        <v>1</v>
      </c>
      <c r="M880" s="44">
        <f>IF(NOT(ISBLANK(tblClean[[#This Row],[Booking Date]])), 1, 0)</f>
        <v>1</v>
      </c>
      <c r="N880" s="38">
        <f>IF(NOT(ISBLANK(tblClean[[#This Row],[Delivery Date]])), 1, 0)</f>
        <v>1</v>
      </c>
      <c r="O880" s="38">
        <f>IF(OR(LOWER(TRIM(tblClean[[#This Row],[Cancellation Status]]))="yes", LOWER(TRIM(tblClean[[#This Row],[Cancellation Status]]))="cancelled"), 1, 0)</f>
        <v>0</v>
      </c>
      <c r="P880" s="38">
        <f>IF(AND(tblClean[[#This Row],[Is_Delivered]]=1, tblClean[[#This Row],[Is_Cancelled]]=0), 1, 0)</f>
        <v>1</v>
      </c>
      <c r="Q880" s="38">
        <f>IF(AND(NOT(ISBLANK(tblClean[[#This Row],[Pre-Booking Date]])), NOT(ISBLANK(tblClean[[#This Row],[Lead Date]]))), tblClean[[#This Row],[Pre-Booking Date]] - tblClean[[#This Row],[Lead Date]], "")</f>
        <v>2</v>
      </c>
      <c r="R880" s="38">
        <f>IF(AND(NOT(ISBLANK(tblClean[[#This Row],[Booking Date]])), NOT(ISBLANK(tblClean[[#This Row],[Pre-Booking Date]]))), tblClean[[#This Row],[Booking Date]] - tblClean[[#This Row],[Pre-Booking Date]], "")</f>
        <v>3</v>
      </c>
      <c r="S880" s="38">
        <f>IF(AND(NOT(ISBLANK(tblClean[[#This Row],[Delivery Date]])), NOT(ISBLANK(tblClean[[#This Row],[Booking Date]]))), tblClean[[#This Row],[Delivery Date]] - tblClean[[#This Row],[Booking Date]], "")</f>
        <v>5</v>
      </c>
      <c r="T880" s="39">
        <f>IF(AND(tblClean[[#This Row],[Is_SuccessfulDelivery]]=1, NOT(ISBLANK(tblClean[[#This Row],[Delivery Date]])), NOT(ISBLANK(tblClean[[#This Row],[Booking Date]]))),
   tblClean[[#This Row],[Delivery Date]] - tblClean[[#This Row],[Booking Date]],
   "")</f>
        <v>5</v>
      </c>
      <c r="U8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80" s="82">
        <f>IF(tblClean[[#This Row],[Delivery Date]]="", "", tblClean[[#This Row],[Delivery Date]] - tblClean[[#This Row],[Lead Date]])</f>
        <v>10</v>
      </c>
      <c r="W880" s="82" t="str">
        <f>_xlfn.XLOOKUP(tblClean[[#This Row],[Lead ID]], tblHP[Lead ID], tblHP[Potential_Bucket], "")</f>
        <v>Low</v>
      </c>
      <c r="X880" s="82" t="str">
        <f>IF(tblClean[[#This Row],[Customer Rating]]="", "", IF(tblClean[[#This Row],[Customer Rating]]&lt;=2,"0-2", IF(tblClean[[#This Row],[Customer Rating]]&lt;=5,"3-5", IF(tblClean[[#This Row],[Customer Rating]]&lt;=8,"6-8","9-10"))))</f>
        <v>6-8</v>
      </c>
    </row>
    <row r="881" spans="1:24" x14ac:dyDescent="0.3">
      <c r="A881" s="33" t="s">
        <v>900</v>
      </c>
      <c r="B881" s="34" t="s">
        <v>15</v>
      </c>
      <c r="C881" s="34" t="s">
        <v>16</v>
      </c>
      <c r="D881" s="35">
        <v>45938</v>
      </c>
      <c r="E881" s="35">
        <v>45942</v>
      </c>
      <c r="F881" s="35">
        <v>45943</v>
      </c>
      <c r="G881" s="35">
        <v>45946</v>
      </c>
      <c r="H881" s="34" t="s">
        <v>17</v>
      </c>
      <c r="I881" s="34"/>
      <c r="J881" s="35">
        <v>45964</v>
      </c>
      <c r="K881" s="36">
        <v>5</v>
      </c>
      <c r="L881" s="44">
        <f>IF(NOT(ISBLANK(tblClean[[#This Row],[Pre-Booking Date]])), 1, 0)</f>
        <v>1</v>
      </c>
      <c r="M881" s="44">
        <f>IF(NOT(ISBLANK(tblClean[[#This Row],[Booking Date]])), 1, 0)</f>
        <v>1</v>
      </c>
      <c r="N881" s="38">
        <f>IF(NOT(ISBLANK(tblClean[[#This Row],[Delivery Date]])), 1, 0)</f>
        <v>1</v>
      </c>
      <c r="O881" s="38">
        <f>IF(OR(LOWER(TRIM(tblClean[[#This Row],[Cancellation Status]]))="yes", LOWER(TRIM(tblClean[[#This Row],[Cancellation Status]]))="cancelled"), 1, 0)</f>
        <v>0</v>
      </c>
      <c r="P881" s="38">
        <f>IF(AND(tblClean[[#This Row],[Is_Delivered]]=1, tblClean[[#This Row],[Is_Cancelled]]=0), 1, 0)</f>
        <v>1</v>
      </c>
      <c r="Q881" s="38">
        <f>IF(AND(NOT(ISBLANK(tblClean[[#This Row],[Pre-Booking Date]])), NOT(ISBLANK(tblClean[[#This Row],[Lead Date]]))), tblClean[[#This Row],[Pre-Booking Date]] - tblClean[[#This Row],[Lead Date]], "")</f>
        <v>4</v>
      </c>
      <c r="R881" s="38">
        <f>IF(AND(NOT(ISBLANK(tblClean[[#This Row],[Booking Date]])), NOT(ISBLANK(tblClean[[#This Row],[Pre-Booking Date]]))), tblClean[[#This Row],[Booking Date]] - tblClean[[#This Row],[Pre-Booking Date]], "")</f>
        <v>1</v>
      </c>
      <c r="S881" s="38">
        <f>IF(AND(NOT(ISBLANK(tblClean[[#This Row],[Delivery Date]])), NOT(ISBLANK(tblClean[[#This Row],[Booking Date]]))), tblClean[[#This Row],[Delivery Date]] - tblClean[[#This Row],[Booking Date]], "")</f>
        <v>3</v>
      </c>
      <c r="T881" s="39">
        <f>IF(AND(tblClean[[#This Row],[Is_SuccessfulDelivery]]=1, NOT(ISBLANK(tblClean[[#This Row],[Delivery Date]])), NOT(ISBLANK(tblClean[[#This Row],[Booking Date]]))),
   tblClean[[#This Row],[Delivery Date]] - tblClean[[#This Row],[Booking Date]],
   "")</f>
        <v>3</v>
      </c>
      <c r="U8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1" s="82">
        <f>IF(tblClean[[#This Row],[Delivery Date]]="", "", tblClean[[#This Row],[Delivery Date]] - tblClean[[#This Row],[Lead Date]])</f>
        <v>8</v>
      </c>
      <c r="W881" s="82" t="str">
        <f>_xlfn.XLOOKUP(tblClean[[#This Row],[Lead ID]], tblHP[Lead ID], tblHP[Potential_Bucket], "")</f>
        <v>Low</v>
      </c>
      <c r="X881" s="82" t="str">
        <f>IF(tblClean[[#This Row],[Customer Rating]]="", "", IF(tblClean[[#This Row],[Customer Rating]]&lt;=2,"0-2", IF(tblClean[[#This Row],[Customer Rating]]&lt;=5,"3-5", IF(tblClean[[#This Row],[Customer Rating]]&lt;=8,"6-8","9-10"))))</f>
        <v>3-5</v>
      </c>
    </row>
    <row r="882" spans="1:24" x14ac:dyDescent="0.3">
      <c r="A882" s="40" t="s">
        <v>901</v>
      </c>
      <c r="B882" s="41" t="s">
        <v>15</v>
      </c>
      <c r="C882" s="41" t="s">
        <v>30</v>
      </c>
      <c r="D882" s="42">
        <v>45935</v>
      </c>
      <c r="E882" s="42">
        <v>45936</v>
      </c>
      <c r="F882" s="42">
        <v>45941</v>
      </c>
      <c r="G882" s="42">
        <v>45943</v>
      </c>
      <c r="H882" s="41" t="s">
        <v>17</v>
      </c>
      <c r="I882" s="41"/>
      <c r="J882" s="42">
        <v>45969</v>
      </c>
      <c r="K882" s="43">
        <v>4</v>
      </c>
      <c r="L882" s="44">
        <f>IF(NOT(ISBLANK(tblClean[[#This Row],[Pre-Booking Date]])), 1, 0)</f>
        <v>1</v>
      </c>
      <c r="M882" s="44">
        <f>IF(NOT(ISBLANK(tblClean[[#This Row],[Booking Date]])), 1, 0)</f>
        <v>1</v>
      </c>
      <c r="N882" s="38">
        <f>IF(NOT(ISBLANK(tblClean[[#This Row],[Delivery Date]])), 1, 0)</f>
        <v>1</v>
      </c>
      <c r="O882" s="38">
        <f>IF(OR(LOWER(TRIM(tblClean[[#This Row],[Cancellation Status]]))="yes", LOWER(TRIM(tblClean[[#This Row],[Cancellation Status]]))="cancelled"), 1, 0)</f>
        <v>0</v>
      </c>
      <c r="P882" s="38">
        <f>IF(AND(tblClean[[#This Row],[Is_Delivered]]=1, tblClean[[#This Row],[Is_Cancelled]]=0), 1, 0)</f>
        <v>1</v>
      </c>
      <c r="Q882" s="38">
        <f>IF(AND(NOT(ISBLANK(tblClean[[#This Row],[Pre-Booking Date]])), NOT(ISBLANK(tblClean[[#This Row],[Lead Date]]))), tblClean[[#This Row],[Pre-Booking Date]] - tblClean[[#This Row],[Lead Date]], "")</f>
        <v>1</v>
      </c>
      <c r="R882" s="38">
        <f>IF(AND(NOT(ISBLANK(tblClean[[#This Row],[Booking Date]])), NOT(ISBLANK(tblClean[[#This Row],[Pre-Booking Date]]))), tblClean[[#This Row],[Booking Date]] - tblClean[[#This Row],[Pre-Booking Date]], "")</f>
        <v>5</v>
      </c>
      <c r="S882" s="38">
        <f>IF(AND(NOT(ISBLANK(tblClean[[#This Row],[Delivery Date]])), NOT(ISBLANK(tblClean[[#This Row],[Booking Date]]))), tblClean[[#This Row],[Delivery Date]] - tblClean[[#This Row],[Booking Date]], "")</f>
        <v>2</v>
      </c>
      <c r="T882" s="39">
        <f>IF(AND(tblClean[[#This Row],[Is_SuccessfulDelivery]]=1, NOT(ISBLANK(tblClean[[#This Row],[Delivery Date]])), NOT(ISBLANK(tblClean[[#This Row],[Booking Date]]))),
   tblClean[[#This Row],[Delivery Date]] - tblClean[[#This Row],[Booking Date]],
   "")</f>
        <v>2</v>
      </c>
      <c r="U8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2" s="82">
        <f>IF(tblClean[[#This Row],[Delivery Date]]="", "", tblClean[[#This Row],[Delivery Date]] - tblClean[[#This Row],[Lead Date]])</f>
        <v>8</v>
      </c>
      <c r="W882" s="82" t="str">
        <f>_xlfn.XLOOKUP(tblClean[[#This Row],[Lead ID]], tblHP[Lead ID], tblHP[Potential_Bucket], "")</f>
        <v>Medium</v>
      </c>
      <c r="X882" s="82" t="str">
        <f>IF(tblClean[[#This Row],[Customer Rating]]="", "", IF(tblClean[[#This Row],[Customer Rating]]&lt;=2,"0-2", IF(tblClean[[#This Row],[Customer Rating]]&lt;=5,"3-5", IF(tblClean[[#This Row],[Customer Rating]]&lt;=8,"6-8","9-10"))))</f>
        <v>3-5</v>
      </c>
    </row>
    <row r="883" spans="1:24" x14ac:dyDescent="0.3">
      <c r="A883" s="33" t="s">
        <v>902</v>
      </c>
      <c r="B883" s="34" t="s">
        <v>19</v>
      </c>
      <c r="C883" s="34" t="s">
        <v>30</v>
      </c>
      <c r="D883" s="35">
        <v>45956</v>
      </c>
      <c r="E883" s="35">
        <v>45959</v>
      </c>
      <c r="F883" s="35">
        <v>45961</v>
      </c>
      <c r="G883" s="35">
        <v>45965</v>
      </c>
      <c r="H883" s="34" t="s">
        <v>17</v>
      </c>
      <c r="I883" s="34"/>
      <c r="J883" s="35">
        <v>45981</v>
      </c>
      <c r="K883" s="36">
        <v>3</v>
      </c>
      <c r="L883" s="44">
        <f>IF(NOT(ISBLANK(tblClean[[#This Row],[Pre-Booking Date]])), 1, 0)</f>
        <v>1</v>
      </c>
      <c r="M883" s="44">
        <f>IF(NOT(ISBLANK(tblClean[[#This Row],[Booking Date]])), 1, 0)</f>
        <v>1</v>
      </c>
      <c r="N883" s="38">
        <f>IF(NOT(ISBLANK(tblClean[[#This Row],[Delivery Date]])), 1, 0)</f>
        <v>1</v>
      </c>
      <c r="O883" s="38">
        <f>IF(OR(LOWER(TRIM(tblClean[[#This Row],[Cancellation Status]]))="yes", LOWER(TRIM(tblClean[[#This Row],[Cancellation Status]]))="cancelled"), 1, 0)</f>
        <v>0</v>
      </c>
      <c r="P883" s="38">
        <f>IF(AND(tblClean[[#This Row],[Is_Delivered]]=1, tblClean[[#This Row],[Is_Cancelled]]=0), 1, 0)</f>
        <v>1</v>
      </c>
      <c r="Q883" s="38">
        <f>IF(AND(NOT(ISBLANK(tblClean[[#This Row],[Pre-Booking Date]])), NOT(ISBLANK(tblClean[[#This Row],[Lead Date]]))), tblClean[[#This Row],[Pre-Booking Date]] - tblClean[[#This Row],[Lead Date]], "")</f>
        <v>3</v>
      </c>
      <c r="R883" s="38">
        <f>IF(AND(NOT(ISBLANK(tblClean[[#This Row],[Booking Date]])), NOT(ISBLANK(tblClean[[#This Row],[Pre-Booking Date]]))), tblClean[[#This Row],[Booking Date]] - tblClean[[#This Row],[Pre-Booking Date]], "")</f>
        <v>2</v>
      </c>
      <c r="S883" s="38">
        <f>IF(AND(NOT(ISBLANK(tblClean[[#This Row],[Delivery Date]])), NOT(ISBLANK(tblClean[[#This Row],[Booking Date]]))), tblClean[[#This Row],[Delivery Date]] - tblClean[[#This Row],[Booking Date]], "")</f>
        <v>4</v>
      </c>
      <c r="T883" s="39">
        <f>IF(AND(tblClean[[#This Row],[Is_SuccessfulDelivery]]=1, NOT(ISBLANK(tblClean[[#This Row],[Delivery Date]])), NOT(ISBLANK(tblClean[[#This Row],[Booking Date]]))),
   tblClean[[#This Row],[Delivery Date]] - tblClean[[#This Row],[Booking Date]],
   "")</f>
        <v>4</v>
      </c>
      <c r="U8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3" s="82">
        <f>IF(tblClean[[#This Row],[Delivery Date]]="", "", tblClean[[#This Row],[Delivery Date]] - tblClean[[#This Row],[Lead Date]])</f>
        <v>9</v>
      </c>
      <c r="W883" s="82" t="str">
        <f>_xlfn.XLOOKUP(tblClean[[#This Row],[Lead ID]], tblHP[Lead ID], tblHP[Potential_Bucket], "")</f>
        <v>Medium</v>
      </c>
      <c r="X883" s="82" t="str">
        <f>IF(tblClean[[#This Row],[Customer Rating]]="", "", IF(tblClean[[#This Row],[Customer Rating]]&lt;=2,"0-2", IF(tblClean[[#This Row],[Customer Rating]]&lt;=5,"3-5", IF(tblClean[[#This Row],[Customer Rating]]&lt;=8,"6-8","9-10"))))</f>
        <v>3-5</v>
      </c>
    </row>
    <row r="884" spans="1:24" x14ac:dyDescent="0.3">
      <c r="A884" s="40" t="s">
        <v>903</v>
      </c>
      <c r="B884" s="41" t="s">
        <v>19</v>
      </c>
      <c r="C884" s="41" t="s">
        <v>30</v>
      </c>
      <c r="D884" s="42">
        <v>45949</v>
      </c>
      <c r="E884" s="42">
        <v>45953</v>
      </c>
      <c r="F884" s="42">
        <v>45958</v>
      </c>
      <c r="G884" s="42">
        <v>45960</v>
      </c>
      <c r="H884" s="41" t="s">
        <v>17</v>
      </c>
      <c r="I884" s="41"/>
      <c r="J884" s="42">
        <v>45981</v>
      </c>
      <c r="K884" s="43">
        <v>6</v>
      </c>
      <c r="L884" s="44">
        <f>IF(NOT(ISBLANK(tblClean[[#This Row],[Pre-Booking Date]])), 1, 0)</f>
        <v>1</v>
      </c>
      <c r="M884" s="44">
        <f>IF(NOT(ISBLANK(tblClean[[#This Row],[Booking Date]])), 1, 0)</f>
        <v>1</v>
      </c>
      <c r="N884" s="38">
        <f>IF(NOT(ISBLANK(tblClean[[#This Row],[Delivery Date]])), 1, 0)</f>
        <v>1</v>
      </c>
      <c r="O884" s="38">
        <f>IF(OR(LOWER(TRIM(tblClean[[#This Row],[Cancellation Status]]))="yes", LOWER(TRIM(tblClean[[#This Row],[Cancellation Status]]))="cancelled"), 1, 0)</f>
        <v>0</v>
      </c>
      <c r="P884" s="38">
        <f>IF(AND(tblClean[[#This Row],[Is_Delivered]]=1, tblClean[[#This Row],[Is_Cancelled]]=0), 1, 0)</f>
        <v>1</v>
      </c>
      <c r="Q884" s="38">
        <f>IF(AND(NOT(ISBLANK(tblClean[[#This Row],[Pre-Booking Date]])), NOT(ISBLANK(tblClean[[#This Row],[Lead Date]]))), tblClean[[#This Row],[Pre-Booking Date]] - tblClean[[#This Row],[Lead Date]], "")</f>
        <v>4</v>
      </c>
      <c r="R884" s="38">
        <f>IF(AND(NOT(ISBLANK(tblClean[[#This Row],[Booking Date]])), NOT(ISBLANK(tblClean[[#This Row],[Pre-Booking Date]]))), tblClean[[#This Row],[Booking Date]] - tblClean[[#This Row],[Pre-Booking Date]], "")</f>
        <v>5</v>
      </c>
      <c r="S884" s="38">
        <f>IF(AND(NOT(ISBLANK(tblClean[[#This Row],[Delivery Date]])), NOT(ISBLANK(tblClean[[#This Row],[Booking Date]]))), tblClean[[#This Row],[Delivery Date]] - tblClean[[#This Row],[Booking Date]], "")</f>
        <v>2</v>
      </c>
      <c r="T884" s="39">
        <f>IF(AND(tblClean[[#This Row],[Is_SuccessfulDelivery]]=1, NOT(ISBLANK(tblClean[[#This Row],[Delivery Date]])), NOT(ISBLANK(tblClean[[#This Row],[Booking Date]]))),
   tblClean[[#This Row],[Delivery Date]] - tblClean[[#This Row],[Booking Date]],
   "")</f>
        <v>2</v>
      </c>
      <c r="U8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4" s="82">
        <f>IF(tblClean[[#This Row],[Delivery Date]]="", "", tblClean[[#This Row],[Delivery Date]] - tblClean[[#This Row],[Lead Date]])</f>
        <v>11</v>
      </c>
      <c r="W884" s="82" t="str">
        <f>_xlfn.XLOOKUP(tblClean[[#This Row],[Lead ID]], tblHP[Lead ID], tblHP[Potential_Bucket], "")</f>
        <v>High</v>
      </c>
      <c r="X884" s="82" t="str">
        <f>IF(tblClean[[#This Row],[Customer Rating]]="", "", IF(tblClean[[#This Row],[Customer Rating]]&lt;=2,"0-2", IF(tblClean[[#This Row],[Customer Rating]]&lt;=5,"3-5", IF(tblClean[[#This Row],[Customer Rating]]&lt;=8,"6-8","9-10"))))</f>
        <v>6-8</v>
      </c>
    </row>
    <row r="885" spans="1:24" x14ac:dyDescent="0.3">
      <c r="A885" s="33" t="s">
        <v>904</v>
      </c>
      <c r="B885" s="34" t="s">
        <v>32</v>
      </c>
      <c r="C885" s="34" t="s">
        <v>16</v>
      </c>
      <c r="D885" s="35">
        <v>45937</v>
      </c>
      <c r="E885" s="35">
        <v>45939</v>
      </c>
      <c r="F885" s="35">
        <v>45944</v>
      </c>
      <c r="G885" s="35">
        <v>45946</v>
      </c>
      <c r="H885" s="34" t="s">
        <v>17</v>
      </c>
      <c r="I885" s="34"/>
      <c r="J885" s="35">
        <v>45969</v>
      </c>
      <c r="K885" s="36">
        <v>2</v>
      </c>
      <c r="L885" s="44">
        <f>IF(NOT(ISBLANK(tblClean[[#This Row],[Pre-Booking Date]])), 1, 0)</f>
        <v>1</v>
      </c>
      <c r="M885" s="44">
        <f>IF(NOT(ISBLANK(tblClean[[#This Row],[Booking Date]])), 1, 0)</f>
        <v>1</v>
      </c>
      <c r="N885" s="38">
        <f>IF(NOT(ISBLANK(tblClean[[#This Row],[Delivery Date]])), 1, 0)</f>
        <v>1</v>
      </c>
      <c r="O885" s="38">
        <f>IF(OR(LOWER(TRIM(tblClean[[#This Row],[Cancellation Status]]))="yes", LOWER(TRIM(tblClean[[#This Row],[Cancellation Status]]))="cancelled"), 1, 0)</f>
        <v>0</v>
      </c>
      <c r="P885" s="38">
        <f>IF(AND(tblClean[[#This Row],[Is_Delivered]]=1, tblClean[[#This Row],[Is_Cancelled]]=0), 1, 0)</f>
        <v>1</v>
      </c>
      <c r="Q885" s="38">
        <f>IF(AND(NOT(ISBLANK(tblClean[[#This Row],[Pre-Booking Date]])), NOT(ISBLANK(tblClean[[#This Row],[Lead Date]]))), tblClean[[#This Row],[Pre-Booking Date]] - tblClean[[#This Row],[Lead Date]], "")</f>
        <v>2</v>
      </c>
      <c r="R885" s="38">
        <f>IF(AND(NOT(ISBLANK(tblClean[[#This Row],[Booking Date]])), NOT(ISBLANK(tblClean[[#This Row],[Pre-Booking Date]]))), tblClean[[#This Row],[Booking Date]] - tblClean[[#This Row],[Pre-Booking Date]], "")</f>
        <v>5</v>
      </c>
      <c r="S885" s="38">
        <f>IF(AND(NOT(ISBLANK(tblClean[[#This Row],[Delivery Date]])), NOT(ISBLANK(tblClean[[#This Row],[Booking Date]]))), tblClean[[#This Row],[Delivery Date]] - tblClean[[#This Row],[Booking Date]], "")</f>
        <v>2</v>
      </c>
      <c r="T885" s="39">
        <f>IF(AND(tblClean[[#This Row],[Is_SuccessfulDelivery]]=1, NOT(ISBLANK(tblClean[[#This Row],[Delivery Date]])), NOT(ISBLANK(tblClean[[#This Row],[Booking Date]]))),
   tblClean[[#This Row],[Delivery Date]] - tblClean[[#This Row],[Booking Date]],
   "")</f>
        <v>2</v>
      </c>
      <c r="U8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5" s="82">
        <f>IF(tblClean[[#This Row],[Delivery Date]]="", "", tblClean[[#This Row],[Delivery Date]] - tblClean[[#This Row],[Lead Date]])</f>
        <v>9</v>
      </c>
      <c r="W885" s="82" t="str">
        <f>_xlfn.XLOOKUP(tblClean[[#This Row],[Lead ID]], tblHP[Lead ID], tblHP[Potential_Bucket], "")</f>
        <v>Low</v>
      </c>
      <c r="X885" s="82" t="str">
        <f>IF(tblClean[[#This Row],[Customer Rating]]="", "", IF(tblClean[[#This Row],[Customer Rating]]&lt;=2,"0-2", IF(tblClean[[#This Row],[Customer Rating]]&lt;=5,"3-5", IF(tblClean[[#This Row],[Customer Rating]]&lt;=8,"6-8","9-10"))))</f>
        <v>0-2</v>
      </c>
    </row>
    <row r="886" spans="1:24" x14ac:dyDescent="0.3">
      <c r="A886" s="40" t="s">
        <v>905</v>
      </c>
      <c r="B886" s="41" t="s">
        <v>21</v>
      </c>
      <c r="C886" s="41" t="s">
        <v>22</v>
      </c>
      <c r="D886" s="42">
        <v>45933</v>
      </c>
      <c r="E886" s="41"/>
      <c r="F886" s="41"/>
      <c r="G886" s="41"/>
      <c r="H886" s="41" t="s">
        <v>23</v>
      </c>
      <c r="I886" s="41" t="s">
        <v>63</v>
      </c>
      <c r="J886" s="41"/>
      <c r="K886" s="43"/>
      <c r="L886" s="44">
        <f>IF(NOT(ISBLANK(tblClean[[#This Row],[Pre-Booking Date]])), 1, 0)</f>
        <v>0</v>
      </c>
      <c r="M886" s="44">
        <f>IF(NOT(ISBLANK(tblClean[[#This Row],[Booking Date]])), 1, 0)</f>
        <v>0</v>
      </c>
      <c r="N886" s="38">
        <f>IF(NOT(ISBLANK(tblClean[[#This Row],[Delivery Date]])), 1, 0)</f>
        <v>0</v>
      </c>
      <c r="O886" s="38">
        <f>IF(OR(LOWER(TRIM(tblClean[[#This Row],[Cancellation Status]]))="yes", LOWER(TRIM(tblClean[[#This Row],[Cancellation Status]]))="cancelled"), 1, 0)</f>
        <v>1</v>
      </c>
      <c r="P886" s="38">
        <f>IF(AND(tblClean[[#This Row],[Is_Delivered]]=1, tblClean[[#This Row],[Is_Cancelled]]=0), 1, 0)</f>
        <v>0</v>
      </c>
      <c r="Q886" s="38" t="str">
        <f>IF(AND(NOT(ISBLANK(tblClean[[#This Row],[Pre-Booking Date]])), NOT(ISBLANK(tblClean[[#This Row],[Lead Date]]))), tblClean[[#This Row],[Pre-Booking Date]] - tblClean[[#This Row],[Lead Date]], "")</f>
        <v/>
      </c>
      <c r="R886" s="38" t="str">
        <f>IF(AND(NOT(ISBLANK(tblClean[[#This Row],[Booking Date]])), NOT(ISBLANK(tblClean[[#This Row],[Pre-Booking Date]]))), tblClean[[#This Row],[Booking Date]] - tblClean[[#This Row],[Pre-Booking Date]], "")</f>
        <v/>
      </c>
      <c r="S886" s="38" t="str">
        <f>IF(AND(NOT(ISBLANK(tblClean[[#This Row],[Delivery Date]])), NOT(ISBLANK(tblClean[[#This Row],[Booking Date]]))), tblClean[[#This Row],[Delivery Date]] - tblClean[[#This Row],[Booking Date]], "")</f>
        <v/>
      </c>
      <c r="T886" s="39" t="str">
        <f>IF(AND(tblClean[[#This Row],[Is_SuccessfulDelivery]]=1, NOT(ISBLANK(tblClean[[#This Row],[Delivery Date]])), NOT(ISBLANK(tblClean[[#This Row],[Booking Date]]))),
   tblClean[[#This Row],[Delivery Date]] - tblClean[[#This Row],[Booking Date]],
   "")</f>
        <v/>
      </c>
      <c r="U8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86" s="82" t="str">
        <f>IF(tblClean[[#This Row],[Delivery Date]]="", "", tblClean[[#This Row],[Delivery Date]] - tblClean[[#This Row],[Lead Date]])</f>
        <v/>
      </c>
      <c r="W886" s="82" t="str">
        <f>_xlfn.XLOOKUP(tblClean[[#This Row],[Lead ID]], tblHP[Lead ID], tblHP[Potential_Bucket], "")</f>
        <v>Low</v>
      </c>
      <c r="X886" s="82" t="str">
        <f>IF(tblClean[[#This Row],[Customer Rating]]="", "", IF(tblClean[[#This Row],[Customer Rating]]&lt;=2,"0-2", IF(tblClean[[#This Row],[Customer Rating]]&lt;=5,"3-5", IF(tblClean[[#This Row],[Customer Rating]]&lt;=8,"6-8","9-10"))))</f>
        <v/>
      </c>
    </row>
    <row r="887" spans="1:24" x14ac:dyDescent="0.3">
      <c r="A887" s="33" t="s">
        <v>906</v>
      </c>
      <c r="B887" s="34" t="s">
        <v>15</v>
      </c>
      <c r="C887" s="34" t="s">
        <v>16</v>
      </c>
      <c r="D887" s="35">
        <v>45957</v>
      </c>
      <c r="E887" s="35">
        <v>45959</v>
      </c>
      <c r="F887" s="35">
        <v>45961</v>
      </c>
      <c r="G887" s="35">
        <v>45966</v>
      </c>
      <c r="H887" s="34" t="s">
        <v>17</v>
      </c>
      <c r="I887" s="34"/>
      <c r="J887" s="35">
        <v>45985</v>
      </c>
      <c r="K887" s="36">
        <v>4</v>
      </c>
      <c r="L887" s="44">
        <f>IF(NOT(ISBLANK(tblClean[[#This Row],[Pre-Booking Date]])), 1, 0)</f>
        <v>1</v>
      </c>
      <c r="M887" s="44">
        <f>IF(NOT(ISBLANK(tblClean[[#This Row],[Booking Date]])), 1, 0)</f>
        <v>1</v>
      </c>
      <c r="N887" s="38">
        <f>IF(NOT(ISBLANK(tblClean[[#This Row],[Delivery Date]])), 1, 0)</f>
        <v>1</v>
      </c>
      <c r="O887" s="38">
        <f>IF(OR(LOWER(TRIM(tblClean[[#This Row],[Cancellation Status]]))="yes", LOWER(TRIM(tblClean[[#This Row],[Cancellation Status]]))="cancelled"), 1, 0)</f>
        <v>0</v>
      </c>
      <c r="P887" s="38">
        <f>IF(AND(tblClean[[#This Row],[Is_Delivered]]=1, tblClean[[#This Row],[Is_Cancelled]]=0), 1, 0)</f>
        <v>1</v>
      </c>
      <c r="Q887" s="38">
        <f>IF(AND(NOT(ISBLANK(tblClean[[#This Row],[Pre-Booking Date]])), NOT(ISBLANK(tblClean[[#This Row],[Lead Date]]))), tblClean[[#This Row],[Pre-Booking Date]] - tblClean[[#This Row],[Lead Date]], "")</f>
        <v>2</v>
      </c>
      <c r="R887" s="38">
        <f>IF(AND(NOT(ISBLANK(tblClean[[#This Row],[Booking Date]])), NOT(ISBLANK(tblClean[[#This Row],[Pre-Booking Date]]))), tblClean[[#This Row],[Booking Date]] - tblClean[[#This Row],[Pre-Booking Date]], "")</f>
        <v>2</v>
      </c>
      <c r="S887" s="38">
        <f>IF(AND(NOT(ISBLANK(tblClean[[#This Row],[Delivery Date]])), NOT(ISBLANK(tblClean[[#This Row],[Booking Date]]))), tblClean[[#This Row],[Delivery Date]] - tblClean[[#This Row],[Booking Date]], "")</f>
        <v>5</v>
      </c>
      <c r="T887" s="39">
        <f>IF(AND(tblClean[[#This Row],[Is_SuccessfulDelivery]]=1, NOT(ISBLANK(tblClean[[#This Row],[Delivery Date]])), NOT(ISBLANK(tblClean[[#This Row],[Booking Date]]))),
   tblClean[[#This Row],[Delivery Date]] - tblClean[[#This Row],[Booking Date]],
   "")</f>
        <v>5</v>
      </c>
      <c r="U8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7" s="82">
        <f>IF(tblClean[[#This Row],[Delivery Date]]="", "", tblClean[[#This Row],[Delivery Date]] - tblClean[[#This Row],[Lead Date]])</f>
        <v>9</v>
      </c>
      <c r="W887" s="82" t="str">
        <f>_xlfn.XLOOKUP(tblClean[[#This Row],[Lead ID]], tblHP[Lead ID], tblHP[Potential_Bucket], "")</f>
        <v>Low</v>
      </c>
      <c r="X887" s="82" t="str">
        <f>IF(tblClean[[#This Row],[Customer Rating]]="", "", IF(tblClean[[#This Row],[Customer Rating]]&lt;=2,"0-2", IF(tblClean[[#This Row],[Customer Rating]]&lt;=5,"3-5", IF(tblClean[[#This Row],[Customer Rating]]&lt;=8,"6-8","9-10"))))</f>
        <v>3-5</v>
      </c>
    </row>
    <row r="888" spans="1:24" x14ac:dyDescent="0.3">
      <c r="A888" s="40" t="s">
        <v>907</v>
      </c>
      <c r="B888" s="41" t="s">
        <v>19</v>
      </c>
      <c r="C888" s="41" t="s">
        <v>30</v>
      </c>
      <c r="D888" s="42">
        <v>45955</v>
      </c>
      <c r="E888" s="42">
        <v>45956</v>
      </c>
      <c r="F888" s="42">
        <v>45961</v>
      </c>
      <c r="G888" s="42">
        <v>45963</v>
      </c>
      <c r="H888" s="41" t="s">
        <v>17</v>
      </c>
      <c r="I888" s="41"/>
      <c r="J888" s="42">
        <v>45978</v>
      </c>
      <c r="K888" s="43">
        <v>4</v>
      </c>
      <c r="L888" s="44">
        <f>IF(NOT(ISBLANK(tblClean[[#This Row],[Pre-Booking Date]])), 1, 0)</f>
        <v>1</v>
      </c>
      <c r="M888" s="44">
        <f>IF(NOT(ISBLANK(tblClean[[#This Row],[Booking Date]])), 1, 0)</f>
        <v>1</v>
      </c>
      <c r="N888" s="38">
        <f>IF(NOT(ISBLANK(tblClean[[#This Row],[Delivery Date]])), 1, 0)</f>
        <v>1</v>
      </c>
      <c r="O888" s="38">
        <f>IF(OR(LOWER(TRIM(tblClean[[#This Row],[Cancellation Status]]))="yes", LOWER(TRIM(tblClean[[#This Row],[Cancellation Status]]))="cancelled"), 1, 0)</f>
        <v>0</v>
      </c>
      <c r="P888" s="38">
        <f>IF(AND(tblClean[[#This Row],[Is_Delivered]]=1, tblClean[[#This Row],[Is_Cancelled]]=0), 1, 0)</f>
        <v>1</v>
      </c>
      <c r="Q888" s="38">
        <f>IF(AND(NOT(ISBLANK(tblClean[[#This Row],[Pre-Booking Date]])), NOT(ISBLANK(tblClean[[#This Row],[Lead Date]]))), tblClean[[#This Row],[Pre-Booking Date]] - tblClean[[#This Row],[Lead Date]], "")</f>
        <v>1</v>
      </c>
      <c r="R888" s="38">
        <f>IF(AND(NOT(ISBLANK(tblClean[[#This Row],[Booking Date]])), NOT(ISBLANK(tblClean[[#This Row],[Pre-Booking Date]]))), tblClean[[#This Row],[Booking Date]] - tblClean[[#This Row],[Pre-Booking Date]], "")</f>
        <v>5</v>
      </c>
      <c r="S888" s="38">
        <f>IF(AND(NOT(ISBLANK(tblClean[[#This Row],[Delivery Date]])), NOT(ISBLANK(tblClean[[#This Row],[Booking Date]]))), tblClean[[#This Row],[Delivery Date]] - tblClean[[#This Row],[Booking Date]], "")</f>
        <v>2</v>
      </c>
      <c r="T888" s="39">
        <f>IF(AND(tblClean[[#This Row],[Is_SuccessfulDelivery]]=1, NOT(ISBLANK(tblClean[[#This Row],[Delivery Date]])), NOT(ISBLANK(tblClean[[#This Row],[Booking Date]]))),
   tblClean[[#This Row],[Delivery Date]] - tblClean[[#This Row],[Booking Date]],
   "")</f>
        <v>2</v>
      </c>
      <c r="U8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8" s="82">
        <f>IF(tblClean[[#This Row],[Delivery Date]]="", "", tblClean[[#This Row],[Delivery Date]] - tblClean[[#This Row],[Lead Date]])</f>
        <v>8</v>
      </c>
      <c r="W888" s="82" t="str">
        <f>_xlfn.XLOOKUP(tblClean[[#This Row],[Lead ID]], tblHP[Lead ID], tblHP[Potential_Bucket], "")</f>
        <v>Medium</v>
      </c>
      <c r="X888" s="82" t="str">
        <f>IF(tblClean[[#This Row],[Customer Rating]]="", "", IF(tblClean[[#This Row],[Customer Rating]]&lt;=2,"0-2", IF(tblClean[[#This Row],[Customer Rating]]&lt;=5,"3-5", IF(tblClean[[#This Row],[Customer Rating]]&lt;=8,"6-8","9-10"))))</f>
        <v>3-5</v>
      </c>
    </row>
    <row r="889" spans="1:24" x14ac:dyDescent="0.3">
      <c r="A889" s="33" t="s">
        <v>908</v>
      </c>
      <c r="B889" s="34" t="s">
        <v>19</v>
      </c>
      <c r="C889" s="34" t="s">
        <v>16</v>
      </c>
      <c r="D889" s="35">
        <v>45948</v>
      </c>
      <c r="E889" s="35">
        <v>45949</v>
      </c>
      <c r="F889" s="35">
        <v>45950</v>
      </c>
      <c r="G889" s="35">
        <v>45953</v>
      </c>
      <c r="H889" s="34" t="s">
        <v>17</v>
      </c>
      <c r="I889" s="34"/>
      <c r="J889" s="35">
        <v>45964</v>
      </c>
      <c r="K889" s="36">
        <v>2</v>
      </c>
      <c r="L889" s="44">
        <f>IF(NOT(ISBLANK(tblClean[[#This Row],[Pre-Booking Date]])), 1, 0)</f>
        <v>1</v>
      </c>
      <c r="M889" s="44">
        <f>IF(NOT(ISBLANK(tblClean[[#This Row],[Booking Date]])), 1, 0)</f>
        <v>1</v>
      </c>
      <c r="N889" s="38">
        <f>IF(NOT(ISBLANK(tblClean[[#This Row],[Delivery Date]])), 1, 0)</f>
        <v>1</v>
      </c>
      <c r="O889" s="38">
        <f>IF(OR(LOWER(TRIM(tblClean[[#This Row],[Cancellation Status]]))="yes", LOWER(TRIM(tblClean[[#This Row],[Cancellation Status]]))="cancelled"), 1, 0)</f>
        <v>0</v>
      </c>
      <c r="P889" s="38">
        <f>IF(AND(tblClean[[#This Row],[Is_Delivered]]=1, tblClean[[#This Row],[Is_Cancelled]]=0), 1, 0)</f>
        <v>1</v>
      </c>
      <c r="Q889" s="38">
        <f>IF(AND(NOT(ISBLANK(tblClean[[#This Row],[Pre-Booking Date]])), NOT(ISBLANK(tblClean[[#This Row],[Lead Date]]))), tblClean[[#This Row],[Pre-Booking Date]] - tblClean[[#This Row],[Lead Date]], "")</f>
        <v>1</v>
      </c>
      <c r="R889" s="38">
        <f>IF(AND(NOT(ISBLANK(tblClean[[#This Row],[Booking Date]])), NOT(ISBLANK(tblClean[[#This Row],[Pre-Booking Date]]))), tblClean[[#This Row],[Booking Date]] - tblClean[[#This Row],[Pre-Booking Date]], "")</f>
        <v>1</v>
      </c>
      <c r="S889" s="38">
        <f>IF(AND(NOT(ISBLANK(tblClean[[#This Row],[Delivery Date]])), NOT(ISBLANK(tblClean[[#This Row],[Booking Date]]))), tblClean[[#This Row],[Delivery Date]] - tblClean[[#This Row],[Booking Date]], "")</f>
        <v>3</v>
      </c>
      <c r="T889" s="39">
        <f>IF(AND(tblClean[[#This Row],[Is_SuccessfulDelivery]]=1, NOT(ISBLANK(tblClean[[#This Row],[Delivery Date]])), NOT(ISBLANK(tblClean[[#This Row],[Booking Date]]))),
   tblClean[[#This Row],[Delivery Date]] - tblClean[[#This Row],[Booking Date]],
   "")</f>
        <v>3</v>
      </c>
      <c r="U8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89" s="82">
        <f>IF(tblClean[[#This Row],[Delivery Date]]="", "", tblClean[[#This Row],[Delivery Date]] - tblClean[[#This Row],[Lead Date]])</f>
        <v>5</v>
      </c>
      <c r="W889" s="82" t="str">
        <f>_xlfn.XLOOKUP(tblClean[[#This Row],[Lead ID]], tblHP[Lead ID], tblHP[Potential_Bucket], "")</f>
        <v>Low</v>
      </c>
      <c r="X889" s="82" t="str">
        <f>IF(tblClean[[#This Row],[Customer Rating]]="", "", IF(tblClean[[#This Row],[Customer Rating]]&lt;=2,"0-2", IF(tblClean[[#This Row],[Customer Rating]]&lt;=5,"3-5", IF(tblClean[[#This Row],[Customer Rating]]&lt;=8,"6-8","9-10"))))</f>
        <v>0-2</v>
      </c>
    </row>
    <row r="890" spans="1:24" x14ac:dyDescent="0.3">
      <c r="A890" s="40" t="s">
        <v>909</v>
      </c>
      <c r="B890" s="41" t="s">
        <v>15</v>
      </c>
      <c r="C890" s="41" t="s">
        <v>22</v>
      </c>
      <c r="D890" s="42">
        <v>45937</v>
      </c>
      <c r="E890" s="41"/>
      <c r="F890" s="41"/>
      <c r="G890" s="41"/>
      <c r="H890" s="41" t="s">
        <v>23</v>
      </c>
      <c r="I890" s="41" t="s">
        <v>63</v>
      </c>
      <c r="J890" s="41"/>
      <c r="K890" s="43"/>
      <c r="L890" s="44">
        <f>IF(NOT(ISBLANK(tblClean[[#This Row],[Pre-Booking Date]])), 1, 0)</f>
        <v>0</v>
      </c>
      <c r="M890" s="44">
        <f>IF(NOT(ISBLANK(tblClean[[#This Row],[Booking Date]])), 1, 0)</f>
        <v>0</v>
      </c>
      <c r="N890" s="38">
        <f>IF(NOT(ISBLANK(tblClean[[#This Row],[Delivery Date]])), 1, 0)</f>
        <v>0</v>
      </c>
      <c r="O890" s="38">
        <f>IF(OR(LOWER(TRIM(tblClean[[#This Row],[Cancellation Status]]))="yes", LOWER(TRIM(tblClean[[#This Row],[Cancellation Status]]))="cancelled"), 1, 0)</f>
        <v>1</v>
      </c>
      <c r="P890" s="38">
        <f>IF(AND(tblClean[[#This Row],[Is_Delivered]]=1, tblClean[[#This Row],[Is_Cancelled]]=0), 1, 0)</f>
        <v>0</v>
      </c>
      <c r="Q890" s="38" t="str">
        <f>IF(AND(NOT(ISBLANK(tblClean[[#This Row],[Pre-Booking Date]])), NOT(ISBLANK(tblClean[[#This Row],[Lead Date]]))), tblClean[[#This Row],[Pre-Booking Date]] - tblClean[[#This Row],[Lead Date]], "")</f>
        <v/>
      </c>
      <c r="R890" s="38" t="str">
        <f>IF(AND(NOT(ISBLANK(tblClean[[#This Row],[Booking Date]])), NOT(ISBLANK(tblClean[[#This Row],[Pre-Booking Date]]))), tblClean[[#This Row],[Booking Date]] - tblClean[[#This Row],[Pre-Booking Date]], "")</f>
        <v/>
      </c>
      <c r="S890" s="38" t="str">
        <f>IF(AND(NOT(ISBLANK(tblClean[[#This Row],[Delivery Date]])), NOT(ISBLANK(tblClean[[#This Row],[Booking Date]]))), tblClean[[#This Row],[Delivery Date]] - tblClean[[#This Row],[Booking Date]], "")</f>
        <v/>
      </c>
      <c r="T890" s="39" t="str">
        <f>IF(AND(tblClean[[#This Row],[Is_SuccessfulDelivery]]=1, NOT(ISBLANK(tblClean[[#This Row],[Delivery Date]])), NOT(ISBLANK(tblClean[[#This Row],[Booking Date]]))),
   tblClean[[#This Row],[Delivery Date]] - tblClean[[#This Row],[Booking Date]],
   "")</f>
        <v/>
      </c>
      <c r="U8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90" s="82" t="str">
        <f>IF(tblClean[[#This Row],[Delivery Date]]="", "", tblClean[[#This Row],[Delivery Date]] - tblClean[[#This Row],[Lead Date]])</f>
        <v/>
      </c>
      <c r="W890" s="82" t="str">
        <f>_xlfn.XLOOKUP(tblClean[[#This Row],[Lead ID]], tblHP[Lead ID], tblHP[Potential_Bucket], "")</f>
        <v>Low</v>
      </c>
      <c r="X890" s="82" t="str">
        <f>IF(tblClean[[#This Row],[Customer Rating]]="", "", IF(tblClean[[#This Row],[Customer Rating]]&lt;=2,"0-2", IF(tblClean[[#This Row],[Customer Rating]]&lt;=5,"3-5", IF(tblClean[[#This Row],[Customer Rating]]&lt;=8,"6-8","9-10"))))</f>
        <v/>
      </c>
    </row>
    <row r="891" spans="1:24" x14ac:dyDescent="0.3">
      <c r="A891" s="33" t="s">
        <v>910</v>
      </c>
      <c r="B891" s="34" t="s">
        <v>21</v>
      </c>
      <c r="C891" s="34" t="s">
        <v>16</v>
      </c>
      <c r="D891" s="35">
        <v>45949</v>
      </c>
      <c r="E891" s="35">
        <v>45952</v>
      </c>
      <c r="F891" s="35">
        <v>45956</v>
      </c>
      <c r="G891" s="35">
        <v>45962</v>
      </c>
      <c r="H891" s="34" t="s">
        <v>17</v>
      </c>
      <c r="I891" s="34"/>
      <c r="J891" s="35">
        <v>45989</v>
      </c>
      <c r="K891" s="36">
        <v>4</v>
      </c>
      <c r="L891" s="44">
        <f>IF(NOT(ISBLANK(tblClean[[#This Row],[Pre-Booking Date]])), 1, 0)</f>
        <v>1</v>
      </c>
      <c r="M891" s="44">
        <f>IF(NOT(ISBLANK(tblClean[[#This Row],[Booking Date]])), 1, 0)</f>
        <v>1</v>
      </c>
      <c r="N891" s="38">
        <f>IF(NOT(ISBLANK(tblClean[[#This Row],[Delivery Date]])), 1, 0)</f>
        <v>1</v>
      </c>
      <c r="O891" s="38">
        <f>IF(OR(LOWER(TRIM(tblClean[[#This Row],[Cancellation Status]]))="yes", LOWER(TRIM(tblClean[[#This Row],[Cancellation Status]]))="cancelled"), 1, 0)</f>
        <v>0</v>
      </c>
      <c r="P891" s="38">
        <f>IF(AND(tblClean[[#This Row],[Is_Delivered]]=1, tblClean[[#This Row],[Is_Cancelled]]=0), 1, 0)</f>
        <v>1</v>
      </c>
      <c r="Q891" s="38">
        <f>IF(AND(NOT(ISBLANK(tblClean[[#This Row],[Pre-Booking Date]])), NOT(ISBLANK(tblClean[[#This Row],[Lead Date]]))), tblClean[[#This Row],[Pre-Booking Date]] - tblClean[[#This Row],[Lead Date]], "")</f>
        <v>3</v>
      </c>
      <c r="R891" s="38">
        <f>IF(AND(NOT(ISBLANK(tblClean[[#This Row],[Booking Date]])), NOT(ISBLANK(tblClean[[#This Row],[Pre-Booking Date]]))), tblClean[[#This Row],[Booking Date]] - tblClean[[#This Row],[Pre-Booking Date]], "")</f>
        <v>4</v>
      </c>
      <c r="S891" s="38">
        <f>IF(AND(NOT(ISBLANK(tblClean[[#This Row],[Delivery Date]])), NOT(ISBLANK(tblClean[[#This Row],[Booking Date]]))), tblClean[[#This Row],[Delivery Date]] - tblClean[[#This Row],[Booking Date]], "")</f>
        <v>6</v>
      </c>
      <c r="T891" s="39">
        <f>IF(AND(tblClean[[#This Row],[Is_SuccessfulDelivery]]=1, NOT(ISBLANK(tblClean[[#This Row],[Delivery Date]])), NOT(ISBLANK(tblClean[[#This Row],[Booking Date]]))),
   tblClean[[#This Row],[Delivery Date]] - tblClean[[#This Row],[Booking Date]],
   "")</f>
        <v>6</v>
      </c>
      <c r="U8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91" s="82">
        <f>IF(tblClean[[#This Row],[Delivery Date]]="", "", tblClean[[#This Row],[Delivery Date]] - tblClean[[#This Row],[Lead Date]])</f>
        <v>13</v>
      </c>
      <c r="W891" s="82" t="str">
        <f>_xlfn.XLOOKUP(tblClean[[#This Row],[Lead ID]], tblHP[Lead ID], tblHP[Potential_Bucket], "")</f>
        <v>Low</v>
      </c>
      <c r="X891" s="82" t="str">
        <f>IF(tblClean[[#This Row],[Customer Rating]]="", "", IF(tblClean[[#This Row],[Customer Rating]]&lt;=2,"0-2", IF(tblClean[[#This Row],[Customer Rating]]&lt;=5,"3-5", IF(tblClean[[#This Row],[Customer Rating]]&lt;=8,"6-8","9-10"))))</f>
        <v>3-5</v>
      </c>
    </row>
    <row r="892" spans="1:24" x14ac:dyDescent="0.3">
      <c r="A892" s="40" t="s">
        <v>911</v>
      </c>
      <c r="B892" s="41" t="s">
        <v>15</v>
      </c>
      <c r="C892" s="41" t="s">
        <v>22</v>
      </c>
      <c r="D892" s="42">
        <v>45937</v>
      </c>
      <c r="E892" s="41"/>
      <c r="F892" s="41"/>
      <c r="G892" s="41"/>
      <c r="H892" s="41" t="s">
        <v>23</v>
      </c>
      <c r="I892" s="41" t="s">
        <v>26</v>
      </c>
      <c r="J892" s="41"/>
      <c r="K892" s="43"/>
      <c r="L892" s="44">
        <f>IF(NOT(ISBLANK(tblClean[[#This Row],[Pre-Booking Date]])), 1, 0)</f>
        <v>0</v>
      </c>
      <c r="M892" s="44">
        <f>IF(NOT(ISBLANK(tblClean[[#This Row],[Booking Date]])), 1, 0)</f>
        <v>0</v>
      </c>
      <c r="N892" s="38">
        <f>IF(NOT(ISBLANK(tblClean[[#This Row],[Delivery Date]])), 1, 0)</f>
        <v>0</v>
      </c>
      <c r="O892" s="38">
        <f>IF(OR(LOWER(TRIM(tblClean[[#This Row],[Cancellation Status]]))="yes", LOWER(TRIM(tblClean[[#This Row],[Cancellation Status]]))="cancelled"), 1, 0)</f>
        <v>1</v>
      </c>
      <c r="P892" s="38">
        <f>IF(AND(tblClean[[#This Row],[Is_Delivered]]=1, tblClean[[#This Row],[Is_Cancelled]]=0), 1, 0)</f>
        <v>0</v>
      </c>
      <c r="Q892" s="38" t="str">
        <f>IF(AND(NOT(ISBLANK(tblClean[[#This Row],[Pre-Booking Date]])), NOT(ISBLANK(tblClean[[#This Row],[Lead Date]]))), tblClean[[#This Row],[Pre-Booking Date]] - tblClean[[#This Row],[Lead Date]], "")</f>
        <v/>
      </c>
      <c r="R892" s="38" t="str">
        <f>IF(AND(NOT(ISBLANK(tblClean[[#This Row],[Booking Date]])), NOT(ISBLANK(tblClean[[#This Row],[Pre-Booking Date]]))), tblClean[[#This Row],[Booking Date]] - tblClean[[#This Row],[Pre-Booking Date]], "")</f>
        <v/>
      </c>
      <c r="S892" s="38" t="str">
        <f>IF(AND(NOT(ISBLANK(tblClean[[#This Row],[Delivery Date]])), NOT(ISBLANK(tblClean[[#This Row],[Booking Date]]))), tblClean[[#This Row],[Delivery Date]] - tblClean[[#This Row],[Booking Date]], "")</f>
        <v/>
      </c>
      <c r="T892" s="39" t="str">
        <f>IF(AND(tblClean[[#This Row],[Is_SuccessfulDelivery]]=1, NOT(ISBLANK(tblClean[[#This Row],[Delivery Date]])), NOT(ISBLANK(tblClean[[#This Row],[Booking Date]]))),
   tblClean[[#This Row],[Delivery Date]] - tblClean[[#This Row],[Booking Date]],
   "")</f>
        <v/>
      </c>
      <c r="U8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92" s="82" t="str">
        <f>IF(tblClean[[#This Row],[Delivery Date]]="", "", tblClean[[#This Row],[Delivery Date]] - tblClean[[#This Row],[Lead Date]])</f>
        <v/>
      </c>
      <c r="W892" s="82" t="str">
        <f>_xlfn.XLOOKUP(tblClean[[#This Row],[Lead ID]], tblHP[Lead ID], tblHP[Potential_Bucket], "")</f>
        <v>Low</v>
      </c>
      <c r="X892" s="82" t="str">
        <f>IF(tblClean[[#This Row],[Customer Rating]]="", "", IF(tblClean[[#This Row],[Customer Rating]]&lt;=2,"0-2", IF(tblClean[[#This Row],[Customer Rating]]&lt;=5,"3-5", IF(tblClean[[#This Row],[Customer Rating]]&lt;=8,"6-8","9-10"))))</f>
        <v/>
      </c>
    </row>
    <row r="893" spans="1:24" x14ac:dyDescent="0.3">
      <c r="A893" s="33" t="s">
        <v>912</v>
      </c>
      <c r="B893" s="34" t="s">
        <v>21</v>
      </c>
      <c r="C893" s="34" t="s">
        <v>30</v>
      </c>
      <c r="D893" s="35">
        <v>45957</v>
      </c>
      <c r="E893" s="35">
        <v>45961</v>
      </c>
      <c r="F893" s="35">
        <v>45963</v>
      </c>
      <c r="G893" s="35">
        <v>45968</v>
      </c>
      <c r="H893" s="34" t="s">
        <v>17</v>
      </c>
      <c r="I893" s="34"/>
      <c r="J893" s="35">
        <v>45993</v>
      </c>
      <c r="K893" s="36">
        <v>7</v>
      </c>
      <c r="L893" s="44">
        <f>IF(NOT(ISBLANK(tblClean[[#This Row],[Pre-Booking Date]])), 1, 0)</f>
        <v>1</v>
      </c>
      <c r="M893" s="44">
        <f>IF(NOT(ISBLANK(tblClean[[#This Row],[Booking Date]])), 1, 0)</f>
        <v>1</v>
      </c>
      <c r="N893" s="38">
        <f>IF(NOT(ISBLANK(tblClean[[#This Row],[Delivery Date]])), 1, 0)</f>
        <v>1</v>
      </c>
      <c r="O893" s="38">
        <f>IF(OR(LOWER(TRIM(tblClean[[#This Row],[Cancellation Status]]))="yes", LOWER(TRIM(tblClean[[#This Row],[Cancellation Status]]))="cancelled"), 1, 0)</f>
        <v>0</v>
      </c>
      <c r="P893" s="38">
        <f>IF(AND(tblClean[[#This Row],[Is_Delivered]]=1, tblClean[[#This Row],[Is_Cancelled]]=0), 1, 0)</f>
        <v>1</v>
      </c>
      <c r="Q893" s="38">
        <f>IF(AND(NOT(ISBLANK(tblClean[[#This Row],[Pre-Booking Date]])), NOT(ISBLANK(tblClean[[#This Row],[Lead Date]]))), tblClean[[#This Row],[Pre-Booking Date]] - tblClean[[#This Row],[Lead Date]], "")</f>
        <v>4</v>
      </c>
      <c r="R893" s="38">
        <f>IF(AND(NOT(ISBLANK(tblClean[[#This Row],[Booking Date]])), NOT(ISBLANK(tblClean[[#This Row],[Pre-Booking Date]]))), tblClean[[#This Row],[Booking Date]] - tblClean[[#This Row],[Pre-Booking Date]], "")</f>
        <v>2</v>
      </c>
      <c r="S893" s="38">
        <f>IF(AND(NOT(ISBLANK(tblClean[[#This Row],[Delivery Date]])), NOT(ISBLANK(tblClean[[#This Row],[Booking Date]]))), tblClean[[#This Row],[Delivery Date]] - tblClean[[#This Row],[Booking Date]], "")</f>
        <v>5</v>
      </c>
      <c r="T893" s="39">
        <f>IF(AND(tblClean[[#This Row],[Is_SuccessfulDelivery]]=1, NOT(ISBLANK(tblClean[[#This Row],[Delivery Date]])), NOT(ISBLANK(tblClean[[#This Row],[Booking Date]]))),
   tblClean[[#This Row],[Delivery Date]] - tblClean[[#This Row],[Booking Date]],
   "")</f>
        <v>5</v>
      </c>
      <c r="U8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93" s="82">
        <f>IF(tblClean[[#This Row],[Delivery Date]]="", "", tblClean[[#This Row],[Delivery Date]] - tblClean[[#This Row],[Lead Date]])</f>
        <v>11</v>
      </c>
      <c r="W893" s="82" t="str">
        <f>_xlfn.XLOOKUP(tblClean[[#This Row],[Lead ID]], tblHP[Lead ID], tblHP[Potential_Bucket], "")</f>
        <v>Low</v>
      </c>
      <c r="X893" s="82" t="str">
        <f>IF(tblClean[[#This Row],[Customer Rating]]="", "", IF(tblClean[[#This Row],[Customer Rating]]&lt;=2,"0-2", IF(tblClean[[#This Row],[Customer Rating]]&lt;=5,"3-5", IF(tblClean[[#This Row],[Customer Rating]]&lt;=8,"6-8","9-10"))))</f>
        <v>6-8</v>
      </c>
    </row>
    <row r="894" spans="1:24" x14ac:dyDescent="0.3">
      <c r="A894" s="40" t="s">
        <v>913</v>
      </c>
      <c r="B894" s="41" t="s">
        <v>19</v>
      </c>
      <c r="C894" s="41" t="s">
        <v>30</v>
      </c>
      <c r="D894" s="42">
        <v>45958</v>
      </c>
      <c r="E894" s="42">
        <v>45963</v>
      </c>
      <c r="F894" s="42">
        <v>45967</v>
      </c>
      <c r="G894" s="42">
        <v>45974</v>
      </c>
      <c r="H894" s="41" t="s">
        <v>17</v>
      </c>
      <c r="I894" s="41"/>
      <c r="J894" s="42">
        <v>45990</v>
      </c>
      <c r="K894" s="43">
        <v>3</v>
      </c>
      <c r="L894" s="44">
        <f>IF(NOT(ISBLANK(tblClean[[#This Row],[Pre-Booking Date]])), 1, 0)</f>
        <v>1</v>
      </c>
      <c r="M894" s="44">
        <f>IF(NOT(ISBLANK(tblClean[[#This Row],[Booking Date]])), 1, 0)</f>
        <v>1</v>
      </c>
      <c r="N894" s="38">
        <f>IF(NOT(ISBLANK(tblClean[[#This Row],[Delivery Date]])), 1, 0)</f>
        <v>1</v>
      </c>
      <c r="O894" s="38">
        <f>IF(OR(LOWER(TRIM(tblClean[[#This Row],[Cancellation Status]]))="yes", LOWER(TRIM(tblClean[[#This Row],[Cancellation Status]]))="cancelled"), 1, 0)</f>
        <v>0</v>
      </c>
      <c r="P894" s="38">
        <f>IF(AND(tblClean[[#This Row],[Is_Delivered]]=1, tblClean[[#This Row],[Is_Cancelled]]=0), 1, 0)</f>
        <v>1</v>
      </c>
      <c r="Q894" s="38">
        <f>IF(AND(NOT(ISBLANK(tblClean[[#This Row],[Pre-Booking Date]])), NOT(ISBLANK(tblClean[[#This Row],[Lead Date]]))), tblClean[[#This Row],[Pre-Booking Date]] - tblClean[[#This Row],[Lead Date]], "")</f>
        <v>5</v>
      </c>
      <c r="R894" s="38">
        <f>IF(AND(NOT(ISBLANK(tblClean[[#This Row],[Booking Date]])), NOT(ISBLANK(tblClean[[#This Row],[Pre-Booking Date]]))), tblClean[[#This Row],[Booking Date]] - tblClean[[#This Row],[Pre-Booking Date]], "")</f>
        <v>4</v>
      </c>
      <c r="S894" s="38">
        <f>IF(AND(NOT(ISBLANK(tblClean[[#This Row],[Delivery Date]])), NOT(ISBLANK(tblClean[[#This Row],[Booking Date]]))), tblClean[[#This Row],[Delivery Date]] - tblClean[[#This Row],[Booking Date]], "")</f>
        <v>7</v>
      </c>
      <c r="T894" s="39">
        <f>IF(AND(tblClean[[#This Row],[Is_SuccessfulDelivery]]=1, NOT(ISBLANK(tblClean[[#This Row],[Delivery Date]])), NOT(ISBLANK(tblClean[[#This Row],[Booking Date]]))),
   tblClean[[#This Row],[Delivery Date]] - tblClean[[#This Row],[Booking Date]],
   "")</f>
        <v>7</v>
      </c>
      <c r="U8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94" s="82">
        <f>IF(tblClean[[#This Row],[Delivery Date]]="", "", tblClean[[#This Row],[Delivery Date]] - tblClean[[#This Row],[Lead Date]])</f>
        <v>16</v>
      </c>
      <c r="W894" s="82" t="str">
        <f>_xlfn.XLOOKUP(tblClean[[#This Row],[Lead ID]], tblHP[Lead ID], tblHP[Potential_Bucket], "")</f>
        <v>Medium</v>
      </c>
      <c r="X894" s="82" t="str">
        <f>IF(tblClean[[#This Row],[Customer Rating]]="", "", IF(tblClean[[#This Row],[Customer Rating]]&lt;=2,"0-2", IF(tblClean[[#This Row],[Customer Rating]]&lt;=5,"3-5", IF(tblClean[[#This Row],[Customer Rating]]&lt;=8,"6-8","9-10"))))</f>
        <v>3-5</v>
      </c>
    </row>
    <row r="895" spans="1:24" x14ac:dyDescent="0.3">
      <c r="A895" s="33" t="s">
        <v>914</v>
      </c>
      <c r="B895" s="34" t="s">
        <v>21</v>
      </c>
      <c r="C895" s="34" t="s">
        <v>22</v>
      </c>
      <c r="D895" s="35">
        <v>45938</v>
      </c>
      <c r="E895" s="34"/>
      <c r="F895" s="34"/>
      <c r="G895" s="34"/>
      <c r="H895" s="34" t="s">
        <v>23</v>
      </c>
      <c r="I895" s="34" t="s">
        <v>33</v>
      </c>
      <c r="J895" s="34"/>
      <c r="K895" s="36"/>
      <c r="L895" s="44">
        <f>IF(NOT(ISBLANK(tblClean[[#This Row],[Pre-Booking Date]])), 1, 0)</f>
        <v>0</v>
      </c>
      <c r="M895" s="44">
        <f>IF(NOT(ISBLANK(tblClean[[#This Row],[Booking Date]])), 1, 0)</f>
        <v>0</v>
      </c>
      <c r="N895" s="38">
        <f>IF(NOT(ISBLANK(tblClean[[#This Row],[Delivery Date]])), 1, 0)</f>
        <v>0</v>
      </c>
      <c r="O895" s="38">
        <f>IF(OR(LOWER(TRIM(tblClean[[#This Row],[Cancellation Status]]))="yes", LOWER(TRIM(tblClean[[#This Row],[Cancellation Status]]))="cancelled"), 1, 0)</f>
        <v>1</v>
      </c>
      <c r="P895" s="38">
        <f>IF(AND(tblClean[[#This Row],[Is_Delivered]]=1, tblClean[[#This Row],[Is_Cancelled]]=0), 1, 0)</f>
        <v>0</v>
      </c>
      <c r="Q895" s="38" t="str">
        <f>IF(AND(NOT(ISBLANK(tblClean[[#This Row],[Pre-Booking Date]])), NOT(ISBLANK(tblClean[[#This Row],[Lead Date]]))), tblClean[[#This Row],[Pre-Booking Date]] - tblClean[[#This Row],[Lead Date]], "")</f>
        <v/>
      </c>
      <c r="R895" s="38" t="str">
        <f>IF(AND(NOT(ISBLANK(tblClean[[#This Row],[Booking Date]])), NOT(ISBLANK(tblClean[[#This Row],[Pre-Booking Date]]))), tblClean[[#This Row],[Booking Date]] - tblClean[[#This Row],[Pre-Booking Date]], "")</f>
        <v/>
      </c>
      <c r="S895" s="38" t="str">
        <f>IF(AND(NOT(ISBLANK(tblClean[[#This Row],[Delivery Date]])), NOT(ISBLANK(tblClean[[#This Row],[Booking Date]]))), tblClean[[#This Row],[Delivery Date]] - tblClean[[#This Row],[Booking Date]], "")</f>
        <v/>
      </c>
      <c r="T895" s="39" t="str">
        <f>IF(AND(tblClean[[#This Row],[Is_SuccessfulDelivery]]=1, NOT(ISBLANK(tblClean[[#This Row],[Delivery Date]])), NOT(ISBLANK(tblClean[[#This Row],[Booking Date]]))),
   tblClean[[#This Row],[Delivery Date]] - tblClean[[#This Row],[Booking Date]],
   "")</f>
        <v/>
      </c>
      <c r="U8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95" s="82" t="str">
        <f>IF(tblClean[[#This Row],[Delivery Date]]="", "", tblClean[[#This Row],[Delivery Date]] - tblClean[[#This Row],[Lead Date]])</f>
        <v/>
      </c>
      <c r="W895" s="82" t="str">
        <f>_xlfn.XLOOKUP(tblClean[[#This Row],[Lead ID]], tblHP[Lead ID], tblHP[Potential_Bucket], "")</f>
        <v>Low</v>
      </c>
      <c r="X895" s="82" t="str">
        <f>IF(tblClean[[#This Row],[Customer Rating]]="", "", IF(tblClean[[#This Row],[Customer Rating]]&lt;=2,"0-2", IF(tblClean[[#This Row],[Customer Rating]]&lt;=5,"3-5", IF(tblClean[[#This Row],[Customer Rating]]&lt;=8,"6-8","9-10"))))</f>
        <v/>
      </c>
    </row>
    <row r="896" spans="1:24" x14ac:dyDescent="0.3">
      <c r="A896" s="40" t="s">
        <v>915</v>
      </c>
      <c r="B896" s="41" t="s">
        <v>32</v>
      </c>
      <c r="C896" s="41" t="s">
        <v>16</v>
      </c>
      <c r="D896" s="42">
        <v>45941</v>
      </c>
      <c r="E896" s="42">
        <v>45945</v>
      </c>
      <c r="F896" s="42">
        <v>45948</v>
      </c>
      <c r="G896" s="42">
        <v>45953</v>
      </c>
      <c r="H896" s="41" t="s">
        <v>17</v>
      </c>
      <c r="I896" s="41"/>
      <c r="J896" s="42">
        <v>45978</v>
      </c>
      <c r="K896" s="43">
        <v>7</v>
      </c>
      <c r="L896" s="44">
        <f>IF(NOT(ISBLANK(tblClean[[#This Row],[Pre-Booking Date]])), 1, 0)</f>
        <v>1</v>
      </c>
      <c r="M896" s="44">
        <f>IF(NOT(ISBLANK(tblClean[[#This Row],[Booking Date]])), 1, 0)</f>
        <v>1</v>
      </c>
      <c r="N896" s="38">
        <f>IF(NOT(ISBLANK(tblClean[[#This Row],[Delivery Date]])), 1, 0)</f>
        <v>1</v>
      </c>
      <c r="O896" s="38">
        <f>IF(OR(LOWER(TRIM(tblClean[[#This Row],[Cancellation Status]]))="yes", LOWER(TRIM(tblClean[[#This Row],[Cancellation Status]]))="cancelled"), 1, 0)</f>
        <v>0</v>
      </c>
      <c r="P896" s="38">
        <f>IF(AND(tblClean[[#This Row],[Is_Delivered]]=1, tblClean[[#This Row],[Is_Cancelled]]=0), 1, 0)</f>
        <v>1</v>
      </c>
      <c r="Q896" s="38">
        <f>IF(AND(NOT(ISBLANK(tblClean[[#This Row],[Pre-Booking Date]])), NOT(ISBLANK(tblClean[[#This Row],[Lead Date]]))), tblClean[[#This Row],[Pre-Booking Date]] - tblClean[[#This Row],[Lead Date]], "")</f>
        <v>4</v>
      </c>
      <c r="R896" s="38">
        <f>IF(AND(NOT(ISBLANK(tblClean[[#This Row],[Booking Date]])), NOT(ISBLANK(tblClean[[#This Row],[Pre-Booking Date]]))), tblClean[[#This Row],[Booking Date]] - tblClean[[#This Row],[Pre-Booking Date]], "")</f>
        <v>3</v>
      </c>
      <c r="S896" s="38">
        <f>IF(AND(NOT(ISBLANK(tblClean[[#This Row],[Delivery Date]])), NOT(ISBLANK(tblClean[[#This Row],[Booking Date]]))), tblClean[[#This Row],[Delivery Date]] - tblClean[[#This Row],[Booking Date]], "")</f>
        <v>5</v>
      </c>
      <c r="T896" s="39">
        <f>IF(AND(tblClean[[#This Row],[Is_SuccessfulDelivery]]=1, NOT(ISBLANK(tblClean[[#This Row],[Delivery Date]])), NOT(ISBLANK(tblClean[[#This Row],[Booking Date]]))),
   tblClean[[#This Row],[Delivery Date]] - tblClean[[#This Row],[Booking Date]],
   "")</f>
        <v>5</v>
      </c>
      <c r="U8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896" s="82">
        <f>IF(tblClean[[#This Row],[Delivery Date]]="", "", tblClean[[#This Row],[Delivery Date]] - tblClean[[#This Row],[Lead Date]])</f>
        <v>12</v>
      </c>
      <c r="W896" s="82" t="str">
        <f>_xlfn.XLOOKUP(tblClean[[#This Row],[Lead ID]], tblHP[Lead ID], tblHP[Potential_Bucket], "")</f>
        <v>Low</v>
      </c>
      <c r="X896" s="82" t="str">
        <f>IF(tblClean[[#This Row],[Customer Rating]]="", "", IF(tblClean[[#This Row],[Customer Rating]]&lt;=2,"0-2", IF(tblClean[[#This Row],[Customer Rating]]&lt;=5,"3-5", IF(tblClean[[#This Row],[Customer Rating]]&lt;=8,"6-8","9-10"))))</f>
        <v>6-8</v>
      </c>
    </row>
    <row r="897" spans="1:24" x14ac:dyDescent="0.3">
      <c r="A897" s="33" t="s">
        <v>916</v>
      </c>
      <c r="B897" s="34" t="s">
        <v>19</v>
      </c>
      <c r="C897" s="34" t="s">
        <v>16</v>
      </c>
      <c r="D897" s="35">
        <v>45955</v>
      </c>
      <c r="E897" s="35">
        <v>45957</v>
      </c>
      <c r="F897" s="35">
        <v>45958</v>
      </c>
      <c r="G897" s="35">
        <v>45963</v>
      </c>
      <c r="H897" s="34" t="s">
        <v>17</v>
      </c>
      <c r="I897" s="34"/>
      <c r="J897" s="35">
        <v>45983</v>
      </c>
      <c r="K897" s="36">
        <v>9</v>
      </c>
      <c r="L897" s="44">
        <f>IF(NOT(ISBLANK(tblClean[[#This Row],[Pre-Booking Date]])), 1, 0)</f>
        <v>1</v>
      </c>
      <c r="M897" s="44">
        <f>IF(NOT(ISBLANK(tblClean[[#This Row],[Booking Date]])), 1, 0)</f>
        <v>1</v>
      </c>
      <c r="N897" s="38">
        <f>IF(NOT(ISBLANK(tblClean[[#This Row],[Delivery Date]])), 1, 0)</f>
        <v>1</v>
      </c>
      <c r="O897" s="38">
        <f>IF(OR(LOWER(TRIM(tblClean[[#This Row],[Cancellation Status]]))="yes", LOWER(TRIM(tblClean[[#This Row],[Cancellation Status]]))="cancelled"), 1, 0)</f>
        <v>0</v>
      </c>
      <c r="P897" s="38">
        <f>IF(AND(tblClean[[#This Row],[Is_Delivered]]=1, tblClean[[#This Row],[Is_Cancelled]]=0), 1, 0)</f>
        <v>1</v>
      </c>
      <c r="Q897" s="38">
        <f>IF(AND(NOT(ISBLANK(tblClean[[#This Row],[Pre-Booking Date]])), NOT(ISBLANK(tblClean[[#This Row],[Lead Date]]))), tblClean[[#This Row],[Pre-Booking Date]] - tblClean[[#This Row],[Lead Date]], "")</f>
        <v>2</v>
      </c>
      <c r="R897" s="38">
        <f>IF(AND(NOT(ISBLANK(tblClean[[#This Row],[Booking Date]])), NOT(ISBLANK(tblClean[[#This Row],[Pre-Booking Date]]))), tblClean[[#This Row],[Booking Date]] - tblClean[[#This Row],[Pre-Booking Date]], "")</f>
        <v>1</v>
      </c>
      <c r="S897" s="38">
        <f>IF(AND(NOT(ISBLANK(tblClean[[#This Row],[Delivery Date]])), NOT(ISBLANK(tblClean[[#This Row],[Booking Date]]))), tblClean[[#This Row],[Delivery Date]] - tblClean[[#This Row],[Booking Date]], "")</f>
        <v>5</v>
      </c>
      <c r="T897" s="39">
        <f>IF(AND(tblClean[[#This Row],[Is_SuccessfulDelivery]]=1, NOT(ISBLANK(tblClean[[#This Row],[Delivery Date]])), NOT(ISBLANK(tblClean[[#This Row],[Booking Date]]))),
   tblClean[[#This Row],[Delivery Date]] - tblClean[[#This Row],[Booking Date]],
   "")</f>
        <v>5</v>
      </c>
      <c r="U8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897" s="82">
        <f>IF(tblClean[[#This Row],[Delivery Date]]="", "", tblClean[[#This Row],[Delivery Date]] - tblClean[[#This Row],[Lead Date]])</f>
        <v>8</v>
      </c>
      <c r="W897" s="82" t="str">
        <f>_xlfn.XLOOKUP(tblClean[[#This Row],[Lead ID]], tblHP[Lead ID], tblHP[Potential_Bucket], "")</f>
        <v>Low</v>
      </c>
      <c r="X897" s="82" t="str">
        <f>IF(tblClean[[#This Row],[Customer Rating]]="", "", IF(tblClean[[#This Row],[Customer Rating]]&lt;=2,"0-2", IF(tblClean[[#This Row],[Customer Rating]]&lt;=5,"3-5", IF(tblClean[[#This Row],[Customer Rating]]&lt;=8,"6-8","9-10"))))</f>
        <v>9-10</v>
      </c>
    </row>
    <row r="898" spans="1:24" x14ac:dyDescent="0.3">
      <c r="A898" s="40" t="s">
        <v>917</v>
      </c>
      <c r="B898" s="41" t="s">
        <v>32</v>
      </c>
      <c r="C898" s="41" t="s">
        <v>16</v>
      </c>
      <c r="D898" s="42">
        <v>45935</v>
      </c>
      <c r="E898" s="42">
        <v>45937</v>
      </c>
      <c r="F898" s="42">
        <v>45941</v>
      </c>
      <c r="G898" s="42">
        <v>45943</v>
      </c>
      <c r="H898" s="41" t="s">
        <v>17</v>
      </c>
      <c r="I898" s="41"/>
      <c r="J898" s="42">
        <v>45960</v>
      </c>
      <c r="K898" s="43">
        <v>4</v>
      </c>
      <c r="L898" s="44">
        <f>IF(NOT(ISBLANK(tblClean[[#This Row],[Pre-Booking Date]])), 1, 0)</f>
        <v>1</v>
      </c>
      <c r="M898" s="44">
        <f>IF(NOT(ISBLANK(tblClean[[#This Row],[Booking Date]])), 1, 0)</f>
        <v>1</v>
      </c>
      <c r="N898" s="38">
        <f>IF(NOT(ISBLANK(tblClean[[#This Row],[Delivery Date]])), 1, 0)</f>
        <v>1</v>
      </c>
      <c r="O898" s="38">
        <f>IF(OR(LOWER(TRIM(tblClean[[#This Row],[Cancellation Status]]))="yes", LOWER(TRIM(tblClean[[#This Row],[Cancellation Status]]))="cancelled"), 1, 0)</f>
        <v>0</v>
      </c>
      <c r="P898" s="38">
        <f>IF(AND(tblClean[[#This Row],[Is_Delivered]]=1, tblClean[[#This Row],[Is_Cancelled]]=0), 1, 0)</f>
        <v>1</v>
      </c>
      <c r="Q898" s="38">
        <f>IF(AND(NOT(ISBLANK(tblClean[[#This Row],[Pre-Booking Date]])), NOT(ISBLANK(tblClean[[#This Row],[Lead Date]]))), tblClean[[#This Row],[Pre-Booking Date]] - tblClean[[#This Row],[Lead Date]], "")</f>
        <v>2</v>
      </c>
      <c r="R898" s="38">
        <f>IF(AND(NOT(ISBLANK(tblClean[[#This Row],[Booking Date]])), NOT(ISBLANK(tblClean[[#This Row],[Pre-Booking Date]]))), tblClean[[#This Row],[Booking Date]] - tblClean[[#This Row],[Pre-Booking Date]], "")</f>
        <v>4</v>
      </c>
      <c r="S898" s="38">
        <f>IF(AND(NOT(ISBLANK(tblClean[[#This Row],[Delivery Date]])), NOT(ISBLANK(tblClean[[#This Row],[Booking Date]]))), tblClean[[#This Row],[Delivery Date]] - tblClean[[#This Row],[Booking Date]], "")</f>
        <v>2</v>
      </c>
      <c r="T898" s="39">
        <f>IF(AND(tblClean[[#This Row],[Is_SuccessfulDelivery]]=1, NOT(ISBLANK(tblClean[[#This Row],[Delivery Date]])), NOT(ISBLANK(tblClean[[#This Row],[Booking Date]]))),
   tblClean[[#This Row],[Delivery Date]] - tblClean[[#This Row],[Booking Date]],
   "")</f>
        <v>2</v>
      </c>
      <c r="U8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898" s="82">
        <f>IF(tblClean[[#This Row],[Delivery Date]]="", "", tblClean[[#This Row],[Delivery Date]] - tblClean[[#This Row],[Lead Date]])</f>
        <v>8</v>
      </c>
      <c r="W898" s="82" t="str">
        <f>_xlfn.XLOOKUP(tblClean[[#This Row],[Lead ID]], tblHP[Lead ID], tblHP[Potential_Bucket], "")</f>
        <v>Low</v>
      </c>
      <c r="X898" s="82" t="str">
        <f>IF(tblClean[[#This Row],[Customer Rating]]="", "", IF(tblClean[[#This Row],[Customer Rating]]&lt;=2,"0-2", IF(tblClean[[#This Row],[Customer Rating]]&lt;=5,"3-5", IF(tblClean[[#This Row],[Customer Rating]]&lt;=8,"6-8","9-10"))))</f>
        <v>3-5</v>
      </c>
    </row>
    <row r="899" spans="1:24" x14ac:dyDescent="0.3">
      <c r="A899" s="33" t="s">
        <v>918</v>
      </c>
      <c r="B899" s="34" t="s">
        <v>15</v>
      </c>
      <c r="C899" s="34" t="s">
        <v>22</v>
      </c>
      <c r="D899" s="35">
        <v>45956</v>
      </c>
      <c r="E899" s="34"/>
      <c r="F899" s="34"/>
      <c r="G899" s="34"/>
      <c r="H899" s="34" t="s">
        <v>23</v>
      </c>
      <c r="I899" s="34" t="s">
        <v>33</v>
      </c>
      <c r="J899" s="34"/>
      <c r="K899" s="36"/>
      <c r="L899" s="44">
        <f>IF(NOT(ISBLANK(tblClean[[#This Row],[Pre-Booking Date]])), 1, 0)</f>
        <v>0</v>
      </c>
      <c r="M899" s="44">
        <f>IF(NOT(ISBLANK(tblClean[[#This Row],[Booking Date]])), 1, 0)</f>
        <v>0</v>
      </c>
      <c r="N899" s="38">
        <f>IF(NOT(ISBLANK(tblClean[[#This Row],[Delivery Date]])), 1, 0)</f>
        <v>0</v>
      </c>
      <c r="O899" s="38">
        <f>IF(OR(LOWER(TRIM(tblClean[[#This Row],[Cancellation Status]]))="yes", LOWER(TRIM(tblClean[[#This Row],[Cancellation Status]]))="cancelled"), 1, 0)</f>
        <v>1</v>
      </c>
      <c r="P899" s="38">
        <f>IF(AND(tblClean[[#This Row],[Is_Delivered]]=1, tblClean[[#This Row],[Is_Cancelled]]=0), 1, 0)</f>
        <v>0</v>
      </c>
      <c r="Q899" s="38" t="str">
        <f>IF(AND(NOT(ISBLANK(tblClean[[#This Row],[Pre-Booking Date]])), NOT(ISBLANK(tblClean[[#This Row],[Lead Date]]))), tblClean[[#This Row],[Pre-Booking Date]] - tblClean[[#This Row],[Lead Date]], "")</f>
        <v/>
      </c>
      <c r="R899" s="38" t="str">
        <f>IF(AND(NOT(ISBLANK(tblClean[[#This Row],[Booking Date]])), NOT(ISBLANK(tblClean[[#This Row],[Pre-Booking Date]]))), tblClean[[#This Row],[Booking Date]] - tblClean[[#This Row],[Pre-Booking Date]], "")</f>
        <v/>
      </c>
      <c r="S899" s="38" t="str">
        <f>IF(AND(NOT(ISBLANK(tblClean[[#This Row],[Delivery Date]])), NOT(ISBLANK(tblClean[[#This Row],[Booking Date]]))), tblClean[[#This Row],[Delivery Date]] - tblClean[[#This Row],[Booking Date]], "")</f>
        <v/>
      </c>
      <c r="T899" s="39" t="str">
        <f>IF(AND(tblClean[[#This Row],[Is_SuccessfulDelivery]]=1, NOT(ISBLANK(tblClean[[#This Row],[Delivery Date]])), NOT(ISBLANK(tblClean[[#This Row],[Booking Date]]))),
   tblClean[[#This Row],[Delivery Date]] - tblClean[[#This Row],[Booking Date]],
   "")</f>
        <v/>
      </c>
      <c r="U8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899" s="82" t="str">
        <f>IF(tblClean[[#This Row],[Delivery Date]]="", "", tblClean[[#This Row],[Delivery Date]] - tblClean[[#This Row],[Lead Date]])</f>
        <v/>
      </c>
      <c r="W899" s="82" t="str">
        <f>_xlfn.XLOOKUP(tblClean[[#This Row],[Lead ID]], tblHP[Lead ID], tblHP[Potential_Bucket], "")</f>
        <v>Low</v>
      </c>
      <c r="X899" s="82" t="str">
        <f>IF(tblClean[[#This Row],[Customer Rating]]="", "", IF(tblClean[[#This Row],[Customer Rating]]&lt;=2,"0-2", IF(tblClean[[#This Row],[Customer Rating]]&lt;=5,"3-5", IF(tblClean[[#This Row],[Customer Rating]]&lt;=8,"6-8","9-10"))))</f>
        <v/>
      </c>
    </row>
    <row r="900" spans="1:24" x14ac:dyDescent="0.3">
      <c r="A900" s="40" t="s">
        <v>919</v>
      </c>
      <c r="B900" s="41" t="s">
        <v>15</v>
      </c>
      <c r="C900" s="41" t="s">
        <v>16</v>
      </c>
      <c r="D900" s="42">
        <v>45959</v>
      </c>
      <c r="E900" s="42">
        <v>45962</v>
      </c>
      <c r="F900" s="42">
        <v>45966</v>
      </c>
      <c r="G900" s="42">
        <v>45971</v>
      </c>
      <c r="H900" s="41" t="s">
        <v>17</v>
      </c>
      <c r="I900" s="41"/>
      <c r="J900" s="42">
        <v>45981</v>
      </c>
      <c r="K900" s="43">
        <v>7</v>
      </c>
      <c r="L900" s="44">
        <f>IF(NOT(ISBLANK(tblClean[[#This Row],[Pre-Booking Date]])), 1, 0)</f>
        <v>1</v>
      </c>
      <c r="M900" s="44">
        <f>IF(NOT(ISBLANK(tblClean[[#This Row],[Booking Date]])), 1, 0)</f>
        <v>1</v>
      </c>
      <c r="N900" s="38">
        <f>IF(NOT(ISBLANK(tblClean[[#This Row],[Delivery Date]])), 1, 0)</f>
        <v>1</v>
      </c>
      <c r="O900" s="38">
        <f>IF(OR(LOWER(TRIM(tblClean[[#This Row],[Cancellation Status]]))="yes", LOWER(TRIM(tblClean[[#This Row],[Cancellation Status]]))="cancelled"), 1, 0)</f>
        <v>0</v>
      </c>
      <c r="P900" s="38">
        <f>IF(AND(tblClean[[#This Row],[Is_Delivered]]=1, tblClean[[#This Row],[Is_Cancelled]]=0), 1, 0)</f>
        <v>1</v>
      </c>
      <c r="Q900" s="38">
        <f>IF(AND(NOT(ISBLANK(tblClean[[#This Row],[Pre-Booking Date]])), NOT(ISBLANK(tblClean[[#This Row],[Lead Date]]))), tblClean[[#This Row],[Pre-Booking Date]] - tblClean[[#This Row],[Lead Date]], "")</f>
        <v>3</v>
      </c>
      <c r="R900" s="38">
        <f>IF(AND(NOT(ISBLANK(tblClean[[#This Row],[Booking Date]])), NOT(ISBLANK(tblClean[[#This Row],[Pre-Booking Date]]))), tblClean[[#This Row],[Booking Date]] - tblClean[[#This Row],[Pre-Booking Date]], "")</f>
        <v>4</v>
      </c>
      <c r="S900" s="38">
        <f>IF(AND(NOT(ISBLANK(tblClean[[#This Row],[Delivery Date]])), NOT(ISBLANK(tblClean[[#This Row],[Booking Date]]))), tblClean[[#This Row],[Delivery Date]] - tblClean[[#This Row],[Booking Date]], "")</f>
        <v>5</v>
      </c>
      <c r="T900" s="39">
        <f>IF(AND(tblClean[[#This Row],[Is_SuccessfulDelivery]]=1, NOT(ISBLANK(tblClean[[#This Row],[Delivery Date]])), NOT(ISBLANK(tblClean[[#This Row],[Booking Date]]))),
   tblClean[[#This Row],[Delivery Date]] - tblClean[[#This Row],[Booking Date]],
   "")</f>
        <v>5</v>
      </c>
      <c r="U9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00" s="82">
        <f>IF(tblClean[[#This Row],[Delivery Date]]="", "", tblClean[[#This Row],[Delivery Date]] - tblClean[[#This Row],[Lead Date]])</f>
        <v>12</v>
      </c>
      <c r="W900" s="82" t="str">
        <f>_xlfn.XLOOKUP(tblClean[[#This Row],[Lead ID]], tblHP[Lead ID], tblHP[Potential_Bucket], "")</f>
        <v>Low</v>
      </c>
      <c r="X900" s="82" t="str">
        <f>IF(tblClean[[#This Row],[Customer Rating]]="", "", IF(tblClean[[#This Row],[Customer Rating]]&lt;=2,"0-2", IF(tblClean[[#This Row],[Customer Rating]]&lt;=5,"3-5", IF(tblClean[[#This Row],[Customer Rating]]&lt;=8,"6-8","9-10"))))</f>
        <v>6-8</v>
      </c>
    </row>
    <row r="901" spans="1:24" x14ac:dyDescent="0.3">
      <c r="A901" s="33" t="s">
        <v>920</v>
      </c>
      <c r="B901" s="34" t="s">
        <v>15</v>
      </c>
      <c r="C901" s="34" t="s">
        <v>16</v>
      </c>
      <c r="D901" s="35">
        <v>45950</v>
      </c>
      <c r="E901" s="35">
        <v>45955</v>
      </c>
      <c r="F901" s="35">
        <v>45957</v>
      </c>
      <c r="G901" s="35">
        <v>45964</v>
      </c>
      <c r="H901" s="34" t="s">
        <v>17</v>
      </c>
      <c r="I901" s="34"/>
      <c r="J901" s="35">
        <v>45974</v>
      </c>
      <c r="K901" s="36">
        <v>7</v>
      </c>
      <c r="L901" s="44">
        <f>IF(NOT(ISBLANK(tblClean[[#This Row],[Pre-Booking Date]])), 1, 0)</f>
        <v>1</v>
      </c>
      <c r="M901" s="44">
        <f>IF(NOT(ISBLANK(tblClean[[#This Row],[Booking Date]])), 1, 0)</f>
        <v>1</v>
      </c>
      <c r="N901" s="38">
        <f>IF(NOT(ISBLANK(tblClean[[#This Row],[Delivery Date]])), 1, 0)</f>
        <v>1</v>
      </c>
      <c r="O901" s="38">
        <f>IF(OR(LOWER(TRIM(tblClean[[#This Row],[Cancellation Status]]))="yes", LOWER(TRIM(tblClean[[#This Row],[Cancellation Status]]))="cancelled"), 1, 0)</f>
        <v>0</v>
      </c>
      <c r="P901" s="38">
        <f>IF(AND(tblClean[[#This Row],[Is_Delivered]]=1, tblClean[[#This Row],[Is_Cancelled]]=0), 1, 0)</f>
        <v>1</v>
      </c>
      <c r="Q901" s="38">
        <f>IF(AND(NOT(ISBLANK(tblClean[[#This Row],[Pre-Booking Date]])), NOT(ISBLANK(tblClean[[#This Row],[Lead Date]]))), tblClean[[#This Row],[Pre-Booking Date]] - tblClean[[#This Row],[Lead Date]], "")</f>
        <v>5</v>
      </c>
      <c r="R901" s="38">
        <f>IF(AND(NOT(ISBLANK(tblClean[[#This Row],[Booking Date]])), NOT(ISBLANK(tblClean[[#This Row],[Pre-Booking Date]]))), tblClean[[#This Row],[Booking Date]] - tblClean[[#This Row],[Pre-Booking Date]], "")</f>
        <v>2</v>
      </c>
      <c r="S901" s="38">
        <f>IF(AND(NOT(ISBLANK(tblClean[[#This Row],[Delivery Date]])), NOT(ISBLANK(tblClean[[#This Row],[Booking Date]]))), tblClean[[#This Row],[Delivery Date]] - tblClean[[#This Row],[Booking Date]], "")</f>
        <v>7</v>
      </c>
      <c r="T901" s="39">
        <f>IF(AND(tblClean[[#This Row],[Is_SuccessfulDelivery]]=1, NOT(ISBLANK(tblClean[[#This Row],[Delivery Date]])), NOT(ISBLANK(tblClean[[#This Row],[Booking Date]]))),
   tblClean[[#This Row],[Delivery Date]] - tblClean[[#This Row],[Booking Date]],
   "")</f>
        <v>7</v>
      </c>
      <c r="U9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01" s="82">
        <f>IF(tblClean[[#This Row],[Delivery Date]]="", "", tblClean[[#This Row],[Delivery Date]] - tblClean[[#This Row],[Lead Date]])</f>
        <v>14</v>
      </c>
      <c r="W901" s="82" t="str">
        <f>_xlfn.XLOOKUP(tblClean[[#This Row],[Lead ID]], tblHP[Lead ID], tblHP[Potential_Bucket], "")</f>
        <v>Low</v>
      </c>
      <c r="X901" s="82" t="str">
        <f>IF(tblClean[[#This Row],[Customer Rating]]="", "", IF(tblClean[[#This Row],[Customer Rating]]&lt;=2,"0-2", IF(tblClean[[#This Row],[Customer Rating]]&lt;=5,"3-5", IF(tblClean[[#This Row],[Customer Rating]]&lt;=8,"6-8","9-10"))))</f>
        <v>6-8</v>
      </c>
    </row>
    <row r="902" spans="1:24" x14ac:dyDescent="0.3">
      <c r="A902" s="40" t="s">
        <v>921</v>
      </c>
      <c r="B902" s="41" t="s">
        <v>21</v>
      </c>
      <c r="C902" s="41" t="s">
        <v>16</v>
      </c>
      <c r="D902" s="42">
        <v>45931</v>
      </c>
      <c r="E902" s="42">
        <v>45934</v>
      </c>
      <c r="F902" s="42">
        <v>45937</v>
      </c>
      <c r="G902" s="42">
        <v>45942</v>
      </c>
      <c r="H902" s="41" t="s">
        <v>17</v>
      </c>
      <c r="I902" s="41"/>
      <c r="J902" s="42">
        <v>45954</v>
      </c>
      <c r="K902" s="43">
        <v>7</v>
      </c>
      <c r="L902" s="44">
        <f>IF(NOT(ISBLANK(tblClean[[#This Row],[Pre-Booking Date]])), 1, 0)</f>
        <v>1</v>
      </c>
      <c r="M902" s="44">
        <f>IF(NOT(ISBLANK(tblClean[[#This Row],[Booking Date]])), 1, 0)</f>
        <v>1</v>
      </c>
      <c r="N902" s="38">
        <f>IF(NOT(ISBLANK(tblClean[[#This Row],[Delivery Date]])), 1, 0)</f>
        <v>1</v>
      </c>
      <c r="O902" s="38">
        <f>IF(OR(LOWER(TRIM(tblClean[[#This Row],[Cancellation Status]]))="yes", LOWER(TRIM(tblClean[[#This Row],[Cancellation Status]]))="cancelled"), 1, 0)</f>
        <v>0</v>
      </c>
      <c r="P902" s="38">
        <f>IF(AND(tblClean[[#This Row],[Is_Delivered]]=1, tblClean[[#This Row],[Is_Cancelled]]=0), 1, 0)</f>
        <v>1</v>
      </c>
      <c r="Q902" s="38">
        <f>IF(AND(NOT(ISBLANK(tblClean[[#This Row],[Pre-Booking Date]])), NOT(ISBLANK(tblClean[[#This Row],[Lead Date]]))), tblClean[[#This Row],[Pre-Booking Date]] - tblClean[[#This Row],[Lead Date]], "")</f>
        <v>3</v>
      </c>
      <c r="R902" s="38">
        <f>IF(AND(NOT(ISBLANK(tblClean[[#This Row],[Booking Date]])), NOT(ISBLANK(tblClean[[#This Row],[Pre-Booking Date]]))), tblClean[[#This Row],[Booking Date]] - tblClean[[#This Row],[Pre-Booking Date]], "")</f>
        <v>3</v>
      </c>
      <c r="S902" s="38">
        <f>IF(AND(NOT(ISBLANK(tblClean[[#This Row],[Delivery Date]])), NOT(ISBLANK(tblClean[[#This Row],[Booking Date]]))), tblClean[[#This Row],[Delivery Date]] - tblClean[[#This Row],[Booking Date]], "")</f>
        <v>5</v>
      </c>
      <c r="T902" s="39">
        <f>IF(AND(tblClean[[#This Row],[Is_SuccessfulDelivery]]=1, NOT(ISBLANK(tblClean[[#This Row],[Delivery Date]])), NOT(ISBLANK(tblClean[[#This Row],[Booking Date]]))),
   tblClean[[#This Row],[Delivery Date]] - tblClean[[#This Row],[Booking Date]],
   "")</f>
        <v>5</v>
      </c>
      <c r="U9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02" s="82">
        <f>IF(tblClean[[#This Row],[Delivery Date]]="", "", tblClean[[#This Row],[Delivery Date]] - tblClean[[#This Row],[Lead Date]])</f>
        <v>11</v>
      </c>
      <c r="W902" s="82" t="str">
        <f>_xlfn.XLOOKUP(tblClean[[#This Row],[Lead ID]], tblHP[Lead ID], tblHP[Potential_Bucket], "")</f>
        <v>Low</v>
      </c>
      <c r="X902" s="82" t="str">
        <f>IF(tblClean[[#This Row],[Customer Rating]]="", "", IF(tblClean[[#This Row],[Customer Rating]]&lt;=2,"0-2", IF(tblClean[[#This Row],[Customer Rating]]&lt;=5,"3-5", IF(tblClean[[#This Row],[Customer Rating]]&lt;=8,"6-8","9-10"))))</f>
        <v>6-8</v>
      </c>
    </row>
    <row r="903" spans="1:24" x14ac:dyDescent="0.3">
      <c r="A903" s="33" t="s">
        <v>922</v>
      </c>
      <c r="B903" s="34" t="s">
        <v>19</v>
      </c>
      <c r="C903" s="34" t="s">
        <v>16</v>
      </c>
      <c r="D903" s="35">
        <v>45939</v>
      </c>
      <c r="E903" s="35">
        <v>45941</v>
      </c>
      <c r="F903" s="35">
        <v>45943</v>
      </c>
      <c r="G903" s="35">
        <v>45946</v>
      </c>
      <c r="H903" s="34" t="s">
        <v>17</v>
      </c>
      <c r="I903" s="34"/>
      <c r="J903" s="35">
        <v>45959</v>
      </c>
      <c r="K903" s="36">
        <v>1</v>
      </c>
      <c r="L903" s="44">
        <f>IF(NOT(ISBLANK(tblClean[[#This Row],[Pre-Booking Date]])), 1, 0)</f>
        <v>1</v>
      </c>
      <c r="M903" s="44">
        <f>IF(NOT(ISBLANK(tblClean[[#This Row],[Booking Date]])), 1, 0)</f>
        <v>1</v>
      </c>
      <c r="N903" s="38">
        <f>IF(NOT(ISBLANK(tblClean[[#This Row],[Delivery Date]])), 1, 0)</f>
        <v>1</v>
      </c>
      <c r="O903" s="38">
        <f>IF(OR(LOWER(TRIM(tblClean[[#This Row],[Cancellation Status]]))="yes", LOWER(TRIM(tblClean[[#This Row],[Cancellation Status]]))="cancelled"), 1, 0)</f>
        <v>0</v>
      </c>
      <c r="P903" s="38">
        <f>IF(AND(tblClean[[#This Row],[Is_Delivered]]=1, tblClean[[#This Row],[Is_Cancelled]]=0), 1, 0)</f>
        <v>1</v>
      </c>
      <c r="Q903" s="38">
        <f>IF(AND(NOT(ISBLANK(tblClean[[#This Row],[Pre-Booking Date]])), NOT(ISBLANK(tblClean[[#This Row],[Lead Date]]))), tblClean[[#This Row],[Pre-Booking Date]] - tblClean[[#This Row],[Lead Date]], "")</f>
        <v>2</v>
      </c>
      <c r="R903" s="38">
        <f>IF(AND(NOT(ISBLANK(tblClean[[#This Row],[Booking Date]])), NOT(ISBLANK(tblClean[[#This Row],[Pre-Booking Date]]))), tblClean[[#This Row],[Booking Date]] - tblClean[[#This Row],[Pre-Booking Date]], "")</f>
        <v>2</v>
      </c>
      <c r="S903" s="38">
        <f>IF(AND(NOT(ISBLANK(tblClean[[#This Row],[Delivery Date]])), NOT(ISBLANK(tblClean[[#This Row],[Booking Date]]))), tblClean[[#This Row],[Delivery Date]] - tblClean[[#This Row],[Booking Date]], "")</f>
        <v>3</v>
      </c>
      <c r="T903" s="39">
        <f>IF(AND(tblClean[[#This Row],[Is_SuccessfulDelivery]]=1, NOT(ISBLANK(tblClean[[#This Row],[Delivery Date]])), NOT(ISBLANK(tblClean[[#This Row],[Booking Date]]))),
   tblClean[[#This Row],[Delivery Date]] - tblClean[[#This Row],[Booking Date]],
   "")</f>
        <v>3</v>
      </c>
      <c r="U9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03" s="82">
        <f>IF(tblClean[[#This Row],[Delivery Date]]="", "", tblClean[[#This Row],[Delivery Date]] - tblClean[[#This Row],[Lead Date]])</f>
        <v>7</v>
      </c>
      <c r="W903" s="82" t="str">
        <f>_xlfn.XLOOKUP(tblClean[[#This Row],[Lead ID]], tblHP[Lead ID], tblHP[Potential_Bucket], "")</f>
        <v>Low</v>
      </c>
      <c r="X903" s="82" t="str">
        <f>IF(tblClean[[#This Row],[Customer Rating]]="", "", IF(tblClean[[#This Row],[Customer Rating]]&lt;=2,"0-2", IF(tblClean[[#This Row],[Customer Rating]]&lt;=5,"3-5", IF(tblClean[[#This Row],[Customer Rating]]&lt;=8,"6-8","9-10"))))</f>
        <v>0-2</v>
      </c>
    </row>
    <row r="904" spans="1:24" x14ac:dyDescent="0.3">
      <c r="A904" s="40" t="s">
        <v>923</v>
      </c>
      <c r="B904" s="41" t="s">
        <v>15</v>
      </c>
      <c r="C904" s="41" t="s">
        <v>16</v>
      </c>
      <c r="D904" s="42">
        <v>45958</v>
      </c>
      <c r="E904" s="42">
        <v>45960</v>
      </c>
      <c r="F904" s="42">
        <v>45963</v>
      </c>
      <c r="G904" s="42">
        <v>45967</v>
      </c>
      <c r="H904" s="41" t="s">
        <v>23</v>
      </c>
      <c r="I904" s="41" t="s">
        <v>101</v>
      </c>
      <c r="J904" s="41"/>
      <c r="K904" s="43"/>
      <c r="L904" s="44">
        <f>IF(NOT(ISBLANK(tblClean[[#This Row],[Pre-Booking Date]])), 1, 0)</f>
        <v>1</v>
      </c>
      <c r="M904" s="44">
        <f>IF(NOT(ISBLANK(tblClean[[#This Row],[Booking Date]])), 1, 0)</f>
        <v>1</v>
      </c>
      <c r="N904" s="38">
        <f>IF(NOT(ISBLANK(tblClean[[#This Row],[Delivery Date]])), 1, 0)</f>
        <v>1</v>
      </c>
      <c r="O904" s="38">
        <f>IF(OR(LOWER(TRIM(tblClean[[#This Row],[Cancellation Status]]))="yes", LOWER(TRIM(tblClean[[#This Row],[Cancellation Status]]))="cancelled"), 1, 0)</f>
        <v>1</v>
      </c>
      <c r="P904" s="38">
        <f>IF(AND(tblClean[[#This Row],[Is_Delivered]]=1, tblClean[[#This Row],[Is_Cancelled]]=0), 1, 0)</f>
        <v>0</v>
      </c>
      <c r="Q904" s="38">
        <f>IF(AND(NOT(ISBLANK(tblClean[[#This Row],[Pre-Booking Date]])), NOT(ISBLANK(tblClean[[#This Row],[Lead Date]]))), tblClean[[#This Row],[Pre-Booking Date]] - tblClean[[#This Row],[Lead Date]], "")</f>
        <v>2</v>
      </c>
      <c r="R904" s="38">
        <f>IF(AND(NOT(ISBLANK(tblClean[[#This Row],[Booking Date]])), NOT(ISBLANK(tblClean[[#This Row],[Pre-Booking Date]]))), tblClean[[#This Row],[Booking Date]] - tblClean[[#This Row],[Pre-Booking Date]], "")</f>
        <v>3</v>
      </c>
      <c r="S904" s="38">
        <f>IF(AND(NOT(ISBLANK(tblClean[[#This Row],[Delivery Date]])), NOT(ISBLANK(tblClean[[#This Row],[Booking Date]]))), tblClean[[#This Row],[Delivery Date]] - tblClean[[#This Row],[Booking Date]], "")</f>
        <v>4</v>
      </c>
      <c r="T904" s="39" t="str">
        <f>IF(AND(tblClean[[#This Row],[Is_SuccessfulDelivery]]=1, NOT(ISBLANK(tblClean[[#This Row],[Delivery Date]])), NOT(ISBLANK(tblClean[[#This Row],[Booking Date]]))),
   tblClean[[#This Row],[Delivery Date]] - tblClean[[#This Row],[Booking Date]],
   "")</f>
        <v/>
      </c>
      <c r="U9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04" s="82">
        <f>IF(tblClean[[#This Row],[Delivery Date]]="", "", tblClean[[#This Row],[Delivery Date]] - tblClean[[#This Row],[Lead Date]])</f>
        <v>9</v>
      </c>
      <c r="W904" s="82" t="str">
        <f>_xlfn.XLOOKUP(tblClean[[#This Row],[Lead ID]], tblHP[Lead ID], tblHP[Potential_Bucket], "")</f>
        <v>Low</v>
      </c>
      <c r="X904" s="82" t="str">
        <f>IF(tblClean[[#This Row],[Customer Rating]]="", "", IF(tblClean[[#This Row],[Customer Rating]]&lt;=2,"0-2", IF(tblClean[[#This Row],[Customer Rating]]&lt;=5,"3-5", IF(tblClean[[#This Row],[Customer Rating]]&lt;=8,"6-8","9-10"))))</f>
        <v/>
      </c>
    </row>
    <row r="905" spans="1:24" x14ac:dyDescent="0.3">
      <c r="A905" s="33" t="s">
        <v>924</v>
      </c>
      <c r="B905" s="34" t="s">
        <v>15</v>
      </c>
      <c r="C905" s="34" t="s">
        <v>22</v>
      </c>
      <c r="D905" s="35">
        <v>45935</v>
      </c>
      <c r="E905" s="34"/>
      <c r="F905" s="34"/>
      <c r="G905" s="34"/>
      <c r="H905" s="34" t="s">
        <v>23</v>
      </c>
      <c r="I905" s="34" t="s">
        <v>101</v>
      </c>
      <c r="J905" s="34"/>
      <c r="K905" s="36"/>
      <c r="L905" s="44">
        <f>IF(NOT(ISBLANK(tblClean[[#This Row],[Pre-Booking Date]])), 1, 0)</f>
        <v>0</v>
      </c>
      <c r="M905" s="44">
        <f>IF(NOT(ISBLANK(tblClean[[#This Row],[Booking Date]])), 1, 0)</f>
        <v>0</v>
      </c>
      <c r="N905" s="38">
        <f>IF(NOT(ISBLANK(tblClean[[#This Row],[Delivery Date]])), 1, 0)</f>
        <v>0</v>
      </c>
      <c r="O905" s="38">
        <f>IF(OR(LOWER(TRIM(tblClean[[#This Row],[Cancellation Status]]))="yes", LOWER(TRIM(tblClean[[#This Row],[Cancellation Status]]))="cancelled"), 1, 0)</f>
        <v>1</v>
      </c>
      <c r="P905" s="38">
        <f>IF(AND(tblClean[[#This Row],[Is_Delivered]]=1, tblClean[[#This Row],[Is_Cancelled]]=0), 1, 0)</f>
        <v>0</v>
      </c>
      <c r="Q905" s="38" t="str">
        <f>IF(AND(NOT(ISBLANK(tblClean[[#This Row],[Pre-Booking Date]])), NOT(ISBLANK(tblClean[[#This Row],[Lead Date]]))), tblClean[[#This Row],[Pre-Booking Date]] - tblClean[[#This Row],[Lead Date]], "")</f>
        <v/>
      </c>
      <c r="R905" s="38" t="str">
        <f>IF(AND(NOT(ISBLANK(tblClean[[#This Row],[Booking Date]])), NOT(ISBLANK(tblClean[[#This Row],[Pre-Booking Date]]))), tblClean[[#This Row],[Booking Date]] - tblClean[[#This Row],[Pre-Booking Date]], "")</f>
        <v/>
      </c>
      <c r="S905" s="38" t="str">
        <f>IF(AND(NOT(ISBLANK(tblClean[[#This Row],[Delivery Date]])), NOT(ISBLANK(tblClean[[#This Row],[Booking Date]]))), tblClean[[#This Row],[Delivery Date]] - tblClean[[#This Row],[Booking Date]], "")</f>
        <v/>
      </c>
      <c r="T905" s="39" t="str">
        <f>IF(AND(tblClean[[#This Row],[Is_SuccessfulDelivery]]=1, NOT(ISBLANK(tblClean[[#This Row],[Delivery Date]])), NOT(ISBLANK(tblClean[[#This Row],[Booking Date]]))),
   tblClean[[#This Row],[Delivery Date]] - tblClean[[#This Row],[Booking Date]],
   "")</f>
        <v/>
      </c>
      <c r="U9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05" s="82" t="str">
        <f>IF(tblClean[[#This Row],[Delivery Date]]="", "", tblClean[[#This Row],[Delivery Date]] - tblClean[[#This Row],[Lead Date]])</f>
        <v/>
      </c>
      <c r="W905" s="82" t="str">
        <f>_xlfn.XLOOKUP(tblClean[[#This Row],[Lead ID]], tblHP[Lead ID], tblHP[Potential_Bucket], "")</f>
        <v>Low</v>
      </c>
      <c r="X905" s="82" t="str">
        <f>IF(tblClean[[#This Row],[Customer Rating]]="", "", IF(tblClean[[#This Row],[Customer Rating]]&lt;=2,"0-2", IF(tblClean[[#This Row],[Customer Rating]]&lt;=5,"3-5", IF(tblClean[[#This Row],[Customer Rating]]&lt;=8,"6-8","9-10"))))</f>
        <v/>
      </c>
    </row>
    <row r="906" spans="1:24" x14ac:dyDescent="0.3">
      <c r="A906" s="40" t="s">
        <v>925</v>
      </c>
      <c r="B906" s="41" t="s">
        <v>19</v>
      </c>
      <c r="C906" s="41" t="s">
        <v>22</v>
      </c>
      <c r="D906" s="42">
        <v>45935</v>
      </c>
      <c r="E906" s="41"/>
      <c r="F906" s="41"/>
      <c r="G906" s="41"/>
      <c r="H906" s="41" t="s">
        <v>23</v>
      </c>
      <c r="I906" s="41" t="s">
        <v>33</v>
      </c>
      <c r="J906" s="41"/>
      <c r="K906" s="43"/>
      <c r="L906" s="44">
        <f>IF(NOT(ISBLANK(tblClean[[#This Row],[Pre-Booking Date]])), 1, 0)</f>
        <v>0</v>
      </c>
      <c r="M906" s="44">
        <f>IF(NOT(ISBLANK(tblClean[[#This Row],[Booking Date]])), 1, 0)</f>
        <v>0</v>
      </c>
      <c r="N906" s="38">
        <f>IF(NOT(ISBLANK(tblClean[[#This Row],[Delivery Date]])), 1, 0)</f>
        <v>0</v>
      </c>
      <c r="O906" s="38">
        <f>IF(OR(LOWER(TRIM(tblClean[[#This Row],[Cancellation Status]]))="yes", LOWER(TRIM(tblClean[[#This Row],[Cancellation Status]]))="cancelled"), 1, 0)</f>
        <v>1</v>
      </c>
      <c r="P906" s="38">
        <f>IF(AND(tblClean[[#This Row],[Is_Delivered]]=1, tblClean[[#This Row],[Is_Cancelled]]=0), 1, 0)</f>
        <v>0</v>
      </c>
      <c r="Q906" s="38" t="str">
        <f>IF(AND(NOT(ISBLANK(tblClean[[#This Row],[Pre-Booking Date]])), NOT(ISBLANK(tblClean[[#This Row],[Lead Date]]))), tblClean[[#This Row],[Pre-Booking Date]] - tblClean[[#This Row],[Lead Date]], "")</f>
        <v/>
      </c>
      <c r="R906" s="38" t="str">
        <f>IF(AND(NOT(ISBLANK(tblClean[[#This Row],[Booking Date]])), NOT(ISBLANK(tblClean[[#This Row],[Pre-Booking Date]]))), tblClean[[#This Row],[Booking Date]] - tblClean[[#This Row],[Pre-Booking Date]], "")</f>
        <v/>
      </c>
      <c r="S906" s="38" t="str">
        <f>IF(AND(NOT(ISBLANK(tblClean[[#This Row],[Delivery Date]])), NOT(ISBLANK(tblClean[[#This Row],[Booking Date]]))), tblClean[[#This Row],[Delivery Date]] - tblClean[[#This Row],[Booking Date]], "")</f>
        <v/>
      </c>
      <c r="T906" s="39" t="str">
        <f>IF(AND(tblClean[[#This Row],[Is_SuccessfulDelivery]]=1, NOT(ISBLANK(tblClean[[#This Row],[Delivery Date]])), NOT(ISBLANK(tblClean[[#This Row],[Booking Date]]))),
   tblClean[[#This Row],[Delivery Date]] - tblClean[[#This Row],[Booking Date]],
   "")</f>
        <v/>
      </c>
      <c r="U9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06" s="82" t="str">
        <f>IF(tblClean[[#This Row],[Delivery Date]]="", "", tblClean[[#This Row],[Delivery Date]] - tblClean[[#This Row],[Lead Date]])</f>
        <v/>
      </c>
      <c r="W906" s="82" t="str">
        <f>_xlfn.XLOOKUP(tblClean[[#This Row],[Lead ID]], tblHP[Lead ID], tblHP[Potential_Bucket], "")</f>
        <v>Low</v>
      </c>
      <c r="X906" s="82" t="str">
        <f>IF(tblClean[[#This Row],[Customer Rating]]="", "", IF(tblClean[[#This Row],[Customer Rating]]&lt;=2,"0-2", IF(tblClean[[#This Row],[Customer Rating]]&lt;=5,"3-5", IF(tblClean[[#This Row],[Customer Rating]]&lt;=8,"6-8","9-10"))))</f>
        <v/>
      </c>
    </row>
    <row r="907" spans="1:24" x14ac:dyDescent="0.3">
      <c r="A907" s="33" t="s">
        <v>926</v>
      </c>
      <c r="B907" s="34" t="s">
        <v>15</v>
      </c>
      <c r="C907" s="34" t="s">
        <v>22</v>
      </c>
      <c r="D907" s="35">
        <v>45948</v>
      </c>
      <c r="E907" s="34"/>
      <c r="F907" s="34"/>
      <c r="G907" s="34"/>
      <c r="H907" s="34" t="s">
        <v>23</v>
      </c>
      <c r="I907" s="34" t="s">
        <v>24</v>
      </c>
      <c r="J907" s="34"/>
      <c r="K907" s="36"/>
      <c r="L907" s="44">
        <f>IF(NOT(ISBLANK(tblClean[[#This Row],[Pre-Booking Date]])), 1, 0)</f>
        <v>0</v>
      </c>
      <c r="M907" s="44">
        <f>IF(NOT(ISBLANK(tblClean[[#This Row],[Booking Date]])), 1, 0)</f>
        <v>0</v>
      </c>
      <c r="N907" s="38">
        <f>IF(NOT(ISBLANK(tblClean[[#This Row],[Delivery Date]])), 1, 0)</f>
        <v>0</v>
      </c>
      <c r="O907" s="38">
        <f>IF(OR(LOWER(TRIM(tblClean[[#This Row],[Cancellation Status]]))="yes", LOWER(TRIM(tblClean[[#This Row],[Cancellation Status]]))="cancelled"), 1, 0)</f>
        <v>1</v>
      </c>
      <c r="P907" s="38">
        <f>IF(AND(tblClean[[#This Row],[Is_Delivered]]=1, tblClean[[#This Row],[Is_Cancelled]]=0), 1, 0)</f>
        <v>0</v>
      </c>
      <c r="Q907" s="38" t="str">
        <f>IF(AND(NOT(ISBLANK(tblClean[[#This Row],[Pre-Booking Date]])), NOT(ISBLANK(tblClean[[#This Row],[Lead Date]]))), tblClean[[#This Row],[Pre-Booking Date]] - tblClean[[#This Row],[Lead Date]], "")</f>
        <v/>
      </c>
      <c r="R907" s="38" t="str">
        <f>IF(AND(NOT(ISBLANK(tblClean[[#This Row],[Booking Date]])), NOT(ISBLANK(tblClean[[#This Row],[Pre-Booking Date]]))), tblClean[[#This Row],[Booking Date]] - tblClean[[#This Row],[Pre-Booking Date]], "")</f>
        <v/>
      </c>
      <c r="S907" s="38" t="str">
        <f>IF(AND(NOT(ISBLANK(tblClean[[#This Row],[Delivery Date]])), NOT(ISBLANK(tblClean[[#This Row],[Booking Date]]))), tblClean[[#This Row],[Delivery Date]] - tblClean[[#This Row],[Booking Date]], "")</f>
        <v/>
      </c>
      <c r="T907" s="39" t="str">
        <f>IF(AND(tblClean[[#This Row],[Is_SuccessfulDelivery]]=1, NOT(ISBLANK(tblClean[[#This Row],[Delivery Date]])), NOT(ISBLANK(tblClean[[#This Row],[Booking Date]]))),
   tblClean[[#This Row],[Delivery Date]] - tblClean[[#This Row],[Booking Date]],
   "")</f>
        <v/>
      </c>
      <c r="U9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07" s="82" t="str">
        <f>IF(tblClean[[#This Row],[Delivery Date]]="", "", tblClean[[#This Row],[Delivery Date]] - tblClean[[#This Row],[Lead Date]])</f>
        <v/>
      </c>
      <c r="W907" s="82" t="str">
        <f>_xlfn.XLOOKUP(tblClean[[#This Row],[Lead ID]], tblHP[Lead ID], tblHP[Potential_Bucket], "")</f>
        <v>Low</v>
      </c>
      <c r="X907" s="82" t="str">
        <f>IF(tblClean[[#This Row],[Customer Rating]]="", "", IF(tblClean[[#This Row],[Customer Rating]]&lt;=2,"0-2", IF(tblClean[[#This Row],[Customer Rating]]&lt;=5,"3-5", IF(tblClean[[#This Row],[Customer Rating]]&lt;=8,"6-8","9-10"))))</f>
        <v/>
      </c>
    </row>
    <row r="908" spans="1:24" x14ac:dyDescent="0.3">
      <c r="A908" s="40" t="s">
        <v>927</v>
      </c>
      <c r="B908" s="41" t="s">
        <v>32</v>
      </c>
      <c r="C908" s="41" t="s">
        <v>30</v>
      </c>
      <c r="D908" s="42">
        <v>45939</v>
      </c>
      <c r="E908" s="42">
        <v>45943</v>
      </c>
      <c r="F908" s="42">
        <v>45945</v>
      </c>
      <c r="G908" s="42">
        <v>45948</v>
      </c>
      <c r="H908" s="41" t="s">
        <v>17</v>
      </c>
      <c r="I908" s="41"/>
      <c r="J908" s="42">
        <v>45976</v>
      </c>
      <c r="K908" s="43">
        <v>9</v>
      </c>
      <c r="L908" s="44">
        <f>IF(NOT(ISBLANK(tblClean[[#This Row],[Pre-Booking Date]])), 1, 0)</f>
        <v>1</v>
      </c>
      <c r="M908" s="44">
        <f>IF(NOT(ISBLANK(tblClean[[#This Row],[Booking Date]])), 1, 0)</f>
        <v>1</v>
      </c>
      <c r="N908" s="38">
        <f>IF(NOT(ISBLANK(tblClean[[#This Row],[Delivery Date]])), 1, 0)</f>
        <v>1</v>
      </c>
      <c r="O908" s="38">
        <f>IF(OR(LOWER(TRIM(tblClean[[#This Row],[Cancellation Status]]))="yes", LOWER(TRIM(tblClean[[#This Row],[Cancellation Status]]))="cancelled"), 1, 0)</f>
        <v>0</v>
      </c>
      <c r="P908" s="38">
        <f>IF(AND(tblClean[[#This Row],[Is_Delivered]]=1, tblClean[[#This Row],[Is_Cancelled]]=0), 1, 0)</f>
        <v>1</v>
      </c>
      <c r="Q908" s="38">
        <f>IF(AND(NOT(ISBLANK(tblClean[[#This Row],[Pre-Booking Date]])), NOT(ISBLANK(tblClean[[#This Row],[Lead Date]]))), tblClean[[#This Row],[Pre-Booking Date]] - tblClean[[#This Row],[Lead Date]], "")</f>
        <v>4</v>
      </c>
      <c r="R908" s="38">
        <f>IF(AND(NOT(ISBLANK(tblClean[[#This Row],[Booking Date]])), NOT(ISBLANK(tblClean[[#This Row],[Pre-Booking Date]]))), tblClean[[#This Row],[Booking Date]] - tblClean[[#This Row],[Pre-Booking Date]], "")</f>
        <v>2</v>
      </c>
      <c r="S908" s="38">
        <f>IF(AND(NOT(ISBLANK(tblClean[[#This Row],[Delivery Date]])), NOT(ISBLANK(tblClean[[#This Row],[Booking Date]]))), tblClean[[#This Row],[Delivery Date]] - tblClean[[#This Row],[Booking Date]], "")</f>
        <v>3</v>
      </c>
      <c r="T908" s="39">
        <f>IF(AND(tblClean[[#This Row],[Is_SuccessfulDelivery]]=1, NOT(ISBLANK(tblClean[[#This Row],[Delivery Date]])), NOT(ISBLANK(tblClean[[#This Row],[Booking Date]]))),
   tblClean[[#This Row],[Delivery Date]] - tblClean[[#This Row],[Booking Date]],
   "")</f>
        <v>3</v>
      </c>
      <c r="U9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08" s="82">
        <f>IF(tblClean[[#This Row],[Delivery Date]]="", "", tblClean[[#This Row],[Delivery Date]] - tblClean[[#This Row],[Lead Date]])</f>
        <v>9</v>
      </c>
      <c r="W908" s="82" t="str">
        <f>_xlfn.XLOOKUP(tblClean[[#This Row],[Lead ID]], tblHP[Lead ID], tblHP[Potential_Bucket], "")</f>
        <v>High</v>
      </c>
      <c r="X908" s="82" t="str">
        <f>IF(tblClean[[#This Row],[Customer Rating]]="", "", IF(tblClean[[#This Row],[Customer Rating]]&lt;=2,"0-2", IF(tblClean[[#This Row],[Customer Rating]]&lt;=5,"3-5", IF(tblClean[[#This Row],[Customer Rating]]&lt;=8,"6-8","9-10"))))</f>
        <v>9-10</v>
      </c>
    </row>
    <row r="909" spans="1:24" x14ac:dyDescent="0.3">
      <c r="A909" s="33" t="s">
        <v>928</v>
      </c>
      <c r="B909" s="34" t="s">
        <v>19</v>
      </c>
      <c r="C909" s="34" t="s">
        <v>16</v>
      </c>
      <c r="D909" s="35">
        <v>45956</v>
      </c>
      <c r="E909" s="35">
        <v>45961</v>
      </c>
      <c r="F909" s="35">
        <v>45965</v>
      </c>
      <c r="G909" s="35">
        <v>45968</v>
      </c>
      <c r="H909" s="34" t="s">
        <v>17</v>
      </c>
      <c r="I909" s="34"/>
      <c r="J909" s="35">
        <v>45993</v>
      </c>
      <c r="K909" s="36">
        <v>10</v>
      </c>
      <c r="L909" s="44">
        <f>IF(NOT(ISBLANK(tblClean[[#This Row],[Pre-Booking Date]])), 1, 0)</f>
        <v>1</v>
      </c>
      <c r="M909" s="44">
        <f>IF(NOT(ISBLANK(tblClean[[#This Row],[Booking Date]])), 1, 0)</f>
        <v>1</v>
      </c>
      <c r="N909" s="38">
        <f>IF(NOT(ISBLANK(tblClean[[#This Row],[Delivery Date]])), 1, 0)</f>
        <v>1</v>
      </c>
      <c r="O909" s="38">
        <f>IF(OR(LOWER(TRIM(tblClean[[#This Row],[Cancellation Status]]))="yes", LOWER(TRIM(tblClean[[#This Row],[Cancellation Status]]))="cancelled"), 1, 0)</f>
        <v>0</v>
      </c>
      <c r="P909" s="38">
        <f>IF(AND(tblClean[[#This Row],[Is_Delivered]]=1, tblClean[[#This Row],[Is_Cancelled]]=0), 1, 0)</f>
        <v>1</v>
      </c>
      <c r="Q909" s="38">
        <f>IF(AND(NOT(ISBLANK(tblClean[[#This Row],[Pre-Booking Date]])), NOT(ISBLANK(tblClean[[#This Row],[Lead Date]]))), tblClean[[#This Row],[Pre-Booking Date]] - tblClean[[#This Row],[Lead Date]], "")</f>
        <v>5</v>
      </c>
      <c r="R909" s="38">
        <f>IF(AND(NOT(ISBLANK(tblClean[[#This Row],[Booking Date]])), NOT(ISBLANK(tblClean[[#This Row],[Pre-Booking Date]]))), tblClean[[#This Row],[Booking Date]] - tblClean[[#This Row],[Pre-Booking Date]], "")</f>
        <v>4</v>
      </c>
      <c r="S909" s="38">
        <f>IF(AND(NOT(ISBLANK(tblClean[[#This Row],[Delivery Date]])), NOT(ISBLANK(tblClean[[#This Row],[Booking Date]]))), tblClean[[#This Row],[Delivery Date]] - tblClean[[#This Row],[Booking Date]], "")</f>
        <v>3</v>
      </c>
      <c r="T909" s="39">
        <f>IF(AND(tblClean[[#This Row],[Is_SuccessfulDelivery]]=1, NOT(ISBLANK(tblClean[[#This Row],[Delivery Date]])), NOT(ISBLANK(tblClean[[#This Row],[Booking Date]]))),
   tblClean[[#This Row],[Delivery Date]] - tblClean[[#This Row],[Booking Date]],
   "")</f>
        <v>3</v>
      </c>
      <c r="U90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09" s="82">
        <f>IF(tblClean[[#This Row],[Delivery Date]]="", "", tblClean[[#This Row],[Delivery Date]] - tblClean[[#This Row],[Lead Date]])</f>
        <v>12</v>
      </c>
      <c r="W909" s="82" t="str">
        <f>_xlfn.XLOOKUP(tblClean[[#This Row],[Lead ID]], tblHP[Lead ID], tblHP[Potential_Bucket], "")</f>
        <v>Medium</v>
      </c>
      <c r="X909" s="82" t="str">
        <f>IF(tblClean[[#This Row],[Customer Rating]]="", "", IF(tblClean[[#This Row],[Customer Rating]]&lt;=2,"0-2", IF(tblClean[[#This Row],[Customer Rating]]&lt;=5,"3-5", IF(tblClean[[#This Row],[Customer Rating]]&lt;=8,"6-8","9-10"))))</f>
        <v>9-10</v>
      </c>
    </row>
    <row r="910" spans="1:24" x14ac:dyDescent="0.3">
      <c r="A910" s="40" t="s">
        <v>929</v>
      </c>
      <c r="B910" s="41" t="s">
        <v>19</v>
      </c>
      <c r="C910" s="41" t="s">
        <v>16</v>
      </c>
      <c r="D910" s="42">
        <v>45936</v>
      </c>
      <c r="E910" s="42">
        <v>45940</v>
      </c>
      <c r="F910" s="42">
        <v>45944</v>
      </c>
      <c r="G910" s="42">
        <v>45948</v>
      </c>
      <c r="H910" s="41" t="s">
        <v>17</v>
      </c>
      <c r="I910" s="41"/>
      <c r="J910" s="42">
        <v>45962</v>
      </c>
      <c r="K910" s="43">
        <v>0</v>
      </c>
      <c r="L910" s="44">
        <f>IF(NOT(ISBLANK(tblClean[[#This Row],[Pre-Booking Date]])), 1, 0)</f>
        <v>1</v>
      </c>
      <c r="M910" s="44">
        <f>IF(NOT(ISBLANK(tblClean[[#This Row],[Booking Date]])), 1, 0)</f>
        <v>1</v>
      </c>
      <c r="N910" s="38">
        <f>IF(NOT(ISBLANK(tblClean[[#This Row],[Delivery Date]])), 1, 0)</f>
        <v>1</v>
      </c>
      <c r="O910" s="38">
        <f>IF(OR(LOWER(TRIM(tblClean[[#This Row],[Cancellation Status]]))="yes", LOWER(TRIM(tblClean[[#This Row],[Cancellation Status]]))="cancelled"), 1, 0)</f>
        <v>0</v>
      </c>
      <c r="P910" s="38">
        <f>IF(AND(tblClean[[#This Row],[Is_Delivered]]=1, tblClean[[#This Row],[Is_Cancelled]]=0), 1, 0)</f>
        <v>1</v>
      </c>
      <c r="Q910" s="38">
        <f>IF(AND(NOT(ISBLANK(tblClean[[#This Row],[Pre-Booking Date]])), NOT(ISBLANK(tblClean[[#This Row],[Lead Date]]))), tblClean[[#This Row],[Pre-Booking Date]] - tblClean[[#This Row],[Lead Date]], "")</f>
        <v>4</v>
      </c>
      <c r="R910" s="38">
        <f>IF(AND(NOT(ISBLANK(tblClean[[#This Row],[Booking Date]])), NOT(ISBLANK(tblClean[[#This Row],[Pre-Booking Date]]))), tblClean[[#This Row],[Booking Date]] - tblClean[[#This Row],[Pre-Booking Date]], "")</f>
        <v>4</v>
      </c>
      <c r="S910" s="38">
        <f>IF(AND(NOT(ISBLANK(tblClean[[#This Row],[Delivery Date]])), NOT(ISBLANK(tblClean[[#This Row],[Booking Date]]))), tblClean[[#This Row],[Delivery Date]] - tblClean[[#This Row],[Booking Date]], "")</f>
        <v>4</v>
      </c>
      <c r="T910" s="39">
        <f>IF(AND(tblClean[[#This Row],[Is_SuccessfulDelivery]]=1, NOT(ISBLANK(tblClean[[#This Row],[Delivery Date]])), NOT(ISBLANK(tblClean[[#This Row],[Booking Date]]))),
   tblClean[[#This Row],[Delivery Date]] - tblClean[[#This Row],[Booking Date]],
   "")</f>
        <v>4</v>
      </c>
      <c r="U91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0" s="82">
        <f>IF(tblClean[[#This Row],[Delivery Date]]="", "", tblClean[[#This Row],[Delivery Date]] - tblClean[[#This Row],[Lead Date]])</f>
        <v>12</v>
      </c>
      <c r="W910" s="82" t="str">
        <f>_xlfn.XLOOKUP(tblClean[[#This Row],[Lead ID]], tblHP[Lead ID], tblHP[Potential_Bucket], "")</f>
        <v>Low</v>
      </c>
      <c r="X910" s="82" t="str">
        <f>IF(tblClean[[#This Row],[Customer Rating]]="", "", IF(tblClean[[#This Row],[Customer Rating]]&lt;=2,"0-2", IF(tblClean[[#This Row],[Customer Rating]]&lt;=5,"3-5", IF(tblClean[[#This Row],[Customer Rating]]&lt;=8,"6-8","9-10"))))</f>
        <v>0-2</v>
      </c>
    </row>
    <row r="911" spans="1:24" x14ac:dyDescent="0.3">
      <c r="A911" s="33" t="s">
        <v>930</v>
      </c>
      <c r="B911" s="34" t="s">
        <v>19</v>
      </c>
      <c r="C911" s="34" t="s">
        <v>16</v>
      </c>
      <c r="D911" s="35">
        <v>45934</v>
      </c>
      <c r="E911" s="35">
        <v>45938</v>
      </c>
      <c r="F911" s="35">
        <v>45939</v>
      </c>
      <c r="G911" s="35">
        <v>45943</v>
      </c>
      <c r="H911" s="34" t="s">
        <v>17</v>
      </c>
      <c r="I911" s="34"/>
      <c r="J911" s="35">
        <v>45955</v>
      </c>
      <c r="K911" s="36">
        <v>5</v>
      </c>
      <c r="L911" s="44">
        <f>IF(NOT(ISBLANK(tblClean[[#This Row],[Pre-Booking Date]])), 1, 0)</f>
        <v>1</v>
      </c>
      <c r="M911" s="44">
        <f>IF(NOT(ISBLANK(tblClean[[#This Row],[Booking Date]])), 1, 0)</f>
        <v>1</v>
      </c>
      <c r="N911" s="38">
        <f>IF(NOT(ISBLANK(tblClean[[#This Row],[Delivery Date]])), 1, 0)</f>
        <v>1</v>
      </c>
      <c r="O911" s="38">
        <f>IF(OR(LOWER(TRIM(tblClean[[#This Row],[Cancellation Status]]))="yes", LOWER(TRIM(tblClean[[#This Row],[Cancellation Status]]))="cancelled"), 1, 0)</f>
        <v>0</v>
      </c>
      <c r="P911" s="38">
        <f>IF(AND(tblClean[[#This Row],[Is_Delivered]]=1, tblClean[[#This Row],[Is_Cancelled]]=0), 1, 0)</f>
        <v>1</v>
      </c>
      <c r="Q911" s="38">
        <f>IF(AND(NOT(ISBLANK(tblClean[[#This Row],[Pre-Booking Date]])), NOT(ISBLANK(tblClean[[#This Row],[Lead Date]]))), tblClean[[#This Row],[Pre-Booking Date]] - tblClean[[#This Row],[Lead Date]], "")</f>
        <v>4</v>
      </c>
      <c r="R911" s="38">
        <f>IF(AND(NOT(ISBLANK(tblClean[[#This Row],[Booking Date]])), NOT(ISBLANK(tblClean[[#This Row],[Pre-Booking Date]]))), tblClean[[#This Row],[Booking Date]] - tblClean[[#This Row],[Pre-Booking Date]], "")</f>
        <v>1</v>
      </c>
      <c r="S911" s="38">
        <f>IF(AND(NOT(ISBLANK(tblClean[[#This Row],[Delivery Date]])), NOT(ISBLANK(tblClean[[#This Row],[Booking Date]]))), tblClean[[#This Row],[Delivery Date]] - tblClean[[#This Row],[Booking Date]], "")</f>
        <v>4</v>
      </c>
      <c r="T911" s="39">
        <f>IF(AND(tblClean[[#This Row],[Is_SuccessfulDelivery]]=1, NOT(ISBLANK(tblClean[[#This Row],[Delivery Date]])), NOT(ISBLANK(tblClean[[#This Row],[Booking Date]]))),
   tblClean[[#This Row],[Delivery Date]] - tblClean[[#This Row],[Booking Date]],
   "")</f>
        <v>4</v>
      </c>
      <c r="U91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1" s="82">
        <f>IF(tblClean[[#This Row],[Delivery Date]]="", "", tblClean[[#This Row],[Delivery Date]] - tblClean[[#This Row],[Lead Date]])</f>
        <v>9</v>
      </c>
      <c r="W911" s="82" t="str">
        <f>_xlfn.XLOOKUP(tblClean[[#This Row],[Lead ID]], tblHP[Lead ID], tblHP[Potential_Bucket], "")</f>
        <v>Low</v>
      </c>
      <c r="X911" s="82" t="str">
        <f>IF(tblClean[[#This Row],[Customer Rating]]="", "", IF(tblClean[[#This Row],[Customer Rating]]&lt;=2,"0-2", IF(tblClean[[#This Row],[Customer Rating]]&lt;=5,"3-5", IF(tblClean[[#This Row],[Customer Rating]]&lt;=8,"6-8","9-10"))))</f>
        <v>3-5</v>
      </c>
    </row>
    <row r="912" spans="1:24" x14ac:dyDescent="0.3">
      <c r="A912" s="40" t="s">
        <v>931</v>
      </c>
      <c r="B912" s="41" t="s">
        <v>32</v>
      </c>
      <c r="C912" s="41" t="s">
        <v>16</v>
      </c>
      <c r="D912" s="42">
        <v>45952</v>
      </c>
      <c r="E912" s="42">
        <v>45955</v>
      </c>
      <c r="F912" s="42">
        <v>45959</v>
      </c>
      <c r="G912" s="42">
        <v>45964</v>
      </c>
      <c r="H912" s="41" t="s">
        <v>17</v>
      </c>
      <c r="I912" s="41"/>
      <c r="J912" s="42">
        <v>45990</v>
      </c>
      <c r="K912" s="43">
        <v>9</v>
      </c>
      <c r="L912" s="44">
        <f>IF(NOT(ISBLANK(tblClean[[#This Row],[Pre-Booking Date]])), 1, 0)</f>
        <v>1</v>
      </c>
      <c r="M912" s="44">
        <f>IF(NOT(ISBLANK(tblClean[[#This Row],[Booking Date]])), 1, 0)</f>
        <v>1</v>
      </c>
      <c r="N912" s="38">
        <f>IF(NOT(ISBLANK(tblClean[[#This Row],[Delivery Date]])), 1, 0)</f>
        <v>1</v>
      </c>
      <c r="O912" s="38">
        <f>IF(OR(LOWER(TRIM(tblClean[[#This Row],[Cancellation Status]]))="yes", LOWER(TRIM(tblClean[[#This Row],[Cancellation Status]]))="cancelled"), 1, 0)</f>
        <v>0</v>
      </c>
      <c r="P912" s="38">
        <f>IF(AND(tblClean[[#This Row],[Is_Delivered]]=1, tblClean[[#This Row],[Is_Cancelled]]=0), 1, 0)</f>
        <v>1</v>
      </c>
      <c r="Q912" s="38">
        <f>IF(AND(NOT(ISBLANK(tblClean[[#This Row],[Pre-Booking Date]])), NOT(ISBLANK(tblClean[[#This Row],[Lead Date]]))), tblClean[[#This Row],[Pre-Booking Date]] - tblClean[[#This Row],[Lead Date]], "")</f>
        <v>3</v>
      </c>
      <c r="R912" s="38">
        <f>IF(AND(NOT(ISBLANK(tblClean[[#This Row],[Booking Date]])), NOT(ISBLANK(tblClean[[#This Row],[Pre-Booking Date]]))), tblClean[[#This Row],[Booking Date]] - tblClean[[#This Row],[Pre-Booking Date]], "")</f>
        <v>4</v>
      </c>
      <c r="S912" s="38">
        <f>IF(AND(NOT(ISBLANK(tblClean[[#This Row],[Delivery Date]])), NOT(ISBLANK(tblClean[[#This Row],[Booking Date]]))), tblClean[[#This Row],[Delivery Date]] - tblClean[[#This Row],[Booking Date]], "")</f>
        <v>5</v>
      </c>
      <c r="T912" s="39">
        <f>IF(AND(tblClean[[#This Row],[Is_SuccessfulDelivery]]=1, NOT(ISBLANK(tblClean[[#This Row],[Delivery Date]])), NOT(ISBLANK(tblClean[[#This Row],[Booking Date]]))),
   tblClean[[#This Row],[Delivery Date]] - tblClean[[#This Row],[Booking Date]],
   "")</f>
        <v>5</v>
      </c>
      <c r="U91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12" s="82">
        <f>IF(tblClean[[#This Row],[Delivery Date]]="", "", tblClean[[#This Row],[Delivery Date]] - tblClean[[#This Row],[Lead Date]])</f>
        <v>12</v>
      </c>
      <c r="W912" s="82" t="str">
        <f>_xlfn.XLOOKUP(tblClean[[#This Row],[Lead ID]], tblHP[Lead ID], tblHP[Potential_Bucket], "")</f>
        <v>Low</v>
      </c>
      <c r="X912" s="82" t="str">
        <f>IF(tblClean[[#This Row],[Customer Rating]]="", "", IF(tblClean[[#This Row],[Customer Rating]]&lt;=2,"0-2", IF(tblClean[[#This Row],[Customer Rating]]&lt;=5,"3-5", IF(tblClean[[#This Row],[Customer Rating]]&lt;=8,"6-8","9-10"))))</f>
        <v>9-10</v>
      </c>
    </row>
    <row r="913" spans="1:24" x14ac:dyDescent="0.3">
      <c r="A913" s="33" t="s">
        <v>932</v>
      </c>
      <c r="B913" s="34" t="s">
        <v>19</v>
      </c>
      <c r="C913" s="34" t="s">
        <v>22</v>
      </c>
      <c r="D913" s="35">
        <v>45958</v>
      </c>
      <c r="E913" s="34"/>
      <c r="F913" s="34"/>
      <c r="G913" s="34"/>
      <c r="H913" s="34" t="s">
        <v>23</v>
      </c>
      <c r="I913" s="34" t="s">
        <v>63</v>
      </c>
      <c r="J913" s="34"/>
      <c r="K913" s="36"/>
      <c r="L913" s="44">
        <f>IF(NOT(ISBLANK(tblClean[[#This Row],[Pre-Booking Date]])), 1, 0)</f>
        <v>0</v>
      </c>
      <c r="M913" s="44">
        <f>IF(NOT(ISBLANK(tblClean[[#This Row],[Booking Date]])), 1, 0)</f>
        <v>0</v>
      </c>
      <c r="N913" s="38">
        <f>IF(NOT(ISBLANK(tblClean[[#This Row],[Delivery Date]])), 1, 0)</f>
        <v>0</v>
      </c>
      <c r="O913" s="38">
        <f>IF(OR(LOWER(TRIM(tblClean[[#This Row],[Cancellation Status]]))="yes", LOWER(TRIM(tblClean[[#This Row],[Cancellation Status]]))="cancelled"), 1, 0)</f>
        <v>1</v>
      </c>
      <c r="P913" s="38">
        <f>IF(AND(tblClean[[#This Row],[Is_Delivered]]=1, tblClean[[#This Row],[Is_Cancelled]]=0), 1, 0)</f>
        <v>0</v>
      </c>
      <c r="Q913" s="38" t="str">
        <f>IF(AND(NOT(ISBLANK(tblClean[[#This Row],[Pre-Booking Date]])), NOT(ISBLANK(tblClean[[#This Row],[Lead Date]]))), tblClean[[#This Row],[Pre-Booking Date]] - tblClean[[#This Row],[Lead Date]], "")</f>
        <v/>
      </c>
      <c r="R913" s="38" t="str">
        <f>IF(AND(NOT(ISBLANK(tblClean[[#This Row],[Booking Date]])), NOT(ISBLANK(tblClean[[#This Row],[Pre-Booking Date]]))), tblClean[[#This Row],[Booking Date]] - tblClean[[#This Row],[Pre-Booking Date]], "")</f>
        <v/>
      </c>
      <c r="S913" s="38" t="str">
        <f>IF(AND(NOT(ISBLANK(tblClean[[#This Row],[Delivery Date]])), NOT(ISBLANK(tblClean[[#This Row],[Booking Date]]))), tblClean[[#This Row],[Delivery Date]] - tblClean[[#This Row],[Booking Date]], "")</f>
        <v/>
      </c>
      <c r="T913" s="39" t="str">
        <f>IF(AND(tblClean[[#This Row],[Is_SuccessfulDelivery]]=1, NOT(ISBLANK(tblClean[[#This Row],[Delivery Date]])), NOT(ISBLANK(tblClean[[#This Row],[Booking Date]]))),
   tblClean[[#This Row],[Delivery Date]] - tblClean[[#This Row],[Booking Date]],
   "")</f>
        <v/>
      </c>
      <c r="U91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13" s="82" t="str">
        <f>IF(tblClean[[#This Row],[Delivery Date]]="", "", tblClean[[#This Row],[Delivery Date]] - tblClean[[#This Row],[Lead Date]])</f>
        <v/>
      </c>
      <c r="W913" s="82" t="str">
        <f>_xlfn.XLOOKUP(tblClean[[#This Row],[Lead ID]], tblHP[Lead ID], tblHP[Potential_Bucket], "")</f>
        <v>Low</v>
      </c>
      <c r="X913" s="82" t="str">
        <f>IF(tblClean[[#This Row],[Customer Rating]]="", "", IF(tblClean[[#This Row],[Customer Rating]]&lt;=2,"0-2", IF(tblClean[[#This Row],[Customer Rating]]&lt;=5,"3-5", IF(tblClean[[#This Row],[Customer Rating]]&lt;=8,"6-8","9-10"))))</f>
        <v/>
      </c>
    </row>
    <row r="914" spans="1:24" x14ac:dyDescent="0.3">
      <c r="A914" s="40" t="s">
        <v>933</v>
      </c>
      <c r="B914" s="41" t="s">
        <v>32</v>
      </c>
      <c r="C914" s="41" t="s">
        <v>16</v>
      </c>
      <c r="D914" s="42">
        <v>45931</v>
      </c>
      <c r="E914" s="42">
        <v>45935</v>
      </c>
      <c r="F914" s="42">
        <v>45940</v>
      </c>
      <c r="G914" s="42">
        <v>45943</v>
      </c>
      <c r="H914" s="41" t="s">
        <v>17</v>
      </c>
      <c r="I914" s="41"/>
      <c r="J914" s="42">
        <v>45955</v>
      </c>
      <c r="K914" s="43">
        <v>7</v>
      </c>
      <c r="L914" s="44">
        <f>IF(NOT(ISBLANK(tblClean[[#This Row],[Pre-Booking Date]])), 1, 0)</f>
        <v>1</v>
      </c>
      <c r="M914" s="44">
        <f>IF(NOT(ISBLANK(tblClean[[#This Row],[Booking Date]])), 1, 0)</f>
        <v>1</v>
      </c>
      <c r="N914" s="38">
        <f>IF(NOT(ISBLANK(tblClean[[#This Row],[Delivery Date]])), 1, 0)</f>
        <v>1</v>
      </c>
      <c r="O914" s="38">
        <f>IF(OR(LOWER(TRIM(tblClean[[#This Row],[Cancellation Status]]))="yes", LOWER(TRIM(tblClean[[#This Row],[Cancellation Status]]))="cancelled"), 1, 0)</f>
        <v>0</v>
      </c>
      <c r="P914" s="38">
        <f>IF(AND(tblClean[[#This Row],[Is_Delivered]]=1, tblClean[[#This Row],[Is_Cancelled]]=0), 1, 0)</f>
        <v>1</v>
      </c>
      <c r="Q914" s="38">
        <f>IF(AND(NOT(ISBLANK(tblClean[[#This Row],[Pre-Booking Date]])), NOT(ISBLANK(tblClean[[#This Row],[Lead Date]]))), tblClean[[#This Row],[Pre-Booking Date]] - tblClean[[#This Row],[Lead Date]], "")</f>
        <v>4</v>
      </c>
      <c r="R914" s="38">
        <f>IF(AND(NOT(ISBLANK(tblClean[[#This Row],[Booking Date]])), NOT(ISBLANK(tblClean[[#This Row],[Pre-Booking Date]]))), tblClean[[#This Row],[Booking Date]] - tblClean[[#This Row],[Pre-Booking Date]], "")</f>
        <v>5</v>
      </c>
      <c r="S914" s="38">
        <f>IF(AND(NOT(ISBLANK(tblClean[[#This Row],[Delivery Date]])), NOT(ISBLANK(tblClean[[#This Row],[Booking Date]]))), tblClean[[#This Row],[Delivery Date]] - tblClean[[#This Row],[Booking Date]], "")</f>
        <v>3</v>
      </c>
      <c r="T914" s="39">
        <f>IF(AND(tblClean[[#This Row],[Is_SuccessfulDelivery]]=1, NOT(ISBLANK(tblClean[[#This Row],[Delivery Date]])), NOT(ISBLANK(tblClean[[#This Row],[Booking Date]]))),
   tblClean[[#This Row],[Delivery Date]] - tblClean[[#This Row],[Booking Date]],
   "")</f>
        <v>3</v>
      </c>
      <c r="U91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14" s="82">
        <f>IF(tblClean[[#This Row],[Delivery Date]]="", "", tblClean[[#This Row],[Delivery Date]] - tblClean[[#This Row],[Lead Date]])</f>
        <v>12</v>
      </c>
      <c r="W914" s="82" t="str">
        <f>_xlfn.XLOOKUP(tblClean[[#This Row],[Lead ID]], tblHP[Lead ID], tblHP[Potential_Bucket], "")</f>
        <v>Low</v>
      </c>
      <c r="X914" s="82" t="str">
        <f>IF(tblClean[[#This Row],[Customer Rating]]="", "", IF(tblClean[[#This Row],[Customer Rating]]&lt;=2,"0-2", IF(tblClean[[#This Row],[Customer Rating]]&lt;=5,"3-5", IF(tblClean[[#This Row],[Customer Rating]]&lt;=8,"6-8","9-10"))))</f>
        <v>6-8</v>
      </c>
    </row>
    <row r="915" spans="1:24" x14ac:dyDescent="0.3">
      <c r="A915" s="33" t="s">
        <v>934</v>
      </c>
      <c r="B915" s="34" t="s">
        <v>19</v>
      </c>
      <c r="C915" s="34" t="s">
        <v>16</v>
      </c>
      <c r="D915" s="35">
        <v>45935</v>
      </c>
      <c r="E915" s="35">
        <v>45936</v>
      </c>
      <c r="F915" s="35">
        <v>45940</v>
      </c>
      <c r="G915" s="35">
        <v>45942</v>
      </c>
      <c r="H915" s="34" t="s">
        <v>17</v>
      </c>
      <c r="I915" s="34"/>
      <c r="J915" s="35">
        <v>45955</v>
      </c>
      <c r="K915" s="36">
        <v>4</v>
      </c>
      <c r="L915" s="44">
        <f>IF(NOT(ISBLANK(tblClean[[#This Row],[Pre-Booking Date]])), 1, 0)</f>
        <v>1</v>
      </c>
      <c r="M915" s="44">
        <f>IF(NOT(ISBLANK(tblClean[[#This Row],[Booking Date]])), 1, 0)</f>
        <v>1</v>
      </c>
      <c r="N915" s="38">
        <f>IF(NOT(ISBLANK(tblClean[[#This Row],[Delivery Date]])), 1, 0)</f>
        <v>1</v>
      </c>
      <c r="O915" s="38">
        <f>IF(OR(LOWER(TRIM(tblClean[[#This Row],[Cancellation Status]]))="yes", LOWER(TRIM(tblClean[[#This Row],[Cancellation Status]]))="cancelled"), 1, 0)</f>
        <v>0</v>
      </c>
      <c r="P915" s="38">
        <f>IF(AND(tblClean[[#This Row],[Is_Delivered]]=1, tblClean[[#This Row],[Is_Cancelled]]=0), 1, 0)</f>
        <v>1</v>
      </c>
      <c r="Q915" s="38">
        <f>IF(AND(NOT(ISBLANK(tblClean[[#This Row],[Pre-Booking Date]])), NOT(ISBLANK(tblClean[[#This Row],[Lead Date]]))), tblClean[[#This Row],[Pre-Booking Date]] - tblClean[[#This Row],[Lead Date]], "")</f>
        <v>1</v>
      </c>
      <c r="R915" s="38">
        <f>IF(AND(NOT(ISBLANK(tblClean[[#This Row],[Booking Date]])), NOT(ISBLANK(tblClean[[#This Row],[Pre-Booking Date]]))), tblClean[[#This Row],[Booking Date]] - tblClean[[#This Row],[Pre-Booking Date]], "")</f>
        <v>4</v>
      </c>
      <c r="S915" s="38">
        <f>IF(AND(NOT(ISBLANK(tblClean[[#This Row],[Delivery Date]])), NOT(ISBLANK(tblClean[[#This Row],[Booking Date]]))), tblClean[[#This Row],[Delivery Date]] - tblClean[[#This Row],[Booking Date]], "")</f>
        <v>2</v>
      </c>
      <c r="T915" s="39">
        <f>IF(AND(tblClean[[#This Row],[Is_SuccessfulDelivery]]=1, NOT(ISBLANK(tblClean[[#This Row],[Delivery Date]])), NOT(ISBLANK(tblClean[[#This Row],[Booking Date]]))),
   tblClean[[#This Row],[Delivery Date]] - tblClean[[#This Row],[Booking Date]],
   "")</f>
        <v>2</v>
      </c>
      <c r="U91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5" s="82">
        <f>IF(tblClean[[#This Row],[Delivery Date]]="", "", tblClean[[#This Row],[Delivery Date]] - tblClean[[#This Row],[Lead Date]])</f>
        <v>7</v>
      </c>
      <c r="W915" s="82" t="str">
        <f>_xlfn.XLOOKUP(tblClean[[#This Row],[Lead ID]], tblHP[Lead ID], tblHP[Potential_Bucket], "")</f>
        <v>Low</v>
      </c>
      <c r="X915" s="82" t="str">
        <f>IF(tblClean[[#This Row],[Customer Rating]]="", "", IF(tblClean[[#This Row],[Customer Rating]]&lt;=2,"0-2", IF(tblClean[[#This Row],[Customer Rating]]&lt;=5,"3-5", IF(tblClean[[#This Row],[Customer Rating]]&lt;=8,"6-8","9-10"))))</f>
        <v>3-5</v>
      </c>
    </row>
    <row r="916" spans="1:24" x14ac:dyDescent="0.3">
      <c r="A916" s="40" t="s">
        <v>935</v>
      </c>
      <c r="B916" s="41" t="s">
        <v>21</v>
      </c>
      <c r="C916" s="41" t="s">
        <v>30</v>
      </c>
      <c r="D916" s="42">
        <v>45931</v>
      </c>
      <c r="E916" s="42">
        <v>45932</v>
      </c>
      <c r="F916" s="42">
        <v>45937</v>
      </c>
      <c r="G916" s="42">
        <v>45943</v>
      </c>
      <c r="H916" s="41" t="s">
        <v>17</v>
      </c>
      <c r="I916" s="41"/>
      <c r="J916" s="42">
        <v>45961</v>
      </c>
      <c r="K916" s="43">
        <v>2</v>
      </c>
      <c r="L916" s="44">
        <f>IF(NOT(ISBLANK(tblClean[[#This Row],[Pre-Booking Date]])), 1, 0)</f>
        <v>1</v>
      </c>
      <c r="M916" s="44">
        <f>IF(NOT(ISBLANK(tblClean[[#This Row],[Booking Date]])), 1, 0)</f>
        <v>1</v>
      </c>
      <c r="N916" s="38">
        <f>IF(NOT(ISBLANK(tblClean[[#This Row],[Delivery Date]])), 1, 0)</f>
        <v>1</v>
      </c>
      <c r="O916" s="38">
        <f>IF(OR(LOWER(TRIM(tblClean[[#This Row],[Cancellation Status]]))="yes", LOWER(TRIM(tblClean[[#This Row],[Cancellation Status]]))="cancelled"), 1, 0)</f>
        <v>0</v>
      </c>
      <c r="P916" s="38">
        <f>IF(AND(tblClean[[#This Row],[Is_Delivered]]=1, tblClean[[#This Row],[Is_Cancelled]]=0), 1, 0)</f>
        <v>1</v>
      </c>
      <c r="Q916" s="38">
        <f>IF(AND(NOT(ISBLANK(tblClean[[#This Row],[Pre-Booking Date]])), NOT(ISBLANK(tblClean[[#This Row],[Lead Date]]))), tblClean[[#This Row],[Pre-Booking Date]] - tblClean[[#This Row],[Lead Date]], "")</f>
        <v>1</v>
      </c>
      <c r="R916" s="38">
        <f>IF(AND(NOT(ISBLANK(tblClean[[#This Row],[Booking Date]])), NOT(ISBLANK(tblClean[[#This Row],[Pre-Booking Date]]))), tblClean[[#This Row],[Booking Date]] - tblClean[[#This Row],[Pre-Booking Date]], "")</f>
        <v>5</v>
      </c>
      <c r="S916" s="38">
        <f>IF(AND(NOT(ISBLANK(tblClean[[#This Row],[Delivery Date]])), NOT(ISBLANK(tblClean[[#This Row],[Booking Date]]))), tblClean[[#This Row],[Delivery Date]] - tblClean[[#This Row],[Booking Date]], "")</f>
        <v>6</v>
      </c>
      <c r="T916" s="39">
        <f>IF(AND(tblClean[[#This Row],[Is_SuccessfulDelivery]]=1, NOT(ISBLANK(tblClean[[#This Row],[Delivery Date]])), NOT(ISBLANK(tblClean[[#This Row],[Booking Date]]))),
   tblClean[[#This Row],[Delivery Date]] - tblClean[[#This Row],[Booking Date]],
   "")</f>
        <v>6</v>
      </c>
      <c r="U91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6" s="82">
        <f>IF(tblClean[[#This Row],[Delivery Date]]="", "", tblClean[[#This Row],[Delivery Date]] - tblClean[[#This Row],[Lead Date]])</f>
        <v>12</v>
      </c>
      <c r="W916" s="82" t="str">
        <f>_xlfn.XLOOKUP(tblClean[[#This Row],[Lead ID]], tblHP[Lead ID], tblHP[Potential_Bucket], "")</f>
        <v>Low</v>
      </c>
      <c r="X916" s="82" t="str">
        <f>IF(tblClean[[#This Row],[Customer Rating]]="", "", IF(tblClean[[#This Row],[Customer Rating]]&lt;=2,"0-2", IF(tblClean[[#This Row],[Customer Rating]]&lt;=5,"3-5", IF(tblClean[[#This Row],[Customer Rating]]&lt;=8,"6-8","9-10"))))</f>
        <v>0-2</v>
      </c>
    </row>
    <row r="917" spans="1:24" x14ac:dyDescent="0.3">
      <c r="A917" s="33" t="s">
        <v>936</v>
      </c>
      <c r="B917" s="34" t="s">
        <v>15</v>
      </c>
      <c r="C917" s="34" t="s">
        <v>16</v>
      </c>
      <c r="D917" s="35">
        <v>45942</v>
      </c>
      <c r="E917" s="35">
        <v>45946</v>
      </c>
      <c r="F917" s="35">
        <v>45950</v>
      </c>
      <c r="G917" s="35">
        <v>45956</v>
      </c>
      <c r="H917" s="34" t="s">
        <v>17</v>
      </c>
      <c r="I917" s="34"/>
      <c r="J917" s="35">
        <v>45986</v>
      </c>
      <c r="K917" s="36">
        <v>8</v>
      </c>
      <c r="L917" s="44">
        <f>IF(NOT(ISBLANK(tblClean[[#This Row],[Pre-Booking Date]])), 1, 0)</f>
        <v>1</v>
      </c>
      <c r="M917" s="44">
        <f>IF(NOT(ISBLANK(tblClean[[#This Row],[Booking Date]])), 1, 0)</f>
        <v>1</v>
      </c>
      <c r="N917" s="38">
        <f>IF(NOT(ISBLANK(tblClean[[#This Row],[Delivery Date]])), 1, 0)</f>
        <v>1</v>
      </c>
      <c r="O917" s="38">
        <f>IF(OR(LOWER(TRIM(tblClean[[#This Row],[Cancellation Status]]))="yes", LOWER(TRIM(tblClean[[#This Row],[Cancellation Status]]))="cancelled"), 1, 0)</f>
        <v>0</v>
      </c>
      <c r="P917" s="38">
        <f>IF(AND(tblClean[[#This Row],[Is_Delivered]]=1, tblClean[[#This Row],[Is_Cancelled]]=0), 1, 0)</f>
        <v>1</v>
      </c>
      <c r="Q917" s="38">
        <f>IF(AND(NOT(ISBLANK(tblClean[[#This Row],[Pre-Booking Date]])), NOT(ISBLANK(tblClean[[#This Row],[Lead Date]]))), tblClean[[#This Row],[Pre-Booking Date]] - tblClean[[#This Row],[Lead Date]], "")</f>
        <v>4</v>
      </c>
      <c r="R917" s="38">
        <f>IF(AND(NOT(ISBLANK(tblClean[[#This Row],[Booking Date]])), NOT(ISBLANK(tblClean[[#This Row],[Pre-Booking Date]]))), tblClean[[#This Row],[Booking Date]] - tblClean[[#This Row],[Pre-Booking Date]], "")</f>
        <v>4</v>
      </c>
      <c r="S917" s="38">
        <f>IF(AND(NOT(ISBLANK(tblClean[[#This Row],[Delivery Date]])), NOT(ISBLANK(tblClean[[#This Row],[Booking Date]]))), tblClean[[#This Row],[Delivery Date]] - tblClean[[#This Row],[Booking Date]], "")</f>
        <v>6</v>
      </c>
      <c r="T917" s="39">
        <f>IF(AND(tblClean[[#This Row],[Is_SuccessfulDelivery]]=1, NOT(ISBLANK(tblClean[[#This Row],[Delivery Date]])), NOT(ISBLANK(tblClean[[#This Row],[Booking Date]]))),
   tblClean[[#This Row],[Delivery Date]] - tblClean[[#This Row],[Booking Date]],
   "")</f>
        <v>6</v>
      </c>
      <c r="U91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17" s="82">
        <f>IF(tblClean[[#This Row],[Delivery Date]]="", "", tblClean[[#This Row],[Delivery Date]] - tblClean[[#This Row],[Lead Date]])</f>
        <v>14</v>
      </c>
      <c r="W917" s="82" t="str">
        <f>_xlfn.XLOOKUP(tblClean[[#This Row],[Lead ID]], tblHP[Lead ID], tblHP[Potential_Bucket], "")</f>
        <v>Medium</v>
      </c>
      <c r="X917" s="82" t="str">
        <f>IF(tblClean[[#This Row],[Customer Rating]]="", "", IF(tblClean[[#This Row],[Customer Rating]]&lt;=2,"0-2", IF(tblClean[[#This Row],[Customer Rating]]&lt;=5,"3-5", IF(tblClean[[#This Row],[Customer Rating]]&lt;=8,"6-8","9-10"))))</f>
        <v>6-8</v>
      </c>
    </row>
    <row r="918" spans="1:24" x14ac:dyDescent="0.3">
      <c r="A918" s="40" t="s">
        <v>937</v>
      </c>
      <c r="B918" s="41" t="s">
        <v>21</v>
      </c>
      <c r="C918" s="41" t="s">
        <v>16</v>
      </c>
      <c r="D918" s="42">
        <v>45956</v>
      </c>
      <c r="E918" s="42">
        <v>45961</v>
      </c>
      <c r="F918" s="42">
        <v>45966</v>
      </c>
      <c r="G918" s="42">
        <v>45972</v>
      </c>
      <c r="H918" s="41" t="s">
        <v>17</v>
      </c>
      <c r="I918" s="41"/>
      <c r="J918" s="42">
        <v>45989</v>
      </c>
      <c r="K918" s="43">
        <v>2</v>
      </c>
      <c r="L918" s="44">
        <f>IF(NOT(ISBLANK(tblClean[[#This Row],[Pre-Booking Date]])), 1, 0)</f>
        <v>1</v>
      </c>
      <c r="M918" s="44">
        <f>IF(NOT(ISBLANK(tblClean[[#This Row],[Booking Date]])), 1, 0)</f>
        <v>1</v>
      </c>
      <c r="N918" s="38">
        <f>IF(NOT(ISBLANK(tblClean[[#This Row],[Delivery Date]])), 1, 0)</f>
        <v>1</v>
      </c>
      <c r="O918" s="38">
        <f>IF(OR(LOWER(TRIM(tblClean[[#This Row],[Cancellation Status]]))="yes", LOWER(TRIM(tblClean[[#This Row],[Cancellation Status]]))="cancelled"), 1, 0)</f>
        <v>0</v>
      </c>
      <c r="P918" s="38">
        <f>IF(AND(tblClean[[#This Row],[Is_Delivered]]=1, tblClean[[#This Row],[Is_Cancelled]]=0), 1, 0)</f>
        <v>1</v>
      </c>
      <c r="Q918" s="38">
        <f>IF(AND(NOT(ISBLANK(tblClean[[#This Row],[Pre-Booking Date]])), NOT(ISBLANK(tblClean[[#This Row],[Lead Date]]))), tblClean[[#This Row],[Pre-Booking Date]] - tblClean[[#This Row],[Lead Date]], "")</f>
        <v>5</v>
      </c>
      <c r="R918" s="38">
        <f>IF(AND(NOT(ISBLANK(tblClean[[#This Row],[Booking Date]])), NOT(ISBLANK(tblClean[[#This Row],[Pre-Booking Date]]))), tblClean[[#This Row],[Booking Date]] - tblClean[[#This Row],[Pre-Booking Date]], "")</f>
        <v>5</v>
      </c>
      <c r="S918" s="38">
        <f>IF(AND(NOT(ISBLANK(tblClean[[#This Row],[Delivery Date]])), NOT(ISBLANK(tblClean[[#This Row],[Booking Date]]))), tblClean[[#This Row],[Delivery Date]] - tblClean[[#This Row],[Booking Date]], "")</f>
        <v>6</v>
      </c>
      <c r="T918" s="39">
        <f>IF(AND(tblClean[[#This Row],[Is_SuccessfulDelivery]]=1, NOT(ISBLANK(tblClean[[#This Row],[Delivery Date]])), NOT(ISBLANK(tblClean[[#This Row],[Booking Date]]))),
   tblClean[[#This Row],[Delivery Date]] - tblClean[[#This Row],[Booking Date]],
   "")</f>
        <v>6</v>
      </c>
      <c r="U91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8" s="82">
        <f>IF(tblClean[[#This Row],[Delivery Date]]="", "", tblClean[[#This Row],[Delivery Date]] - tblClean[[#This Row],[Lead Date]])</f>
        <v>16</v>
      </c>
      <c r="W918" s="82" t="str">
        <f>_xlfn.XLOOKUP(tblClean[[#This Row],[Lead ID]], tblHP[Lead ID], tblHP[Potential_Bucket], "")</f>
        <v>Low</v>
      </c>
      <c r="X918" s="82" t="str">
        <f>IF(tblClean[[#This Row],[Customer Rating]]="", "", IF(tblClean[[#This Row],[Customer Rating]]&lt;=2,"0-2", IF(tblClean[[#This Row],[Customer Rating]]&lt;=5,"3-5", IF(tblClean[[#This Row],[Customer Rating]]&lt;=8,"6-8","9-10"))))</f>
        <v>0-2</v>
      </c>
    </row>
    <row r="919" spans="1:24" x14ac:dyDescent="0.3">
      <c r="A919" s="33" t="s">
        <v>938</v>
      </c>
      <c r="B919" s="34" t="s">
        <v>15</v>
      </c>
      <c r="C919" s="34" t="s">
        <v>16</v>
      </c>
      <c r="D919" s="35">
        <v>45956</v>
      </c>
      <c r="E919" s="35">
        <v>45960</v>
      </c>
      <c r="F919" s="35">
        <v>45965</v>
      </c>
      <c r="G919" s="35">
        <v>45968</v>
      </c>
      <c r="H919" s="34" t="s">
        <v>17</v>
      </c>
      <c r="I919" s="34"/>
      <c r="J919" s="35">
        <v>45992</v>
      </c>
      <c r="K919" s="36">
        <v>4</v>
      </c>
      <c r="L919" s="44">
        <f>IF(NOT(ISBLANK(tblClean[[#This Row],[Pre-Booking Date]])), 1, 0)</f>
        <v>1</v>
      </c>
      <c r="M919" s="44">
        <f>IF(NOT(ISBLANK(tblClean[[#This Row],[Booking Date]])), 1, 0)</f>
        <v>1</v>
      </c>
      <c r="N919" s="38">
        <f>IF(NOT(ISBLANK(tblClean[[#This Row],[Delivery Date]])), 1, 0)</f>
        <v>1</v>
      </c>
      <c r="O919" s="38">
        <f>IF(OR(LOWER(TRIM(tblClean[[#This Row],[Cancellation Status]]))="yes", LOWER(TRIM(tblClean[[#This Row],[Cancellation Status]]))="cancelled"), 1, 0)</f>
        <v>0</v>
      </c>
      <c r="P919" s="38">
        <f>IF(AND(tblClean[[#This Row],[Is_Delivered]]=1, tblClean[[#This Row],[Is_Cancelled]]=0), 1, 0)</f>
        <v>1</v>
      </c>
      <c r="Q919" s="38">
        <f>IF(AND(NOT(ISBLANK(tblClean[[#This Row],[Pre-Booking Date]])), NOT(ISBLANK(tblClean[[#This Row],[Lead Date]]))), tblClean[[#This Row],[Pre-Booking Date]] - tblClean[[#This Row],[Lead Date]], "")</f>
        <v>4</v>
      </c>
      <c r="R919" s="38">
        <f>IF(AND(NOT(ISBLANK(tblClean[[#This Row],[Booking Date]])), NOT(ISBLANK(tblClean[[#This Row],[Pre-Booking Date]]))), tblClean[[#This Row],[Booking Date]] - tblClean[[#This Row],[Pre-Booking Date]], "")</f>
        <v>5</v>
      </c>
      <c r="S919" s="38">
        <f>IF(AND(NOT(ISBLANK(tblClean[[#This Row],[Delivery Date]])), NOT(ISBLANK(tblClean[[#This Row],[Booking Date]]))), tblClean[[#This Row],[Delivery Date]] - tblClean[[#This Row],[Booking Date]], "")</f>
        <v>3</v>
      </c>
      <c r="T919" s="39">
        <f>IF(AND(tblClean[[#This Row],[Is_SuccessfulDelivery]]=1, NOT(ISBLANK(tblClean[[#This Row],[Delivery Date]])), NOT(ISBLANK(tblClean[[#This Row],[Booking Date]]))),
   tblClean[[#This Row],[Delivery Date]] - tblClean[[#This Row],[Booking Date]],
   "")</f>
        <v>3</v>
      </c>
      <c r="U91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19" s="82">
        <f>IF(tblClean[[#This Row],[Delivery Date]]="", "", tblClean[[#This Row],[Delivery Date]] - tblClean[[#This Row],[Lead Date]])</f>
        <v>12</v>
      </c>
      <c r="W919" s="82" t="str">
        <f>_xlfn.XLOOKUP(tblClean[[#This Row],[Lead ID]], tblHP[Lead ID], tblHP[Potential_Bucket], "")</f>
        <v>Low</v>
      </c>
      <c r="X919" s="82" t="str">
        <f>IF(tblClean[[#This Row],[Customer Rating]]="", "", IF(tblClean[[#This Row],[Customer Rating]]&lt;=2,"0-2", IF(tblClean[[#This Row],[Customer Rating]]&lt;=5,"3-5", IF(tblClean[[#This Row],[Customer Rating]]&lt;=8,"6-8","9-10"))))</f>
        <v>3-5</v>
      </c>
    </row>
    <row r="920" spans="1:24" x14ac:dyDescent="0.3">
      <c r="A920" s="40" t="s">
        <v>939</v>
      </c>
      <c r="B920" s="41" t="s">
        <v>32</v>
      </c>
      <c r="C920" s="41" t="s">
        <v>30</v>
      </c>
      <c r="D920" s="42">
        <v>45938</v>
      </c>
      <c r="E920" s="42">
        <v>45940</v>
      </c>
      <c r="F920" s="42">
        <v>45944</v>
      </c>
      <c r="G920" s="42">
        <v>45951</v>
      </c>
      <c r="H920" s="41" t="s">
        <v>17</v>
      </c>
      <c r="I920" s="41"/>
      <c r="J920" s="42">
        <v>45970</v>
      </c>
      <c r="K920" s="43">
        <v>1</v>
      </c>
      <c r="L920" s="44">
        <f>IF(NOT(ISBLANK(tblClean[[#This Row],[Pre-Booking Date]])), 1, 0)</f>
        <v>1</v>
      </c>
      <c r="M920" s="44">
        <f>IF(NOT(ISBLANK(tblClean[[#This Row],[Booking Date]])), 1, 0)</f>
        <v>1</v>
      </c>
      <c r="N920" s="38">
        <f>IF(NOT(ISBLANK(tblClean[[#This Row],[Delivery Date]])), 1, 0)</f>
        <v>1</v>
      </c>
      <c r="O920" s="38">
        <f>IF(OR(LOWER(TRIM(tblClean[[#This Row],[Cancellation Status]]))="yes", LOWER(TRIM(tblClean[[#This Row],[Cancellation Status]]))="cancelled"), 1, 0)</f>
        <v>0</v>
      </c>
      <c r="P920" s="38">
        <f>IF(AND(tblClean[[#This Row],[Is_Delivered]]=1, tblClean[[#This Row],[Is_Cancelled]]=0), 1, 0)</f>
        <v>1</v>
      </c>
      <c r="Q920" s="38">
        <f>IF(AND(NOT(ISBLANK(tblClean[[#This Row],[Pre-Booking Date]])), NOT(ISBLANK(tblClean[[#This Row],[Lead Date]]))), tblClean[[#This Row],[Pre-Booking Date]] - tblClean[[#This Row],[Lead Date]], "")</f>
        <v>2</v>
      </c>
      <c r="R920" s="38">
        <f>IF(AND(NOT(ISBLANK(tblClean[[#This Row],[Booking Date]])), NOT(ISBLANK(tblClean[[#This Row],[Pre-Booking Date]]))), tblClean[[#This Row],[Booking Date]] - tblClean[[#This Row],[Pre-Booking Date]], "")</f>
        <v>4</v>
      </c>
      <c r="S920" s="38">
        <f>IF(AND(NOT(ISBLANK(tblClean[[#This Row],[Delivery Date]])), NOT(ISBLANK(tblClean[[#This Row],[Booking Date]]))), tblClean[[#This Row],[Delivery Date]] - tblClean[[#This Row],[Booking Date]], "")</f>
        <v>7</v>
      </c>
      <c r="T920" s="39">
        <f>IF(AND(tblClean[[#This Row],[Is_SuccessfulDelivery]]=1, NOT(ISBLANK(tblClean[[#This Row],[Delivery Date]])), NOT(ISBLANK(tblClean[[#This Row],[Booking Date]]))),
   tblClean[[#This Row],[Delivery Date]] - tblClean[[#This Row],[Booking Date]],
   "")</f>
        <v>7</v>
      </c>
      <c r="U92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0" s="82">
        <f>IF(tblClean[[#This Row],[Delivery Date]]="", "", tblClean[[#This Row],[Delivery Date]] - tblClean[[#This Row],[Lead Date]])</f>
        <v>13</v>
      </c>
      <c r="W920" s="82" t="str">
        <f>_xlfn.XLOOKUP(tblClean[[#This Row],[Lead ID]], tblHP[Lead ID], tblHP[Potential_Bucket], "")</f>
        <v>Low</v>
      </c>
      <c r="X920" s="82" t="str">
        <f>IF(tblClean[[#This Row],[Customer Rating]]="", "", IF(tblClean[[#This Row],[Customer Rating]]&lt;=2,"0-2", IF(tblClean[[#This Row],[Customer Rating]]&lt;=5,"3-5", IF(tblClean[[#This Row],[Customer Rating]]&lt;=8,"6-8","9-10"))))</f>
        <v>0-2</v>
      </c>
    </row>
    <row r="921" spans="1:24" x14ac:dyDescent="0.3">
      <c r="A921" s="33" t="s">
        <v>940</v>
      </c>
      <c r="B921" s="34" t="s">
        <v>21</v>
      </c>
      <c r="C921" s="34" t="s">
        <v>30</v>
      </c>
      <c r="D921" s="35">
        <v>45949</v>
      </c>
      <c r="E921" s="35">
        <v>45951</v>
      </c>
      <c r="F921" s="35">
        <v>45956</v>
      </c>
      <c r="G921" s="35">
        <v>45960</v>
      </c>
      <c r="H921" s="34" t="s">
        <v>17</v>
      </c>
      <c r="I921" s="34"/>
      <c r="J921" s="35">
        <v>45978</v>
      </c>
      <c r="K921" s="36">
        <v>8</v>
      </c>
      <c r="L921" s="44">
        <f>IF(NOT(ISBLANK(tblClean[[#This Row],[Pre-Booking Date]])), 1, 0)</f>
        <v>1</v>
      </c>
      <c r="M921" s="44">
        <f>IF(NOT(ISBLANK(tblClean[[#This Row],[Booking Date]])), 1, 0)</f>
        <v>1</v>
      </c>
      <c r="N921" s="38">
        <f>IF(NOT(ISBLANK(tblClean[[#This Row],[Delivery Date]])), 1, 0)</f>
        <v>1</v>
      </c>
      <c r="O921" s="38">
        <f>IF(OR(LOWER(TRIM(tblClean[[#This Row],[Cancellation Status]]))="yes", LOWER(TRIM(tblClean[[#This Row],[Cancellation Status]]))="cancelled"), 1, 0)</f>
        <v>0</v>
      </c>
      <c r="P921" s="38">
        <f>IF(AND(tblClean[[#This Row],[Is_Delivered]]=1, tblClean[[#This Row],[Is_Cancelled]]=0), 1, 0)</f>
        <v>1</v>
      </c>
      <c r="Q921" s="38">
        <f>IF(AND(NOT(ISBLANK(tblClean[[#This Row],[Pre-Booking Date]])), NOT(ISBLANK(tblClean[[#This Row],[Lead Date]]))), tblClean[[#This Row],[Pre-Booking Date]] - tblClean[[#This Row],[Lead Date]], "")</f>
        <v>2</v>
      </c>
      <c r="R921" s="38">
        <f>IF(AND(NOT(ISBLANK(tblClean[[#This Row],[Booking Date]])), NOT(ISBLANK(tblClean[[#This Row],[Pre-Booking Date]]))), tblClean[[#This Row],[Booking Date]] - tblClean[[#This Row],[Pre-Booking Date]], "")</f>
        <v>5</v>
      </c>
      <c r="S921" s="38">
        <f>IF(AND(NOT(ISBLANK(tblClean[[#This Row],[Delivery Date]])), NOT(ISBLANK(tblClean[[#This Row],[Booking Date]]))), tblClean[[#This Row],[Delivery Date]] - tblClean[[#This Row],[Booking Date]], "")</f>
        <v>4</v>
      </c>
      <c r="T921" s="39">
        <f>IF(AND(tblClean[[#This Row],[Is_SuccessfulDelivery]]=1, NOT(ISBLANK(tblClean[[#This Row],[Delivery Date]])), NOT(ISBLANK(tblClean[[#This Row],[Booking Date]]))),
   tblClean[[#This Row],[Delivery Date]] - tblClean[[#This Row],[Booking Date]],
   "")</f>
        <v>4</v>
      </c>
      <c r="U92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21" s="82">
        <f>IF(tblClean[[#This Row],[Delivery Date]]="", "", tblClean[[#This Row],[Delivery Date]] - tblClean[[#This Row],[Lead Date]])</f>
        <v>11</v>
      </c>
      <c r="W921" s="82" t="str">
        <f>_xlfn.XLOOKUP(tblClean[[#This Row],[Lead ID]], tblHP[Lead ID], tblHP[Potential_Bucket], "")</f>
        <v>High</v>
      </c>
      <c r="X921" s="82" t="str">
        <f>IF(tblClean[[#This Row],[Customer Rating]]="", "", IF(tblClean[[#This Row],[Customer Rating]]&lt;=2,"0-2", IF(tblClean[[#This Row],[Customer Rating]]&lt;=5,"3-5", IF(tblClean[[#This Row],[Customer Rating]]&lt;=8,"6-8","9-10"))))</f>
        <v>6-8</v>
      </c>
    </row>
    <row r="922" spans="1:24" x14ac:dyDescent="0.3">
      <c r="A922" s="40" t="s">
        <v>941</v>
      </c>
      <c r="B922" s="41" t="s">
        <v>19</v>
      </c>
      <c r="C922" s="41" t="s">
        <v>16</v>
      </c>
      <c r="D922" s="42">
        <v>45941</v>
      </c>
      <c r="E922" s="42">
        <v>45946</v>
      </c>
      <c r="F922" s="42">
        <v>45947</v>
      </c>
      <c r="G922" s="42">
        <v>45952</v>
      </c>
      <c r="H922" s="41" t="s">
        <v>17</v>
      </c>
      <c r="I922" s="41"/>
      <c r="J922" s="42">
        <v>45976</v>
      </c>
      <c r="K922" s="43">
        <v>9</v>
      </c>
      <c r="L922" s="44">
        <f>IF(NOT(ISBLANK(tblClean[[#This Row],[Pre-Booking Date]])), 1, 0)</f>
        <v>1</v>
      </c>
      <c r="M922" s="44">
        <f>IF(NOT(ISBLANK(tblClean[[#This Row],[Booking Date]])), 1, 0)</f>
        <v>1</v>
      </c>
      <c r="N922" s="38">
        <f>IF(NOT(ISBLANK(tblClean[[#This Row],[Delivery Date]])), 1, 0)</f>
        <v>1</v>
      </c>
      <c r="O922" s="38">
        <f>IF(OR(LOWER(TRIM(tblClean[[#This Row],[Cancellation Status]]))="yes", LOWER(TRIM(tblClean[[#This Row],[Cancellation Status]]))="cancelled"), 1, 0)</f>
        <v>0</v>
      </c>
      <c r="P922" s="38">
        <f>IF(AND(tblClean[[#This Row],[Is_Delivered]]=1, tblClean[[#This Row],[Is_Cancelled]]=0), 1, 0)</f>
        <v>1</v>
      </c>
      <c r="Q922" s="38">
        <f>IF(AND(NOT(ISBLANK(tblClean[[#This Row],[Pre-Booking Date]])), NOT(ISBLANK(tblClean[[#This Row],[Lead Date]]))), tblClean[[#This Row],[Pre-Booking Date]] - tblClean[[#This Row],[Lead Date]], "")</f>
        <v>5</v>
      </c>
      <c r="R922" s="38">
        <f>IF(AND(NOT(ISBLANK(tblClean[[#This Row],[Booking Date]])), NOT(ISBLANK(tblClean[[#This Row],[Pre-Booking Date]]))), tblClean[[#This Row],[Booking Date]] - tblClean[[#This Row],[Pre-Booking Date]], "")</f>
        <v>1</v>
      </c>
      <c r="S922" s="38">
        <f>IF(AND(NOT(ISBLANK(tblClean[[#This Row],[Delivery Date]])), NOT(ISBLANK(tblClean[[#This Row],[Booking Date]]))), tblClean[[#This Row],[Delivery Date]] - tblClean[[#This Row],[Booking Date]], "")</f>
        <v>5</v>
      </c>
      <c r="T922" s="39">
        <f>IF(AND(tblClean[[#This Row],[Is_SuccessfulDelivery]]=1, NOT(ISBLANK(tblClean[[#This Row],[Delivery Date]])), NOT(ISBLANK(tblClean[[#This Row],[Booking Date]]))),
   tblClean[[#This Row],[Delivery Date]] - tblClean[[#This Row],[Booking Date]],
   "")</f>
        <v>5</v>
      </c>
      <c r="U92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22" s="82">
        <f>IF(tblClean[[#This Row],[Delivery Date]]="", "", tblClean[[#This Row],[Delivery Date]] - tblClean[[#This Row],[Lead Date]])</f>
        <v>11</v>
      </c>
      <c r="W922" s="82" t="str">
        <f>_xlfn.XLOOKUP(tblClean[[#This Row],[Lead ID]], tblHP[Lead ID], tblHP[Potential_Bucket], "")</f>
        <v>Medium</v>
      </c>
      <c r="X922" s="82" t="str">
        <f>IF(tblClean[[#This Row],[Customer Rating]]="", "", IF(tblClean[[#This Row],[Customer Rating]]&lt;=2,"0-2", IF(tblClean[[#This Row],[Customer Rating]]&lt;=5,"3-5", IF(tblClean[[#This Row],[Customer Rating]]&lt;=8,"6-8","9-10"))))</f>
        <v>9-10</v>
      </c>
    </row>
    <row r="923" spans="1:24" x14ac:dyDescent="0.3">
      <c r="A923" s="33" t="s">
        <v>942</v>
      </c>
      <c r="B923" s="34" t="s">
        <v>15</v>
      </c>
      <c r="C923" s="34" t="s">
        <v>30</v>
      </c>
      <c r="D923" s="35">
        <v>45931</v>
      </c>
      <c r="E923" s="35">
        <v>45934</v>
      </c>
      <c r="F923" s="35">
        <v>45937</v>
      </c>
      <c r="G923" s="35">
        <v>45942</v>
      </c>
      <c r="H923" s="34" t="s">
        <v>17</v>
      </c>
      <c r="I923" s="34"/>
      <c r="J923" s="35">
        <v>45953</v>
      </c>
      <c r="K923" s="36">
        <v>4</v>
      </c>
      <c r="L923" s="44">
        <f>IF(NOT(ISBLANK(tblClean[[#This Row],[Pre-Booking Date]])), 1, 0)</f>
        <v>1</v>
      </c>
      <c r="M923" s="44">
        <f>IF(NOT(ISBLANK(tblClean[[#This Row],[Booking Date]])), 1, 0)</f>
        <v>1</v>
      </c>
      <c r="N923" s="38">
        <f>IF(NOT(ISBLANK(tblClean[[#This Row],[Delivery Date]])), 1, 0)</f>
        <v>1</v>
      </c>
      <c r="O923" s="38">
        <f>IF(OR(LOWER(TRIM(tblClean[[#This Row],[Cancellation Status]]))="yes", LOWER(TRIM(tblClean[[#This Row],[Cancellation Status]]))="cancelled"), 1, 0)</f>
        <v>0</v>
      </c>
      <c r="P923" s="38">
        <f>IF(AND(tblClean[[#This Row],[Is_Delivered]]=1, tblClean[[#This Row],[Is_Cancelled]]=0), 1, 0)</f>
        <v>1</v>
      </c>
      <c r="Q923" s="38">
        <f>IF(AND(NOT(ISBLANK(tblClean[[#This Row],[Pre-Booking Date]])), NOT(ISBLANK(tblClean[[#This Row],[Lead Date]]))), tblClean[[#This Row],[Pre-Booking Date]] - tblClean[[#This Row],[Lead Date]], "")</f>
        <v>3</v>
      </c>
      <c r="R923" s="38">
        <f>IF(AND(NOT(ISBLANK(tblClean[[#This Row],[Booking Date]])), NOT(ISBLANK(tblClean[[#This Row],[Pre-Booking Date]]))), tblClean[[#This Row],[Booking Date]] - tblClean[[#This Row],[Pre-Booking Date]], "")</f>
        <v>3</v>
      </c>
      <c r="S923" s="38">
        <f>IF(AND(NOT(ISBLANK(tblClean[[#This Row],[Delivery Date]])), NOT(ISBLANK(tblClean[[#This Row],[Booking Date]]))), tblClean[[#This Row],[Delivery Date]] - tblClean[[#This Row],[Booking Date]], "")</f>
        <v>5</v>
      </c>
      <c r="T923" s="39">
        <f>IF(AND(tblClean[[#This Row],[Is_SuccessfulDelivery]]=1, NOT(ISBLANK(tblClean[[#This Row],[Delivery Date]])), NOT(ISBLANK(tblClean[[#This Row],[Booking Date]]))),
   tblClean[[#This Row],[Delivery Date]] - tblClean[[#This Row],[Booking Date]],
   "")</f>
        <v>5</v>
      </c>
      <c r="U92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3" s="82">
        <f>IF(tblClean[[#This Row],[Delivery Date]]="", "", tblClean[[#This Row],[Delivery Date]] - tblClean[[#This Row],[Lead Date]])</f>
        <v>11</v>
      </c>
      <c r="W923" s="82" t="str">
        <f>_xlfn.XLOOKUP(tblClean[[#This Row],[Lead ID]], tblHP[Lead ID], tblHP[Potential_Bucket], "")</f>
        <v>Medium</v>
      </c>
      <c r="X923" s="82" t="str">
        <f>IF(tblClean[[#This Row],[Customer Rating]]="", "", IF(tblClean[[#This Row],[Customer Rating]]&lt;=2,"0-2", IF(tblClean[[#This Row],[Customer Rating]]&lt;=5,"3-5", IF(tblClean[[#This Row],[Customer Rating]]&lt;=8,"6-8","9-10"))))</f>
        <v>3-5</v>
      </c>
    </row>
    <row r="924" spans="1:24" x14ac:dyDescent="0.3">
      <c r="A924" s="40" t="s">
        <v>943</v>
      </c>
      <c r="B924" s="41" t="s">
        <v>15</v>
      </c>
      <c r="C924" s="41" t="s">
        <v>30</v>
      </c>
      <c r="D924" s="42">
        <v>45936</v>
      </c>
      <c r="E924" s="42">
        <v>45937</v>
      </c>
      <c r="F924" s="42">
        <v>45942</v>
      </c>
      <c r="G924" s="42">
        <v>45948</v>
      </c>
      <c r="H924" s="41" t="s">
        <v>17</v>
      </c>
      <c r="I924" s="41"/>
      <c r="J924" s="42">
        <v>45961</v>
      </c>
      <c r="K924" s="43">
        <v>1</v>
      </c>
      <c r="L924" s="44">
        <f>IF(NOT(ISBLANK(tblClean[[#This Row],[Pre-Booking Date]])), 1, 0)</f>
        <v>1</v>
      </c>
      <c r="M924" s="44">
        <f>IF(NOT(ISBLANK(tblClean[[#This Row],[Booking Date]])), 1, 0)</f>
        <v>1</v>
      </c>
      <c r="N924" s="38">
        <f>IF(NOT(ISBLANK(tblClean[[#This Row],[Delivery Date]])), 1, 0)</f>
        <v>1</v>
      </c>
      <c r="O924" s="38">
        <f>IF(OR(LOWER(TRIM(tblClean[[#This Row],[Cancellation Status]]))="yes", LOWER(TRIM(tblClean[[#This Row],[Cancellation Status]]))="cancelled"), 1, 0)</f>
        <v>0</v>
      </c>
      <c r="P924" s="38">
        <f>IF(AND(tblClean[[#This Row],[Is_Delivered]]=1, tblClean[[#This Row],[Is_Cancelled]]=0), 1, 0)</f>
        <v>1</v>
      </c>
      <c r="Q924" s="38">
        <f>IF(AND(NOT(ISBLANK(tblClean[[#This Row],[Pre-Booking Date]])), NOT(ISBLANK(tblClean[[#This Row],[Lead Date]]))), tblClean[[#This Row],[Pre-Booking Date]] - tblClean[[#This Row],[Lead Date]], "")</f>
        <v>1</v>
      </c>
      <c r="R924" s="38">
        <f>IF(AND(NOT(ISBLANK(tblClean[[#This Row],[Booking Date]])), NOT(ISBLANK(tblClean[[#This Row],[Pre-Booking Date]]))), tblClean[[#This Row],[Booking Date]] - tblClean[[#This Row],[Pre-Booking Date]], "")</f>
        <v>5</v>
      </c>
      <c r="S924" s="38">
        <f>IF(AND(NOT(ISBLANK(tblClean[[#This Row],[Delivery Date]])), NOT(ISBLANK(tblClean[[#This Row],[Booking Date]]))), tblClean[[#This Row],[Delivery Date]] - tblClean[[#This Row],[Booking Date]], "")</f>
        <v>6</v>
      </c>
      <c r="T924" s="39">
        <f>IF(AND(tblClean[[#This Row],[Is_SuccessfulDelivery]]=1, NOT(ISBLANK(tblClean[[#This Row],[Delivery Date]])), NOT(ISBLANK(tblClean[[#This Row],[Booking Date]]))),
   tblClean[[#This Row],[Delivery Date]] - tblClean[[#This Row],[Booking Date]],
   "")</f>
        <v>6</v>
      </c>
      <c r="U92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4" s="82">
        <f>IF(tblClean[[#This Row],[Delivery Date]]="", "", tblClean[[#This Row],[Delivery Date]] - tblClean[[#This Row],[Lead Date]])</f>
        <v>12</v>
      </c>
      <c r="W924" s="82" t="str">
        <f>_xlfn.XLOOKUP(tblClean[[#This Row],[Lead ID]], tblHP[Lead ID], tblHP[Potential_Bucket], "")</f>
        <v>Low</v>
      </c>
      <c r="X924" s="82" t="str">
        <f>IF(tblClean[[#This Row],[Customer Rating]]="", "", IF(tblClean[[#This Row],[Customer Rating]]&lt;=2,"0-2", IF(tblClean[[#This Row],[Customer Rating]]&lt;=5,"3-5", IF(tblClean[[#This Row],[Customer Rating]]&lt;=8,"6-8","9-10"))))</f>
        <v>0-2</v>
      </c>
    </row>
    <row r="925" spans="1:24" x14ac:dyDescent="0.3">
      <c r="A925" s="33" t="s">
        <v>944</v>
      </c>
      <c r="B925" s="34" t="s">
        <v>21</v>
      </c>
      <c r="C925" s="34" t="s">
        <v>30</v>
      </c>
      <c r="D925" s="35">
        <v>45939</v>
      </c>
      <c r="E925" s="35">
        <v>45940</v>
      </c>
      <c r="F925" s="35">
        <v>45945</v>
      </c>
      <c r="G925" s="35">
        <v>45950</v>
      </c>
      <c r="H925" s="34" t="s">
        <v>17</v>
      </c>
      <c r="I925" s="34"/>
      <c r="J925" s="35">
        <v>45965</v>
      </c>
      <c r="K925" s="36">
        <v>6</v>
      </c>
      <c r="L925" s="44">
        <f>IF(NOT(ISBLANK(tblClean[[#This Row],[Pre-Booking Date]])), 1, 0)</f>
        <v>1</v>
      </c>
      <c r="M925" s="44">
        <f>IF(NOT(ISBLANK(tblClean[[#This Row],[Booking Date]])), 1, 0)</f>
        <v>1</v>
      </c>
      <c r="N925" s="38">
        <f>IF(NOT(ISBLANK(tblClean[[#This Row],[Delivery Date]])), 1, 0)</f>
        <v>1</v>
      </c>
      <c r="O925" s="38">
        <f>IF(OR(LOWER(TRIM(tblClean[[#This Row],[Cancellation Status]]))="yes", LOWER(TRIM(tblClean[[#This Row],[Cancellation Status]]))="cancelled"), 1, 0)</f>
        <v>0</v>
      </c>
      <c r="P925" s="38">
        <f>IF(AND(tblClean[[#This Row],[Is_Delivered]]=1, tblClean[[#This Row],[Is_Cancelled]]=0), 1, 0)</f>
        <v>1</v>
      </c>
      <c r="Q925" s="38">
        <f>IF(AND(NOT(ISBLANK(tblClean[[#This Row],[Pre-Booking Date]])), NOT(ISBLANK(tblClean[[#This Row],[Lead Date]]))), tblClean[[#This Row],[Pre-Booking Date]] - tblClean[[#This Row],[Lead Date]], "")</f>
        <v>1</v>
      </c>
      <c r="R925" s="38">
        <f>IF(AND(NOT(ISBLANK(tblClean[[#This Row],[Booking Date]])), NOT(ISBLANK(tblClean[[#This Row],[Pre-Booking Date]]))), tblClean[[#This Row],[Booking Date]] - tblClean[[#This Row],[Pre-Booking Date]], "")</f>
        <v>5</v>
      </c>
      <c r="S925" s="38">
        <f>IF(AND(NOT(ISBLANK(tblClean[[#This Row],[Delivery Date]])), NOT(ISBLANK(tblClean[[#This Row],[Booking Date]]))), tblClean[[#This Row],[Delivery Date]] - tblClean[[#This Row],[Booking Date]], "")</f>
        <v>5</v>
      </c>
      <c r="T925" s="39">
        <f>IF(AND(tblClean[[#This Row],[Is_SuccessfulDelivery]]=1, NOT(ISBLANK(tblClean[[#This Row],[Delivery Date]])), NOT(ISBLANK(tblClean[[#This Row],[Booking Date]]))),
   tblClean[[#This Row],[Delivery Date]] - tblClean[[#This Row],[Booking Date]],
   "")</f>
        <v>5</v>
      </c>
      <c r="U92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5" s="82">
        <f>IF(tblClean[[#This Row],[Delivery Date]]="", "", tblClean[[#This Row],[Delivery Date]] - tblClean[[#This Row],[Lead Date]])</f>
        <v>11</v>
      </c>
      <c r="W925" s="82" t="str">
        <f>_xlfn.XLOOKUP(tblClean[[#This Row],[Lead ID]], tblHP[Lead ID], tblHP[Potential_Bucket], "")</f>
        <v>High</v>
      </c>
      <c r="X925" s="82" t="str">
        <f>IF(tblClean[[#This Row],[Customer Rating]]="", "", IF(tblClean[[#This Row],[Customer Rating]]&lt;=2,"0-2", IF(tblClean[[#This Row],[Customer Rating]]&lt;=5,"3-5", IF(tblClean[[#This Row],[Customer Rating]]&lt;=8,"6-8","9-10"))))</f>
        <v>6-8</v>
      </c>
    </row>
    <row r="926" spans="1:24" x14ac:dyDescent="0.3">
      <c r="A926" s="40" t="s">
        <v>945</v>
      </c>
      <c r="B926" s="41" t="s">
        <v>32</v>
      </c>
      <c r="C926" s="41" t="s">
        <v>30</v>
      </c>
      <c r="D926" s="42">
        <v>45932</v>
      </c>
      <c r="E926" s="42">
        <v>45935</v>
      </c>
      <c r="F926" s="42">
        <v>45936</v>
      </c>
      <c r="G926" s="42">
        <v>45938</v>
      </c>
      <c r="H926" s="41" t="s">
        <v>17</v>
      </c>
      <c r="I926" s="41"/>
      <c r="J926" s="42">
        <v>45949</v>
      </c>
      <c r="K926" s="43">
        <v>8</v>
      </c>
      <c r="L926" s="44">
        <f>IF(NOT(ISBLANK(tblClean[[#This Row],[Pre-Booking Date]])), 1, 0)</f>
        <v>1</v>
      </c>
      <c r="M926" s="44">
        <f>IF(NOT(ISBLANK(tblClean[[#This Row],[Booking Date]])), 1, 0)</f>
        <v>1</v>
      </c>
      <c r="N926" s="38">
        <f>IF(NOT(ISBLANK(tblClean[[#This Row],[Delivery Date]])), 1, 0)</f>
        <v>1</v>
      </c>
      <c r="O926" s="38">
        <f>IF(OR(LOWER(TRIM(tblClean[[#This Row],[Cancellation Status]]))="yes", LOWER(TRIM(tblClean[[#This Row],[Cancellation Status]]))="cancelled"), 1, 0)</f>
        <v>0</v>
      </c>
      <c r="P926" s="38">
        <f>IF(AND(tblClean[[#This Row],[Is_Delivered]]=1, tblClean[[#This Row],[Is_Cancelled]]=0), 1, 0)</f>
        <v>1</v>
      </c>
      <c r="Q926" s="38">
        <f>IF(AND(NOT(ISBLANK(tblClean[[#This Row],[Pre-Booking Date]])), NOT(ISBLANK(tblClean[[#This Row],[Lead Date]]))), tblClean[[#This Row],[Pre-Booking Date]] - tblClean[[#This Row],[Lead Date]], "")</f>
        <v>3</v>
      </c>
      <c r="R926" s="38">
        <f>IF(AND(NOT(ISBLANK(tblClean[[#This Row],[Booking Date]])), NOT(ISBLANK(tblClean[[#This Row],[Pre-Booking Date]]))), tblClean[[#This Row],[Booking Date]] - tblClean[[#This Row],[Pre-Booking Date]], "")</f>
        <v>1</v>
      </c>
      <c r="S926" s="38">
        <f>IF(AND(NOT(ISBLANK(tblClean[[#This Row],[Delivery Date]])), NOT(ISBLANK(tblClean[[#This Row],[Booking Date]]))), tblClean[[#This Row],[Delivery Date]] - tblClean[[#This Row],[Booking Date]], "")</f>
        <v>2</v>
      </c>
      <c r="T926" s="39">
        <f>IF(AND(tblClean[[#This Row],[Is_SuccessfulDelivery]]=1, NOT(ISBLANK(tblClean[[#This Row],[Delivery Date]])), NOT(ISBLANK(tblClean[[#This Row],[Booking Date]]))),
   tblClean[[#This Row],[Delivery Date]] - tblClean[[#This Row],[Booking Date]],
   "")</f>
        <v>2</v>
      </c>
      <c r="U92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26" s="82">
        <f>IF(tblClean[[#This Row],[Delivery Date]]="", "", tblClean[[#This Row],[Delivery Date]] - tblClean[[#This Row],[Lead Date]])</f>
        <v>6</v>
      </c>
      <c r="W926" s="82" t="str">
        <f>_xlfn.XLOOKUP(tblClean[[#This Row],[Lead ID]], tblHP[Lead ID], tblHP[Potential_Bucket], "")</f>
        <v>High</v>
      </c>
      <c r="X926" s="82" t="str">
        <f>IF(tblClean[[#This Row],[Customer Rating]]="", "", IF(tblClean[[#This Row],[Customer Rating]]&lt;=2,"0-2", IF(tblClean[[#This Row],[Customer Rating]]&lt;=5,"3-5", IF(tblClean[[#This Row],[Customer Rating]]&lt;=8,"6-8","9-10"))))</f>
        <v>6-8</v>
      </c>
    </row>
    <row r="927" spans="1:24" x14ac:dyDescent="0.3">
      <c r="A927" s="33" t="s">
        <v>946</v>
      </c>
      <c r="B927" s="34" t="s">
        <v>21</v>
      </c>
      <c r="C927" s="34" t="s">
        <v>30</v>
      </c>
      <c r="D927" s="35">
        <v>45935</v>
      </c>
      <c r="E927" s="35">
        <v>45939</v>
      </c>
      <c r="F927" s="35">
        <v>45940</v>
      </c>
      <c r="G927" s="35">
        <v>45942</v>
      </c>
      <c r="H927" s="34" t="s">
        <v>17</v>
      </c>
      <c r="I927" s="34"/>
      <c r="J927" s="35">
        <v>45961</v>
      </c>
      <c r="K927" s="36">
        <v>1</v>
      </c>
      <c r="L927" s="44">
        <f>IF(NOT(ISBLANK(tblClean[[#This Row],[Pre-Booking Date]])), 1, 0)</f>
        <v>1</v>
      </c>
      <c r="M927" s="44">
        <f>IF(NOT(ISBLANK(tblClean[[#This Row],[Booking Date]])), 1, 0)</f>
        <v>1</v>
      </c>
      <c r="N927" s="38">
        <f>IF(NOT(ISBLANK(tblClean[[#This Row],[Delivery Date]])), 1, 0)</f>
        <v>1</v>
      </c>
      <c r="O927" s="38">
        <f>IF(OR(LOWER(TRIM(tblClean[[#This Row],[Cancellation Status]]))="yes", LOWER(TRIM(tblClean[[#This Row],[Cancellation Status]]))="cancelled"), 1, 0)</f>
        <v>0</v>
      </c>
      <c r="P927" s="38">
        <f>IF(AND(tblClean[[#This Row],[Is_Delivered]]=1, tblClean[[#This Row],[Is_Cancelled]]=0), 1, 0)</f>
        <v>1</v>
      </c>
      <c r="Q927" s="38">
        <f>IF(AND(NOT(ISBLANK(tblClean[[#This Row],[Pre-Booking Date]])), NOT(ISBLANK(tblClean[[#This Row],[Lead Date]]))), tblClean[[#This Row],[Pre-Booking Date]] - tblClean[[#This Row],[Lead Date]], "")</f>
        <v>4</v>
      </c>
      <c r="R927" s="38">
        <f>IF(AND(NOT(ISBLANK(tblClean[[#This Row],[Booking Date]])), NOT(ISBLANK(tblClean[[#This Row],[Pre-Booking Date]]))), tblClean[[#This Row],[Booking Date]] - tblClean[[#This Row],[Pre-Booking Date]], "")</f>
        <v>1</v>
      </c>
      <c r="S927" s="38">
        <f>IF(AND(NOT(ISBLANK(tblClean[[#This Row],[Delivery Date]])), NOT(ISBLANK(tblClean[[#This Row],[Booking Date]]))), tblClean[[#This Row],[Delivery Date]] - tblClean[[#This Row],[Booking Date]], "")</f>
        <v>2</v>
      </c>
      <c r="T927" s="39">
        <f>IF(AND(tblClean[[#This Row],[Is_SuccessfulDelivery]]=1, NOT(ISBLANK(tblClean[[#This Row],[Delivery Date]])), NOT(ISBLANK(tblClean[[#This Row],[Booking Date]]))),
   tblClean[[#This Row],[Delivery Date]] - tblClean[[#This Row],[Booking Date]],
   "")</f>
        <v>2</v>
      </c>
      <c r="U92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7" s="82">
        <f>IF(tblClean[[#This Row],[Delivery Date]]="", "", tblClean[[#This Row],[Delivery Date]] - tblClean[[#This Row],[Lead Date]])</f>
        <v>7</v>
      </c>
      <c r="W927" s="82" t="str">
        <f>_xlfn.XLOOKUP(tblClean[[#This Row],[Lead ID]], tblHP[Lead ID], tblHP[Potential_Bucket], "")</f>
        <v>Low</v>
      </c>
      <c r="X927" s="82" t="str">
        <f>IF(tblClean[[#This Row],[Customer Rating]]="", "", IF(tblClean[[#This Row],[Customer Rating]]&lt;=2,"0-2", IF(tblClean[[#This Row],[Customer Rating]]&lt;=5,"3-5", IF(tblClean[[#This Row],[Customer Rating]]&lt;=8,"6-8","9-10"))))</f>
        <v>0-2</v>
      </c>
    </row>
    <row r="928" spans="1:24" x14ac:dyDescent="0.3">
      <c r="A928" s="40" t="s">
        <v>947</v>
      </c>
      <c r="B928" s="41" t="s">
        <v>32</v>
      </c>
      <c r="C928" s="41" t="s">
        <v>16</v>
      </c>
      <c r="D928" s="42">
        <v>45954</v>
      </c>
      <c r="E928" s="42">
        <v>45959</v>
      </c>
      <c r="F928" s="42">
        <v>45961</v>
      </c>
      <c r="G928" s="42">
        <v>45965</v>
      </c>
      <c r="H928" s="41" t="s">
        <v>17</v>
      </c>
      <c r="I928" s="41"/>
      <c r="J928" s="42">
        <v>45986</v>
      </c>
      <c r="K928" s="43">
        <v>6</v>
      </c>
      <c r="L928" s="44">
        <f>IF(NOT(ISBLANK(tblClean[[#This Row],[Pre-Booking Date]])), 1, 0)</f>
        <v>1</v>
      </c>
      <c r="M928" s="44">
        <f>IF(NOT(ISBLANK(tblClean[[#This Row],[Booking Date]])), 1, 0)</f>
        <v>1</v>
      </c>
      <c r="N928" s="38">
        <f>IF(NOT(ISBLANK(tblClean[[#This Row],[Delivery Date]])), 1, 0)</f>
        <v>1</v>
      </c>
      <c r="O928" s="38">
        <f>IF(OR(LOWER(TRIM(tblClean[[#This Row],[Cancellation Status]]))="yes", LOWER(TRIM(tblClean[[#This Row],[Cancellation Status]]))="cancelled"), 1, 0)</f>
        <v>0</v>
      </c>
      <c r="P928" s="38">
        <f>IF(AND(tblClean[[#This Row],[Is_Delivered]]=1, tblClean[[#This Row],[Is_Cancelled]]=0), 1, 0)</f>
        <v>1</v>
      </c>
      <c r="Q928" s="38">
        <f>IF(AND(NOT(ISBLANK(tblClean[[#This Row],[Pre-Booking Date]])), NOT(ISBLANK(tblClean[[#This Row],[Lead Date]]))), tblClean[[#This Row],[Pre-Booking Date]] - tblClean[[#This Row],[Lead Date]], "")</f>
        <v>5</v>
      </c>
      <c r="R928" s="38">
        <f>IF(AND(NOT(ISBLANK(tblClean[[#This Row],[Booking Date]])), NOT(ISBLANK(tblClean[[#This Row],[Pre-Booking Date]]))), tblClean[[#This Row],[Booking Date]] - tblClean[[#This Row],[Pre-Booking Date]], "")</f>
        <v>2</v>
      </c>
      <c r="S928" s="38">
        <f>IF(AND(NOT(ISBLANK(tblClean[[#This Row],[Delivery Date]])), NOT(ISBLANK(tblClean[[#This Row],[Booking Date]]))), tblClean[[#This Row],[Delivery Date]] - tblClean[[#This Row],[Booking Date]], "")</f>
        <v>4</v>
      </c>
      <c r="T928" s="39">
        <f>IF(AND(tblClean[[#This Row],[Is_SuccessfulDelivery]]=1, NOT(ISBLANK(tblClean[[#This Row],[Delivery Date]])), NOT(ISBLANK(tblClean[[#This Row],[Booking Date]]))),
   tblClean[[#This Row],[Delivery Date]] - tblClean[[#This Row],[Booking Date]],
   "")</f>
        <v>4</v>
      </c>
      <c r="U92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8" s="82">
        <f>IF(tblClean[[#This Row],[Delivery Date]]="", "", tblClean[[#This Row],[Delivery Date]] - tblClean[[#This Row],[Lead Date]])</f>
        <v>11</v>
      </c>
      <c r="W928" s="82" t="str">
        <f>_xlfn.XLOOKUP(tblClean[[#This Row],[Lead ID]], tblHP[Lead ID], tblHP[Potential_Bucket], "")</f>
        <v>Low</v>
      </c>
      <c r="X928" s="82" t="str">
        <f>IF(tblClean[[#This Row],[Customer Rating]]="", "", IF(tblClean[[#This Row],[Customer Rating]]&lt;=2,"0-2", IF(tblClean[[#This Row],[Customer Rating]]&lt;=5,"3-5", IF(tblClean[[#This Row],[Customer Rating]]&lt;=8,"6-8","9-10"))))</f>
        <v>6-8</v>
      </c>
    </row>
    <row r="929" spans="1:24" x14ac:dyDescent="0.3">
      <c r="A929" s="33" t="s">
        <v>948</v>
      </c>
      <c r="B929" s="34" t="s">
        <v>32</v>
      </c>
      <c r="C929" s="34" t="s">
        <v>16</v>
      </c>
      <c r="D929" s="35">
        <v>45944</v>
      </c>
      <c r="E929" s="35">
        <v>45948</v>
      </c>
      <c r="F929" s="35">
        <v>45951</v>
      </c>
      <c r="G929" s="35">
        <v>45956</v>
      </c>
      <c r="H929" s="34" t="s">
        <v>17</v>
      </c>
      <c r="I929" s="34"/>
      <c r="J929" s="35">
        <v>45976</v>
      </c>
      <c r="K929" s="36">
        <v>0</v>
      </c>
      <c r="L929" s="44">
        <f>IF(NOT(ISBLANK(tblClean[[#This Row],[Pre-Booking Date]])), 1, 0)</f>
        <v>1</v>
      </c>
      <c r="M929" s="44">
        <f>IF(NOT(ISBLANK(tblClean[[#This Row],[Booking Date]])), 1, 0)</f>
        <v>1</v>
      </c>
      <c r="N929" s="38">
        <f>IF(NOT(ISBLANK(tblClean[[#This Row],[Delivery Date]])), 1, 0)</f>
        <v>1</v>
      </c>
      <c r="O929" s="38">
        <f>IF(OR(LOWER(TRIM(tblClean[[#This Row],[Cancellation Status]]))="yes", LOWER(TRIM(tblClean[[#This Row],[Cancellation Status]]))="cancelled"), 1, 0)</f>
        <v>0</v>
      </c>
      <c r="P929" s="38">
        <f>IF(AND(tblClean[[#This Row],[Is_Delivered]]=1, tblClean[[#This Row],[Is_Cancelled]]=0), 1, 0)</f>
        <v>1</v>
      </c>
      <c r="Q929" s="38">
        <f>IF(AND(NOT(ISBLANK(tblClean[[#This Row],[Pre-Booking Date]])), NOT(ISBLANK(tblClean[[#This Row],[Lead Date]]))), tblClean[[#This Row],[Pre-Booking Date]] - tblClean[[#This Row],[Lead Date]], "")</f>
        <v>4</v>
      </c>
      <c r="R929" s="38">
        <f>IF(AND(NOT(ISBLANK(tblClean[[#This Row],[Booking Date]])), NOT(ISBLANK(tblClean[[#This Row],[Pre-Booking Date]]))), tblClean[[#This Row],[Booking Date]] - tblClean[[#This Row],[Pre-Booking Date]], "")</f>
        <v>3</v>
      </c>
      <c r="S929" s="38">
        <f>IF(AND(NOT(ISBLANK(tblClean[[#This Row],[Delivery Date]])), NOT(ISBLANK(tblClean[[#This Row],[Booking Date]]))), tblClean[[#This Row],[Delivery Date]] - tblClean[[#This Row],[Booking Date]], "")</f>
        <v>5</v>
      </c>
      <c r="T929" s="39">
        <f>IF(AND(tblClean[[#This Row],[Is_SuccessfulDelivery]]=1, NOT(ISBLANK(tblClean[[#This Row],[Delivery Date]])), NOT(ISBLANK(tblClean[[#This Row],[Booking Date]]))),
   tblClean[[#This Row],[Delivery Date]] - tblClean[[#This Row],[Booking Date]],
   "")</f>
        <v>5</v>
      </c>
      <c r="U92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29" s="82">
        <f>IF(tblClean[[#This Row],[Delivery Date]]="", "", tblClean[[#This Row],[Delivery Date]] - tblClean[[#This Row],[Lead Date]])</f>
        <v>12</v>
      </c>
      <c r="W929" s="82" t="str">
        <f>_xlfn.XLOOKUP(tblClean[[#This Row],[Lead ID]], tblHP[Lead ID], tblHP[Potential_Bucket], "")</f>
        <v>Low</v>
      </c>
      <c r="X929" s="82" t="str">
        <f>IF(tblClean[[#This Row],[Customer Rating]]="", "", IF(tblClean[[#This Row],[Customer Rating]]&lt;=2,"0-2", IF(tblClean[[#This Row],[Customer Rating]]&lt;=5,"3-5", IF(tblClean[[#This Row],[Customer Rating]]&lt;=8,"6-8","9-10"))))</f>
        <v>0-2</v>
      </c>
    </row>
    <row r="930" spans="1:24" x14ac:dyDescent="0.3">
      <c r="A930" s="40" t="s">
        <v>949</v>
      </c>
      <c r="B930" s="41" t="s">
        <v>15</v>
      </c>
      <c r="C930" s="41" t="s">
        <v>22</v>
      </c>
      <c r="D930" s="42">
        <v>45947</v>
      </c>
      <c r="E930" s="41"/>
      <c r="F930" s="41"/>
      <c r="G930" s="41"/>
      <c r="H930" s="41" t="s">
        <v>23</v>
      </c>
      <c r="I930" s="41" t="s">
        <v>24</v>
      </c>
      <c r="J930" s="41"/>
      <c r="K930" s="43"/>
      <c r="L930" s="44">
        <f>IF(NOT(ISBLANK(tblClean[[#This Row],[Pre-Booking Date]])), 1, 0)</f>
        <v>0</v>
      </c>
      <c r="M930" s="44">
        <f>IF(NOT(ISBLANK(tblClean[[#This Row],[Booking Date]])), 1, 0)</f>
        <v>0</v>
      </c>
      <c r="N930" s="38">
        <f>IF(NOT(ISBLANK(tblClean[[#This Row],[Delivery Date]])), 1, 0)</f>
        <v>0</v>
      </c>
      <c r="O930" s="38">
        <f>IF(OR(LOWER(TRIM(tblClean[[#This Row],[Cancellation Status]]))="yes", LOWER(TRIM(tblClean[[#This Row],[Cancellation Status]]))="cancelled"), 1, 0)</f>
        <v>1</v>
      </c>
      <c r="P930" s="38">
        <f>IF(AND(tblClean[[#This Row],[Is_Delivered]]=1, tblClean[[#This Row],[Is_Cancelled]]=0), 1, 0)</f>
        <v>0</v>
      </c>
      <c r="Q930" s="38" t="str">
        <f>IF(AND(NOT(ISBLANK(tblClean[[#This Row],[Pre-Booking Date]])), NOT(ISBLANK(tblClean[[#This Row],[Lead Date]]))), tblClean[[#This Row],[Pre-Booking Date]] - tblClean[[#This Row],[Lead Date]], "")</f>
        <v/>
      </c>
      <c r="R930" s="38" t="str">
        <f>IF(AND(NOT(ISBLANK(tblClean[[#This Row],[Booking Date]])), NOT(ISBLANK(tblClean[[#This Row],[Pre-Booking Date]]))), tblClean[[#This Row],[Booking Date]] - tblClean[[#This Row],[Pre-Booking Date]], "")</f>
        <v/>
      </c>
      <c r="S930" s="38" t="str">
        <f>IF(AND(NOT(ISBLANK(tblClean[[#This Row],[Delivery Date]])), NOT(ISBLANK(tblClean[[#This Row],[Booking Date]]))), tblClean[[#This Row],[Delivery Date]] - tblClean[[#This Row],[Booking Date]], "")</f>
        <v/>
      </c>
      <c r="T930" s="39" t="str">
        <f>IF(AND(tblClean[[#This Row],[Is_SuccessfulDelivery]]=1, NOT(ISBLANK(tblClean[[#This Row],[Delivery Date]])), NOT(ISBLANK(tblClean[[#This Row],[Booking Date]]))),
   tblClean[[#This Row],[Delivery Date]] - tblClean[[#This Row],[Booking Date]],
   "")</f>
        <v/>
      </c>
      <c r="U93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30" s="82" t="str">
        <f>IF(tblClean[[#This Row],[Delivery Date]]="", "", tblClean[[#This Row],[Delivery Date]] - tblClean[[#This Row],[Lead Date]])</f>
        <v/>
      </c>
      <c r="W930" s="82" t="str">
        <f>_xlfn.XLOOKUP(tblClean[[#This Row],[Lead ID]], tblHP[Lead ID], tblHP[Potential_Bucket], "")</f>
        <v>Low</v>
      </c>
      <c r="X930" s="82" t="str">
        <f>IF(tblClean[[#This Row],[Customer Rating]]="", "", IF(tblClean[[#This Row],[Customer Rating]]&lt;=2,"0-2", IF(tblClean[[#This Row],[Customer Rating]]&lt;=5,"3-5", IF(tblClean[[#This Row],[Customer Rating]]&lt;=8,"6-8","9-10"))))</f>
        <v/>
      </c>
    </row>
    <row r="931" spans="1:24" x14ac:dyDescent="0.3">
      <c r="A931" s="33" t="s">
        <v>950</v>
      </c>
      <c r="B931" s="34" t="s">
        <v>21</v>
      </c>
      <c r="C931" s="34" t="s">
        <v>16</v>
      </c>
      <c r="D931" s="35">
        <v>45934</v>
      </c>
      <c r="E931" s="35">
        <v>45937</v>
      </c>
      <c r="F931" s="35">
        <v>45939</v>
      </c>
      <c r="G931" s="35">
        <v>45942</v>
      </c>
      <c r="H931" s="34" t="s">
        <v>17</v>
      </c>
      <c r="I931" s="34"/>
      <c r="J931" s="35">
        <v>45965</v>
      </c>
      <c r="K931" s="36">
        <v>6</v>
      </c>
      <c r="L931" s="44">
        <f>IF(NOT(ISBLANK(tblClean[[#This Row],[Pre-Booking Date]])), 1, 0)</f>
        <v>1</v>
      </c>
      <c r="M931" s="44">
        <f>IF(NOT(ISBLANK(tblClean[[#This Row],[Booking Date]])), 1, 0)</f>
        <v>1</v>
      </c>
      <c r="N931" s="38">
        <f>IF(NOT(ISBLANK(tblClean[[#This Row],[Delivery Date]])), 1, 0)</f>
        <v>1</v>
      </c>
      <c r="O931" s="38">
        <f>IF(OR(LOWER(TRIM(tblClean[[#This Row],[Cancellation Status]]))="yes", LOWER(TRIM(tblClean[[#This Row],[Cancellation Status]]))="cancelled"), 1, 0)</f>
        <v>0</v>
      </c>
      <c r="P931" s="38">
        <f>IF(AND(tblClean[[#This Row],[Is_Delivered]]=1, tblClean[[#This Row],[Is_Cancelled]]=0), 1, 0)</f>
        <v>1</v>
      </c>
      <c r="Q931" s="38">
        <f>IF(AND(NOT(ISBLANK(tblClean[[#This Row],[Pre-Booking Date]])), NOT(ISBLANK(tblClean[[#This Row],[Lead Date]]))), tblClean[[#This Row],[Pre-Booking Date]] - tblClean[[#This Row],[Lead Date]], "")</f>
        <v>3</v>
      </c>
      <c r="R931" s="38">
        <f>IF(AND(NOT(ISBLANK(tblClean[[#This Row],[Booking Date]])), NOT(ISBLANK(tblClean[[#This Row],[Pre-Booking Date]]))), tblClean[[#This Row],[Booking Date]] - tblClean[[#This Row],[Pre-Booking Date]], "")</f>
        <v>2</v>
      </c>
      <c r="S931" s="38">
        <f>IF(AND(NOT(ISBLANK(tblClean[[#This Row],[Delivery Date]])), NOT(ISBLANK(tblClean[[#This Row],[Booking Date]]))), tblClean[[#This Row],[Delivery Date]] - tblClean[[#This Row],[Booking Date]], "")</f>
        <v>3</v>
      </c>
      <c r="T931" s="39">
        <f>IF(AND(tblClean[[#This Row],[Is_SuccessfulDelivery]]=1, NOT(ISBLANK(tblClean[[#This Row],[Delivery Date]])), NOT(ISBLANK(tblClean[[#This Row],[Booking Date]]))),
   tblClean[[#This Row],[Delivery Date]] - tblClean[[#This Row],[Booking Date]],
   "")</f>
        <v>3</v>
      </c>
      <c r="U93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31" s="82">
        <f>IF(tblClean[[#This Row],[Delivery Date]]="", "", tblClean[[#This Row],[Delivery Date]] - tblClean[[#This Row],[Lead Date]])</f>
        <v>8</v>
      </c>
      <c r="W931" s="82" t="str">
        <f>_xlfn.XLOOKUP(tblClean[[#This Row],[Lead ID]], tblHP[Lead ID], tblHP[Potential_Bucket], "")</f>
        <v>Low</v>
      </c>
      <c r="X931" s="82" t="str">
        <f>IF(tblClean[[#This Row],[Customer Rating]]="", "", IF(tblClean[[#This Row],[Customer Rating]]&lt;=2,"0-2", IF(tblClean[[#This Row],[Customer Rating]]&lt;=5,"3-5", IF(tblClean[[#This Row],[Customer Rating]]&lt;=8,"6-8","9-10"))))</f>
        <v>6-8</v>
      </c>
    </row>
    <row r="932" spans="1:24" x14ac:dyDescent="0.3">
      <c r="A932" s="40" t="s">
        <v>951</v>
      </c>
      <c r="B932" s="41" t="s">
        <v>21</v>
      </c>
      <c r="C932" s="41" t="s">
        <v>16</v>
      </c>
      <c r="D932" s="42">
        <v>45954</v>
      </c>
      <c r="E932" s="42">
        <v>45959</v>
      </c>
      <c r="F932" s="42">
        <v>45964</v>
      </c>
      <c r="G932" s="42">
        <v>45969</v>
      </c>
      <c r="H932" s="41" t="s">
        <v>17</v>
      </c>
      <c r="I932" s="41"/>
      <c r="J932" s="42">
        <v>45982</v>
      </c>
      <c r="K932" s="43">
        <v>6</v>
      </c>
      <c r="L932" s="44">
        <f>IF(NOT(ISBLANK(tblClean[[#This Row],[Pre-Booking Date]])), 1, 0)</f>
        <v>1</v>
      </c>
      <c r="M932" s="44">
        <f>IF(NOT(ISBLANK(tblClean[[#This Row],[Booking Date]])), 1, 0)</f>
        <v>1</v>
      </c>
      <c r="N932" s="38">
        <f>IF(NOT(ISBLANK(tblClean[[#This Row],[Delivery Date]])), 1, 0)</f>
        <v>1</v>
      </c>
      <c r="O932" s="38">
        <f>IF(OR(LOWER(TRIM(tblClean[[#This Row],[Cancellation Status]]))="yes", LOWER(TRIM(tblClean[[#This Row],[Cancellation Status]]))="cancelled"), 1, 0)</f>
        <v>0</v>
      </c>
      <c r="P932" s="38">
        <f>IF(AND(tblClean[[#This Row],[Is_Delivered]]=1, tblClean[[#This Row],[Is_Cancelled]]=0), 1, 0)</f>
        <v>1</v>
      </c>
      <c r="Q932" s="38">
        <f>IF(AND(NOT(ISBLANK(tblClean[[#This Row],[Pre-Booking Date]])), NOT(ISBLANK(tblClean[[#This Row],[Lead Date]]))), tblClean[[#This Row],[Pre-Booking Date]] - tblClean[[#This Row],[Lead Date]], "")</f>
        <v>5</v>
      </c>
      <c r="R932" s="38">
        <f>IF(AND(NOT(ISBLANK(tblClean[[#This Row],[Booking Date]])), NOT(ISBLANK(tblClean[[#This Row],[Pre-Booking Date]]))), tblClean[[#This Row],[Booking Date]] - tblClean[[#This Row],[Pre-Booking Date]], "")</f>
        <v>5</v>
      </c>
      <c r="S932" s="38">
        <f>IF(AND(NOT(ISBLANK(tblClean[[#This Row],[Delivery Date]])), NOT(ISBLANK(tblClean[[#This Row],[Booking Date]]))), tblClean[[#This Row],[Delivery Date]] - tblClean[[#This Row],[Booking Date]], "")</f>
        <v>5</v>
      </c>
      <c r="T932" s="39">
        <f>IF(AND(tblClean[[#This Row],[Is_SuccessfulDelivery]]=1, NOT(ISBLANK(tblClean[[#This Row],[Delivery Date]])), NOT(ISBLANK(tblClean[[#This Row],[Booking Date]]))),
   tblClean[[#This Row],[Delivery Date]] - tblClean[[#This Row],[Booking Date]],
   "")</f>
        <v>5</v>
      </c>
      <c r="U93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32" s="82">
        <f>IF(tblClean[[#This Row],[Delivery Date]]="", "", tblClean[[#This Row],[Delivery Date]] - tblClean[[#This Row],[Lead Date]])</f>
        <v>15</v>
      </c>
      <c r="W932" s="82" t="str">
        <f>_xlfn.XLOOKUP(tblClean[[#This Row],[Lead ID]], tblHP[Lead ID], tblHP[Potential_Bucket], "")</f>
        <v>Low</v>
      </c>
      <c r="X932" s="82" t="str">
        <f>IF(tblClean[[#This Row],[Customer Rating]]="", "", IF(tblClean[[#This Row],[Customer Rating]]&lt;=2,"0-2", IF(tblClean[[#This Row],[Customer Rating]]&lt;=5,"3-5", IF(tblClean[[#This Row],[Customer Rating]]&lt;=8,"6-8","9-10"))))</f>
        <v>6-8</v>
      </c>
    </row>
    <row r="933" spans="1:24" x14ac:dyDescent="0.3">
      <c r="A933" s="33" t="s">
        <v>952</v>
      </c>
      <c r="B933" s="34" t="s">
        <v>32</v>
      </c>
      <c r="C933" s="34" t="s">
        <v>30</v>
      </c>
      <c r="D933" s="35">
        <v>45933</v>
      </c>
      <c r="E933" s="35">
        <v>45934</v>
      </c>
      <c r="F933" s="35">
        <v>45935</v>
      </c>
      <c r="G933" s="35">
        <v>45938</v>
      </c>
      <c r="H933" s="34" t="s">
        <v>17</v>
      </c>
      <c r="I933" s="34"/>
      <c r="J933" s="35">
        <v>45951</v>
      </c>
      <c r="K933" s="36">
        <v>6</v>
      </c>
      <c r="L933" s="44">
        <f>IF(NOT(ISBLANK(tblClean[[#This Row],[Pre-Booking Date]])), 1, 0)</f>
        <v>1</v>
      </c>
      <c r="M933" s="44">
        <f>IF(NOT(ISBLANK(tblClean[[#This Row],[Booking Date]])), 1, 0)</f>
        <v>1</v>
      </c>
      <c r="N933" s="38">
        <f>IF(NOT(ISBLANK(tblClean[[#This Row],[Delivery Date]])), 1, 0)</f>
        <v>1</v>
      </c>
      <c r="O933" s="38">
        <f>IF(OR(LOWER(TRIM(tblClean[[#This Row],[Cancellation Status]]))="yes", LOWER(TRIM(tblClean[[#This Row],[Cancellation Status]]))="cancelled"), 1, 0)</f>
        <v>0</v>
      </c>
      <c r="P933" s="38">
        <f>IF(AND(tblClean[[#This Row],[Is_Delivered]]=1, tblClean[[#This Row],[Is_Cancelled]]=0), 1, 0)</f>
        <v>1</v>
      </c>
      <c r="Q933" s="38">
        <f>IF(AND(NOT(ISBLANK(tblClean[[#This Row],[Pre-Booking Date]])), NOT(ISBLANK(tblClean[[#This Row],[Lead Date]]))), tblClean[[#This Row],[Pre-Booking Date]] - tblClean[[#This Row],[Lead Date]], "")</f>
        <v>1</v>
      </c>
      <c r="R933" s="38">
        <f>IF(AND(NOT(ISBLANK(tblClean[[#This Row],[Booking Date]])), NOT(ISBLANK(tblClean[[#This Row],[Pre-Booking Date]]))), tblClean[[#This Row],[Booking Date]] - tblClean[[#This Row],[Pre-Booking Date]], "")</f>
        <v>1</v>
      </c>
      <c r="S933" s="38">
        <f>IF(AND(NOT(ISBLANK(tblClean[[#This Row],[Delivery Date]])), NOT(ISBLANK(tblClean[[#This Row],[Booking Date]]))), tblClean[[#This Row],[Delivery Date]] - tblClean[[#This Row],[Booking Date]], "")</f>
        <v>3</v>
      </c>
      <c r="T933" s="39">
        <f>IF(AND(tblClean[[#This Row],[Is_SuccessfulDelivery]]=1, NOT(ISBLANK(tblClean[[#This Row],[Delivery Date]])), NOT(ISBLANK(tblClean[[#This Row],[Booking Date]]))),
   tblClean[[#This Row],[Delivery Date]] - tblClean[[#This Row],[Booking Date]],
   "")</f>
        <v>3</v>
      </c>
      <c r="U93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33" s="82">
        <f>IF(tblClean[[#This Row],[Delivery Date]]="", "", tblClean[[#This Row],[Delivery Date]] - tblClean[[#This Row],[Lead Date]])</f>
        <v>5</v>
      </c>
      <c r="W933" s="82" t="str">
        <f>_xlfn.XLOOKUP(tblClean[[#This Row],[Lead ID]], tblHP[Lead ID], tblHP[Potential_Bucket], "")</f>
        <v>High</v>
      </c>
      <c r="X933" s="82" t="str">
        <f>IF(tblClean[[#This Row],[Customer Rating]]="", "", IF(tblClean[[#This Row],[Customer Rating]]&lt;=2,"0-2", IF(tblClean[[#This Row],[Customer Rating]]&lt;=5,"3-5", IF(tblClean[[#This Row],[Customer Rating]]&lt;=8,"6-8","9-10"))))</f>
        <v>6-8</v>
      </c>
    </row>
    <row r="934" spans="1:24" x14ac:dyDescent="0.3">
      <c r="A934" s="40" t="s">
        <v>953</v>
      </c>
      <c r="B934" s="41" t="s">
        <v>21</v>
      </c>
      <c r="C934" s="41" t="s">
        <v>30</v>
      </c>
      <c r="D934" s="42">
        <v>45946</v>
      </c>
      <c r="E934" s="42">
        <v>45947</v>
      </c>
      <c r="F934" s="42">
        <v>45952</v>
      </c>
      <c r="G934" s="42">
        <v>45959</v>
      </c>
      <c r="H934" s="41" t="s">
        <v>17</v>
      </c>
      <c r="I934" s="41"/>
      <c r="J934" s="42">
        <v>45970</v>
      </c>
      <c r="K934" s="43">
        <v>2</v>
      </c>
      <c r="L934" s="44">
        <f>IF(NOT(ISBLANK(tblClean[[#This Row],[Pre-Booking Date]])), 1, 0)</f>
        <v>1</v>
      </c>
      <c r="M934" s="44">
        <f>IF(NOT(ISBLANK(tblClean[[#This Row],[Booking Date]])), 1, 0)</f>
        <v>1</v>
      </c>
      <c r="N934" s="38">
        <f>IF(NOT(ISBLANK(tblClean[[#This Row],[Delivery Date]])), 1, 0)</f>
        <v>1</v>
      </c>
      <c r="O934" s="38">
        <f>IF(OR(LOWER(TRIM(tblClean[[#This Row],[Cancellation Status]]))="yes", LOWER(TRIM(tblClean[[#This Row],[Cancellation Status]]))="cancelled"), 1, 0)</f>
        <v>0</v>
      </c>
      <c r="P934" s="38">
        <f>IF(AND(tblClean[[#This Row],[Is_Delivered]]=1, tblClean[[#This Row],[Is_Cancelled]]=0), 1, 0)</f>
        <v>1</v>
      </c>
      <c r="Q934" s="38">
        <f>IF(AND(NOT(ISBLANK(tblClean[[#This Row],[Pre-Booking Date]])), NOT(ISBLANK(tblClean[[#This Row],[Lead Date]]))), tblClean[[#This Row],[Pre-Booking Date]] - tblClean[[#This Row],[Lead Date]], "")</f>
        <v>1</v>
      </c>
      <c r="R934" s="38">
        <f>IF(AND(NOT(ISBLANK(tblClean[[#This Row],[Booking Date]])), NOT(ISBLANK(tblClean[[#This Row],[Pre-Booking Date]]))), tblClean[[#This Row],[Booking Date]] - tblClean[[#This Row],[Pre-Booking Date]], "")</f>
        <v>5</v>
      </c>
      <c r="S934" s="38">
        <f>IF(AND(NOT(ISBLANK(tblClean[[#This Row],[Delivery Date]])), NOT(ISBLANK(tblClean[[#This Row],[Booking Date]]))), tblClean[[#This Row],[Delivery Date]] - tblClean[[#This Row],[Booking Date]], "")</f>
        <v>7</v>
      </c>
      <c r="T934" s="39">
        <f>IF(AND(tblClean[[#This Row],[Is_SuccessfulDelivery]]=1, NOT(ISBLANK(tblClean[[#This Row],[Delivery Date]])), NOT(ISBLANK(tblClean[[#This Row],[Booking Date]]))),
   tblClean[[#This Row],[Delivery Date]] - tblClean[[#This Row],[Booking Date]],
   "")</f>
        <v>7</v>
      </c>
      <c r="U93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34" s="82">
        <f>IF(tblClean[[#This Row],[Delivery Date]]="", "", tblClean[[#This Row],[Delivery Date]] - tblClean[[#This Row],[Lead Date]])</f>
        <v>13</v>
      </c>
      <c r="W934" s="82" t="str">
        <f>_xlfn.XLOOKUP(tblClean[[#This Row],[Lead ID]], tblHP[Lead ID], tblHP[Potential_Bucket], "")</f>
        <v>Low</v>
      </c>
      <c r="X934" s="82" t="str">
        <f>IF(tblClean[[#This Row],[Customer Rating]]="", "", IF(tblClean[[#This Row],[Customer Rating]]&lt;=2,"0-2", IF(tblClean[[#This Row],[Customer Rating]]&lt;=5,"3-5", IF(tblClean[[#This Row],[Customer Rating]]&lt;=8,"6-8","9-10"))))</f>
        <v>0-2</v>
      </c>
    </row>
    <row r="935" spans="1:24" x14ac:dyDescent="0.3">
      <c r="A935" s="33" t="s">
        <v>954</v>
      </c>
      <c r="B935" s="34" t="s">
        <v>19</v>
      </c>
      <c r="C935" s="34" t="s">
        <v>16</v>
      </c>
      <c r="D935" s="35">
        <v>45945</v>
      </c>
      <c r="E935" s="35">
        <v>45949</v>
      </c>
      <c r="F935" s="35">
        <v>45953</v>
      </c>
      <c r="G935" s="35">
        <v>45959</v>
      </c>
      <c r="H935" s="34" t="s">
        <v>17</v>
      </c>
      <c r="I935" s="34"/>
      <c r="J935" s="35">
        <v>45969</v>
      </c>
      <c r="K935" s="36">
        <v>7</v>
      </c>
      <c r="L935" s="44">
        <f>IF(NOT(ISBLANK(tblClean[[#This Row],[Pre-Booking Date]])), 1, 0)</f>
        <v>1</v>
      </c>
      <c r="M935" s="44">
        <f>IF(NOT(ISBLANK(tblClean[[#This Row],[Booking Date]])), 1, 0)</f>
        <v>1</v>
      </c>
      <c r="N935" s="38">
        <f>IF(NOT(ISBLANK(tblClean[[#This Row],[Delivery Date]])), 1, 0)</f>
        <v>1</v>
      </c>
      <c r="O935" s="38">
        <f>IF(OR(LOWER(TRIM(tblClean[[#This Row],[Cancellation Status]]))="yes", LOWER(TRIM(tblClean[[#This Row],[Cancellation Status]]))="cancelled"), 1, 0)</f>
        <v>0</v>
      </c>
      <c r="P935" s="38">
        <f>IF(AND(tblClean[[#This Row],[Is_Delivered]]=1, tblClean[[#This Row],[Is_Cancelled]]=0), 1, 0)</f>
        <v>1</v>
      </c>
      <c r="Q935" s="38">
        <f>IF(AND(NOT(ISBLANK(tblClean[[#This Row],[Pre-Booking Date]])), NOT(ISBLANK(tblClean[[#This Row],[Lead Date]]))), tblClean[[#This Row],[Pre-Booking Date]] - tblClean[[#This Row],[Lead Date]], "")</f>
        <v>4</v>
      </c>
      <c r="R935" s="38">
        <f>IF(AND(NOT(ISBLANK(tblClean[[#This Row],[Booking Date]])), NOT(ISBLANK(tblClean[[#This Row],[Pre-Booking Date]]))), tblClean[[#This Row],[Booking Date]] - tblClean[[#This Row],[Pre-Booking Date]], "")</f>
        <v>4</v>
      </c>
      <c r="S935" s="38">
        <f>IF(AND(NOT(ISBLANK(tblClean[[#This Row],[Delivery Date]])), NOT(ISBLANK(tblClean[[#This Row],[Booking Date]]))), tblClean[[#This Row],[Delivery Date]] - tblClean[[#This Row],[Booking Date]], "")</f>
        <v>6</v>
      </c>
      <c r="T935" s="39">
        <f>IF(AND(tblClean[[#This Row],[Is_SuccessfulDelivery]]=1, NOT(ISBLANK(tblClean[[#This Row],[Delivery Date]])), NOT(ISBLANK(tblClean[[#This Row],[Booking Date]]))),
   tblClean[[#This Row],[Delivery Date]] - tblClean[[#This Row],[Booking Date]],
   "")</f>
        <v>6</v>
      </c>
      <c r="U93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35" s="82">
        <f>IF(tblClean[[#This Row],[Delivery Date]]="", "", tblClean[[#This Row],[Delivery Date]] - tblClean[[#This Row],[Lead Date]])</f>
        <v>14</v>
      </c>
      <c r="W935" s="82" t="str">
        <f>_xlfn.XLOOKUP(tblClean[[#This Row],[Lead ID]], tblHP[Lead ID], tblHP[Potential_Bucket], "")</f>
        <v>Low</v>
      </c>
      <c r="X935" s="82" t="str">
        <f>IF(tblClean[[#This Row],[Customer Rating]]="", "", IF(tblClean[[#This Row],[Customer Rating]]&lt;=2,"0-2", IF(tblClean[[#This Row],[Customer Rating]]&lt;=5,"3-5", IF(tblClean[[#This Row],[Customer Rating]]&lt;=8,"6-8","9-10"))))</f>
        <v>6-8</v>
      </c>
    </row>
    <row r="936" spans="1:24" x14ac:dyDescent="0.3">
      <c r="A936" s="40" t="s">
        <v>955</v>
      </c>
      <c r="B936" s="41" t="s">
        <v>19</v>
      </c>
      <c r="C936" s="41" t="s">
        <v>30</v>
      </c>
      <c r="D936" s="42">
        <v>45955</v>
      </c>
      <c r="E936" s="42">
        <v>45957</v>
      </c>
      <c r="F936" s="42">
        <v>45960</v>
      </c>
      <c r="G936" s="42">
        <v>45963</v>
      </c>
      <c r="H936" s="41" t="s">
        <v>23</v>
      </c>
      <c r="I936" s="41" t="s">
        <v>63</v>
      </c>
      <c r="J936" s="41"/>
      <c r="K936" s="43"/>
      <c r="L936" s="44">
        <f>IF(NOT(ISBLANK(tblClean[[#This Row],[Pre-Booking Date]])), 1, 0)</f>
        <v>1</v>
      </c>
      <c r="M936" s="44">
        <f>IF(NOT(ISBLANK(tblClean[[#This Row],[Booking Date]])), 1, 0)</f>
        <v>1</v>
      </c>
      <c r="N936" s="38">
        <f>IF(NOT(ISBLANK(tblClean[[#This Row],[Delivery Date]])), 1, 0)</f>
        <v>1</v>
      </c>
      <c r="O936" s="38">
        <f>IF(OR(LOWER(TRIM(tblClean[[#This Row],[Cancellation Status]]))="yes", LOWER(TRIM(tblClean[[#This Row],[Cancellation Status]]))="cancelled"), 1, 0)</f>
        <v>1</v>
      </c>
      <c r="P936" s="38">
        <f>IF(AND(tblClean[[#This Row],[Is_Delivered]]=1, tblClean[[#This Row],[Is_Cancelled]]=0), 1, 0)</f>
        <v>0</v>
      </c>
      <c r="Q936" s="38">
        <f>IF(AND(NOT(ISBLANK(tblClean[[#This Row],[Pre-Booking Date]])), NOT(ISBLANK(tblClean[[#This Row],[Lead Date]]))), tblClean[[#This Row],[Pre-Booking Date]] - tblClean[[#This Row],[Lead Date]], "")</f>
        <v>2</v>
      </c>
      <c r="R936" s="38">
        <f>IF(AND(NOT(ISBLANK(tblClean[[#This Row],[Booking Date]])), NOT(ISBLANK(tblClean[[#This Row],[Pre-Booking Date]]))), tblClean[[#This Row],[Booking Date]] - tblClean[[#This Row],[Pre-Booking Date]], "")</f>
        <v>3</v>
      </c>
      <c r="S936" s="38">
        <f>IF(AND(NOT(ISBLANK(tblClean[[#This Row],[Delivery Date]])), NOT(ISBLANK(tblClean[[#This Row],[Booking Date]]))), tblClean[[#This Row],[Delivery Date]] - tblClean[[#This Row],[Booking Date]], "")</f>
        <v>3</v>
      </c>
      <c r="T936" s="39" t="str">
        <f>IF(AND(tblClean[[#This Row],[Is_SuccessfulDelivery]]=1, NOT(ISBLANK(tblClean[[#This Row],[Delivery Date]])), NOT(ISBLANK(tblClean[[#This Row],[Booking Date]]))),
   tblClean[[#This Row],[Delivery Date]] - tblClean[[#This Row],[Booking Date]],
   "")</f>
        <v/>
      </c>
      <c r="U93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36" s="82">
        <f>IF(tblClean[[#This Row],[Delivery Date]]="", "", tblClean[[#This Row],[Delivery Date]] - tblClean[[#This Row],[Lead Date]])</f>
        <v>8</v>
      </c>
      <c r="W936" s="82" t="str">
        <f>_xlfn.XLOOKUP(tblClean[[#This Row],[Lead ID]], tblHP[Lead ID], tblHP[Potential_Bucket], "")</f>
        <v>Low</v>
      </c>
      <c r="X936" s="82" t="str">
        <f>IF(tblClean[[#This Row],[Customer Rating]]="", "", IF(tblClean[[#This Row],[Customer Rating]]&lt;=2,"0-2", IF(tblClean[[#This Row],[Customer Rating]]&lt;=5,"3-5", IF(tblClean[[#This Row],[Customer Rating]]&lt;=8,"6-8","9-10"))))</f>
        <v/>
      </c>
    </row>
    <row r="937" spans="1:24" x14ac:dyDescent="0.3">
      <c r="A937" s="33" t="s">
        <v>956</v>
      </c>
      <c r="B937" s="34" t="s">
        <v>21</v>
      </c>
      <c r="C937" s="34" t="s">
        <v>16</v>
      </c>
      <c r="D937" s="35">
        <v>45942</v>
      </c>
      <c r="E937" s="35">
        <v>45945</v>
      </c>
      <c r="F937" s="35">
        <v>45949</v>
      </c>
      <c r="G937" s="35">
        <v>45956</v>
      </c>
      <c r="H937" s="34" t="s">
        <v>17</v>
      </c>
      <c r="I937" s="34"/>
      <c r="J937" s="35">
        <v>45970</v>
      </c>
      <c r="K937" s="36">
        <v>8</v>
      </c>
      <c r="L937" s="44">
        <f>IF(NOT(ISBLANK(tblClean[[#This Row],[Pre-Booking Date]])), 1, 0)</f>
        <v>1</v>
      </c>
      <c r="M937" s="44">
        <f>IF(NOT(ISBLANK(tblClean[[#This Row],[Booking Date]])), 1, 0)</f>
        <v>1</v>
      </c>
      <c r="N937" s="38">
        <f>IF(NOT(ISBLANK(tblClean[[#This Row],[Delivery Date]])), 1, 0)</f>
        <v>1</v>
      </c>
      <c r="O937" s="38">
        <f>IF(OR(LOWER(TRIM(tblClean[[#This Row],[Cancellation Status]]))="yes", LOWER(TRIM(tblClean[[#This Row],[Cancellation Status]]))="cancelled"), 1, 0)</f>
        <v>0</v>
      </c>
      <c r="P937" s="38">
        <f>IF(AND(tblClean[[#This Row],[Is_Delivered]]=1, tblClean[[#This Row],[Is_Cancelled]]=0), 1, 0)</f>
        <v>1</v>
      </c>
      <c r="Q937" s="38">
        <f>IF(AND(NOT(ISBLANK(tblClean[[#This Row],[Pre-Booking Date]])), NOT(ISBLANK(tblClean[[#This Row],[Lead Date]]))), tblClean[[#This Row],[Pre-Booking Date]] - tblClean[[#This Row],[Lead Date]], "")</f>
        <v>3</v>
      </c>
      <c r="R937" s="38">
        <f>IF(AND(NOT(ISBLANK(tblClean[[#This Row],[Booking Date]])), NOT(ISBLANK(tblClean[[#This Row],[Pre-Booking Date]]))), tblClean[[#This Row],[Booking Date]] - tblClean[[#This Row],[Pre-Booking Date]], "")</f>
        <v>4</v>
      </c>
      <c r="S937" s="38">
        <f>IF(AND(NOT(ISBLANK(tblClean[[#This Row],[Delivery Date]])), NOT(ISBLANK(tblClean[[#This Row],[Booking Date]]))), tblClean[[#This Row],[Delivery Date]] - tblClean[[#This Row],[Booking Date]], "")</f>
        <v>7</v>
      </c>
      <c r="T937" s="39">
        <f>IF(AND(tblClean[[#This Row],[Is_SuccessfulDelivery]]=1, NOT(ISBLANK(tblClean[[#This Row],[Delivery Date]])), NOT(ISBLANK(tblClean[[#This Row],[Booking Date]]))),
   tblClean[[#This Row],[Delivery Date]] - tblClean[[#This Row],[Booking Date]],
   "")</f>
        <v>7</v>
      </c>
      <c r="U93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37" s="82">
        <f>IF(tblClean[[#This Row],[Delivery Date]]="", "", tblClean[[#This Row],[Delivery Date]] - tblClean[[#This Row],[Lead Date]])</f>
        <v>14</v>
      </c>
      <c r="W937" s="82" t="str">
        <f>_xlfn.XLOOKUP(tblClean[[#This Row],[Lead ID]], tblHP[Lead ID], tblHP[Potential_Bucket], "")</f>
        <v>Low</v>
      </c>
      <c r="X937" s="82" t="str">
        <f>IF(tblClean[[#This Row],[Customer Rating]]="", "", IF(tblClean[[#This Row],[Customer Rating]]&lt;=2,"0-2", IF(tblClean[[#This Row],[Customer Rating]]&lt;=5,"3-5", IF(tblClean[[#This Row],[Customer Rating]]&lt;=8,"6-8","9-10"))))</f>
        <v>6-8</v>
      </c>
    </row>
    <row r="938" spans="1:24" x14ac:dyDescent="0.3">
      <c r="A938" s="40" t="s">
        <v>957</v>
      </c>
      <c r="B938" s="41" t="s">
        <v>21</v>
      </c>
      <c r="C938" s="41" t="s">
        <v>16</v>
      </c>
      <c r="D938" s="42">
        <v>45947</v>
      </c>
      <c r="E938" s="42">
        <v>45950</v>
      </c>
      <c r="F938" s="42">
        <v>45951</v>
      </c>
      <c r="G938" s="42">
        <v>45957</v>
      </c>
      <c r="H938" s="41" t="s">
        <v>17</v>
      </c>
      <c r="I938" s="41"/>
      <c r="J938" s="42">
        <v>45987</v>
      </c>
      <c r="K938" s="43">
        <v>1</v>
      </c>
      <c r="L938" s="44">
        <f>IF(NOT(ISBLANK(tblClean[[#This Row],[Pre-Booking Date]])), 1, 0)</f>
        <v>1</v>
      </c>
      <c r="M938" s="44">
        <f>IF(NOT(ISBLANK(tblClean[[#This Row],[Booking Date]])), 1, 0)</f>
        <v>1</v>
      </c>
      <c r="N938" s="38">
        <f>IF(NOT(ISBLANK(tblClean[[#This Row],[Delivery Date]])), 1, 0)</f>
        <v>1</v>
      </c>
      <c r="O938" s="38">
        <f>IF(OR(LOWER(TRIM(tblClean[[#This Row],[Cancellation Status]]))="yes", LOWER(TRIM(tblClean[[#This Row],[Cancellation Status]]))="cancelled"), 1, 0)</f>
        <v>0</v>
      </c>
      <c r="P938" s="38">
        <f>IF(AND(tblClean[[#This Row],[Is_Delivered]]=1, tblClean[[#This Row],[Is_Cancelled]]=0), 1, 0)</f>
        <v>1</v>
      </c>
      <c r="Q938" s="38">
        <f>IF(AND(NOT(ISBLANK(tblClean[[#This Row],[Pre-Booking Date]])), NOT(ISBLANK(tblClean[[#This Row],[Lead Date]]))), tblClean[[#This Row],[Pre-Booking Date]] - tblClean[[#This Row],[Lead Date]], "")</f>
        <v>3</v>
      </c>
      <c r="R938" s="38">
        <f>IF(AND(NOT(ISBLANK(tblClean[[#This Row],[Booking Date]])), NOT(ISBLANK(tblClean[[#This Row],[Pre-Booking Date]]))), tblClean[[#This Row],[Booking Date]] - tblClean[[#This Row],[Pre-Booking Date]], "")</f>
        <v>1</v>
      </c>
      <c r="S938" s="38">
        <f>IF(AND(NOT(ISBLANK(tblClean[[#This Row],[Delivery Date]])), NOT(ISBLANK(tblClean[[#This Row],[Booking Date]]))), tblClean[[#This Row],[Delivery Date]] - tblClean[[#This Row],[Booking Date]], "")</f>
        <v>6</v>
      </c>
      <c r="T938" s="39">
        <f>IF(AND(tblClean[[#This Row],[Is_SuccessfulDelivery]]=1, NOT(ISBLANK(tblClean[[#This Row],[Delivery Date]])), NOT(ISBLANK(tblClean[[#This Row],[Booking Date]]))),
   tblClean[[#This Row],[Delivery Date]] - tblClean[[#This Row],[Booking Date]],
   "")</f>
        <v>6</v>
      </c>
      <c r="U93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38" s="82">
        <f>IF(tblClean[[#This Row],[Delivery Date]]="", "", tblClean[[#This Row],[Delivery Date]] - tblClean[[#This Row],[Lead Date]])</f>
        <v>10</v>
      </c>
      <c r="W938" s="82" t="str">
        <f>_xlfn.XLOOKUP(tblClean[[#This Row],[Lead ID]], tblHP[Lead ID], tblHP[Potential_Bucket], "")</f>
        <v>Low</v>
      </c>
      <c r="X938" s="82" t="str">
        <f>IF(tblClean[[#This Row],[Customer Rating]]="", "", IF(tblClean[[#This Row],[Customer Rating]]&lt;=2,"0-2", IF(tblClean[[#This Row],[Customer Rating]]&lt;=5,"3-5", IF(tblClean[[#This Row],[Customer Rating]]&lt;=8,"6-8","9-10"))))</f>
        <v>0-2</v>
      </c>
    </row>
    <row r="939" spans="1:24" x14ac:dyDescent="0.3">
      <c r="A939" s="33" t="s">
        <v>958</v>
      </c>
      <c r="B939" s="34" t="s">
        <v>32</v>
      </c>
      <c r="C939" s="34" t="s">
        <v>16</v>
      </c>
      <c r="D939" s="35">
        <v>45949</v>
      </c>
      <c r="E939" s="35">
        <v>45953</v>
      </c>
      <c r="F939" s="35">
        <v>45954</v>
      </c>
      <c r="G939" s="35">
        <v>45956</v>
      </c>
      <c r="H939" s="34" t="s">
        <v>17</v>
      </c>
      <c r="I939" s="34"/>
      <c r="J939" s="35">
        <v>45971</v>
      </c>
      <c r="K939" s="36">
        <v>7</v>
      </c>
      <c r="L939" s="44">
        <f>IF(NOT(ISBLANK(tblClean[[#This Row],[Pre-Booking Date]])), 1, 0)</f>
        <v>1</v>
      </c>
      <c r="M939" s="44">
        <f>IF(NOT(ISBLANK(tblClean[[#This Row],[Booking Date]])), 1, 0)</f>
        <v>1</v>
      </c>
      <c r="N939" s="38">
        <f>IF(NOT(ISBLANK(tblClean[[#This Row],[Delivery Date]])), 1, 0)</f>
        <v>1</v>
      </c>
      <c r="O939" s="38">
        <f>IF(OR(LOWER(TRIM(tblClean[[#This Row],[Cancellation Status]]))="yes", LOWER(TRIM(tblClean[[#This Row],[Cancellation Status]]))="cancelled"), 1, 0)</f>
        <v>0</v>
      </c>
      <c r="P939" s="38">
        <f>IF(AND(tblClean[[#This Row],[Is_Delivered]]=1, tblClean[[#This Row],[Is_Cancelled]]=0), 1, 0)</f>
        <v>1</v>
      </c>
      <c r="Q939" s="38">
        <f>IF(AND(NOT(ISBLANK(tblClean[[#This Row],[Pre-Booking Date]])), NOT(ISBLANK(tblClean[[#This Row],[Lead Date]]))), tblClean[[#This Row],[Pre-Booking Date]] - tblClean[[#This Row],[Lead Date]], "")</f>
        <v>4</v>
      </c>
      <c r="R939" s="38">
        <f>IF(AND(NOT(ISBLANK(tblClean[[#This Row],[Booking Date]])), NOT(ISBLANK(tblClean[[#This Row],[Pre-Booking Date]]))), tblClean[[#This Row],[Booking Date]] - tblClean[[#This Row],[Pre-Booking Date]], "")</f>
        <v>1</v>
      </c>
      <c r="S939" s="38">
        <f>IF(AND(NOT(ISBLANK(tblClean[[#This Row],[Delivery Date]])), NOT(ISBLANK(tblClean[[#This Row],[Booking Date]]))), tblClean[[#This Row],[Delivery Date]] - tblClean[[#This Row],[Booking Date]], "")</f>
        <v>2</v>
      </c>
      <c r="T939" s="39">
        <f>IF(AND(tblClean[[#This Row],[Is_SuccessfulDelivery]]=1, NOT(ISBLANK(tblClean[[#This Row],[Delivery Date]])), NOT(ISBLANK(tblClean[[#This Row],[Booking Date]]))),
   tblClean[[#This Row],[Delivery Date]] - tblClean[[#This Row],[Booking Date]],
   "")</f>
        <v>2</v>
      </c>
      <c r="U93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39" s="82">
        <f>IF(tblClean[[#This Row],[Delivery Date]]="", "", tblClean[[#This Row],[Delivery Date]] - tblClean[[#This Row],[Lead Date]])</f>
        <v>7</v>
      </c>
      <c r="W939" s="82" t="str">
        <f>_xlfn.XLOOKUP(tblClean[[#This Row],[Lead ID]], tblHP[Lead ID], tblHP[Potential_Bucket], "")</f>
        <v>Low</v>
      </c>
      <c r="X939" s="82" t="str">
        <f>IF(tblClean[[#This Row],[Customer Rating]]="", "", IF(tblClean[[#This Row],[Customer Rating]]&lt;=2,"0-2", IF(tblClean[[#This Row],[Customer Rating]]&lt;=5,"3-5", IF(tblClean[[#This Row],[Customer Rating]]&lt;=8,"6-8","9-10"))))</f>
        <v>6-8</v>
      </c>
    </row>
    <row r="940" spans="1:24" x14ac:dyDescent="0.3">
      <c r="A940" s="40" t="s">
        <v>959</v>
      </c>
      <c r="B940" s="41" t="s">
        <v>19</v>
      </c>
      <c r="C940" s="41" t="s">
        <v>30</v>
      </c>
      <c r="D940" s="42">
        <v>45934</v>
      </c>
      <c r="E940" s="42">
        <v>45937</v>
      </c>
      <c r="F940" s="42">
        <v>45938</v>
      </c>
      <c r="G940" s="42">
        <v>45943</v>
      </c>
      <c r="H940" s="41" t="s">
        <v>17</v>
      </c>
      <c r="I940" s="41"/>
      <c r="J940" s="42">
        <v>45963</v>
      </c>
      <c r="K940" s="43">
        <v>9</v>
      </c>
      <c r="L940" s="44">
        <f>IF(NOT(ISBLANK(tblClean[[#This Row],[Pre-Booking Date]])), 1, 0)</f>
        <v>1</v>
      </c>
      <c r="M940" s="44">
        <f>IF(NOT(ISBLANK(tblClean[[#This Row],[Booking Date]])), 1, 0)</f>
        <v>1</v>
      </c>
      <c r="N940" s="38">
        <f>IF(NOT(ISBLANK(tblClean[[#This Row],[Delivery Date]])), 1, 0)</f>
        <v>1</v>
      </c>
      <c r="O940" s="38">
        <f>IF(OR(LOWER(TRIM(tblClean[[#This Row],[Cancellation Status]]))="yes", LOWER(TRIM(tblClean[[#This Row],[Cancellation Status]]))="cancelled"), 1, 0)</f>
        <v>0</v>
      </c>
      <c r="P940" s="38">
        <f>IF(AND(tblClean[[#This Row],[Is_Delivered]]=1, tblClean[[#This Row],[Is_Cancelled]]=0), 1, 0)</f>
        <v>1</v>
      </c>
      <c r="Q940" s="38">
        <f>IF(AND(NOT(ISBLANK(tblClean[[#This Row],[Pre-Booking Date]])), NOT(ISBLANK(tblClean[[#This Row],[Lead Date]]))), tblClean[[#This Row],[Pre-Booking Date]] - tblClean[[#This Row],[Lead Date]], "")</f>
        <v>3</v>
      </c>
      <c r="R940" s="38">
        <f>IF(AND(NOT(ISBLANK(tblClean[[#This Row],[Booking Date]])), NOT(ISBLANK(tblClean[[#This Row],[Pre-Booking Date]]))), tblClean[[#This Row],[Booking Date]] - tblClean[[#This Row],[Pre-Booking Date]], "")</f>
        <v>1</v>
      </c>
      <c r="S940" s="38">
        <f>IF(AND(NOT(ISBLANK(tblClean[[#This Row],[Delivery Date]])), NOT(ISBLANK(tblClean[[#This Row],[Booking Date]]))), tblClean[[#This Row],[Delivery Date]] - tblClean[[#This Row],[Booking Date]], "")</f>
        <v>5</v>
      </c>
      <c r="T940" s="39">
        <f>IF(AND(tblClean[[#This Row],[Is_SuccessfulDelivery]]=1, NOT(ISBLANK(tblClean[[#This Row],[Delivery Date]])), NOT(ISBLANK(tblClean[[#This Row],[Booking Date]]))),
   tblClean[[#This Row],[Delivery Date]] - tblClean[[#This Row],[Booking Date]],
   "")</f>
        <v>5</v>
      </c>
      <c r="U94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40" s="82">
        <f>IF(tblClean[[#This Row],[Delivery Date]]="", "", tblClean[[#This Row],[Delivery Date]] - tblClean[[#This Row],[Lead Date]])</f>
        <v>9</v>
      </c>
      <c r="W940" s="82" t="str">
        <f>_xlfn.XLOOKUP(tblClean[[#This Row],[Lead ID]], tblHP[Lead ID], tblHP[Potential_Bucket], "")</f>
        <v>High</v>
      </c>
      <c r="X940" s="82" t="str">
        <f>IF(tblClean[[#This Row],[Customer Rating]]="", "", IF(tblClean[[#This Row],[Customer Rating]]&lt;=2,"0-2", IF(tblClean[[#This Row],[Customer Rating]]&lt;=5,"3-5", IF(tblClean[[#This Row],[Customer Rating]]&lt;=8,"6-8","9-10"))))</f>
        <v>9-10</v>
      </c>
    </row>
    <row r="941" spans="1:24" x14ac:dyDescent="0.3">
      <c r="A941" s="33" t="s">
        <v>960</v>
      </c>
      <c r="B941" s="34" t="s">
        <v>19</v>
      </c>
      <c r="C941" s="34" t="s">
        <v>16</v>
      </c>
      <c r="D941" s="35">
        <v>45945</v>
      </c>
      <c r="E941" s="35">
        <v>45946</v>
      </c>
      <c r="F941" s="35">
        <v>45949</v>
      </c>
      <c r="G941" s="35">
        <v>45956</v>
      </c>
      <c r="H941" s="34" t="s">
        <v>17</v>
      </c>
      <c r="I941" s="34"/>
      <c r="J941" s="35">
        <v>45977</v>
      </c>
      <c r="K941" s="36">
        <v>2</v>
      </c>
      <c r="L941" s="44">
        <f>IF(NOT(ISBLANK(tblClean[[#This Row],[Pre-Booking Date]])), 1, 0)</f>
        <v>1</v>
      </c>
      <c r="M941" s="44">
        <f>IF(NOT(ISBLANK(tblClean[[#This Row],[Booking Date]])), 1, 0)</f>
        <v>1</v>
      </c>
      <c r="N941" s="38">
        <f>IF(NOT(ISBLANK(tblClean[[#This Row],[Delivery Date]])), 1, 0)</f>
        <v>1</v>
      </c>
      <c r="O941" s="38">
        <f>IF(OR(LOWER(TRIM(tblClean[[#This Row],[Cancellation Status]]))="yes", LOWER(TRIM(tblClean[[#This Row],[Cancellation Status]]))="cancelled"), 1, 0)</f>
        <v>0</v>
      </c>
      <c r="P941" s="38">
        <f>IF(AND(tblClean[[#This Row],[Is_Delivered]]=1, tblClean[[#This Row],[Is_Cancelled]]=0), 1, 0)</f>
        <v>1</v>
      </c>
      <c r="Q941" s="38">
        <f>IF(AND(NOT(ISBLANK(tblClean[[#This Row],[Pre-Booking Date]])), NOT(ISBLANK(tblClean[[#This Row],[Lead Date]]))), tblClean[[#This Row],[Pre-Booking Date]] - tblClean[[#This Row],[Lead Date]], "")</f>
        <v>1</v>
      </c>
      <c r="R941" s="38">
        <f>IF(AND(NOT(ISBLANK(tblClean[[#This Row],[Booking Date]])), NOT(ISBLANK(tblClean[[#This Row],[Pre-Booking Date]]))), tblClean[[#This Row],[Booking Date]] - tblClean[[#This Row],[Pre-Booking Date]], "")</f>
        <v>3</v>
      </c>
      <c r="S941" s="38">
        <f>IF(AND(NOT(ISBLANK(tblClean[[#This Row],[Delivery Date]])), NOT(ISBLANK(tblClean[[#This Row],[Booking Date]]))), tblClean[[#This Row],[Delivery Date]] - tblClean[[#This Row],[Booking Date]], "")</f>
        <v>7</v>
      </c>
      <c r="T941" s="39">
        <f>IF(AND(tblClean[[#This Row],[Is_SuccessfulDelivery]]=1, NOT(ISBLANK(tblClean[[#This Row],[Delivery Date]])), NOT(ISBLANK(tblClean[[#This Row],[Booking Date]]))),
   tblClean[[#This Row],[Delivery Date]] - tblClean[[#This Row],[Booking Date]],
   "")</f>
        <v>7</v>
      </c>
      <c r="U94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41" s="82">
        <f>IF(tblClean[[#This Row],[Delivery Date]]="", "", tblClean[[#This Row],[Delivery Date]] - tblClean[[#This Row],[Lead Date]])</f>
        <v>11</v>
      </c>
      <c r="W941" s="82" t="str">
        <f>_xlfn.XLOOKUP(tblClean[[#This Row],[Lead ID]], tblHP[Lead ID], tblHP[Potential_Bucket], "")</f>
        <v>Low</v>
      </c>
      <c r="X941" s="82" t="str">
        <f>IF(tblClean[[#This Row],[Customer Rating]]="", "", IF(tblClean[[#This Row],[Customer Rating]]&lt;=2,"0-2", IF(tblClean[[#This Row],[Customer Rating]]&lt;=5,"3-5", IF(tblClean[[#This Row],[Customer Rating]]&lt;=8,"6-8","9-10"))))</f>
        <v>0-2</v>
      </c>
    </row>
    <row r="942" spans="1:24" x14ac:dyDescent="0.3">
      <c r="A942" s="40" t="s">
        <v>961</v>
      </c>
      <c r="B942" s="41" t="s">
        <v>15</v>
      </c>
      <c r="C942" s="41" t="s">
        <v>16</v>
      </c>
      <c r="D942" s="42">
        <v>45947</v>
      </c>
      <c r="E942" s="42">
        <v>45951</v>
      </c>
      <c r="F942" s="42">
        <v>45953</v>
      </c>
      <c r="G942" s="42">
        <v>45957</v>
      </c>
      <c r="H942" s="41" t="s">
        <v>23</v>
      </c>
      <c r="I942" s="41" t="s">
        <v>33</v>
      </c>
      <c r="J942" s="41"/>
      <c r="K942" s="43"/>
      <c r="L942" s="44">
        <f>IF(NOT(ISBLANK(tblClean[[#This Row],[Pre-Booking Date]])), 1, 0)</f>
        <v>1</v>
      </c>
      <c r="M942" s="44">
        <f>IF(NOT(ISBLANK(tblClean[[#This Row],[Booking Date]])), 1, 0)</f>
        <v>1</v>
      </c>
      <c r="N942" s="38">
        <f>IF(NOT(ISBLANK(tblClean[[#This Row],[Delivery Date]])), 1, 0)</f>
        <v>1</v>
      </c>
      <c r="O942" s="38">
        <f>IF(OR(LOWER(TRIM(tblClean[[#This Row],[Cancellation Status]]))="yes", LOWER(TRIM(tblClean[[#This Row],[Cancellation Status]]))="cancelled"), 1, 0)</f>
        <v>1</v>
      </c>
      <c r="P942" s="38">
        <f>IF(AND(tblClean[[#This Row],[Is_Delivered]]=1, tblClean[[#This Row],[Is_Cancelled]]=0), 1, 0)</f>
        <v>0</v>
      </c>
      <c r="Q942" s="38">
        <f>IF(AND(NOT(ISBLANK(tblClean[[#This Row],[Pre-Booking Date]])), NOT(ISBLANK(tblClean[[#This Row],[Lead Date]]))), tblClean[[#This Row],[Pre-Booking Date]] - tblClean[[#This Row],[Lead Date]], "")</f>
        <v>4</v>
      </c>
      <c r="R942" s="38">
        <f>IF(AND(NOT(ISBLANK(tblClean[[#This Row],[Booking Date]])), NOT(ISBLANK(tblClean[[#This Row],[Pre-Booking Date]]))), tblClean[[#This Row],[Booking Date]] - tblClean[[#This Row],[Pre-Booking Date]], "")</f>
        <v>2</v>
      </c>
      <c r="S942" s="38">
        <f>IF(AND(NOT(ISBLANK(tblClean[[#This Row],[Delivery Date]])), NOT(ISBLANK(tblClean[[#This Row],[Booking Date]]))), tblClean[[#This Row],[Delivery Date]] - tblClean[[#This Row],[Booking Date]], "")</f>
        <v>4</v>
      </c>
      <c r="T942" s="39" t="str">
        <f>IF(AND(tblClean[[#This Row],[Is_SuccessfulDelivery]]=1, NOT(ISBLANK(tblClean[[#This Row],[Delivery Date]])), NOT(ISBLANK(tblClean[[#This Row],[Booking Date]]))),
   tblClean[[#This Row],[Delivery Date]] - tblClean[[#This Row],[Booking Date]],
   "")</f>
        <v/>
      </c>
      <c r="U94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42" s="82">
        <f>IF(tblClean[[#This Row],[Delivery Date]]="", "", tblClean[[#This Row],[Delivery Date]] - tblClean[[#This Row],[Lead Date]])</f>
        <v>10</v>
      </c>
      <c r="W942" s="82" t="str">
        <f>_xlfn.XLOOKUP(tblClean[[#This Row],[Lead ID]], tblHP[Lead ID], tblHP[Potential_Bucket], "")</f>
        <v>Low</v>
      </c>
      <c r="X942" s="82" t="str">
        <f>IF(tblClean[[#This Row],[Customer Rating]]="", "", IF(tblClean[[#This Row],[Customer Rating]]&lt;=2,"0-2", IF(tblClean[[#This Row],[Customer Rating]]&lt;=5,"3-5", IF(tblClean[[#This Row],[Customer Rating]]&lt;=8,"6-8","9-10"))))</f>
        <v/>
      </c>
    </row>
    <row r="943" spans="1:24" x14ac:dyDescent="0.3">
      <c r="A943" s="33" t="s">
        <v>962</v>
      </c>
      <c r="B943" s="34" t="s">
        <v>32</v>
      </c>
      <c r="C943" s="34" t="s">
        <v>30</v>
      </c>
      <c r="D943" s="35">
        <v>45938</v>
      </c>
      <c r="E943" s="35">
        <v>45939</v>
      </c>
      <c r="F943" s="35">
        <v>45944</v>
      </c>
      <c r="G943" s="35">
        <v>45949</v>
      </c>
      <c r="H943" s="34" t="s">
        <v>17</v>
      </c>
      <c r="I943" s="34"/>
      <c r="J943" s="35">
        <v>45973</v>
      </c>
      <c r="K943" s="36">
        <v>9</v>
      </c>
      <c r="L943" s="44">
        <f>IF(NOT(ISBLANK(tblClean[[#This Row],[Pre-Booking Date]])), 1, 0)</f>
        <v>1</v>
      </c>
      <c r="M943" s="44">
        <f>IF(NOT(ISBLANK(tblClean[[#This Row],[Booking Date]])), 1, 0)</f>
        <v>1</v>
      </c>
      <c r="N943" s="38">
        <f>IF(NOT(ISBLANK(tblClean[[#This Row],[Delivery Date]])), 1, 0)</f>
        <v>1</v>
      </c>
      <c r="O943" s="38">
        <f>IF(OR(LOWER(TRIM(tblClean[[#This Row],[Cancellation Status]]))="yes", LOWER(TRIM(tblClean[[#This Row],[Cancellation Status]]))="cancelled"), 1, 0)</f>
        <v>0</v>
      </c>
      <c r="P943" s="38">
        <f>IF(AND(tblClean[[#This Row],[Is_Delivered]]=1, tblClean[[#This Row],[Is_Cancelled]]=0), 1, 0)</f>
        <v>1</v>
      </c>
      <c r="Q943" s="38">
        <f>IF(AND(NOT(ISBLANK(tblClean[[#This Row],[Pre-Booking Date]])), NOT(ISBLANK(tblClean[[#This Row],[Lead Date]]))), tblClean[[#This Row],[Pre-Booking Date]] - tblClean[[#This Row],[Lead Date]], "")</f>
        <v>1</v>
      </c>
      <c r="R943" s="38">
        <f>IF(AND(NOT(ISBLANK(tblClean[[#This Row],[Booking Date]])), NOT(ISBLANK(tblClean[[#This Row],[Pre-Booking Date]]))), tblClean[[#This Row],[Booking Date]] - tblClean[[#This Row],[Pre-Booking Date]], "")</f>
        <v>5</v>
      </c>
      <c r="S943" s="38">
        <f>IF(AND(NOT(ISBLANK(tblClean[[#This Row],[Delivery Date]])), NOT(ISBLANK(tblClean[[#This Row],[Booking Date]]))), tblClean[[#This Row],[Delivery Date]] - tblClean[[#This Row],[Booking Date]], "")</f>
        <v>5</v>
      </c>
      <c r="T943" s="39">
        <f>IF(AND(tblClean[[#This Row],[Is_SuccessfulDelivery]]=1, NOT(ISBLANK(tblClean[[#This Row],[Delivery Date]])), NOT(ISBLANK(tblClean[[#This Row],[Booking Date]]))),
   tblClean[[#This Row],[Delivery Date]] - tblClean[[#This Row],[Booking Date]],
   "")</f>
        <v>5</v>
      </c>
      <c r="U94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43" s="82">
        <f>IF(tblClean[[#This Row],[Delivery Date]]="", "", tblClean[[#This Row],[Delivery Date]] - tblClean[[#This Row],[Lead Date]])</f>
        <v>11</v>
      </c>
      <c r="W943" s="82" t="str">
        <f>_xlfn.XLOOKUP(tblClean[[#This Row],[Lead ID]], tblHP[Lead ID], tblHP[Potential_Bucket], "")</f>
        <v>High</v>
      </c>
      <c r="X943" s="82" t="str">
        <f>IF(tblClean[[#This Row],[Customer Rating]]="", "", IF(tblClean[[#This Row],[Customer Rating]]&lt;=2,"0-2", IF(tblClean[[#This Row],[Customer Rating]]&lt;=5,"3-5", IF(tblClean[[#This Row],[Customer Rating]]&lt;=8,"6-8","9-10"))))</f>
        <v>9-10</v>
      </c>
    </row>
    <row r="944" spans="1:24" x14ac:dyDescent="0.3">
      <c r="A944" s="40" t="s">
        <v>963</v>
      </c>
      <c r="B944" s="41" t="s">
        <v>15</v>
      </c>
      <c r="C944" s="41" t="s">
        <v>16</v>
      </c>
      <c r="D944" s="42">
        <v>45961</v>
      </c>
      <c r="E944" s="42">
        <v>45966</v>
      </c>
      <c r="F944" s="42">
        <v>45971</v>
      </c>
      <c r="G944" s="42">
        <v>45977</v>
      </c>
      <c r="H944" s="41" t="s">
        <v>17</v>
      </c>
      <c r="I944" s="41"/>
      <c r="J944" s="42">
        <v>46006</v>
      </c>
      <c r="K944" s="43">
        <v>2</v>
      </c>
      <c r="L944" s="44">
        <f>IF(NOT(ISBLANK(tblClean[[#This Row],[Pre-Booking Date]])), 1, 0)</f>
        <v>1</v>
      </c>
      <c r="M944" s="44">
        <f>IF(NOT(ISBLANK(tblClean[[#This Row],[Booking Date]])), 1, 0)</f>
        <v>1</v>
      </c>
      <c r="N944" s="38">
        <f>IF(NOT(ISBLANK(tblClean[[#This Row],[Delivery Date]])), 1, 0)</f>
        <v>1</v>
      </c>
      <c r="O944" s="38">
        <f>IF(OR(LOWER(TRIM(tblClean[[#This Row],[Cancellation Status]]))="yes", LOWER(TRIM(tblClean[[#This Row],[Cancellation Status]]))="cancelled"), 1, 0)</f>
        <v>0</v>
      </c>
      <c r="P944" s="38">
        <f>IF(AND(tblClean[[#This Row],[Is_Delivered]]=1, tblClean[[#This Row],[Is_Cancelled]]=0), 1, 0)</f>
        <v>1</v>
      </c>
      <c r="Q944" s="38">
        <f>IF(AND(NOT(ISBLANK(tblClean[[#This Row],[Pre-Booking Date]])), NOT(ISBLANK(tblClean[[#This Row],[Lead Date]]))), tblClean[[#This Row],[Pre-Booking Date]] - tblClean[[#This Row],[Lead Date]], "")</f>
        <v>5</v>
      </c>
      <c r="R944" s="38">
        <f>IF(AND(NOT(ISBLANK(tblClean[[#This Row],[Booking Date]])), NOT(ISBLANK(tblClean[[#This Row],[Pre-Booking Date]]))), tblClean[[#This Row],[Booking Date]] - tblClean[[#This Row],[Pre-Booking Date]], "")</f>
        <v>5</v>
      </c>
      <c r="S944" s="38">
        <f>IF(AND(NOT(ISBLANK(tblClean[[#This Row],[Delivery Date]])), NOT(ISBLANK(tblClean[[#This Row],[Booking Date]]))), tblClean[[#This Row],[Delivery Date]] - tblClean[[#This Row],[Booking Date]], "")</f>
        <v>6</v>
      </c>
      <c r="T944" s="39">
        <f>IF(AND(tblClean[[#This Row],[Is_SuccessfulDelivery]]=1, NOT(ISBLANK(tblClean[[#This Row],[Delivery Date]])), NOT(ISBLANK(tblClean[[#This Row],[Booking Date]]))),
   tblClean[[#This Row],[Delivery Date]] - tblClean[[#This Row],[Booking Date]],
   "")</f>
        <v>6</v>
      </c>
      <c r="U94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44" s="82">
        <f>IF(tblClean[[#This Row],[Delivery Date]]="", "", tblClean[[#This Row],[Delivery Date]] - tblClean[[#This Row],[Lead Date]])</f>
        <v>16</v>
      </c>
      <c r="W944" s="82" t="str">
        <f>_xlfn.XLOOKUP(tblClean[[#This Row],[Lead ID]], tblHP[Lead ID], tblHP[Potential_Bucket], "")</f>
        <v>Low</v>
      </c>
      <c r="X944" s="82" t="str">
        <f>IF(tblClean[[#This Row],[Customer Rating]]="", "", IF(tblClean[[#This Row],[Customer Rating]]&lt;=2,"0-2", IF(tblClean[[#This Row],[Customer Rating]]&lt;=5,"3-5", IF(tblClean[[#This Row],[Customer Rating]]&lt;=8,"6-8","9-10"))))</f>
        <v>0-2</v>
      </c>
    </row>
    <row r="945" spans="1:24" x14ac:dyDescent="0.3">
      <c r="A945" s="33" t="s">
        <v>964</v>
      </c>
      <c r="B945" s="34" t="s">
        <v>19</v>
      </c>
      <c r="C945" s="34" t="s">
        <v>16</v>
      </c>
      <c r="D945" s="35">
        <v>45950</v>
      </c>
      <c r="E945" s="35">
        <v>45955</v>
      </c>
      <c r="F945" s="35">
        <v>45960</v>
      </c>
      <c r="G945" s="35">
        <v>45965</v>
      </c>
      <c r="H945" s="34" t="s">
        <v>17</v>
      </c>
      <c r="I945" s="34"/>
      <c r="J945" s="35">
        <v>45983</v>
      </c>
      <c r="K945" s="36">
        <v>4</v>
      </c>
      <c r="L945" s="44">
        <f>IF(NOT(ISBLANK(tblClean[[#This Row],[Pre-Booking Date]])), 1, 0)</f>
        <v>1</v>
      </c>
      <c r="M945" s="44">
        <f>IF(NOT(ISBLANK(tblClean[[#This Row],[Booking Date]])), 1, 0)</f>
        <v>1</v>
      </c>
      <c r="N945" s="38">
        <f>IF(NOT(ISBLANK(tblClean[[#This Row],[Delivery Date]])), 1, 0)</f>
        <v>1</v>
      </c>
      <c r="O945" s="38">
        <f>IF(OR(LOWER(TRIM(tblClean[[#This Row],[Cancellation Status]]))="yes", LOWER(TRIM(tblClean[[#This Row],[Cancellation Status]]))="cancelled"), 1, 0)</f>
        <v>0</v>
      </c>
      <c r="P945" s="38">
        <f>IF(AND(tblClean[[#This Row],[Is_Delivered]]=1, tblClean[[#This Row],[Is_Cancelled]]=0), 1, 0)</f>
        <v>1</v>
      </c>
      <c r="Q945" s="38">
        <f>IF(AND(NOT(ISBLANK(tblClean[[#This Row],[Pre-Booking Date]])), NOT(ISBLANK(tblClean[[#This Row],[Lead Date]]))), tblClean[[#This Row],[Pre-Booking Date]] - tblClean[[#This Row],[Lead Date]], "")</f>
        <v>5</v>
      </c>
      <c r="R945" s="38">
        <f>IF(AND(NOT(ISBLANK(tblClean[[#This Row],[Booking Date]])), NOT(ISBLANK(tblClean[[#This Row],[Pre-Booking Date]]))), tblClean[[#This Row],[Booking Date]] - tblClean[[#This Row],[Pre-Booking Date]], "")</f>
        <v>5</v>
      </c>
      <c r="S945" s="38">
        <f>IF(AND(NOT(ISBLANK(tblClean[[#This Row],[Delivery Date]])), NOT(ISBLANK(tblClean[[#This Row],[Booking Date]]))), tblClean[[#This Row],[Delivery Date]] - tblClean[[#This Row],[Booking Date]], "")</f>
        <v>5</v>
      </c>
      <c r="T945" s="39">
        <f>IF(AND(tblClean[[#This Row],[Is_SuccessfulDelivery]]=1, NOT(ISBLANK(tblClean[[#This Row],[Delivery Date]])), NOT(ISBLANK(tblClean[[#This Row],[Booking Date]]))),
   tblClean[[#This Row],[Delivery Date]] - tblClean[[#This Row],[Booking Date]],
   "")</f>
        <v>5</v>
      </c>
      <c r="U94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45" s="82">
        <f>IF(tblClean[[#This Row],[Delivery Date]]="", "", tblClean[[#This Row],[Delivery Date]] - tblClean[[#This Row],[Lead Date]])</f>
        <v>15</v>
      </c>
      <c r="W945" s="82" t="str">
        <f>_xlfn.XLOOKUP(tblClean[[#This Row],[Lead ID]], tblHP[Lead ID], tblHP[Potential_Bucket], "")</f>
        <v>Low</v>
      </c>
      <c r="X945" s="82" t="str">
        <f>IF(tblClean[[#This Row],[Customer Rating]]="", "", IF(tblClean[[#This Row],[Customer Rating]]&lt;=2,"0-2", IF(tblClean[[#This Row],[Customer Rating]]&lt;=5,"3-5", IF(tblClean[[#This Row],[Customer Rating]]&lt;=8,"6-8","9-10"))))</f>
        <v>3-5</v>
      </c>
    </row>
    <row r="946" spans="1:24" x14ac:dyDescent="0.3">
      <c r="A946" s="40" t="s">
        <v>965</v>
      </c>
      <c r="B946" s="41" t="s">
        <v>32</v>
      </c>
      <c r="C946" s="41" t="s">
        <v>22</v>
      </c>
      <c r="D946" s="42">
        <v>45932</v>
      </c>
      <c r="E946" s="41"/>
      <c r="F946" s="41"/>
      <c r="G946" s="41"/>
      <c r="H946" s="41" t="s">
        <v>23</v>
      </c>
      <c r="I946" s="41" t="s">
        <v>101</v>
      </c>
      <c r="J946" s="41"/>
      <c r="K946" s="43"/>
      <c r="L946" s="44">
        <f>IF(NOT(ISBLANK(tblClean[[#This Row],[Pre-Booking Date]])), 1, 0)</f>
        <v>0</v>
      </c>
      <c r="M946" s="44">
        <f>IF(NOT(ISBLANK(tblClean[[#This Row],[Booking Date]])), 1, 0)</f>
        <v>0</v>
      </c>
      <c r="N946" s="38">
        <f>IF(NOT(ISBLANK(tblClean[[#This Row],[Delivery Date]])), 1, 0)</f>
        <v>0</v>
      </c>
      <c r="O946" s="38">
        <f>IF(OR(LOWER(TRIM(tblClean[[#This Row],[Cancellation Status]]))="yes", LOWER(TRIM(tblClean[[#This Row],[Cancellation Status]]))="cancelled"), 1, 0)</f>
        <v>1</v>
      </c>
      <c r="P946" s="38">
        <f>IF(AND(tblClean[[#This Row],[Is_Delivered]]=1, tblClean[[#This Row],[Is_Cancelled]]=0), 1, 0)</f>
        <v>0</v>
      </c>
      <c r="Q946" s="38" t="str">
        <f>IF(AND(NOT(ISBLANK(tblClean[[#This Row],[Pre-Booking Date]])), NOT(ISBLANK(tblClean[[#This Row],[Lead Date]]))), tblClean[[#This Row],[Pre-Booking Date]] - tblClean[[#This Row],[Lead Date]], "")</f>
        <v/>
      </c>
      <c r="R946" s="38" t="str">
        <f>IF(AND(NOT(ISBLANK(tblClean[[#This Row],[Booking Date]])), NOT(ISBLANK(tblClean[[#This Row],[Pre-Booking Date]]))), tblClean[[#This Row],[Booking Date]] - tblClean[[#This Row],[Pre-Booking Date]], "")</f>
        <v/>
      </c>
      <c r="S946" s="38" t="str">
        <f>IF(AND(NOT(ISBLANK(tblClean[[#This Row],[Delivery Date]])), NOT(ISBLANK(tblClean[[#This Row],[Booking Date]]))), tblClean[[#This Row],[Delivery Date]] - tblClean[[#This Row],[Booking Date]], "")</f>
        <v/>
      </c>
      <c r="T946" s="39" t="str">
        <f>IF(AND(tblClean[[#This Row],[Is_SuccessfulDelivery]]=1, NOT(ISBLANK(tblClean[[#This Row],[Delivery Date]])), NOT(ISBLANK(tblClean[[#This Row],[Booking Date]]))),
   tblClean[[#This Row],[Delivery Date]] - tblClean[[#This Row],[Booking Date]],
   "")</f>
        <v/>
      </c>
      <c r="U94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46" s="82" t="str">
        <f>IF(tblClean[[#This Row],[Delivery Date]]="", "", tblClean[[#This Row],[Delivery Date]] - tblClean[[#This Row],[Lead Date]])</f>
        <v/>
      </c>
      <c r="W946" s="82" t="str">
        <f>_xlfn.XLOOKUP(tblClean[[#This Row],[Lead ID]], tblHP[Lead ID], tblHP[Potential_Bucket], "")</f>
        <v>Low</v>
      </c>
      <c r="X946" s="82" t="str">
        <f>IF(tblClean[[#This Row],[Customer Rating]]="", "", IF(tblClean[[#This Row],[Customer Rating]]&lt;=2,"0-2", IF(tblClean[[#This Row],[Customer Rating]]&lt;=5,"3-5", IF(tblClean[[#This Row],[Customer Rating]]&lt;=8,"6-8","9-10"))))</f>
        <v/>
      </c>
    </row>
    <row r="947" spans="1:24" x14ac:dyDescent="0.3">
      <c r="A947" s="33" t="s">
        <v>966</v>
      </c>
      <c r="B947" s="34" t="s">
        <v>21</v>
      </c>
      <c r="C947" s="34" t="s">
        <v>30</v>
      </c>
      <c r="D947" s="35">
        <v>45954</v>
      </c>
      <c r="E947" s="35">
        <v>45956</v>
      </c>
      <c r="F947" s="35">
        <v>45961</v>
      </c>
      <c r="G947" s="35">
        <v>45965</v>
      </c>
      <c r="H947" s="34" t="s">
        <v>17</v>
      </c>
      <c r="I947" s="34"/>
      <c r="J947" s="35">
        <v>45977</v>
      </c>
      <c r="K947" s="36">
        <v>7</v>
      </c>
      <c r="L947" s="44">
        <f>IF(NOT(ISBLANK(tblClean[[#This Row],[Pre-Booking Date]])), 1, 0)</f>
        <v>1</v>
      </c>
      <c r="M947" s="44">
        <f>IF(NOT(ISBLANK(tblClean[[#This Row],[Booking Date]])), 1, 0)</f>
        <v>1</v>
      </c>
      <c r="N947" s="38">
        <f>IF(NOT(ISBLANK(tblClean[[#This Row],[Delivery Date]])), 1, 0)</f>
        <v>1</v>
      </c>
      <c r="O947" s="38">
        <f>IF(OR(LOWER(TRIM(tblClean[[#This Row],[Cancellation Status]]))="yes", LOWER(TRIM(tblClean[[#This Row],[Cancellation Status]]))="cancelled"), 1, 0)</f>
        <v>0</v>
      </c>
      <c r="P947" s="38">
        <f>IF(AND(tblClean[[#This Row],[Is_Delivered]]=1, tblClean[[#This Row],[Is_Cancelled]]=0), 1, 0)</f>
        <v>1</v>
      </c>
      <c r="Q947" s="38">
        <f>IF(AND(NOT(ISBLANK(tblClean[[#This Row],[Pre-Booking Date]])), NOT(ISBLANK(tblClean[[#This Row],[Lead Date]]))), tblClean[[#This Row],[Pre-Booking Date]] - tblClean[[#This Row],[Lead Date]], "")</f>
        <v>2</v>
      </c>
      <c r="R947" s="38">
        <f>IF(AND(NOT(ISBLANK(tblClean[[#This Row],[Booking Date]])), NOT(ISBLANK(tblClean[[#This Row],[Pre-Booking Date]]))), tblClean[[#This Row],[Booking Date]] - tblClean[[#This Row],[Pre-Booking Date]], "")</f>
        <v>5</v>
      </c>
      <c r="S947" s="38">
        <f>IF(AND(NOT(ISBLANK(tblClean[[#This Row],[Delivery Date]])), NOT(ISBLANK(tblClean[[#This Row],[Booking Date]]))), tblClean[[#This Row],[Delivery Date]] - tblClean[[#This Row],[Booking Date]], "")</f>
        <v>4</v>
      </c>
      <c r="T947" s="39">
        <f>IF(AND(tblClean[[#This Row],[Is_SuccessfulDelivery]]=1, NOT(ISBLANK(tblClean[[#This Row],[Delivery Date]])), NOT(ISBLANK(tblClean[[#This Row],[Booking Date]]))),
   tblClean[[#This Row],[Delivery Date]] - tblClean[[#This Row],[Booking Date]],
   "")</f>
        <v>4</v>
      </c>
      <c r="U94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47" s="82">
        <f>IF(tblClean[[#This Row],[Delivery Date]]="", "", tblClean[[#This Row],[Delivery Date]] - tblClean[[#This Row],[Lead Date]])</f>
        <v>11</v>
      </c>
      <c r="W947" s="82" t="str">
        <f>_xlfn.XLOOKUP(tblClean[[#This Row],[Lead ID]], tblHP[Lead ID], tblHP[Potential_Bucket], "")</f>
        <v>High</v>
      </c>
      <c r="X947" s="82" t="str">
        <f>IF(tblClean[[#This Row],[Customer Rating]]="", "", IF(tblClean[[#This Row],[Customer Rating]]&lt;=2,"0-2", IF(tblClean[[#This Row],[Customer Rating]]&lt;=5,"3-5", IF(tblClean[[#This Row],[Customer Rating]]&lt;=8,"6-8","9-10"))))</f>
        <v>6-8</v>
      </c>
    </row>
    <row r="948" spans="1:24" x14ac:dyDescent="0.3">
      <c r="A948" s="40" t="s">
        <v>967</v>
      </c>
      <c r="B948" s="41" t="s">
        <v>32</v>
      </c>
      <c r="C948" s="41" t="s">
        <v>22</v>
      </c>
      <c r="D948" s="42">
        <v>45956</v>
      </c>
      <c r="E948" s="41"/>
      <c r="F948" s="41"/>
      <c r="G948" s="41"/>
      <c r="H948" s="41" t="s">
        <v>23</v>
      </c>
      <c r="I948" s="41" t="s">
        <v>101</v>
      </c>
      <c r="J948" s="41"/>
      <c r="K948" s="43"/>
      <c r="L948" s="44">
        <f>IF(NOT(ISBLANK(tblClean[[#This Row],[Pre-Booking Date]])), 1, 0)</f>
        <v>0</v>
      </c>
      <c r="M948" s="44">
        <f>IF(NOT(ISBLANK(tblClean[[#This Row],[Booking Date]])), 1, 0)</f>
        <v>0</v>
      </c>
      <c r="N948" s="38">
        <f>IF(NOT(ISBLANK(tblClean[[#This Row],[Delivery Date]])), 1, 0)</f>
        <v>0</v>
      </c>
      <c r="O948" s="38">
        <f>IF(OR(LOWER(TRIM(tblClean[[#This Row],[Cancellation Status]]))="yes", LOWER(TRIM(tblClean[[#This Row],[Cancellation Status]]))="cancelled"), 1, 0)</f>
        <v>1</v>
      </c>
      <c r="P948" s="38">
        <f>IF(AND(tblClean[[#This Row],[Is_Delivered]]=1, tblClean[[#This Row],[Is_Cancelled]]=0), 1, 0)</f>
        <v>0</v>
      </c>
      <c r="Q948" s="38" t="str">
        <f>IF(AND(NOT(ISBLANK(tblClean[[#This Row],[Pre-Booking Date]])), NOT(ISBLANK(tblClean[[#This Row],[Lead Date]]))), tblClean[[#This Row],[Pre-Booking Date]] - tblClean[[#This Row],[Lead Date]], "")</f>
        <v/>
      </c>
      <c r="R948" s="38" t="str">
        <f>IF(AND(NOT(ISBLANK(tblClean[[#This Row],[Booking Date]])), NOT(ISBLANK(tblClean[[#This Row],[Pre-Booking Date]]))), tblClean[[#This Row],[Booking Date]] - tblClean[[#This Row],[Pre-Booking Date]], "")</f>
        <v/>
      </c>
      <c r="S948" s="38" t="str">
        <f>IF(AND(NOT(ISBLANK(tblClean[[#This Row],[Delivery Date]])), NOT(ISBLANK(tblClean[[#This Row],[Booking Date]]))), tblClean[[#This Row],[Delivery Date]] - tblClean[[#This Row],[Booking Date]], "")</f>
        <v/>
      </c>
      <c r="T948" s="39" t="str">
        <f>IF(AND(tblClean[[#This Row],[Is_SuccessfulDelivery]]=1, NOT(ISBLANK(tblClean[[#This Row],[Delivery Date]])), NOT(ISBLANK(tblClean[[#This Row],[Booking Date]]))),
   tblClean[[#This Row],[Delivery Date]] - tblClean[[#This Row],[Booking Date]],
   "")</f>
        <v/>
      </c>
      <c r="U94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48" s="82" t="str">
        <f>IF(tblClean[[#This Row],[Delivery Date]]="", "", tblClean[[#This Row],[Delivery Date]] - tblClean[[#This Row],[Lead Date]])</f>
        <v/>
      </c>
      <c r="W948" s="82" t="str">
        <f>_xlfn.XLOOKUP(tblClean[[#This Row],[Lead ID]], tblHP[Lead ID], tblHP[Potential_Bucket], "")</f>
        <v>Low</v>
      </c>
      <c r="X948" s="82" t="str">
        <f>IF(tblClean[[#This Row],[Customer Rating]]="", "", IF(tblClean[[#This Row],[Customer Rating]]&lt;=2,"0-2", IF(tblClean[[#This Row],[Customer Rating]]&lt;=5,"3-5", IF(tblClean[[#This Row],[Customer Rating]]&lt;=8,"6-8","9-10"))))</f>
        <v/>
      </c>
    </row>
    <row r="949" spans="1:24" x14ac:dyDescent="0.3">
      <c r="A949" s="33" t="s">
        <v>968</v>
      </c>
      <c r="B949" s="34" t="s">
        <v>21</v>
      </c>
      <c r="C949" s="34" t="s">
        <v>16</v>
      </c>
      <c r="D949" s="35">
        <v>45960</v>
      </c>
      <c r="E949" s="35">
        <v>45963</v>
      </c>
      <c r="F949" s="35">
        <v>45968</v>
      </c>
      <c r="G949" s="35">
        <v>45974</v>
      </c>
      <c r="H949" s="34" t="s">
        <v>17</v>
      </c>
      <c r="I949" s="34"/>
      <c r="J949" s="35">
        <v>45995</v>
      </c>
      <c r="K949" s="36">
        <v>8</v>
      </c>
      <c r="L949" s="44">
        <f>IF(NOT(ISBLANK(tblClean[[#This Row],[Pre-Booking Date]])), 1, 0)</f>
        <v>1</v>
      </c>
      <c r="M949" s="44">
        <f>IF(NOT(ISBLANK(tblClean[[#This Row],[Booking Date]])), 1, 0)</f>
        <v>1</v>
      </c>
      <c r="N949" s="38">
        <f>IF(NOT(ISBLANK(tblClean[[#This Row],[Delivery Date]])), 1, 0)</f>
        <v>1</v>
      </c>
      <c r="O949" s="38">
        <f>IF(OR(LOWER(TRIM(tblClean[[#This Row],[Cancellation Status]]))="yes", LOWER(TRIM(tblClean[[#This Row],[Cancellation Status]]))="cancelled"), 1, 0)</f>
        <v>0</v>
      </c>
      <c r="P949" s="38">
        <f>IF(AND(tblClean[[#This Row],[Is_Delivered]]=1, tblClean[[#This Row],[Is_Cancelled]]=0), 1, 0)</f>
        <v>1</v>
      </c>
      <c r="Q949" s="38">
        <f>IF(AND(NOT(ISBLANK(tblClean[[#This Row],[Pre-Booking Date]])), NOT(ISBLANK(tblClean[[#This Row],[Lead Date]]))), tblClean[[#This Row],[Pre-Booking Date]] - tblClean[[#This Row],[Lead Date]], "")</f>
        <v>3</v>
      </c>
      <c r="R949" s="38">
        <f>IF(AND(NOT(ISBLANK(tblClean[[#This Row],[Booking Date]])), NOT(ISBLANK(tblClean[[#This Row],[Pre-Booking Date]]))), tblClean[[#This Row],[Booking Date]] - tblClean[[#This Row],[Pre-Booking Date]], "")</f>
        <v>5</v>
      </c>
      <c r="S949" s="38">
        <f>IF(AND(NOT(ISBLANK(tblClean[[#This Row],[Delivery Date]])), NOT(ISBLANK(tblClean[[#This Row],[Booking Date]]))), tblClean[[#This Row],[Delivery Date]] - tblClean[[#This Row],[Booking Date]], "")</f>
        <v>6</v>
      </c>
      <c r="T949" s="39">
        <f>IF(AND(tblClean[[#This Row],[Is_SuccessfulDelivery]]=1, NOT(ISBLANK(tblClean[[#This Row],[Delivery Date]])), NOT(ISBLANK(tblClean[[#This Row],[Booking Date]]))),
   tblClean[[#This Row],[Delivery Date]] - tblClean[[#This Row],[Booking Date]],
   "")</f>
        <v>6</v>
      </c>
      <c r="U94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49" s="82">
        <f>IF(tblClean[[#This Row],[Delivery Date]]="", "", tblClean[[#This Row],[Delivery Date]] - tblClean[[#This Row],[Lead Date]])</f>
        <v>14</v>
      </c>
      <c r="W949" s="82" t="str">
        <f>_xlfn.XLOOKUP(tblClean[[#This Row],[Lead ID]], tblHP[Lead ID], tblHP[Potential_Bucket], "")</f>
        <v>Medium</v>
      </c>
      <c r="X949" s="82" t="str">
        <f>IF(tblClean[[#This Row],[Customer Rating]]="", "", IF(tblClean[[#This Row],[Customer Rating]]&lt;=2,"0-2", IF(tblClean[[#This Row],[Customer Rating]]&lt;=5,"3-5", IF(tblClean[[#This Row],[Customer Rating]]&lt;=8,"6-8","9-10"))))</f>
        <v>6-8</v>
      </c>
    </row>
    <row r="950" spans="1:24" x14ac:dyDescent="0.3">
      <c r="A950" s="40" t="s">
        <v>969</v>
      </c>
      <c r="B950" s="41" t="s">
        <v>21</v>
      </c>
      <c r="C950" s="41" t="s">
        <v>16</v>
      </c>
      <c r="D950" s="42">
        <v>45958</v>
      </c>
      <c r="E950" s="42">
        <v>45963</v>
      </c>
      <c r="F950" s="42">
        <v>45965</v>
      </c>
      <c r="G950" s="42">
        <v>45971</v>
      </c>
      <c r="H950" s="41" t="s">
        <v>17</v>
      </c>
      <c r="I950" s="41"/>
      <c r="J950" s="42">
        <v>45991</v>
      </c>
      <c r="K950" s="43">
        <v>5</v>
      </c>
      <c r="L950" s="44">
        <f>IF(NOT(ISBLANK(tblClean[[#This Row],[Pre-Booking Date]])), 1, 0)</f>
        <v>1</v>
      </c>
      <c r="M950" s="44">
        <f>IF(NOT(ISBLANK(tblClean[[#This Row],[Booking Date]])), 1, 0)</f>
        <v>1</v>
      </c>
      <c r="N950" s="38">
        <f>IF(NOT(ISBLANK(tblClean[[#This Row],[Delivery Date]])), 1, 0)</f>
        <v>1</v>
      </c>
      <c r="O950" s="38">
        <f>IF(OR(LOWER(TRIM(tblClean[[#This Row],[Cancellation Status]]))="yes", LOWER(TRIM(tblClean[[#This Row],[Cancellation Status]]))="cancelled"), 1, 0)</f>
        <v>0</v>
      </c>
      <c r="P950" s="38">
        <f>IF(AND(tblClean[[#This Row],[Is_Delivered]]=1, tblClean[[#This Row],[Is_Cancelled]]=0), 1, 0)</f>
        <v>1</v>
      </c>
      <c r="Q950" s="38">
        <f>IF(AND(NOT(ISBLANK(tblClean[[#This Row],[Pre-Booking Date]])), NOT(ISBLANK(tblClean[[#This Row],[Lead Date]]))), tblClean[[#This Row],[Pre-Booking Date]] - tblClean[[#This Row],[Lead Date]], "")</f>
        <v>5</v>
      </c>
      <c r="R950" s="38">
        <f>IF(AND(NOT(ISBLANK(tblClean[[#This Row],[Booking Date]])), NOT(ISBLANK(tblClean[[#This Row],[Pre-Booking Date]]))), tblClean[[#This Row],[Booking Date]] - tblClean[[#This Row],[Pre-Booking Date]], "")</f>
        <v>2</v>
      </c>
      <c r="S950" s="38">
        <f>IF(AND(NOT(ISBLANK(tblClean[[#This Row],[Delivery Date]])), NOT(ISBLANK(tblClean[[#This Row],[Booking Date]]))), tblClean[[#This Row],[Delivery Date]] - tblClean[[#This Row],[Booking Date]], "")</f>
        <v>6</v>
      </c>
      <c r="T950" s="39">
        <f>IF(AND(tblClean[[#This Row],[Is_SuccessfulDelivery]]=1, NOT(ISBLANK(tblClean[[#This Row],[Delivery Date]])), NOT(ISBLANK(tblClean[[#This Row],[Booking Date]]))),
   tblClean[[#This Row],[Delivery Date]] - tblClean[[#This Row],[Booking Date]],
   "")</f>
        <v>6</v>
      </c>
      <c r="U95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0" s="82">
        <f>IF(tblClean[[#This Row],[Delivery Date]]="", "", tblClean[[#This Row],[Delivery Date]] - tblClean[[#This Row],[Lead Date]])</f>
        <v>13</v>
      </c>
      <c r="W950" s="82" t="str">
        <f>_xlfn.XLOOKUP(tblClean[[#This Row],[Lead ID]], tblHP[Lead ID], tblHP[Potential_Bucket], "")</f>
        <v>Low</v>
      </c>
      <c r="X950" s="82" t="str">
        <f>IF(tblClean[[#This Row],[Customer Rating]]="", "", IF(tblClean[[#This Row],[Customer Rating]]&lt;=2,"0-2", IF(tblClean[[#This Row],[Customer Rating]]&lt;=5,"3-5", IF(tblClean[[#This Row],[Customer Rating]]&lt;=8,"6-8","9-10"))))</f>
        <v>3-5</v>
      </c>
    </row>
    <row r="951" spans="1:24" x14ac:dyDescent="0.3">
      <c r="A951" s="33" t="s">
        <v>970</v>
      </c>
      <c r="B951" s="34" t="s">
        <v>32</v>
      </c>
      <c r="C951" s="34" t="s">
        <v>30</v>
      </c>
      <c r="D951" s="35">
        <v>45952</v>
      </c>
      <c r="E951" s="35">
        <v>45955</v>
      </c>
      <c r="F951" s="35">
        <v>45959</v>
      </c>
      <c r="G951" s="35">
        <v>45963</v>
      </c>
      <c r="H951" s="34" t="s">
        <v>17</v>
      </c>
      <c r="I951" s="34"/>
      <c r="J951" s="35">
        <v>45978</v>
      </c>
      <c r="K951" s="36">
        <v>4</v>
      </c>
      <c r="L951" s="44">
        <f>IF(NOT(ISBLANK(tblClean[[#This Row],[Pre-Booking Date]])), 1, 0)</f>
        <v>1</v>
      </c>
      <c r="M951" s="44">
        <f>IF(NOT(ISBLANK(tblClean[[#This Row],[Booking Date]])), 1, 0)</f>
        <v>1</v>
      </c>
      <c r="N951" s="38">
        <f>IF(NOT(ISBLANK(tblClean[[#This Row],[Delivery Date]])), 1, 0)</f>
        <v>1</v>
      </c>
      <c r="O951" s="38">
        <f>IF(OR(LOWER(TRIM(tblClean[[#This Row],[Cancellation Status]]))="yes", LOWER(TRIM(tblClean[[#This Row],[Cancellation Status]]))="cancelled"), 1, 0)</f>
        <v>0</v>
      </c>
      <c r="P951" s="38">
        <f>IF(AND(tblClean[[#This Row],[Is_Delivered]]=1, tblClean[[#This Row],[Is_Cancelled]]=0), 1, 0)</f>
        <v>1</v>
      </c>
      <c r="Q951" s="38">
        <f>IF(AND(NOT(ISBLANK(tblClean[[#This Row],[Pre-Booking Date]])), NOT(ISBLANK(tblClean[[#This Row],[Lead Date]]))), tblClean[[#This Row],[Pre-Booking Date]] - tblClean[[#This Row],[Lead Date]], "")</f>
        <v>3</v>
      </c>
      <c r="R951" s="38">
        <f>IF(AND(NOT(ISBLANK(tblClean[[#This Row],[Booking Date]])), NOT(ISBLANK(tblClean[[#This Row],[Pre-Booking Date]]))), tblClean[[#This Row],[Booking Date]] - tblClean[[#This Row],[Pre-Booking Date]], "")</f>
        <v>4</v>
      </c>
      <c r="S951" s="38">
        <f>IF(AND(NOT(ISBLANK(tblClean[[#This Row],[Delivery Date]])), NOT(ISBLANK(tblClean[[#This Row],[Booking Date]]))), tblClean[[#This Row],[Delivery Date]] - tblClean[[#This Row],[Booking Date]], "")</f>
        <v>4</v>
      </c>
      <c r="T951" s="39">
        <f>IF(AND(tblClean[[#This Row],[Is_SuccessfulDelivery]]=1, NOT(ISBLANK(tblClean[[#This Row],[Delivery Date]])), NOT(ISBLANK(tblClean[[#This Row],[Booking Date]]))),
   tblClean[[#This Row],[Delivery Date]] - tblClean[[#This Row],[Booking Date]],
   "")</f>
        <v>4</v>
      </c>
      <c r="U95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1" s="82">
        <f>IF(tblClean[[#This Row],[Delivery Date]]="", "", tblClean[[#This Row],[Delivery Date]] - tblClean[[#This Row],[Lead Date]])</f>
        <v>11</v>
      </c>
      <c r="W951" s="82" t="str">
        <f>_xlfn.XLOOKUP(tblClean[[#This Row],[Lead ID]], tblHP[Lead ID], tblHP[Potential_Bucket], "")</f>
        <v>Medium</v>
      </c>
      <c r="X951" s="82" t="str">
        <f>IF(tblClean[[#This Row],[Customer Rating]]="", "", IF(tblClean[[#This Row],[Customer Rating]]&lt;=2,"0-2", IF(tblClean[[#This Row],[Customer Rating]]&lt;=5,"3-5", IF(tblClean[[#This Row],[Customer Rating]]&lt;=8,"6-8","9-10"))))</f>
        <v>3-5</v>
      </c>
    </row>
    <row r="952" spans="1:24" x14ac:dyDescent="0.3">
      <c r="A952" s="40" t="s">
        <v>971</v>
      </c>
      <c r="B952" s="41" t="s">
        <v>21</v>
      </c>
      <c r="C952" s="41" t="s">
        <v>16</v>
      </c>
      <c r="D952" s="42">
        <v>45947</v>
      </c>
      <c r="E952" s="42">
        <v>45948</v>
      </c>
      <c r="F952" s="42">
        <v>45951</v>
      </c>
      <c r="G952" s="42">
        <v>45956</v>
      </c>
      <c r="H952" s="41" t="s">
        <v>17</v>
      </c>
      <c r="I952" s="41"/>
      <c r="J952" s="42">
        <v>45969</v>
      </c>
      <c r="K952" s="43">
        <v>2</v>
      </c>
      <c r="L952" s="44">
        <f>IF(NOT(ISBLANK(tblClean[[#This Row],[Pre-Booking Date]])), 1, 0)</f>
        <v>1</v>
      </c>
      <c r="M952" s="44">
        <f>IF(NOT(ISBLANK(tblClean[[#This Row],[Booking Date]])), 1, 0)</f>
        <v>1</v>
      </c>
      <c r="N952" s="38">
        <f>IF(NOT(ISBLANK(tblClean[[#This Row],[Delivery Date]])), 1, 0)</f>
        <v>1</v>
      </c>
      <c r="O952" s="38">
        <f>IF(OR(LOWER(TRIM(tblClean[[#This Row],[Cancellation Status]]))="yes", LOWER(TRIM(tblClean[[#This Row],[Cancellation Status]]))="cancelled"), 1, 0)</f>
        <v>0</v>
      </c>
      <c r="P952" s="38">
        <f>IF(AND(tblClean[[#This Row],[Is_Delivered]]=1, tblClean[[#This Row],[Is_Cancelled]]=0), 1, 0)</f>
        <v>1</v>
      </c>
      <c r="Q952" s="38">
        <f>IF(AND(NOT(ISBLANK(tblClean[[#This Row],[Pre-Booking Date]])), NOT(ISBLANK(tblClean[[#This Row],[Lead Date]]))), tblClean[[#This Row],[Pre-Booking Date]] - tblClean[[#This Row],[Lead Date]], "")</f>
        <v>1</v>
      </c>
      <c r="R952" s="38">
        <f>IF(AND(NOT(ISBLANK(tblClean[[#This Row],[Booking Date]])), NOT(ISBLANK(tblClean[[#This Row],[Pre-Booking Date]]))), tblClean[[#This Row],[Booking Date]] - tblClean[[#This Row],[Pre-Booking Date]], "")</f>
        <v>3</v>
      </c>
      <c r="S952" s="38">
        <f>IF(AND(NOT(ISBLANK(tblClean[[#This Row],[Delivery Date]])), NOT(ISBLANK(tblClean[[#This Row],[Booking Date]]))), tblClean[[#This Row],[Delivery Date]] - tblClean[[#This Row],[Booking Date]], "")</f>
        <v>5</v>
      </c>
      <c r="T952" s="39">
        <f>IF(AND(tblClean[[#This Row],[Is_SuccessfulDelivery]]=1, NOT(ISBLANK(tblClean[[#This Row],[Delivery Date]])), NOT(ISBLANK(tblClean[[#This Row],[Booking Date]]))),
   tblClean[[#This Row],[Delivery Date]] - tblClean[[#This Row],[Booking Date]],
   "")</f>
        <v>5</v>
      </c>
      <c r="U95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2" s="82">
        <f>IF(tblClean[[#This Row],[Delivery Date]]="", "", tblClean[[#This Row],[Delivery Date]] - tblClean[[#This Row],[Lead Date]])</f>
        <v>9</v>
      </c>
      <c r="W952" s="82" t="str">
        <f>_xlfn.XLOOKUP(tblClean[[#This Row],[Lead ID]], tblHP[Lead ID], tblHP[Potential_Bucket], "")</f>
        <v>Low</v>
      </c>
      <c r="X952" s="82" t="str">
        <f>IF(tblClean[[#This Row],[Customer Rating]]="", "", IF(tblClean[[#This Row],[Customer Rating]]&lt;=2,"0-2", IF(tblClean[[#This Row],[Customer Rating]]&lt;=5,"3-5", IF(tblClean[[#This Row],[Customer Rating]]&lt;=8,"6-8","9-10"))))</f>
        <v>0-2</v>
      </c>
    </row>
    <row r="953" spans="1:24" x14ac:dyDescent="0.3">
      <c r="A953" s="33" t="s">
        <v>972</v>
      </c>
      <c r="B953" s="34" t="s">
        <v>15</v>
      </c>
      <c r="C953" s="34" t="s">
        <v>30</v>
      </c>
      <c r="D953" s="35">
        <v>45940</v>
      </c>
      <c r="E953" s="35">
        <v>45944</v>
      </c>
      <c r="F953" s="35">
        <v>45948</v>
      </c>
      <c r="G953" s="35">
        <v>45952</v>
      </c>
      <c r="H953" s="34" t="s">
        <v>17</v>
      </c>
      <c r="I953" s="34"/>
      <c r="J953" s="35">
        <v>45974</v>
      </c>
      <c r="K953" s="36">
        <v>3</v>
      </c>
      <c r="L953" s="44">
        <f>IF(NOT(ISBLANK(tblClean[[#This Row],[Pre-Booking Date]])), 1, 0)</f>
        <v>1</v>
      </c>
      <c r="M953" s="44">
        <f>IF(NOT(ISBLANK(tblClean[[#This Row],[Booking Date]])), 1, 0)</f>
        <v>1</v>
      </c>
      <c r="N953" s="38">
        <f>IF(NOT(ISBLANK(tblClean[[#This Row],[Delivery Date]])), 1, 0)</f>
        <v>1</v>
      </c>
      <c r="O953" s="38">
        <f>IF(OR(LOWER(TRIM(tblClean[[#This Row],[Cancellation Status]]))="yes", LOWER(TRIM(tblClean[[#This Row],[Cancellation Status]]))="cancelled"), 1, 0)</f>
        <v>0</v>
      </c>
      <c r="P953" s="38">
        <f>IF(AND(tblClean[[#This Row],[Is_Delivered]]=1, tblClean[[#This Row],[Is_Cancelled]]=0), 1, 0)</f>
        <v>1</v>
      </c>
      <c r="Q953" s="38">
        <f>IF(AND(NOT(ISBLANK(tblClean[[#This Row],[Pre-Booking Date]])), NOT(ISBLANK(tblClean[[#This Row],[Lead Date]]))), tblClean[[#This Row],[Pre-Booking Date]] - tblClean[[#This Row],[Lead Date]], "")</f>
        <v>4</v>
      </c>
      <c r="R953" s="38">
        <f>IF(AND(NOT(ISBLANK(tblClean[[#This Row],[Booking Date]])), NOT(ISBLANK(tblClean[[#This Row],[Pre-Booking Date]]))), tblClean[[#This Row],[Booking Date]] - tblClean[[#This Row],[Pre-Booking Date]], "")</f>
        <v>4</v>
      </c>
      <c r="S953" s="38">
        <f>IF(AND(NOT(ISBLANK(tblClean[[#This Row],[Delivery Date]])), NOT(ISBLANK(tblClean[[#This Row],[Booking Date]]))), tblClean[[#This Row],[Delivery Date]] - tblClean[[#This Row],[Booking Date]], "")</f>
        <v>4</v>
      </c>
      <c r="T953" s="39">
        <f>IF(AND(tblClean[[#This Row],[Is_SuccessfulDelivery]]=1, NOT(ISBLANK(tblClean[[#This Row],[Delivery Date]])), NOT(ISBLANK(tblClean[[#This Row],[Booking Date]]))),
   tblClean[[#This Row],[Delivery Date]] - tblClean[[#This Row],[Booking Date]],
   "")</f>
        <v>4</v>
      </c>
      <c r="U95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3" s="82">
        <f>IF(tblClean[[#This Row],[Delivery Date]]="", "", tblClean[[#This Row],[Delivery Date]] - tblClean[[#This Row],[Lead Date]])</f>
        <v>12</v>
      </c>
      <c r="W953" s="82" t="str">
        <f>_xlfn.XLOOKUP(tblClean[[#This Row],[Lead ID]], tblHP[Lead ID], tblHP[Potential_Bucket], "")</f>
        <v>Low</v>
      </c>
      <c r="X953" s="82" t="str">
        <f>IF(tblClean[[#This Row],[Customer Rating]]="", "", IF(tblClean[[#This Row],[Customer Rating]]&lt;=2,"0-2", IF(tblClean[[#This Row],[Customer Rating]]&lt;=5,"3-5", IF(tblClean[[#This Row],[Customer Rating]]&lt;=8,"6-8","9-10"))))</f>
        <v>3-5</v>
      </c>
    </row>
    <row r="954" spans="1:24" x14ac:dyDescent="0.3">
      <c r="A954" s="40" t="s">
        <v>973</v>
      </c>
      <c r="B954" s="41" t="s">
        <v>19</v>
      </c>
      <c r="C954" s="41" t="s">
        <v>16</v>
      </c>
      <c r="D954" s="42">
        <v>45945</v>
      </c>
      <c r="E954" s="42">
        <v>45950</v>
      </c>
      <c r="F954" s="42">
        <v>45954</v>
      </c>
      <c r="G954" s="42">
        <v>45957</v>
      </c>
      <c r="H954" s="41" t="s">
        <v>17</v>
      </c>
      <c r="I954" s="41"/>
      <c r="J954" s="42">
        <v>45979</v>
      </c>
      <c r="K954" s="43">
        <v>6</v>
      </c>
      <c r="L954" s="44">
        <f>IF(NOT(ISBLANK(tblClean[[#This Row],[Pre-Booking Date]])), 1, 0)</f>
        <v>1</v>
      </c>
      <c r="M954" s="44">
        <f>IF(NOT(ISBLANK(tblClean[[#This Row],[Booking Date]])), 1, 0)</f>
        <v>1</v>
      </c>
      <c r="N954" s="38">
        <f>IF(NOT(ISBLANK(tblClean[[#This Row],[Delivery Date]])), 1, 0)</f>
        <v>1</v>
      </c>
      <c r="O954" s="38">
        <f>IF(OR(LOWER(TRIM(tblClean[[#This Row],[Cancellation Status]]))="yes", LOWER(TRIM(tblClean[[#This Row],[Cancellation Status]]))="cancelled"), 1, 0)</f>
        <v>0</v>
      </c>
      <c r="P954" s="38">
        <f>IF(AND(tblClean[[#This Row],[Is_Delivered]]=1, tblClean[[#This Row],[Is_Cancelled]]=0), 1, 0)</f>
        <v>1</v>
      </c>
      <c r="Q954" s="38">
        <f>IF(AND(NOT(ISBLANK(tblClean[[#This Row],[Pre-Booking Date]])), NOT(ISBLANK(tblClean[[#This Row],[Lead Date]]))), tblClean[[#This Row],[Pre-Booking Date]] - tblClean[[#This Row],[Lead Date]], "")</f>
        <v>5</v>
      </c>
      <c r="R954" s="38">
        <f>IF(AND(NOT(ISBLANK(tblClean[[#This Row],[Booking Date]])), NOT(ISBLANK(tblClean[[#This Row],[Pre-Booking Date]]))), tblClean[[#This Row],[Booking Date]] - tblClean[[#This Row],[Pre-Booking Date]], "")</f>
        <v>4</v>
      </c>
      <c r="S954" s="38">
        <f>IF(AND(NOT(ISBLANK(tblClean[[#This Row],[Delivery Date]])), NOT(ISBLANK(tblClean[[#This Row],[Booking Date]]))), tblClean[[#This Row],[Delivery Date]] - tblClean[[#This Row],[Booking Date]], "")</f>
        <v>3</v>
      </c>
      <c r="T954" s="39">
        <f>IF(AND(tblClean[[#This Row],[Is_SuccessfulDelivery]]=1, NOT(ISBLANK(tblClean[[#This Row],[Delivery Date]])), NOT(ISBLANK(tblClean[[#This Row],[Booking Date]]))),
   tblClean[[#This Row],[Delivery Date]] - tblClean[[#This Row],[Booking Date]],
   "")</f>
        <v>3</v>
      </c>
      <c r="U95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4" s="82">
        <f>IF(tblClean[[#This Row],[Delivery Date]]="", "", tblClean[[#This Row],[Delivery Date]] - tblClean[[#This Row],[Lead Date]])</f>
        <v>12</v>
      </c>
      <c r="W954" s="82" t="str">
        <f>_xlfn.XLOOKUP(tblClean[[#This Row],[Lead ID]], tblHP[Lead ID], tblHP[Potential_Bucket], "")</f>
        <v>Low</v>
      </c>
      <c r="X954" s="82" t="str">
        <f>IF(tblClean[[#This Row],[Customer Rating]]="", "", IF(tblClean[[#This Row],[Customer Rating]]&lt;=2,"0-2", IF(tblClean[[#This Row],[Customer Rating]]&lt;=5,"3-5", IF(tblClean[[#This Row],[Customer Rating]]&lt;=8,"6-8","9-10"))))</f>
        <v>6-8</v>
      </c>
    </row>
    <row r="955" spans="1:24" x14ac:dyDescent="0.3">
      <c r="A955" s="33" t="s">
        <v>974</v>
      </c>
      <c r="B955" s="34" t="s">
        <v>21</v>
      </c>
      <c r="C955" s="34" t="s">
        <v>30</v>
      </c>
      <c r="D955" s="35">
        <v>45951</v>
      </c>
      <c r="E955" s="35">
        <v>45955</v>
      </c>
      <c r="F955" s="35">
        <v>45960</v>
      </c>
      <c r="G955" s="35">
        <v>45962</v>
      </c>
      <c r="H955" s="34" t="s">
        <v>17</v>
      </c>
      <c r="I955" s="34"/>
      <c r="J955" s="35">
        <v>45986</v>
      </c>
      <c r="K955" s="36">
        <v>6</v>
      </c>
      <c r="L955" s="44">
        <f>IF(NOT(ISBLANK(tblClean[[#This Row],[Pre-Booking Date]])), 1, 0)</f>
        <v>1</v>
      </c>
      <c r="M955" s="44">
        <f>IF(NOT(ISBLANK(tblClean[[#This Row],[Booking Date]])), 1, 0)</f>
        <v>1</v>
      </c>
      <c r="N955" s="38">
        <f>IF(NOT(ISBLANK(tblClean[[#This Row],[Delivery Date]])), 1, 0)</f>
        <v>1</v>
      </c>
      <c r="O955" s="38">
        <f>IF(OR(LOWER(TRIM(tblClean[[#This Row],[Cancellation Status]]))="yes", LOWER(TRIM(tblClean[[#This Row],[Cancellation Status]]))="cancelled"), 1, 0)</f>
        <v>0</v>
      </c>
      <c r="P955" s="38">
        <f>IF(AND(tblClean[[#This Row],[Is_Delivered]]=1, tblClean[[#This Row],[Is_Cancelled]]=0), 1, 0)</f>
        <v>1</v>
      </c>
      <c r="Q955" s="38">
        <f>IF(AND(NOT(ISBLANK(tblClean[[#This Row],[Pre-Booking Date]])), NOT(ISBLANK(tblClean[[#This Row],[Lead Date]]))), tblClean[[#This Row],[Pre-Booking Date]] - tblClean[[#This Row],[Lead Date]], "")</f>
        <v>4</v>
      </c>
      <c r="R955" s="38">
        <f>IF(AND(NOT(ISBLANK(tblClean[[#This Row],[Booking Date]])), NOT(ISBLANK(tblClean[[#This Row],[Pre-Booking Date]]))), tblClean[[#This Row],[Booking Date]] - tblClean[[#This Row],[Pre-Booking Date]], "")</f>
        <v>5</v>
      </c>
      <c r="S955" s="38">
        <f>IF(AND(NOT(ISBLANK(tblClean[[#This Row],[Delivery Date]])), NOT(ISBLANK(tblClean[[#This Row],[Booking Date]]))), tblClean[[#This Row],[Delivery Date]] - tblClean[[#This Row],[Booking Date]], "")</f>
        <v>2</v>
      </c>
      <c r="T955" s="39">
        <f>IF(AND(tblClean[[#This Row],[Is_SuccessfulDelivery]]=1, NOT(ISBLANK(tblClean[[#This Row],[Delivery Date]])), NOT(ISBLANK(tblClean[[#This Row],[Booking Date]]))),
   tblClean[[#This Row],[Delivery Date]] - tblClean[[#This Row],[Booking Date]],
   "")</f>
        <v>2</v>
      </c>
      <c r="U95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5" s="82">
        <f>IF(tblClean[[#This Row],[Delivery Date]]="", "", tblClean[[#This Row],[Delivery Date]] - tblClean[[#This Row],[Lead Date]])</f>
        <v>11</v>
      </c>
      <c r="W955" s="82" t="str">
        <f>_xlfn.XLOOKUP(tblClean[[#This Row],[Lead ID]], tblHP[Lead ID], tblHP[Potential_Bucket], "")</f>
        <v>Low</v>
      </c>
      <c r="X955" s="82" t="str">
        <f>IF(tblClean[[#This Row],[Customer Rating]]="", "", IF(tblClean[[#This Row],[Customer Rating]]&lt;=2,"0-2", IF(tblClean[[#This Row],[Customer Rating]]&lt;=5,"3-5", IF(tblClean[[#This Row],[Customer Rating]]&lt;=8,"6-8","9-10"))))</f>
        <v>6-8</v>
      </c>
    </row>
    <row r="956" spans="1:24" x14ac:dyDescent="0.3">
      <c r="A956" s="40" t="s">
        <v>975</v>
      </c>
      <c r="B956" s="41" t="s">
        <v>15</v>
      </c>
      <c r="C956" s="41" t="s">
        <v>22</v>
      </c>
      <c r="D956" s="42">
        <v>45961</v>
      </c>
      <c r="E956" s="41"/>
      <c r="F956" s="41"/>
      <c r="G956" s="41"/>
      <c r="H956" s="41" t="s">
        <v>23</v>
      </c>
      <c r="I956" s="41" t="s">
        <v>24</v>
      </c>
      <c r="J956" s="41"/>
      <c r="K956" s="43"/>
      <c r="L956" s="44">
        <f>IF(NOT(ISBLANK(tblClean[[#This Row],[Pre-Booking Date]])), 1, 0)</f>
        <v>0</v>
      </c>
      <c r="M956" s="44">
        <f>IF(NOT(ISBLANK(tblClean[[#This Row],[Booking Date]])), 1, 0)</f>
        <v>0</v>
      </c>
      <c r="N956" s="38">
        <f>IF(NOT(ISBLANK(tblClean[[#This Row],[Delivery Date]])), 1, 0)</f>
        <v>0</v>
      </c>
      <c r="O956" s="38">
        <f>IF(OR(LOWER(TRIM(tblClean[[#This Row],[Cancellation Status]]))="yes", LOWER(TRIM(tblClean[[#This Row],[Cancellation Status]]))="cancelled"), 1, 0)</f>
        <v>1</v>
      </c>
      <c r="P956" s="38">
        <f>IF(AND(tblClean[[#This Row],[Is_Delivered]]=1, tblClean[[#This Row],[Is_Cancelled]]=0), 1, 0)</f>
        <v>0</v>
      </c>
      <c r="Q956" s="38" t="str">
        <f>IF(AND(NOT(ISBLANK(tblClean[[#This Row],[Pre-Booking Date]])), NOT(ISBLANK(tblClean[[#This Row],[Lead Date]]))), tblClean[[#This Row],[Pre-Booking Date]] - tblClean[[#This Row],[Lead Date]], "")</f>
        <v/>
      </c>
      <c r="R956" s="38" t="str">
        <f>IF(AND(NOT(ISBLANK(tblClean[[#This Row],[Booking Date]])), NOT(ISBLANK(tblClean[[#This Row],[Pre-Booking Date]]))), tblClean[[#This Row],[Booking Date]] - tblClean[[#This Row],[Pre-Booking Date]], "")</f>
        <v/>
      </c>
      <c r="S956" s="38" t="str">
        <f>IF(AND(NOT(ISBLANK(tblClean[[#This Row],[Delivery Date]])), NOT(ISBLANK(tblClean[[#This Row],[Booking Date]]))), tblClean[[#This Row],[Delivery Date]] - tblClean[[#This Row],[Booking Date]], "")</f>
        <v/>
      </c>
      <c r="T956" s="39" t="str">
        <f>IF(AND(tblClean[[#This Row],[Is_SuccessfulDelivery]]=1, NOT(ISBLANK(tblClean[[#This Row],[Delivery Date]])), NOT(ISBLANK(tblClean[[#This Row],[Booking Date]]))),
   tblClean[[#This Row],[Delivery Date]] - tblClean[[#This Row],[Booking Date]],
   "")</f>
        <v/>
      </c>
      <c r="U95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56" s="82" t="str">
        <f>IF(tblClean[[#This Row],[Delivery Date]]="", "", tblClean[[#This Row],[Delivery Date]] - tblClean[[#This Row],[Lead Date]])</f>
        <v/>
      </c>
      <c r="W956" s="82" t="str">
        <f>_xlfn.XLOOKUP(tblClean[[#This Row],[Lead ID]], tblHP[Lead ID], tblHP[Potential_Bucket], "")</f>
        <v>Low</v>
      </c>
      <c r="X956" s="82" t="str">
        <f>IF(tblClean[[#This Row],[Customer Rating]]="", "", IF(tblClean[[#This Row],[Customer Rating]]&lt;=2,"0-2", IF(tblClean[[#This Row],[Customer Rating]]&lt;=5,"3-5", IF(tblClean[[#This Row],[Customer Rating]]&lt;=8,"6-8","9-10"))))</f>
        <v/>
      </c>
    </row>
    <row r="957" spans="1:24" x14ac:dyDescent="0.3">
      <c r="A957" s="33" t="s">
        <v>976</v>
      </c>
      <c r="B957" s="34" t="s">
        <v>21</v>
      </c>
      <c r="C957" s="34" t="s">
        <v>16</v>
      </c>
      <c r="D957" s="35">
        <v>45931</v>
      </c>
      <c r="E957" s="35">
        <v>45936</v>
      </c>
      <c r="F957" s="35">
        <v>45941</v>
      </c>
      <c r="G957" s="35">
        <v>45945</v>
      </c>
      <c r="H957" s="34" t="s">
        <v>17</v>
      </c>
      <c r="I957" s="34"/>
      <c r="J957" s="35">
        <v>45963</v>
      </c>
      <c r="K957" s="36">
        <v>8</v>
      </c>
      <c r="L957" s="44">
        <f>IF(NOT(ISBLANK(tblClean[[#This Row],[Pre-Booking Date]])), 1, 0)</f>
        <v>1</v>
      </c>
      <c r="M957" s="44">
        <f>IF(NOT(ISBLANK(tblClean[[#This Row],[Booking Date]])), 1, 0)</f>
        <v>1</v>
      </c>
      <c r="N957" s="38">
        <f>IF(NOT(ISBLANK(tblClean[[#This Row],[Delivery Date]])), 1, 0)</f>
        <v>1</v>
      </c>
      <c r="O957" s="38">
        <f>IF(OR(LOWER(TRIM(tblClean[[#This Row],[Cancellation Status]]))="yes", LOWER(TRIM(tblClean[[#This Row],[Cancellation Status]]))="cancelled"), 1, 0)</f>
        <v>0</v>
      </c>
      <c r="P957" s="38">
        <f>IF(AND(tblClean[[#This Row],[Is_Delivered]]=1, tblClean[[#This Row],[Is_Cancelled]]=0), 1, 0)</f>
        <v>1</v>
      </c>
      <c r="Q957" s="38">
        <f>IF(AND(NOT(ISBLANK(tblClean[[#This Row],[Pre-Booking Date]])), NOT(ISBLANK(tblClean[[#This Row],[Lead Date]]))), tblClean[[#This Row],[Pre-Booking Date]] - tblClean[[#This Row],[Lead Date]], "")</f>
        <v>5</v>
      </c>
      <c r="R957" s="38">
        <f>IF(AND(NOT(ISBLANK(tblClean[[#This Row],[Booking Date]])), NOT(ISBLANK(tblClean[[#This Row],[Pre-Booking Date]]))), tblClean[[#This Row],[Booking Date]] - tblClean[[#This Row],[Pre-Booking Date]], "")</f>
        <v>5</v>
      </c>
      <c r="S957" s="38">
        <f>IF(AND(NOT(ISBLANK(tblClean[[#This Row],[Delivery Date]])), NOT(ISBLANK(tblClean[[#This Row],[Booking Date]]))), tblClean[[#This Row],[Delivery Date]] - tblClean[[#This Row],[Booking Date]], "")</f>
        <v>4</v>
      </c>
      <c r="T957" s="39">
        <f>IF(AND(tblClean[[#This Row],[Is_SuccessfulDelivery]]=1, NOT(ISBLANK(tblClean[[#This Row],[Delivery Date]])), NOT(ISBLANK(tblClean[[#This Row],[Booking Date]]))),
   tblClean[[#This Row],[Delivery Date]] - tblClean[[#This Row],[Booking Date]],
   "")</f>
        <v>4</v>
      </c>
      <c r="U95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57" s="82">
        <f>IF(tblClean[[#This Row],[Delivery Date]]="", "", tblClean[[#This Row],[Delivery Date]] - tblClean[[#This Row],[Lead Date]])</f>
        <v>14</v>
      </c>
      <c r="W957" s="82" t="str">
        <f>_xlfn.XLOOKUP(tblClean[[#This Row],[Lead ID]], tblHP[Lead ID], tblHP[Potential_Bucket], "")</f>
        <v>Medium</v>
      </c>
      <c r="X957" s="82" t="str">
        <f>IF(tblClean[[#This Row],[Customer Rating]]="", "", IF(tblClean[[#This Row],[Customer Rating]]&lt;=2,"0-2", IF(tblClean[[#This Row],[Customer Rating]]&lt;=5,"3-5", IF(tblClean[[#This Row],[Customer Rating]]&lt;=8,"6-8","9-10"))))</f>
        <v>6-8</v>
      </c>
    </row>
    <row r="958" spans="1:24" x14ac:dyDescent="0.3">
      <c r="A958" s="40" t="s">
        <v>977</v>
      </c>
      <c r="B958" s="41" t="s">
        <v>19</v>
      </c>
      <c r="C958" s="41" t="s">
        <v>16</v>
      </c>
      <c r="D958" s="42">
        <v>45932</v>
      </c>
      <c r="E958" s="42">
        <v>45935</v>
      </c>
      <c r="F958" s="42">
        <v>45937</v>
      </c>
      <c r="G958" s="42">
        <v>45943</v>
      </c>
      <c r="H958" s="41" t="s">
        <v>17</v>
      </c>
      <c r="I958" s="41"/>
      <c r="J958" s="42">
        <v>45965</v>
      </c>
      <c r="K958" s="43">
        <v>2</v>
      </c>
      <c r="L958" s="44">
        <f>IF(NOT(ISBLANK(tblClean[[#This Row],[Pre-Booking Date]])), 1, 0)</f>
        <v>1</v>
      </c>
      <c r="M958" s="44">
        <f>IF(NOT(ISBLANK(tblClean[[#This Row],[Booking Date]])), 1, 0)</f>
        <v>1</v>
      </c>
      <c r="N958" s="38">
        <f>IF(NOT(ISBLANK(tblClean[[#This Row],[Delivery Date]])), 1, 0)</f>
        <v>1</v>
      </c>
      <c r="O958" s="38">
        <f>IF(OR(LOWER(TRIM(tblClean[[#This Row],[Cancellation Status]]))="yes", LOWER(TRIM(tblClean[[#This Row],[Cancellation Status]]))="cancelled"), 1, 0)</f>
        <v>0</v>
      </c>
      <c r="P958" s="38">
        <f>IF(AND(tblClean[[#This Row],[Is_Delivered]]=1, tblClean[[#This Row],[Is_Cancelled]]=0), 1, 0)</f>
        <v>1</v>
      </c>
      <c r="Q958" s="38">
        <f>IF(AND(NOT(ISBLANK(tblClean[[#This Row],[Pre-Booking Date]])), NOT(ISBLANK(tblClean[[#This Row],[Lead Date]]))), tblClean[[#This Row],[Pre-Booking Date]] - tblClean[[#This Row],[Lead Date]], "")</f>
        <v>3</v>
      </c>
      <c r="R958" s="38">
        <f>IF(AND(NOT(ISBLANK(tblClean[[#This Row],[Booking Date]])), NOT(ISBLANK(tblClean[[#This Row],[Pre-Booking Date]]))), tblClean[[#This Row],[Booking Date]] - tblClean[[#This Row],[Pre-Booking Date]], "")</f>
        <v>2</v>
      </c>
      <c r="S958" s="38">
        <f>IF(AND(NOT(ISBLANK(tblClean[[#This Row],[Delivery Date]])), NOT(ISBLANK(tblClean[[#This Row],[Booking Date]]))), tblClean[[#This Row],[Delivery Date]] - tblClean[[#This Row],[Booking Date]], "")</f>
        <v>6</v>
      </c>
      <c r="T958" s="39">
        <f>IF(AND(tblClean[[#This Row],[Is_SuccessfulDelivery]]=1, NOT(ISBLANK(tblClean[[#This Row],[Delivery Date]])), NOT(ISBLANK(tblClean[[#This Row],[Booking Date]]))),
   tblClean[[#This Row],[Delivery Date]] - tblClean[[#This Row],[Booking Date]],
   "")</f>
        <v>6</v>
      </c>
      <c r="U95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8" s="82">
        <f>IF(tblClean[[#This Row],[Delivery Date]]="", "", tblClean[[#This Row],[Delivery Date]] - tblClean[[#This Row],[Lead Date]])</f>
        <v>11</v>
      </c>
      <c r="W958" s="82" t="str">
        <f>_xlfn.XLOOKUP(tblClean[[#This Row],[Lead ID]], tblHP[Lead ID], tblHP[Potential_Bucket], "")</f>
        <v>Low</v>
      </c>
      <c r="X958" s="82" t="str">
        <f>IF(tblClean[[#This Row],[Customer Rating]]="", "", IF(tblClean[[#This Row],[Customer Rating]]&lt;=2,"0-2", IF(tblClean[[#This Row],[Customer Rating]]&lt;=5,"3-5", IF(tblClean[[#This Row],[Customer Rating]]&lt;=8,"6-8","9-10"))))</f>
        <v>0-2</v>
      </c>
    </row>
    <row r="959" spans="1:24" x14ac:dyDescent="0.3">
      <c r="A959" s="33" t="s">
        <v>978</v>
      </c>
      <c r="B959" s="34" t="s">
        <v>15</v>
      </c>
      <c r="C959" s="34" t="s">
        <v>30</v>
      </c>
      <c r="D959" s="35">
        <v>45946</v>
      </c>
      <c r="E959" s="35">
        <v>45951</v>
      </c>
      <c r="F959" s="35">
        <v>45954</v>
      </c>
      <c r="G959" s="35">
        <v>45957</v>
      </c>
      <c r="H959" s="34" t="s">
        <v>17</v>
      </c>
      <c r="I959" s="34"/>
      <c r="J959" s="35">
        <v>45982</v>
      </c>
      <c r="K959" s="36">
        <v>3</v>
      </c>
      <c r="L959" s="44">
        <f>IF(NOT(ISBLANK(tblClean[[#This Row],[Pre-Booking Date]])), 1, 0)</f>
        <v>1</v>
      </c>
      <c r="M959" s="44">
        <f>IF(NOT(ISBLANK(tblClean[[#This Row],[Booking Date]])), 1, 0)</f>
        <v>1</v>
      </c>
      <c r="N959" s="38">
        <f>IF(NOT(ISBLANK(tblClean[[#This Row],[Delivery Date]])), 1, 0)</f>
        <v>1</v>
      </c>
      <c r="O959" s="38">
        <f>IF(OR(LOWER(TRIM(tblClean[[#This Row],[Cancellation Status]]))="yes", LOWER(TRIM(tblClean[[#This Row],[Cancellation Status]]))="cancelled"), 1, 0)</f>
        <v>0</v>
      </c>
      <c r="P959" s="38">
        <f>IF(AND(tblClean[[#This Row],[Is_Delivered]]=1, tblClean[[#This Row],[Is_Cancelled]]=0), 1, 0)</f>
        <v>1</v>
      </c>
      <c r="Q959" s="38">
        <f>IF(AND(NOT(ISBLANK(tblClean[[#This Row],[Pre-Booking Date]])), NOT(ISBLANK(tblClean[[#This Row],[Lead Date]]))), tblClean[[#This Row],[Pre-Booking Date]] - tblClean[[#This Row],[Lead Date]], "")</f>
        <v>5</v>
      </c>
      <c r="R959" s="38">
        <f>IF(AND(NOT(ISBLANK(tblClean[[#This Row],[Booking Date]])), NOT(ISBLANK(tblClean[[#This Row],[Pre-Booking Date]]))), tblClean[[#This Row],[Booking Date]] - tblClean[[#This Row],[Pre-Booking Date]], "")</f>
        <v>3</v>
      </c>
      <c r="S959" s="38">
        <f>IF(AND(NOT(ISBLANK(tblClean[[#This Row],[Delivery Date]])), NOT(ISBLANK(tblClean[[#This Row],[Booking Date]]))), tblClean[[#This Row],[Delivery Date]] - tblClean[[#This Row],[Booking Date]], "")</f>
        <v>3</v>
      </c>
      <c r="T959" s="39">
        <f>IF(AND(tblClean[[#This Row],[Is_SuccessfulDelivery]]=1, NOT(ISBLANK(tblClean[[#This Row],[Delivery Date]])), NOT(ISBLANK(tblClean[[#This Row],[Booking Date]]))),
   tblClean[[#This Row],[Delivery Date]] - tblClean[[#This Row],[Booking Date]],
   "")</f>
        <v>3</v>
      </c>
      <c r="U95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59" s="82">
        <f>IF(tblClean[[#This Row],[Delivery Date]]="", "", tblClean[[#This Row],[Delivery Date]] - tblClean[[#This Row],[Lead Date]])</f>
        <v>11</v>
      </c>
      <c r="W959" s="82" t="str">
        <f>_xlfn.XLOOKUP(tblClean[[#This Row],[Lead ID]], tblHP[Lead ID], tblHP[Potential_Bucket], "")</f>
        <v>Medium</v>
      </c>
      <c r="X959" s="82" t="str">
        <f>IF(tblClean[[#This Row],[Customer Rating]]="", "", IF(tblClean[[#This Row],[Customer Rating]]&lt;=2,"0-2", IF(tblClean[[#This Row],[Customer Rating]]&lt;=5,"3-5", IF(tblClean[[#This Row],[Customer Rating]]&lt;=8,"6-8","9-10"))))</f>
        <v>3-5</v>
      </c>
    </row>
    <row r="960" spans="1:24" x14ac:dyDescent="0.3">
      <c r="A960" s="40" t="s">
        <v>979</v>
      </c>
      <c r="B960" s="41" t="s">
        <v>19</v>
      </c>
      <c r="C960" s="41" t="s">
        <v>30</v>
      </c>
      <c r="D960" s="42">
        <v>45958</v>
      </c>
      <c r="E960" s="42">
        <v>45963</v>
      </c>
      <c r="F960" s="42">
        <v>45964</v>
      </c>
      <c r="G960" s="42">
        <v>45966</v>
      </c>
      <c r="H960" s="41" t="s">
        <v>17</v>
      </c>
      <c r="I960" s="41"/>
      <c r="J960" s="42">
        <v>45989</v>
      </c>
      <c r="K960" s="43">
        <v>1</v>
      </c>
      <c r="L960" s="44">
        <f>IF(NOT(ISBLANK(tblClean[[#This Row],[Pre-Booking Date]])), 1, 0)</f>
        <v>1</v>
      </c>
      <c r="M960" s="44">
        <f>IF(NOT(ISBLANK(tblClean[[#This Row],[Booking Date]])), 1, 0)</f>
        <v>1</v>
      </c>
      <c r="N960" s="38">
        <f>IF(NOT(ISBLANK(tblClean[[#This Row],[Delivery Date]])), 1, 0)</f>
        <v>1</v>
      </c>
      <c r="O960" s="38">
        <f>IF(OR(LOWER(TRIM(tblClean[[#This Row],[Cancellation Status]]))="yes", LOWER(TRIM(tblClean[[#This Row],[Cancellation Status]]))="cancelled"), 1, 0)</f>
        <v>0</v>
      </c>
      <c r="P960" s="38">
        <f>IF(AND(tblClean[[#This Row],[Is_Delivered]]=1, tblClean[[#This Row],[Is_Cancelled]]=0), 1, 0)</f>
        <v>1</v>
      </c>
      <c r="Q960" s="38">
        <f>IF(AND(NOT(ISBLANK(tblClean[[#This Row],[Pre-Booking Date]])), NOT(ISBLANK(tblClean[[#This Row],[Lead Date]]))), tblClean[[#This Row],[Pre-Booking Date]] - tblClean[[#This Row],[Lead Date]], "")</f>
        <v>5</v>
      </c>
      <c r="R960" s="38">
        <f>IF(AND(NOT(ISBLANK(tblClean[[#This Row],[Booking Date]])), NOT(ISBLANK(tblClean[[#This Row],[Pre-Booking Date]]))), tblClean[[#This Row],[Booking Date]] - tblClean[[#This Row],[Pre-Booking Date]], "")</f>
        <v>1</v>
      </c>
      <c r="S960" s="38">
        <f>IF(AND(NOT(ISBLANK(tblClean[[#This Row],[Delivery Date]])), NOT(ISBLANK(tblClean[[#This Row],[Booking Date]]))), tblClean[[#This Row],[Delivery Date]] - tblClean[[#This Row],[Booking Date]], "")</f>
        <v>2</v>
      </c>
      <c r="T960" s="39">
        <f>IF(AND(tblClean[[#This Row],[Is_SuccessfulDelivery]]=1, NOT(ISBLANK(tblClean[[#This Row],[Delivery Date]])), NOT(ISBLANK(tblClean[[#This Row],[Booking Date]]))),
   tblClean[[#This Row],[Delivery Date]] - tblClean[[#This Row],[Booking Date]],
   "")</f>
        <v>2</v>
      </c>
      <c r="U96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60" s="82">
        <f>IF(tblClean[[#This Row],[Delivery Date]]="", "", tblClean[[#This Row],[Delivery Date]] - tblClean[[#This Row],[Lead Date]])</f>
        <v>8</v>
      </c>
      <c r="W960" s="82" t="str">
        <f>_xlfn.XLOOKUP(tblClean[[#This Row],[Lead ID]], tblHP[Lead ID], tblHP[Potential_Bucket], "")</f>
        <v>Low</v>
      </c>
      <c r="X960" s="82" t="str">
        <f>IF(tblClean[[#This Row],[Customer Rating]]="", "", IF(tblClean[[#This Row],[Customer Rating]]&lt;=2,"0-2", IF(tblClean[[#This Row],[Customer Rating]]&lt;=5,"3-5", IF(tblClean[[#This Row],[Customer Rating]]&lt;=8,"6-8","9-10"))))</f>
        <v>0-2</v>
      </c>
    </row>
    <row r="961" spans="1:24" x14ac:dyDescent="0.3">
      <c r="A961" s="33" t="s">
        <v>980</v>
      </c>
      <c r="B961" s="34" t="s">
        <v>19</v>
      </c>
      <c r="C961" s="34" t="s">
        <v>16</v>
      </c>
      <c r="D961" s="35">
        <v>45943</v>
      </c>
      <c r="E961" s="35">
        <v>45944</v>
      </c>
      <c r="F961" s="35">
        <v>45948</v>
      </c>
      <c r="G961" s="35">
        <v>45952</v>
      </c>
      <c r="H961" s="34" t="s">
        <v>17</v>
      </c>
      <c r="I961" s="34"/>
      <c r="J961" s="35">
        <v>45982</v>
      </c>
      <c r="K961" s="36">
        <v>1</v>
      </c>
      <c r="L961" s="44">
        <f>IF(NOT(ISBLANK(tblClean[[#This Row],[Pre-Booking Date]])), 1, 0)</f>
        <v>1</v>
      </c>
      <c r="M961" s="44">
        <f>IF(NOT(ISBLANK(tblClean[[#This Row],[Booking Date]])), 1, 0)</f>
        <v>1</v>
      </c>
      <c r="N961" s="38">
        <f>IF(NOT(ISBLANK(tblClean[[#This Row],[Delivery Date]])), 1, 0)</f>
        <v>1</v>
      </c>
      <c r="O961" s="38">
        <f>IF(OR(LOWER(TRIM(tblClean[[#This Row],[Cancellation Status]]))="yes", LOWER(TRIM(tblClean[[#This Row],[Cancellation Status]]))="cancelled"), 1, 0)</f>
        <v>0</v>
      </c>
      <c r="P961" s="38">
        <f>IF(AND(tblClean[[#This Row],[Is_Delivered]]=1, tblClean[[#This Row],[Is_Cancelled]]=0), 1, 0)</f>
        <v>1</v>
      </c>
      <c r="Q961" s="38">
        <f>IF(AND(NOT(ISBLANK(tblClean[[#This Row],[Pre-Booking Date]])), NOT(ISBLANK(tblClean[[#This Row],[Lead Date]]))), tblClean[[#This Row],[Pre-Booking Date]] - tblClean[[#This Row],[Lead Date]], "")</f>
        <v>1</v>
      </c>
      <c r="R961" s="38">
        <f>IF(AND(NOT(ISBLANK(tblClean[[#This Row],[Booking Date]])), NOT(ISBLANK(tblClean[[#This Row],[Pre-Booking Date]]))), tblClean[[#This Row],[Booking Date]] - tblClean[[#This Row],[Pre-Booking Date]], "")</f>
        <v>4</v>
      </c>
      <c r="S961" s="38">
        <f>IF(AND(NOT(ISBLANK(tblClean[[#This Row],[Delivery Date]])), NOT(ISBLANK(tblClean[[#This Row],[Booking Date]]))), tblClean[[#This Row],[Delivery Date]] - tblClean[[#This Row],[Booking Date]], "")</f>
        <v>4</v>
      </c>
      <c r="T961" s="39">
        <f>IF(AND(tblClean[[#This Row],[Is_SuccessfulDelivery]]=1, NOT(ISBLANK(tblClean[[#This Row],[Delivery Date]])), NOT(ISBLANK(tblClean[[#This Row],[Booking Date]]))),
   tblClean[[#This Row],[Delivery Date]] - tblClean[[#This Row],[Booking Date]],
   "")</f>
        <v>4</v>
      </c>
      <c r="U96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61" s="82">
        <f>IF(tblClean[[#This Row],[Delivery Date]]="", "", tblClean[[#This Row],[Delivery Date]] - tblClean[[#This Row],[Lead Date]])</f>
        <v>9</v>
      </c>
      <c r="W961" s="82" t="str">
        <f>_xlfn.XLOOKUP(tblClean[[#This Row],[Lead ID]], tblHP[Lead ID], tblHP[Potential_Bucket], "")</f>
        <v>Low</v>
      </c>
      <c r="X961" s="82" t="str">
        <f>IF(tblClean[[#This Row],[Customer Rating]]="", "", IF(tblClean[[#This Row],[Customer Rating]]&lt;=2,"0-2", IF(tblClean[[#This Row],[Customer Rating]]&lt;=5,"3-5", IF(tblClean[[#This Row],[Customer Rating]]&lt;=8,"6-8","9-10"))))</f>
        <v>0-2</v>
      </c>
    </row>
    <row r="962" spans="1:24" x14ac:dyDescent="0.3">
      <c r="A962" s="40" t="s">
        <v>981</v>
      </c>
      <c r="B962" s="41" t="s">
        <v>15</v>
      </c>
      <c r="C962" s="41" t="s">
        <v>16</v>
      </c>
      <c r="D962" s="42">
        <v>45944</v>
      </c>
      <c r="E962" s="42">
        <v>45946</v>
      </c>
      <c r="F962" s="42">
        <v>45947</v>
      </c>
      <c r="G962" s="42">
        <v>45949</v>
      </c>
      <c r="H962" s="41" t="s">
        <v>17</v>
      </c>
      <c r="I962" s="41"/>
      <c r="J962" s="42">
        <v>45964</v>
      </c>
      <c r="K962" s="43">
        <v>6</v>
      </c>
      <c r="L962" s="44">
        <f>IF(NOT(ISBLANK(tblClean[[#This Row],[Pre-Booking Date]])), 1, 0)</f>
        <v>1</v>
      </c>
      <c r="M962" s="44">
        <f>IF(NOT(ISBLANK(tblClean[[#This Row],[Booking Date]])), 1, 0)</f>
        <v>1</v>
      </c>
      <c r="N962" s="38">
        <f>IF(NOT(ISBLANK(tblClean[[#This Row],[Delivery Date]])), 1, 0)</f>
        <v>1</v>
      </c>
      <c r="O962" s="38">
        <f>IF(OR(LOWER(TRIM(tblClean[[#This Row],[Cancellation Status]]))="yes", LOWER(TRIM(tblClean[[#This Row],[Cancellation Status]]))="cancelled"), 1, 0)</f>
        <v>0</v>
      </c>
      <c r="P962" s="38">
        <f>IF(AND(tblClean[[#This Row],[Is_Delivered]]=1, tblClean[[#This Row],[Is_Cancelled]]=0), 1, 0)</f>
        <v>1</v>
      </c>
      <c r="Q962" s="38">
        <f>IF(AND(NOT(ISBLANK(tblClean[[#This Row],[Pre-Booking Date]])), NOT(ISBLANK(tblClean[[#This Row],[Lead Date]]))), tblClean[[#This Row],[Pre-Booking Date]] - tblClean[[#This Row],[Lead Date]], "")</f>
        <v>2</v>
      </c>
      <c r="R962" s="38">
        <f>IF(AND(NOT(ISBLANK(tblClean[[#This Row],[Booking Date]])), NOT(ISBLANK(tblClean[[#This Row],[Pre-Booking Date]]))), tblClean[[#This Row],[Booking Date]] - tblClean[[#This Row],[Pre-Booking Date]], "")</f>
        <v>1</v>
      </c>
      <c r="S962" s="38">
        <f>IF(AND(NOT(ISBLANK(tblClean[[#This Row],[Delivery Date]])), NOT(ISBLANK(tblClean[[#This Row],[Booking Date]]))), tblClean[[#This Row],[Delivery Date]] - tblClean[[#This Row],[Booking Date]], "")</f>
        <v>2</v>
      </c>
      <c r="T962" s="39">
        <f>IF(AND(tblClean[[#This Row],[Is_SuccessfulDelivery]]=1, NOT(ISBLANK(tblClean[[#This Row],[Delivery Date]])), NOT(ISBLANK(tblClean[[#This Row],[Booking Date]]))),
   tblClean[[#This Row],[Delivery Date]] - tblClean[[#This Row],[Booking Date]],
   "")</f>
        <v>2</v>
      </c>
      <c r="U96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62" s="82">
        <f>IF(tblClean[[#This Row],[Delivery Date]]="", "", tblClean[[#This Row],[Delivery Date]] - tblClean[[#This Row],[Lead Date]])</f>
        <v>5</v>
      </c>
      <c r="W962" s="82" t="str">
        <f>_xlfn.XLOOKUP(tblClean[[#This Row],[Lead ID]], tblHP[Lead ID], tblHP[Potential_Bucket], "")</f>
        <v>Low</v>
      </c>
      <c r="X962" s="82" t="str">
        <f>IF(tblClean[[#This Row],[Customer Rating]]="", "", IF(tblClean[[#This Row],[Customer Rating]]&lt;=2,"0-2", IF(tblClean[[#This Row],[Customer Rating]]&lt;=5,"3-5", IF(tblClean[[#This Row],[Customer Rating]]&lt;=8,"6-8","9-10"))))</f>
        <v>6-8</v>
      </c>
    </row>
    <row r="963" spans="1:24" x14ac:dyDescent="0.3">
      <c r="A963" s="33" t="s">
        <v>982</v>
      </c>
      <c r="B963" s="34" t="s">
        <v>15</v>
      </c>
      <c r="C963" s="34" t="s">
        <v>30</v>
      </c>
      <c r="D963" s="35">
        <v>45952</v>
      </c>
      <c r="E963" s="35">
        <v>45953</v>
      </c>
      <c r="F963" s="35">
        <v>45956</v>
      </c>
      <c r="G963" s="35">
        <v>45961</v>
      </c>
      <c r="H963" s="34" t="s">
        <v>17</v>
      </c>
      <c r="I963" s="34"/>
      <c r="J963" s="35">
        <v>45974</v>
      </c>
      <c r="K963" s="36">
        <v>1</v>
      </c>
      <c r="L963" s="44">
        <f>IF(NOT(ISBLANK(tblClean[[#This Row],[Pre-Booking Date]])), 1, 0)</f>
        <v>1</v>
      </c>
      <c r="M963" s="44">
        <f>IF(NOT(ISBLANK(tblClean[[#This Row],[Booking Date]])), 1, 0)</f>
        <v>1</v>
      </c>
      <c r="N963" s="38">
        <f>IF(NOT(ISBLANK(tblClean[[#This Row],[Delivery Date]])), 1, 0)</f>
        <v>1</v>
      </c>
      <c r="O963" s="38">
        <f>IF(OR(LOWER(TRIM(tblClean[[#This Row],[Cancellation Status]]))="yes", LOWER(TRIM(tblClean[[#This Row],[Cancellation Status]]))="cancelled"), 1, 0)</f>
        <v>0</v>
      </c>
      <c r="P963" s="38">
        <f>IF(AND(tblClean[[#This Row],[Is_Delivered]]=1, tblClean[[#This Row],[Is_Cancelled]]=0), 1, 0)</f>
        <v>1</v>
      </c>
      <c r="Q963" s="38">
        <f>IF(AND(NOT(ISBLANK(tblClean[[#This Row],[Pre-Booking Date]])), NOT(ISBLANK(tblClean[[#This Row],[Lead Date]]))), tblClean[[#This Row],[Pre-Booking Date]] - tblClean[[#This Row],[Lead Date]], "")</f>
        <v>1</v>
      </c>
      <c r="R963" s="38">
        <f>IF(AND(NOT(ISBLANK(tblClean[[#This Row],[Booking Date]])), NOT(ISBLANK(tblClean[[#This Row],[Pre-Booking Date]]))), tblClean[[#This Row],[Booking Date]] - tblClean[[#This Row],[Pre-Booking Date]], "")</f>
        <v>3</v>
      </c>
      <c r="S963" s="38">
        <f>IF(AND(NOT(ISBLANK(tblClean[[#This Row],[Delivery Date]])), NOT(ISBLANK(tblClean[[#This Row],[Booking Date]]))), tblClean[[#This Row],[Delivery Date]] - tblClean[[#This Row],[Booking Date]], "")</f>
        <v>5</v>
      </c>
      <c r="T963" s="39">
        <f>IF(AND(tblClean[[#This Row],[Is_SuccessfulDelivery]]=1, NOT(ISBLANK(tblClean[[#This Row],[Delivery Date]])), NOT(ISBLANK(tblClean[[#This Row],[Booking Date]]))),
   tblClean[[#This Row],[Delivery Date]] - tblClean[[#This Row],[Booking Date]],
   "")</f>
        <v>5</v>
      </c>
      <c r="U96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63" s="82">
        <f>IF(tblClean[[#This Row],[Delivery Date]]="", "", tblClean[[#This Row],[Delivery Date]] - tblClean[[#This Row],[Lead Date]])</f>
        <v>9</v>
      </c>
      <c r="W963" s="82" t="str">
        <f>_xlfn.XLOOKUP(tblClean[[#This Row],[Lead ID]], tblHP[Lead ID], tblHP[Potential_Bucket], "")</f>
        <v>Low</v>
      </c>
      <c r="X963" s="82" t="str">
        <f>IF(tblClean[[#This Row],[Customer Rating]]="", "", IF(tblClean[[#This Row],[Customer Rating]]&lt;=2,"0-2", IF(tblClean[[#This Row],[Customer Rating]]&lt;=5,"3-5", IF(tblClean[[#This Row],[Customer Rating]]&lt;=8,"6-8","9-10"))))</f>
        <v>0-2</v>
      </c>
    </row>
    <row r="964" spans="1:24" x14ac:dyDescent="0.3">
      <c r="A964" s="40" t="s">
        <v>983</v>
      </c>
      <c r="B964" s="41" t="s">
        <v>15</v>
      </c>
      <c r="C964" s="41" t="s">
        <v>16</v>
      </c>
      <c r="D964" s="42">
        <v>45934</v>
      </c>
      <c r="E964" s="42">
        <v>45938</v>
      </c>
      <c r="F964" s="42">
        <v>45942</v>
      </c>
      <c r="G964" s="42">
        <v>45948</v>
      </c>
      <c r="H964" s="41" t="s">
        <v>17</v>
      </c>
      <c r="I964" s="41"/>
      <c r="J964" s="42">
        <v>45962</v>
      </c>
      <c r="K964" s="43">
        <v>2</v>
      </c>
      <c r="L964" s="44">
        <f>IF(NOT(ISBLANK(tblClean[[#This Row],[Pre-Booking Date]])), 1, 0)</f>
        <v>1</v>
      </c>
      <c r="M964" s="44">
        <f>IF(NOT(ISBLANK(tblClean[[#This Row],[Booking Date]])), 1, 0)</f>
        <v>1</v>
      </c>
      <c r="N964" s="38">
        <f>IF(NOT(ISBLANK(tblClean[[#This Row],[Delivery Date]])), 1, 0)</f>
        <v>1</v>
      </c>
      <c r="O964" s="38">
        <f>IF(OR(LOWER(TRIM(tblClean[[#This Row],[Cancellation Status]]))="yes", LOWER(TRIM(tblClean[[#This Row],[Cancellation Status]]))="cancelled"), 1, 0)</f>
        <v>0</v>
      </c>
      <c r="P964" s="38">
        <f>IF(AND(tblClean[[#This Row],[Is_Delivered]]=1, tblClean[[#This Row],[Is_Cancelled]]=0), 1, 0)</f>
        <v>1</v>
      </c>
      <c r="Q964" s="38">
        <f>IF(AND(NOT(ISBLANK(tblClean[[#This Row],[Pre-Booking Date]])), NOT(ISBLANK(tblClean[[#This Row],[Lead Date]]))), tblClean[[#This Row],[Pre-Booking Date]] - tblClean[[#This Row],[Lead Date]], "")</f>
        <v>4</v>
      </c>
      <c r="R964" s="38">
        <f>IF(AND(NOT(ISBLANK(tblClean[[#This Row],[Booking Date]])), NOT(ISBLANK(tblClean[[#This Row],[Pre-Booking Date]]))), tblClean[[#This Row],[Booking Date]] - tblClean[[#This Row],[Pre-Booking Date]], "")</f>
        <v>4</v>
      </c>
      <c r="S964" s="38">
        <f>IF(AND(NOT(ISBLANK(tblClean[[#This Row],[Delivery Date]])), NOT(ISBLANK(tblClean[[#This Row],[Booking Date]]))), tblClean[[#This Row],[Delivery Date]] - tblClean[[#This Row],[Booking Date]], "")</f>
        <v>6</v>
      </c>
      <c r="T964" s="39">
        <f>IF(AND(tblClean[[#This Row],[Is_SuccessfulDelivery]]=1, NOT(ISBLANK(tblClean[[#This Row],[Delivery Date]])), NOT(ISBLANK(tblClean[[#This Row],[Booking Date]]))),
   tblClean[[#This Row],[Delivery Date]] - tblClean[[#This Row],[Booking Date]],
   "")</f>
        <v>6</v>
      </c>
      <c r="U96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64" s="82">
        <f>IF(tblClean[[#This Row],[Delivery Date]]="", "", tblClean[[#This Row],[Delivery Date]] - tblClean[[#This Row],[Lead Date]])</f>
        <v>14</v>
      </c>
      <c r="W964" s="82" t="str">
        <f>_xlfn.XLOOKUP(tblClean[[#This Row],[Lead ID]], tblHP[Lead ID], tblHP[Potential_Bucket], "")</f>
        <v>Low</v>
      </c>
      <c r="X964" s="82" t="str">
        <f>IF(tblClean[[#This Row],[Customer Rating]]="", "", IF(tblClean[[#This Row],[Customer Rating]]&lt;=2,"0-2", IF(tblClean[[#This Row],[Customer Rating]]&lt;=5,"3-5", IF(tblClean[[#This Row],[Customer Rating]]&lt;=8,"6-8","9-10"))))</f>
        <v>0-2</v>
      </c>
    </row>
    <row r="965" spans="1:24" x14ac:dyDescent="0.3">
      <c r="A965" s="33" t="s">
        <v>984</v>
      </c>
      <c r="B965" s="34" t="s">
        <v>32</v>
      </c>
      <c r="C965" s="34" t="s">
        <v>22</v>
      </c>
      <c r="D965" s="35">
        <v>45946</v>
      </c>
      <c r="E965" s="34"/>
      <c r="F965" s="34"/>
      <c r="G965" s="34"/>
      <c r="H965" s="34" t="s">
        <v>23</v>
      </c>
      <c r="I965" s="34" t="s">
        <v>101</v>
      </c>
      <c r="J965" s="34"/>
      <c r="K965" s="36"/>
      <c r="L965" s="44">
        <f>IF(NOT(ISBLANK(tblClean[[#This Row],[Pre-Booking Date]])), 1, 0)</f>
        <v>0</v>
      </c>
      <c r="M965" s="44">
        <f>IF(NOT(ISBLANK(tblClean[[#This Row],[Booking Date]])), 1, 0)</f>
        <v>0</v>
      </c>
      <c r="N965" s="38">
        <f>IF(NOT(ISBLANK(tblClean[[#This Row],[Delivery Date]])), 1, 0)</f>
        <v>0</v>
      </c>
      <c r="O965" s="38">
        <f>IF(OR(LOWER(TRIM(tblClean[[#This Row],[Cancellation Status]]))="yes", LOWER(TRIM(tblClean[[#This Row],[Cancellation Status]]))="cancelled"), 1, 0)</f>
        <v>1</v>
      </c>
      <c r="P965" s="38">
        <f>IF(AND(tblClean[[#This Row],[Is_Delivered]]=1, tblClean[[#This Row],[Is_Cancelled]]=0), 1, 0)</f>
        <v>0</v>
      </c>
      <c r="Q965" s="38" t="str">
        <f>IF(AND(NOT(ISBLANK(tblClean[[#This Row],[Pre-Booking Date]])), NOT(ISBLANK(tblClean[[#This Row],[Lead Date]]))), tblClean[[#This Row],[Pre-Booking Date]] - tblClean[[#This Row],[Lead Date]], "")</f>
        <v/>
      </c>
      <c r="R965" s="38" t="str">
        <f>IF(AND(NOT(ISBLANK(tblClean[[#This Row],[Booking Date]])), NOT(ISBLANK(tblClean[[#This Row],[Pre-Booking Date]]))), tblClean[[#This Row],[Booking Date]] - tblClean[[#This Row],[Pre-Booking Date]], "")</f>
        <v/>
      </c>
      <c r="S965" s="38" t="str">
        <f>IF(AND(NOT(ISBLANK(tblClean[[#This Row],[Delivery Date]])), NOT(ISBLANK(tblClean[[#This Row],[Booking Date]]))), tblClean[[#This Row],[Delivery Date]] - tblClean[[#This Row],[Booking Date]], "")</f>
        <v/>
      </c>
      <c r="T965" s="39" t="str">
        <f>IF(AND(tblClean[[#This Row],[Is_SuccessfulDelivery]]=1, NOT(ISBLANK(tblClean[[#This Row],[Delivery Date]])), NOT(ISBLANK(tblClean[[#This Row],[Booking Date]]))),
   tblClean[[#This Row],[Delivery Date]] - tblClean[[#This Row],[Booking Date]],
   "")</f>
        <v/>
      </c>
      <c r="U96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65" s="82" t="str">
        <f>IF(tblClean[[#This Row],[Delivery Date]]="", "", tblClean[[#This Row],[Delivery Date]] - tblClean[[#This Row],[Lead Date]])</f>
        <v/>
      </c>
      <c r="W965" s="82" t="str">
        <f>_xlfn.XLOOKUP(tblClean[[#This Row],[Lead ID]], tblHP[Lead ID], tblHP[Potential_Bucket], "")</f>
        <v>Low</v>
      </c>
      <c r="X965" s="82" t="str">
        <f>IF(tblClean[[#This Row],[Customer Rating]]="", "", IF(tblClean[[#This Row],[Customer Rating]]&lt;=2,"0-2", IF(tblClean[[#This Row],[Customer Rating]]&lt;=5,"3-5", IF(tblClean[[#This Row],[Customer Rating]]&lt;=8,"6-8","9-10"))))</f>
        <v/>
      </c>
    </row>
    <row r="966" spans="1:24" x14ac:dyDescent="0.3">
      <c r="A966" s="40" t="s">
        <v>985</v>
      </c>
      <c r="B966" s="41" t="s">
        <v>15</v>
      </c>
      <c r="C966" s="41" t="s">
        <v>16</v>
      </c>
      <c r="D966" s="42">
        <v>45953</v>
      </c>
      <c r="E966" s="42">
        <v>45956</v>
      </c>
      <c r="F966" s="42">
        <v>45957</v>
      </c>
      <c r="G966" s="42">
        <v>45961</v>
      </c>
      <c r="H966" s="41" t="s">
        <v>17</v>
      </c>
      <c r="I966" s="41"/>
      <c r="J966" s="42">
        <v>45972</v>
      </c>
      <c r="K966" s="43">
        <v>10</v>
      </c>
      <c r="L966" s="44">
        <f>IF(NOT(ISBLANK(tblClean[[#This Row],[Pre-Booking Date]])), 1, 0)</f>
        <v>1</v>
      </c>
      <c r="M966" s="44">
        <f>IF(NOT(ISBLANK(tblClean[[#This Row],[Booking Date]])), 1, 0)</f>
        <v>1</v>
      </c>
      <c r="N966" s="38">
        <f>IF(NOT(ISBLANK(tblClean[[#This Row],[Delivery Date]])), 1, 0)</f>
        <v>1</v>
      </c>
      <c r="O966" s="38">
        <f>IF(OR(LOWER(TRIM(tblClean[[#This Row],[Cancellation Status]]))="yes", LOWER(TRIM(tblClean[[#This Row],[Cancellation Status]]))="cancelled"), 1, 0)</f>
        <v>0</v>
      </c>
      <c r="P966" s="38">
        <f>IF(AND(tblClean[[#This Row],[Is_Delivered]]=1, tblClean[[#This Row],[Is_Cancelled]]=0), 1, 0)</f>
        <v>1</v>
      </c>
      <c r="Q966" s="38">
        <f>IF(AND(NOT(ISBLANK(tblClean[[#This Row],[Pre-Booking Date]])), NOT(ISBLANK(tblClean[[#This Row],[Lead Date]]))), tblClean[[#This Row],[Pre-Booking Date]] - tblClean[[#This Row],[Lead Date]], "")</f>
        <v>3</v>
      </c>
      <c r="R966" s="38">
        <f>IF(AND(NOT(ISBLANK(tblClean[[#This Row],[Booking Date]])), NOT(ISBLANK(tblClean[[#This Row],[Pre-Booking Date]]))), tblClean[[#This Row],[Booking Date]] - tblClean[[#This Row],[Pre-Booking Date]], "")</f>
        <v>1</v>
      </c>
      <c r="S966" s="38">
        <f>IF(AND(NOT(ISBLANK(tblClean[[#This Row],[Delivery Date]])), NOT(ISBLANK(tblClean[[#This Row],[Booking Date]]))), tblClean[[#This Row],[Delivery Date]] - tblClean[[#This Row],[Booking Date]], "")</f>
        <v>4</v>
      </c>
      <c r="T966" s="39">
        <f>IF(AND(tblClean[[#This Row],[Is_SuccessfulDelivery]]=1, NOT(ISBLANK(tblClean[[#This Row],[Delivery Date]])), NOT(ISBLANK(tblClean[[#This Row],[Booking Date]]))),
   tblClean[[#This Row],[Delivery Date]] - tblClean[[#This Row],[Booking Date]],
   "")</f>
        <v>4</v>
      </c>
      <c r="U96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66" s="82">
        <f>IF(tblClean[[#This Row],[Delivery Date]]="", "", tblClean[[#This Row],[Delivery Date]] - tblClean[[#This Row],[Lead Date]])</f>
        <v>8</v>
      </c>
      <c r="W966" s="82" t="str">
        <f>_xlfn.XLOOKUP(tblClean[[#This Row],[Lead ID]], tblHP[Lead ID], tblHP[Potential_Bucket], "")</f>
        <v>Medium</v>
      </c>
      <c r="X966" s="82" t="str">
        <f>IF(tblClean[[#This Row],[Customer Rating]]="", "", IF(tblClean[[#This Row],[Customer Rating]]&lt;=2,"0-2", IF(tblClean[[#This Row],[Customer Rating]]&lt;=5,"3-5", IF(tblClean[[#This Row],[Customer Rating]]&lt;=8,"6-8","9-10"))))</f>
        <v>9-10</v>
      </c>
    </row>
    <row r="967" spans="1:24" x14ac:dyDescent="0.3">
      <c r="A967" s="33" t="s">
        <v>986</v>
      </c>
      <c r="B967" s="34" t="s">
        <v>15</v>
      </c>
      <c r="C967" s="34" t="s">
        <v>16</v>
      </c>
      <c r="D967" s="35">
        <v>45960</v>
      </c>
      <c r="E967" s="35">
        <v>45963</v>
      </c>
      <c r="F967" s="35">
        <v>45964</v>
      </c>
      <c r="G967" s="35">
        <v>45970</v>
      </c>
      <c r="H967" s="34" t="s">
        <v>17</v>
      </c>
      <c r="I967" s="34"/>
      <c r="J967" s="35">
        <v>45985</v>
      </c>
      <c r="K967" s="36">
        <v>1</v>
      </c>
      <c r="L967" s="44">
        <f>IF(NOT(ISBLANK(tblClean[[#This Row],[Pre-Booking Date]])), 1, 0)</f>
        <v>1</v>
      </c>
      <c r="M967" s="44">
        <f>IF(NOT(ISBLANK(tblClean[[#This Row],[Booking Date]])), 1, 0)</f>
        <v>1</v>
      </c>
      <c r="N967" s="38">
        <f>IF(NOT(ISBLANK(tblClean[[#This Row],[Delivery Date]])), 1, 0)</f>
        <v>1</v>
      </c>
      <c r="O967" s="38">
        <f>IF(OR(LOWER(TRIM(tblClean[[#This Row],[Cancellation Status]]))="yes", LOWER(TRIM(tblClean[[#This Row],[Cancellation Status]]))="cancelled"), 1, 0)</f>
        <v>0</v>
      </c>
      <c r="P967" s="38">
        <f>IF(AND(tblClean[[#This Row],[Is_Delivered]]=1, tblClean[[#This Row],[Is_Cancelled]]=0), 1, 0)</f>
        <v>1</v>
      </c>
      <c r="Q967" s="38">
        <f>IF(AND(NOT(ISBLANK(tblClean[[#This Row],[Pre-Booking Date]])), NOT(ISBLANK(tblClean[[#This Row],[Lead Date]]))), tblClean[[#This Row],[Pre-Booking Date]] - tblClean[[#This Row],[Lead Date]], "")</f>
        <v>3</v>
      </c>
      <c r="R967" s="38">
        <f>IF(AND(NOT(ISBLANK(tblClean[[#This Row],[Booking Date]])), NOT(ISBLANK(tblClean[[#This Row],[Pre-Booking Date]]))), tblClean[[#This Row],[Booking Date]] - tblClean[[#This Row],[Pre-Booking Date]], "")</f>
        <v>1</v>
      </c>
      <c r="S967" s="38">
        <f>IF(AND(NOT(ISBLANK(tblClean[[#This Row],[Delivery Date]])), NOT(ISBLANK(tblClean[[#This Row],[Booking Date]]))), tblClean[[#This Row],[Delivery Date]] - tblClean[[#This Row],[Booking Date]], "")</f>
        <v>6</v>
      </c>
      <c r="T967" s="39">
        <f>IF(AND(tblClean[[#This Row],[Is_SuccessfulDelivery]]=1, NOT(ISBLANK(tblClean[[#This Row],[Delivery Date]])), NOT(ISBLANK(tblClean[[#This Row],[Booking Date]]))),
   tblClean[[#This Row],[Delivery Date]] - tblClean[[#This Row],[Booking Date]],
   "")</f>
        <v>6</v>
      </c>
      <c r="U96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67" s="82">
        <f>IF(tblClean[[#This Row],[Delivery Date]]="", "", tblClean[[#This Row],[Delivery Date]] - tblClean[[#This Row],[Lead Date]])</f>
        <v>10</v>
      </c>
      <c r="W967" s="82" t="str">
        <f>_xlfn.XLOOKUP(tblClean[[#This Row],[Lead ID]], tblHP[Lead ID], tblHP[Potential_Bucket], "")</f>
        <v>Low</v>
      </c>
      <c r="X967" s="82" t="str">
        <f>IF(tblClean[[#This Row],[Customer Rating]]="", "", IF(tblClean[[#This Row],[Customer Rating]]&lt;=2,"0-2", IF(tblClean[[#This Row],[Customer Rating]]&lt;=5,"3-5", IF(tblClean[[#This Row],[Customer Rating]]&lt;=8,"6-8","9-10"))))</f>
        <v>0-2</v>
      </c>
    </row>
    <row r="968" spans="1:24" x14ac:dyDescent="0.3">
      <c r="A968" s="40" t="s">
        <v>987</v>
      </c>
      <c r="B968" s="41" t="s">
        <v>15</v>
      </c>
      <c r="C968" s="41" t="s">
        <v>22</v>
      </c>
      <c r="D968" s="42">
        <v>45945</v>
      </c>
      <c r="E968" s="41"/>
      <c r="F968" s="41"/>
      <c r="G968" s="41"/>
      <c r="H968" s="41" t="s">
        <v>23</v>
      </c>
      <c r="I968" s="41" t="s">
        <v>33</v>
      </c>
      <c r="J968" s="41"/>
      <c r="K968" s="43"/>
      <c r="L968" s="44">
        <f>IF(NOT(ISBLANK(tblClean[[#This Row],[Pre-Booking Date]])), 1, 0)</f>
        <v>0</v>
      </c>
      <c r="M968" s="44">
        <f>IF(NOT(ISBLANK(tblClean[[#This Row],[Booking Date]])), 1, 0)</f>
        <v>0</v>
      </c>
      <c r="N968" s="38">
        <f>IF(NOT(ISBLANK(tblClean[[#This Row],[Delivery Date]])), 1, 0)</f>
        <v>0</v>
      </c>
      <c r="O968" s="38">
        <f>IF(OR(LOWER(TRIM(tblClean[[#This Row],[Cancellation Status]]))="yes", LOWER(TRIM(tblClean[[#This Row],[Cancellation Status]]))="cancelled"), 1, 0)</f>
        <v>1</v>
      </c>
      <c r="P968" s="38">
        <f>IF(AND(tblClean[[#This Row],[Is_Delivered]]=1, tblClean[[#This Row],[Is_Cancelled]]=0), 1, 0)</f>
        <v>0</v>
      </c>
      <c r="Q968" s="38" t="str">
        <f>IF(AND(NOT(ISBLANK(tblClean[[#This Row],[Pre-Booking Date]])), NOT(ISBLANK(tblClean[[#This Row],[Lead Date]]))), tblClean[[#This Row],[Pre-Booking Date]] - tblClean[[#This Row],[Lead Date]], "")</f>
        <v/>
      </c>
      <c r="R968" s="38" t="str">
        <f>IF(AND(NOT(ISBLANK(tblClean[[#This Row],[Booking Date]])), NOT(ISBLANK(tblClean[[#This Row],[Pre-Booking Date]]))), tblClean[[#This Row],[Booking Date]] - tblClean[[#This Row],[Pre-Booking Date]], "")</f>
        <v/>
      </c>
      <c r="S968" s="38" t="str">
        <f>IF(AND(NOT(ISBLANK(tblClean[[#This Row],[Delivery Date]])), NOT(ISBLANK(tblClean[[#This Row],[Booking Date]]))), tblClean[[#This Row],[Delivery Date]] - tblClean[[#This Row],[Booking Date]], "")</f>
        <v/>
      </c>
      <c r="T968" s="39" t="str">
        <f>IF(AND(tblClean[[#This Row],[Is_SuccessfulDelivery]]=1, NOT(ISBLANK(tblClean[[#This Row],[Delivery Date]])), NOT(ISBLANK(tblClean[[#This Row],[Booking Date]]))),
   tblClean[[#This Row],[Delivery Date]] - tblClean[[#This Row],[Booking Date]],
   "")</f>
        <v/>
      </c>
      <c r="U96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68" s="82" t="str">
        <f>IF(tblClean[[#This Row],[Delivery Date]]="", "", tblClean[[#This Row],[Delivery Date]] - tblClean[[#This Row],[Lead Date]])</f>
        <v/>
      </c>
      <c r="W968" s="82" t="str">
        <f>_xlfn.XLOOKUP(tblClean[[#This Row],[Lead ID]], tblHP[Lead ID], tblHP[Potential_Bucket], "")</f>
        <v>Low</v>
      </c>
      <c r="X968" s="82" t="str">
        <f>IF(tblClean[[#This Row],[Customer Rating]]="", "", IF(tblClean[[#This Row],[Customer Rating]]&lt;=2,"0-2", IF(tblClean[[#This Row],[Customer Rating]]&lt;=5,"3-5", IF(tblClean[[#This Row],[Customer Rating]]&lt;=8,"6-8","9-10"))))</f>
        <v/>
      </c>
    </row>
    <row r="969" spans="1:24" x14ac:dyDescent="0.3">
      <c r="A969" s="33" t="s">
        <v>988</v>
      </c>
      <c r="B969" s="34" t="s">
        <v>15</v>
      </c>
      <c r="C969" s="34" t="s">
        <v>30</v>
      </c>
      <c r="D969" s="35">
        <v>45933</v>
      </c>
      <c r="E969" s="35">
        <v>45938</v>
      </c>
      <c r="F969" s="35">
        <v>45940</v>
      </c>
      <c r="G969" s="35">
        <v>45943</v>
      </c>
      <c r="H969" s="34" t="s">
        <v>17</v>
      </c>
      <c r="I969" s="34"/>
      <c r="J969" s="35">
        <v>45956</v>
      </c>
      <c r="K969" s="36">
        <v>8</v>
      </c>
      <c r="L969" s="44">
        <f>IF(NOT(ISBLANK(tblClean[[#This Row],[Pre-Booking Date]])), 1, 0)</f>
        <v>1</v>
      </c>
      <c r="M969" s="44">
        <f>IF(NOT(ISBLANK(tblClean[[#This Row],[Booking Date]])), 1, 0)</f>
        <v>1</v>
      </c>
      <c r="N969" s="38">
        <f>IF(NOT(ISBLANK(tblClean[[#This Row],[Delivery Date]])), 1, 0)</f>
        <v>1</v>
      </c>
      <c r="O969" s="38">
        <f>IF(OR(LOWER(TRIM(tblClean[[#This Row],[Cancellation Status]]))="yes", LOWER(TRIM(tblClean[[#This Row],[Cancellation Status]]))="cancelled"), 1, 0)</f>
        <v>0</v>
      </c>
      <c r="P969" s="38">
        <f>IF(AND(tblClean[[#This Row],[Is_Delivered]]=1, tblClean[[#This Row],[Is_Cancelled]]=0), 1, 0)</f>
        <v>1</v>
      </c>
      <c r="Q969" s="38">
        <f>IF(AND(NOT(ISBLANK(tblClean[[#This Row],[Pre-Booking Date]])), NOT(ISBLANK(tblClean[[#This Row],[Lead Date]]))), tblClean[[#This Row],[Pre-Booking Date]] - tblClean[[#This Row],[Lead Date]], "")</f>
        <v>5</v>
      </c>
      <c r="R969" s="38">
        <f>IF(AND(NOT(ISBLANK(tblClean[[#This Row],[Booking Date]])), NOT(ISBLANK(tblClean[[#This Row],[Pre-Booking Date]]))), tblClean[[#This Row],[Booking Date]] - tblClean[[#This Row],[Pre-Booking Date]], "")</f>
        <v>2</v>
      </c>
      <c r="S969" s="38">
        <f>IF(AND(NOT(ISBLANK(tblClean[[#This Row],[Delivery Date]])), NOT(ISBLANK(tblClean[[#This Row],[Booking Date]]))), tblClean[[#This Row],[Delivery Date]] - tblClean[[#This Row],[Booking Date]], "")</f>
        <v>3</v>
      </c>
      <c r="T969" s="39">
        <f>IF(AND(tblClean[[#This Row],[Is_SuccessfulDelivery]]=1, NOT(ISBLANK(tblClean[[#This Row],[Delivery Date]])), NOT(ISBLANK(tblClean[[#This Row],[Booking Date]]))),
   tblClean[[#This Row],[Delivery Date]] - tblClean[[#This Row],[Booking Date]],
   "")</f>
        <v>3</v>
      </c>
      <c r="U96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69" s="82">
        <f>IF(tblClean[[#This Row],[Delivery Date]]="", "", tblClean[[#This Row],[Delivery Date]] - tblClean[[#This Row],[Lead Date]])</f>
        <v>10</v>
      </c>
      <c r="W969" s="82" t="str">
        <f>_xlfn.XLOOKUP(tblClean[[#This Row],[Lead ID]], tblHP[Lead ID], tblHP[Potential_Bucket], "")</f>
        <v>High</v>
      </c>
      <c r="X969" s="82" t="str">
        <f>IF(tblClean[[#This Row],[Customer Rating]]="", "", IF(tblClean[[#This Row],[Customer Rating]]&lt;=2,"0-2", IF(tblClean[[#This Row],[Customer Rating]]&lt;=5,"3-5", IF(tblClean[[#This Row],[Customer Rating]]&lt;=8,"6-8","9-10"))))</f>
        <v>6-8</v>
      </c>
    </row>
    <row r="970" spans="1:24" x14ac:dyDescent="0.3">
      <c r="A970" s="40" t="s">
        <v>989</v>
      </c>
      <c r="B970" s="41" t="s">
        <v>21</v>
      </c>
      <c r="C970" s="41" t="s">
        <v>16</v>
      </c>
      <c r="D970" s="42">
        <v>45959</v>
      </c>
      <c r="E970" s="42">
        <v>45962</v>
      </c>
      <c r="F970" s="42">
        <v>45965</v>
      </c>
      <c r="G970" s="42">
        <v>45968</v>
      </c>
      <c r="H970" s="41" t="s">
        <v>17</v>
      </c>
      <c r="I970" s="41"/>
      <c r="J970" s="42">
        <v>45991</v>
      </c>
      <c r="K970" s="43">
        <v>6</v>
      </c>
      <c r="L970" s="44">
        <f>IF(NOT(ISBLANK(tblClean[[#This Row],[Pre-Booking Date]])), 1, 0)</f>
        <v>1</v>
      </c>
      <c r="M970" s="44">
        <f>IF(NOT(ISBLANK(tblClean[[#This Row],[Booking Date]])), 1, 0)</f>
        <v>1</v>
      </c>
      <c r="N970" s="38">
        <f>IF(NOT(ISBLANK(tblClean[[#This Row],[Delivery Date]])), 1, 0)</f>
        <v>1</v>
      </c>
      <c r="O970" s="38">
        <f>IF(OR(LOWER(TRIM(tblClean[[#This Row],[Cancellation Status]]))="yes", LOWER(TRIM(tblClean[[#This Row],[Cancellation Status]]))="cancelled"), 1, 0)</f>
        <v>0</v>
      </c>
      <c r="P970" s="38">
        <f>IF(AND(tblClean[[#This Row],[Is_Delivered]]=1, tblClean[[#This Row],[Is_Cancelled]]=0), 1, 0)</f>
        <v>1</v>
      </c>
      <c r="Q970" s="38">
        <f>IF(AND(NOT(ISBLANK(tblClean[[#This Row],[Pre-Booking Date]])), NOT(ISBLANK(tblClean[[#This Row],[Lead Date]]))), tblClean[[#This Row],[Pre-Booking Date]] - tblClean[[#This Row],[Lead Date]], "")</f>
        <v>3</v>
      </c>
      <c r="R970" s="38">
        <f>IF(AND(NOT(ISBLANK(tblClean[[#This Row],[Booking Date]])), NOT(ISBLANK(tblClean[[#This Row],[Pre-Booking Date]]))), tblClean[[#This Row],[Booking Date]] - tblClean[[#This Row],[Pre-Booking Date]], "")</f>
        <v>3</v>
      </c>
      <c r="S970" s="38">
        <f>IF(AND(NOT(ISBLANK(tblClean[[#This Row],[Delivery Date]])), NOT(ISBLANK(tblClean[[#This Row],[Booking Date]]))), tblClean[[#This Row],[Delivery Date]] - tblClean[[#This Row],[Booking Date]], "")</f>
        <v>3</v>
      </c>
      <c r="T970" s="39">
        <f>IF(AND(tblClean[[#This Row],[Is_SuccessfulDelivery]]=1, NOT(ISBLANK(tblClean[[#This Row],[Delivery Date]])), NOT(ISBLANK(tblClean[[#This Row],[Booking Date]]))),
   tblClean[[#This Row],[Delivery Date]] - tblClean[[#This Row],[Booking Date]],
   "")</f>
        <v>3</v>
      </c>
      <c r="U97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70" s="82">
        <f>IF(tblClean[[#This Row],[Delivery Date]]="", "", tblClean[[#This Row],[Delivery Date]] - tblClean[[#This Row],[Lead Date]])</f>
        <v>9</v>
      </c>
      <c r="W970" s="82" t="str">
        <f>_xlfn.XLOOKUP(tblClean[[#This Row],[Lead ID]], tblHP[Lead ID], tblHP[Potential_Bucket], "")</f>
        <v>Low</v>
      </c>
      <c r="X970" s="82" t="str">
        <f>IF(tblClean[[#This Row],[Customer Rating]]="", "", IF(tblClean[[#This Row],[Customer Rating]]&lt;=2,"0-2", IF(tblClean[[#This Row],[Customer Rating]]&lt;=5,"3-5", IF(tblClean[[#This Row],[Customer Rating]]&lt;=8,"6-8","9-10"))))</f>
        <v>6-8</v>
      </c>
    </row>
    <row r="971" spans="1:24" x14ac:dyDescent="0.3">
      <c r="A971" s="33" t="s">
        <v>990</v>
      </c>
      <c r="B971" s="34" t="s">
        <v>32</v>
      </c>
      <c r="C971" s="34" t="s">
        <v>22</v>
      </c>
      <c r="D971" s="35">
        <v>45933</v>
      </c>
      <c r="E971" s="34"/>
      <c r="F971" s="34"/>
      <c r="G971" s="34"/>
      <c r="H971" s="34" t="s">
        <v>23</v>
      </c>
      <c r="I971" s="34" t="s">
        <v>24</v>
      </c>
      <c r="J971" s="34"/>
      <c r="K971" s="36"/>
      <c r="L971" s="44">
        <f>IF(NOT(ISBLANK(tblClean[[#This Row],[Pre-Booking Date]])), 1, 0)</f>
        <v>0</v>
      </c>
      <c r="M971" s="44">
        <f>IF(NOT(ISBLANK(tblClean[[#This Row],[Booking Date]])), 1, 0)</f>
        <v>0</v>
      </c>
      <c r="N971" s="38">
        <f>IF(NOT(ISBLANK(tblClean[[#This Row],[Delivery Date]])), 1, 0)</f>
        <v>0</v>
      </c>
      <c r="O971" s="38">
        <f>IF(OR(LOWER(TRIM(tblClean[[#This Row],[Cancellation Status]]))="yes", LOWER(TRIM(tblClean[[#This Row],[Cancellation Status]]))="cancelled"), 1, 0)</f>
        <v>1</v>
      </c>
      <c r="P971" s="38">
        <f>IF(AND(tblClean[[#This Row],[Is_Delivered]]=1, tblClean[[#This Row],[Is_Cancelled]]=0), 1, 0)</f>
        <v>0</v>
      </c>
      <c r="Q971" s="38" t="str">
        <f>IF(AND(NOT(ISBLANK(tblClean[[#This Row],[Pre-Booking Date]])), NOT(ISBLANK(tblClean[[#This Row],[Lead Date]]))), tblClean[[#This Row],[Pre-Booking Date]] - tblClean[[#This Row],[Lead Date]], "")</f>
        <v/>
      </c>
      <c r="R971" s="38" t="str">
        <f>IF(AND(NOT(ISBLANK(tblClean[[#This Row],[Booking Date]])), NOT(ISBLANK(tblClean[[#This Row],[Pre-Booking Date]]))), tblClean[[#This Row],[Booking Date]] - tblClean[[#This Row],[Pre-Booking Date]], "")</f>
        <v/>
      </c>
      <c r="S971" s="38" t="str">
        <f>IF(AND(NOT(ISBLANK(tblClean[[#This Row],[Delivery Date]])), NOT(ISBLANK(tblClean[[#This Row],[Booking Date]]))), tblClean[[#This Row],[Delivery Date]] - tblClean[[#This Row],[Booking Date]], "")</f>
        <v/>
      </c>
      <c r="T971" s="39" t="str">
        <f>IF(AND(tblClean[[#This Row],[Is_SuccessfulDelivery]]=1, NOT(ISBLANK(tblClean[[#This Row],[Delivery Date]])), NOT(ISBLANK(tblClean[[#This Row],[Booking Date]]))),
   tblClean[[#This Row],[Delivery Date]] - tblClean[[#This Row],[Booking Date]],
   "")</f>
        <v/>
      </c>
      <c r="U97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71" s="82" t="str">
        <f>IF(tblClean[[#This Row],[Delivery Date]]="", "", tblClean[[#This Row],[Delivery Date]] - tblClean[[#This Row],[Lead Date]])</f>
        <v/>
      </c>
      <c r="W971" s="82" t="str">
        <f>_xlfn.XLOOKUP(tblClean[[#This Row],[Lead ID]], tblHP[Lead ID], tblHP[Potential_Bucket], "")</f>
        <v>Low</v>
      </c>
      <c r="X971" s="82" t="str">
        <f>IF(tblClean[[#This Row],[Customer Rating]]="", "", IF(tblClean[[#This Row],[Customer Rating]]&lt;=2,"0-2", IF(tblClean[[#This Row],[Customer Rating]]&lt;=5,"3-5", IF(tblClean[[#This Row],[Customer Rating]]&lt;=8,"6-8","9-10"))))</f>
        <v/>
      </c>
    </row>
    <row r="972" spans="1:24" x14ac:dyDescent="0.3">
      <c r="A972" s="40" t="s">
        <v>991</v>
      </c>
      <c r="B972" s="41" t="s">
        <v>19</v>
      </c>
      <c r="C972" s="41" t="s">
        <v>30</v>
      </c>
      <c r="D972" s="42">
        <v>45941</v>
      </c>
      <c r="E972" s="42">
        <v>45943</v>
      </c>
      <c r="F972" s="42">
        <v>45946</v>
      </c>
      <c r="G972" s="42">
        <v>45948</v>
      </c>
      <c r="H972" s="41" t="s">
        <v>17</v>
      </c>
      <c r="I972" s="41"/>
      <c r="J972" s="42">
        <v>45976</v>
      </c>
      <c r="K972" s="43">
        <v>3</v>
      </c>
      <c r="L972" s="44">
        <f>IF(NOT(ISBLANK(tblClean[[#This Row],[Pre-Booking Date]])), 1, 0)</f>
        <v>1</v>
      </c>
      <c r="M972" s="44">
        <f>IF(NOT(ISBLANK(tblClean[[#This Row],[Booking Date]])), 1, 0)</f>
        <v>1</v>
      </c>
      <c r="N972" s="38">
        <f>IF(NOT(ISBLANK(tblClean[[#This Row],[Delivery Date]])), 1, 0)</f>
        <v>1</v>
      </c>
      <c r="O972" s="38">
        <f>IF(OR(LOWER(TRIM(tblClean[[#This Row],[Cancellation Status]]))="yes", LOWER(TRIM(tblClean[[#This Row],[Cancellation Status]]))="cancelled"), 1, 0)</f>
        <v>0</v>
      </c>
      <c r="P972" s="38">
        <f>IF(AND(tblClean[[#This Row],[Is_Delivered]]=1, tblClean[[#This Row],[Is_Cancelled]]=0), 1, 0)</f>
        <v>1</v>
      </c>
      <c r="Q972" s="38">
        <f>IF(AND(NOT(ISBLANK(tblClean[[#This Row],[Pre-Booking Date]])), NOT(ISBLANK(tblClean[[#This Row],[Lead Date]]))), tblClean[[#This Row],[Pre-Booking Date]] - tblClean[[#This Row],[Lead Date]], "")</f>
        <v>2</v>
      </c>
      <c r="R972" s="38">
        <f>IF(AND(NOT(ISBLANK(tblClean[[#This Row],[Booking Date]])), NOT(ISBLANK(tblClean[[#This Row],[Pre-Booking Date]]))), tblClean[[#This Row],[Booking Date]] - tblClean[[#This Row],[Pre-Booking Date]], "")</f>
        <v>3</v>
      </c>
      <c r="S972" s="38">
        <f>IF(AND(NOT(ISBLANK(tblClean[[#This Row],[Delivery Date]])), NOT(ISBLANK(tblClean[[#This Row],[Booking Date]]))), tblClean[[#This Row],[Delivery Date]] - tblClean[[#This Row],[Booking Date]], "")</f>
        <v>2</v>
      </c>
      <c r="T972" s="39">
        <f>IF(AND(tblClean[[#This Row],[Is_SuccessfulDelivery]]=1, NOT(ISBLANK(tblClean[[#This Row],[Delivery Date]])), NOT(ISBLANK(tblClean[[#This Row],[Booking Date]]))),
   tblClean[[#This Row],[Delivery Date]] - tblClean[[#This Row],[Booking Date]],
   "")</f>
        <v>2</v>
      </c>
      <c r="U97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72" s="82">
        <f>IF(tblClean[[#This Row],[Delivery Date]]="", "", tblClean[[#This Row],[Delivery Date]] - tblClean[[#This Row],[Lead Date]])</f>
        <v>7</v>
      </c>
      <c r="W972" s="82" t="str">
        <f>_xlfn.XLOOKUP(tblClean[[#This Row],[Lead ID]], tblHP[Lead ID], tblHP[Potential_Bucket], "")</f>
        <v>Low</v>
      </c>
      <c r="X972" s="82" t="str">
        <f>IF(tblClean[[#This Row],[Customer Rating]]="", "", IF(tblClean[[#This Row],[Customer Rating]]&lt;=2,"0-2", IF(tblClean[[#This Row],[Customer Rating]]&lt;=5,"3-5", IF(tblClean[[#This Row],[Customer Rating]]&lt;=8,"6-8","9-10"))))</f>
        <v>3-5</v>
      </c>
    </row>
    <row r="973" spans="1:24" x14ac:dyDescent="0.3">
      <c r="A973" s="33" t="s">
        <v>992</v>
      </c>
      <c r="B973" s="34" t="s">
        <v>15</v>
      </c>
      <c r="C973" s="34" t="s">
        <v>16</v>
      </c>
      <c r="D973" s="35">
        <v>45950</v>
      </c>
      <c r="E973" s="35">
        <v>45952</v>
      </c>
      <c r="F973" s="35">
        <v>45955</v>
      </c>
      <c r="G973" s="35">
        <v>45958</v>
      </c>
      <c r="H973" s="34" t="s">
        <v>17</v>
      </c>
      <c r="I973" s="34"/>
      <c r="J973" s="35">
        <v>45983</v>
      </c>
      <c r="K973" s="36">
        <v>9</v>
      </c>
      <c r="L973" s="44">
        <f>IF(NOT(ISBLANK(tblClean[[#This Row],[Pre-Booking Date]])), 1, 0)</f>
        <v>1</v>
      </c>
      <c r="M973" s="44">
        <f>IF(NOT(ISBLANK(tblClean[[#This Row],[Booking Date]])), 1, 0)</f>
        <v>1</v>
      </c>
      <c r="N973" s="38">
        <f>IF(NOT(ISBLANK(tblClean[[#This Row],[Delivery Date]])), 1, 0)</f>
        <v>1</v>
      </c>
      <c r="O973" s="38">
        <f>IF(OR(LOWER(TRIM(tblClean[[#This Row],[Cancellation Status]]))="yes", LOWER(TRIM(tblClean[[#This Row],[Cancellation Status]]))="cancelled"), 1, 0)</f>
        <v>0</v>
      </c>
      <c r="P973" s="38">
        <f>IF(AND(tblClean[[#This Row],[Is_Delivered]]=1, tblClean[[#This Row],[Is_Cancelled]]=0), 1, 0)</f>
        <v>1</v>
      </c>
      <c r="Q973" s="38">
        <f>IF(AND(NOT(ISBLANK(tblClean[[#This Row],[Pre-Booking Date]])), NOT(ISBLANK(tblClean[[#This Row],[Lead Date]]))), tblClean[[#This Row],[Pre-Booking Date]] - tblClean[[#This Row],[Lead Date]], "")</f>
        <v>2</v>
      </c>
      <c r="R973" s="38">
        <f>IF(AND(NOT(ISBLANK(tblClean[[#This Row],[Booking Date]])), NOT(ISBLANK(tblClean[[#This Row],[Pre-Booking Date]]))), tblClean[[#This Row],[Booking Date]] - tblClean[[#This Row],[Pre-Booking Date]], "")</f>
        <v>3</v>
      </c>
      <c r="S973" s="38">
        <f>IF(AND(NOT(ISBLANK(tblClean[[#This Row],[Delivery Date]])), NOT(ISBLANK(tblClean[[#This Row],[Booking Date]]))), tblClean[[#This Row],[Delivery Date]] - tblClean[[#This Row],[Booking Date]], "")</f>
        <v>3</v>
      </c>
      <c r="T973" s="39">
        <f>IF(AND(tblClean[[#This Row],[Is_SuccessfulDelivery]]=1, NOT(ISBLANK(tblClean[[#This Row],[Delivery Date]])), NOT(ISBLANK(tblClean[[#This Row],[Booking Date]]))),
   tblClean[[#This Row],[Delivery Date]] - tblClean[[#This Row],[Booking Date]],
   "")</f>
        <v>3</v>
      </c>
      <c r="U97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73" s="82">
        <f>IF(tblClean[[#This Row],[Delivery Date]]="", "", tblClean[[#This Row],[Delivery Date]] - tblClean[[#This Row],[Lead Date]])</f>
        <v>8</v>
      </c>
      <c r="W973" s="82" t="str">
        <f>_xlfn.XLOOKUP(tblClean[[#This Row],[Lead ID]], tblHP[Lead ID], tblHP[Potential_Bucket], "")</f>
        <v>Medium</v>
      </c>
      <c r="X973" s="82" t="str">
        <f>IF(tblClean[[#This Row],[Customer Rating]]="", "", IF(tblClean[[#This Row],[Customer Rating]]&lt;=2,"0-2", IF(tblClean[[#This Row],[Customer Rating]]&lt;=5,"3-5", IF(tblClean[[#This Row],[Customer Rating]]&lt;=8,"6-8","9-10"))))</f>
        <v>9-10</v>
      </c>
    </row>
    <row r="974" spans="1:24" x14ac:dyDescent="0.3">
      <c r="A974" s="40" t="s">
        <v>993</v>
      </c>
      <c r="B974" s="41" t="s">
        <v>21</v>
      </c>
      <c r="C974" s="41" t="s">
        <v>16</v>
      </c>
      <c r="D974" s="42">
        <v>45935</v>
      </c>
      <c r="E974" s="42">
        <v>45940</v>
      </c>
      <c r="F974" s="42">
        <v>45944</v>
      </c>
      <c r="G974" s="42">
        <v>45951</v>
      </c>
      <c r="H974" s="41" t="s">
        <v>17</v>
      </c>
      <c r="I974" s="41"/>
      <c r="J974" s="42">
        <v>45979</v>
      </c>
      <c r="K974" s="43">
        <v>7</v>
      </c>
      <c r="L974" s="44">
        <f>IF(NOT(ISBLANK(tblClean[[#This Row],[Pre-Booking Date]])), 1, 0)</f>
        <v>1</v>
      </c>
      <c r="M974" s="44">
        <f>IF(NOT(ISBLANK(tblClean[[#This Row],[Booking Date]])), 1, 0)</f>
        <v>1</v>
      </c>
      <c r="N974" s="38">
        <f>IF(NOT(ISBLANK(tblClean[[#This Row],[Delivery Date]])), 1, 0)</f>
        <v>1</v>
      </c>
      <c r="O974" s="38">
        <f>IF(OR(LOWER(TRIM(tblClean[[#This Row],[Cancellation Status]]))="yes", LOWER(TRIM(tblClean[[#This Row],[Cancellation Status]]))="cancelled"), 1, 0)</f>
        <v>0</v>
      </c>
      <c r="P974" s="38">
        <f>IF(AND(tblClean[[#This Row],[Is_Delivered]]=1, tblClean[[#This Row],[Is_Cancelled]]=0), 1, 0)</f>
        <v>1</v>
      </c>
      <c r="Q974" s="38">
        <f>IF(AND(NOT(ISBLANK(tblClean[[#This Row],[Pre-Booking Date]])), NOT(ISBLANK(tblClean[[#This Row],[Lead Date]]))), tblClean[[#This Row],[Pre-Booking Date]] - tblClean[[#This Row],[Lead Date]], "")</f>
        <v>5</v>
      </c>
      <c r="R974" s="38">
        <f>IF(AND(NOT(ISBLANK(tblClean[[#This Row],[Booking Date]])), NOT(ISBLANK(tblClean[[#This Row],[Pre-Booking Date]]))), tblClean[[#This Row],[Booking Date]] - tblClean[[#This Row],[Pre-Booking Date]], "")</f>
        <v>4</v>
      </c>
      <c r="S974" s="38">
        <f>IF(AND(NOT(ISBLANK(tblClean[[#This Row],[Delivery Date]])), NOT(ISBLANK(tblClean[[#This Row],[Booking Date]]))), tblClean[[#This Row],[Delivery Date]] - tblClean[[#This Row],[Booking Date]], "")</f>
        <v>7</v>
      </c>
      <c r="T974" s="39">
        <f>IF(AND(tblClean[[#This Row],[Is_SuccessfulDelivery]]=1, NOT(ISBLANK(tblClean[[#This Row],[Delivery Date]])), NOT(ISBLANK(tblClean[[#This Row],[Booking Date]]))),
   tblClean[[#This Row],[Delivery Date]] - tblClean[[#This Row],[Booking Date]],
   "")</f>
        <v>7</v>
      </c>
      <c r="U97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74" s="82">
        <f>IF(tblClean[[#This Row],[Delivery Date]]="", "", tblClean[[#This Row],[Delivery Date]] - tblClean[[#This Row],[Lead Date]])</f>
        <v>16</v>
      </c>
      <c r="W974" s="82" t="str">
        <f>_xlfn.XLOOKUP(tblClean[[#This Row],[Lead ID]], tblHP[Lead ID], tblHP[Potential_Bucket], "")</f>
        <v>Low</v>
      </c>
      <c r="X974" s="82" t="str">
        <f>IF(tblClean[[#This Row],[Customer Rating]]="", "", IF(tblClean[[#This Row],[Customer Rating]]&lt;=2,"0-2", IF(tblClean[[#This Row],[Customer Rating]]&lt;=5,"3-5", IF(tblClean[[#This Row],[Customer Rating]]&lt;=8,"6-8","9-10"))))</f>
        <v>6-8</v>
      </c>
    </row>
    <row r="975" spans="1:24" x14ac:dyDescent="0.3">
      <c r="A975" s="33" t="s">
        <v>994</v>
      </c>
      <c r="B975" s="34" t="s">
        <v>21</v>
      </c>
      <c r="C975" s="34" t="s">
        <v>16</v>
      </c>
      <c r="D975" s="35">
        <v>45933</v>
      </c>
      <c r="E975" s="35">
        <v>45938</v>
      </c>
      <c r="F975" s="35">
        <v>45940</v>
      </c>
      <c r="G975" s="35">
        <v>45943</v>
      </c>
      <c r="H975" s="34" t="s">
        <v>17</v>
      </c>
      <c r="I975" s="34"/>
      <c r="J975" s="35">
        <v>45967</v>
      </c>
      <c r="K975" s="36">
        <v>4</v>
      </c>
      <c r="L975" s="44">
        <f>IF(NOT(ISBLANK(tblClean[[#This Row],[Pre-Booking Date]])), 1, 0)</f>
        <v>1</v>
      </c>
      <c r="M975" s="44">
        <f>IF(NOT(ISBLANK(tblClean[[#This Row],[Booking Date]])), 1, 0)</f>
        <v>1</v>
      </c>
      <c r="N975" s="38">
        <f>IF(NOT(ISBLANK(tblClean[[#This Row],[Delivery Date]])), 1, 0)</f>
        <v>1</v>
      </c>
      <c r="O975" s="38">
        <f>IF(OR(LOWER(TRIM(tblClean[[#This Row],[Cancellation Status]]))="yes", LOWER(TRIM(tblClean[[#This Row],[Cancellation Status]]))="cancelled"), 1, 0)</f>
        <v>0</v>
      </c>
      <c r="P975" s="38">
        <f>IF(AND(tblClean[[#This Row],[Is_Delivered]]=1, tblClean[[#This Row],[Is_Cancelled]]=0), 1, 0)</f>
        <v>1</v>
      </c>
      <c r="Q975" s="38">
        <f>IF(AND(NOT(ISBLANK(tblClean[[#This Row],[Pre-Booking Date]])), NOT(ISBLANK(tblClean[[#This Row],[Lead Date]]))), tblClean[[#This Row],[Pre-Booking Date]] - tblClean[[#This Row],[Lead Date]], "")</f>
        <v>5</v>
      </c>
      <c r="R975" s="38">
        <f>IF(AND(NOT(ISBLANK(tblClean[[#This Row],[Booking Date]])), NOT(ISBLANK(tblClean[[#This Row],[Pre-Booking Date]]))), tblClean[[#This Row],[Booking Date]] - tblClean[[#This Row],[Pre-Booking Date]], "")</f>
        <v>2</v>
      </c>
      <c r="S975" s="38">
        <f>IF(AND(NOT(ISBLANK(tblClean[[#This Row],[Delivery Date]])), NOT(ISBLANK(tblClean[[#This Row],[Booking Date]]))), tblClean[[#This Row],[Delivery Date]] - tblClean[[#This Row],[Booking Date]], "")</f>
        <v>3</v>
      </c>
      <c r="T975" s="39">
        <f>IF(AND(tblClean[[#This Row],[Is_SuccessfulDelivery]]=1, NOT(ISBLANK(tblClean[[#This Row],[Delivery Date]])), NOT(ISBLANK(tblClean[[#This Row],[Booking Date]]))),
   tblClean[[#This Row],[Delivery Date]] - tblClean[[#This Row],[Booking Date]],
   "")</f>
        <v>3</v>
      </c>
      <c r="U97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75" s="82">
        <f>IF(tblClean[[#This Row],[Delivery Date]]="", "", tblClean[[#This Row],[Delivery Date]] - tblClean[[#This Row],[Lead Date]])</f>
        <v>10</v>
      </c>
      <c r="W975" s="82" t="str">
        <f>_xlfn.XLOOKUP(tblClean[[#This Row],[Lead ID]], tblHP[Lead ID], tblHP[Potential_Bucket], "")</f>
        <v>Low</v>
      </c>
      <c r="X975" s="82" t="str">
        <f>IF(tblClean[[#This Row],[Customer Rating]]="", "", IF(tblClean[[#This Row],[Customer Rating]]&lt;=2,"0-2", IF(tblClean[[#This Row],[Customer Rating]]&lt;=5,"3-5", IF(tblClean[[#This Row],[Customer Rating]]&lt;=8,"6-8","9-10"))))</f>
        <v>3-5</v>
      </c>
    </row>
    <row r="976" spans="1:24" x14ac:dyDescent="0.3">
      <c r="A976" s="40" t="s">
        <v>995</v>
      </c>
      <c r="B976" s="41" t="s">
        <v>21</v>
      </c>
      <c r="C976" s="41" t="s">
        <v>16</v>
      </c>
      <c r="D976" s="42">
        <v>45935</v>
      </c>
      <c r="E976" s="42">
        <v>45939</v>
      </c>
      <c r="F976" s="42">
        <v>45944</v>
      </c>
      <c r="G976" s="42">
        <v>45948</v>
      </c>
      <c r="H976" s="41" t="s">
        <v>17</v>
      </c>
      <c r="I976" s="41"/>
      <c r="J976" s="42">
        <v>45963</v>
      </c>
      <c r="K976" s="43">
        <v>7</v>
      </c>
      <c r="L976" s="44">
        <f>IF(NOT(ISBLANK(tblClean[[#This Row],[Pre-Booking Date]])), 1, 0)</f>
        <v>1</v>
      </c>
      <c r="M976" s="44">
        <f>IF(NOT(ISBLANK(tblClean[[#This Row],[Booking Date]])), 1, 0)</f>
        <v>1</v>
      </c>
      <c r="N976" s="38">
        <f>IF(NOT(ISBLANK(tblClean[[#This Row],[Delivery Date]])), 1, 0)</f>
        <v>1</v>
      </c>
      <c r="O976" s="38">
        <f>IF(OR(LOWER(TRIM(tblClean[[#This Row],[Cancellation Status]]))="yes", LOWER(TRIM(tblClean[[#This Row],[Cancellation Status]]))="cancelled"), 1, 0)</f>
        <v>0</v>
      </c>
      <c r="P976" s="38">
        <f>IF(AND(tblClean[[#This Row],[Is_Delivered]]=1, tblClean[[#This Row],[Is_Cancelled]]=0), 1, 0)</f>
        <v>1</v>
      </c>
      <c r="Q976" s="38">
        <f>IF(AND(NOT(ISBLANK(tblClean[[#This Row],[Pre-Booking Date]])), NOT(ISBLANK(tblClean[[#This Row],[Lead Date]]))), tblClean[[#This Row],[Pre-Booking Date]] - tblClean[[#This Row],[Lead Date]], "")</f>
        <v>4</v>
      </c>
      <c r="R976" s="38">
        <f>IF(AND(NOT(ISBLANK(tblClean[[#This Row],[Booking Date]])), NOT(ISBLANK(tblClean[[#This Row],[Pre-Booking Date]]))), tblClean[[#This Row],[Booking Date]] - tblClean[[#This Row],[Pre-Booking Date]], "")</f>
        <v>5</v>
      </c>
      <c r="S976" s="38">
        <f>IF(AND(NOT(ISBLANK(tblClean[[#This Row],[Delivery Date]])), NOT(ISBLANK(tblClean[[#This Row],[Booking Date]]))), tblClean[[#This Row],[Delivery Date]] - tblClean[[#This Row],[Booking Date]], "")</f>
        <v>4</v>
      </c>
      <c r="T976" s="39">
        <f>IF(AND(tblClean[[#This Row],[Is_SuccessfulDelivery]]=1, NOT(ISBLANK(tblClean[[#This Row],[Delivery Date]])), NOT(ISBLANK(tblClean[[#This Row],[Booking Date]]))),
   tblClean[[#This Row],[Delivery Date]] - tblClean[[#This Row],[Booking Date]],
   "")</f>
        <v>4</v>
      </c>
      <c r="U97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76" s="82">
        <f>IF(tblClean[[#This Row],[Delivery Date]]="", "", tblClean[[#This Row],[Delivery Date]] - tblClean[[#This Row],[Lead Date]])</f>
        <v>13</v>
      </c>
      <c r="W976" s="82" t="str">
        <f>_xlfn.XLOOKUP(tblClean[[#This Row],[Lead ID]], tblHP[Lead ID], tblHP[Potential_Bucket], "")</f>
        <v>Low</v>
      </c>
      <c r="X976" s="82" t="str">
        <f>IF(tblClean[[#This Row],[Customer Rating]]="", "", IF(tblClean[[#This Row],[Customer Rating]]&lt;=2,"0-2", IF(tblClean[[#This Row],[Customer Rating]]&lt;=5,"3-5", IF(tblClean[[#This Row],[Customer Rating]]&lt;=8,"6-8","9-10"))))</f>
        <v>6-8</v>
      </c>
    </row>
    <row r="977" spans="1:24" x14ac:dyDescent="0.3">
      <c r="A977" s="33" t="s">
        <v>996</v>
      </c>
      <c r="B977" s="34" t="s">
        <v>19</v>
      </c>
      <c r="C977" s="34" t="s">
        <v>22</v>
      </c>
      <c r="D977" s="35">
        <v>45939</v>
      </c>
      <c r="E977" s="34"/>
      <c r="F977" s="34"/>
      <c r="G977" s="34"/>
      <c r="H977" s="34" t="s">
        <v>23</v>
      </c>
      <c r="I977" s="34" t="s">
        <v>63</v>
      </c>
      <c r="J977" s="34"/>
      <c r="K977" s="36"/>
      <c r="L977" s="44">
        <f>IF(NOT(ISBLANK(tblClean[[#This Row],[Pre-Booking Date]])), 1, 0)</f>
        <v>0</v>
      </c>
      <c r="M977" s="44">
        <f>IF(NOT(ISBLANK(tblClean[[#This Row],[Booking Date]])), 1, 0)</f>
        <v>0</v>
      </c>
      <c r="N977" s="38">
        <f>IF(NOT(ISBLANK(tblClean[[#This Row],[Delivery Date]])), 1, 0)</f>
        <v>0</v>
      </c>
      <c r="O977" s="38">
        <f>IF(OR(LOWER(TRIM(tblClean[[#This Row],[Cancellation Status]]))="yes", LOWER(TRIM(tblClean[[#This Row],[Cancellation Status]]))="cancelled"), 1, 0)</f>
        <v>1</v>
      </c>
      <c r="P977" s="38">
        <f>IF(AND(tblClean[[#This Row],[Is_Delivered]]=1, tblClean[[#This Row],[Is_Cancelled]]=0), 1, 0)</f>
        <v>0</v>
      </c>
      <c r="Q977" s="38" t="str">
        <f>IF(AND(NOT(ISBLANK(tblClean[[#This Row],[Pre-Booking Date]])), NOT(ISBLANK(tblClean[[#This Row],[Lead Date]]))), tblClean[[#This Row],[Pre-Booking Date]] - tblClean[[#This Row],[Lead Date]], "")</f>
        <v/>
      </c>
      <c r="R977" s="38" t="str">
        <f>IF(AND(NOT(ISBLANK(tblClean[[#This Row],[Booking Date]])), NOT(ISBLANK(tblClean[[#This Row],[Pre-Booking Date]]))), tblClean[[#This Row],[Booking Date]] - tblClean[[#This Row],[Pre-Booking Date]], "")</f>
        <v/>
      </c>
      <c r="S977" s="38" t="str">
        <f>IF(AND(NOT(ISBLANK(tblClean[[#This Row],[Delivery Date]])), NOT(ISBLANK(tblClean[[#This Row],[Booking Date]]))), tblClean[[#This Row],[Delivery Date]] - tblClean[[#This Row],[Booking Date]], "")</f>
        <v/>
      </c>
      <c r="T977" s="39" t="str">
        <f>IF(AND(tblClean[[#This Row],[Is_SuccessfulDelivery]]=1, NOT(ISBLANK(tblClean[[#This Row],[Delivery Date]])), NOT(ISBLANK(tblClean[[#This Row],[Booking Date]]))),
   tblClean[[#This Row],[Delivery Date]] - tblClean[[#This Row],[Booking Date]],
   "")</f>
        <v/>
      </c>
      <c r="U97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77" s="82" t="str">
        <f>IF(tblClean[[#This Row],[Delivery Date]]="", "", tblClean[[#This Row],[Delivery Date]] - tblClean[[#This Row],[Lead Date]])</f>
        <v/>
      </c>
      <c r="W977" s="82" t="str">
        <f>_xlfn.XLOOKUP(tblClean[[#This Row],[Lead ID]], tblHP[Lead ID], tblHP[Potential_Bucket], "")</f>
        <v>Low</v>
      </c>
      <c r="X977" s="82" t="str">
        <f>IF(tblClean[[#This Row],[Customer Rating]]="", "", IF(tblClean[[#This Row],[Customer Rating]]&lt;=2,"0-2", IF(tblClean[[#This Row],[Customer Rating]]&lt;=5,"3-5", IF(tblClean[[#This Row],[Customer Rating]]&lt;=8,"6-8","9-10"))))</f>
        <v/>
      </c>
    </row>
    <row r="978" spans="1:24" x14ac:dyDescent="0.3">
      <c r="A978" s="40" t="s">
        <v>997</v>
      </c>
      <c r="B978" s="41" t="s">
        <v>15</v>
      </c>
      <c r="C978" s="41" t="s">
        <v>16</v>
      </c>
      <c r="D978" s="42">
        <v>45950</v>
      </c>
      <c r="E978" s="42">
        <v>45955</v>
      </c>
      <c r="F978" s="42">
        <v>45959</v>
      </c>
      <c r="G978" s="42">
        <v>45965</v>
      </c>
      <c r="H978" s="41" t="s">
        <v>17</v>
      </c>
      <c r="I978" s="41"/>
      <c r="J978" s="42">
        <v>45994</v>
      </c>
      <c r="K978" s="43">
        <v>6</v>
      </c>
      <c r="L978" s="44">
        <f>IF(NOT(ISBLANK(tblClean[[#This Row],[Pre-Booking Date]])), 1, 0)</f>
        <v>1</v>
      </c>
      <c r="M978" s="44">
        <f>IF(NOT(ISBLANK(tblClean[[#This Row],[Booking Date]])), 1, 0)</f>
        <v>1</v>
      </c>
      <c r="N978" s="38">
        <f>IF(NOT(ISBLANK(tblClean[[#This Row],[Delivery Date]])), 1, 0)</f>
        <v>1</v>
      </c>
      <c r="O978" s="38">
        <f>IF(OR(LOWER(TRIM(tblClean[[#This Row],[Cancellation Status]]))="yes", LOWER(TRIM(tblClean[[#This Row],[Cancellation Status]]))="cancelled"), 1, 0)</f>
        <v>0</v>
      </c>
      <c r="P978" s="38">
        <f>IF(AND(tblClean[[#This Row],[Is_Delivered]]=1, tblClean[[#This Row],[Is_Cancelled]]=0), 1, 0)</f>
        <v>1</v>
      </c>
      <c r="Q978" s="38">
        <f>IF(AND(NOT(ISBLANK(tblClean[[#This Row],[Pre-Booking Date]])), NOT(ISBLANK(tblClean[[#This Row],[Lead Date]]))), tblClean[[#This Row],[Pre-Booking Date]] - tblClean[[#This Row],[Lead Date]], "")</f>
        <v>5</v>
      </c>
      <c r="R978" s="38">
        <f>IF(AND(NOT(ISBLANK(tblClean[[#This Row],[Booking Date]])), NOT(ISBLANK(tblClean[[#This Row],[Pre-Booking Date]]))), tblClean[[#This Row],[Booking Date]] - tblClean[[#This Row],[Pre-Booking Date]], "")</f>
        <v>4</v>
      </c>
      <c r="S978" s="38">
        <f>IF(AND(NOT(ISBLANK(tblClean[[#This Row],[Delivery Date]])), NOT(ISBLANK(tblClean[[#This Row],[Booking Date]]))), tblClean[[#This Row],[Delivery Date]] - tblClean[[#This Row],[Booking Date]], "")</f>
        <v>6</v>
      </c>
      <c r="T978" s="39">
        <f>IF(AND(tblClean[[#This Row],[Is_SuccessfulDelivery]]=1, NOT(ISBLANK(tblClean[[#This Row],[Delivery Date]])), NOT(ISBLANK(tblClean[[#This Row],[Booking Date]]))),
   tblClean[[#This Row],[Delivery Date]] - tblClean[[#This Row],[Booking Date]],
   "")</f>
        <v>6</v>
      </c>
      <c r="U97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78" s="82">
        <f>IF(tblClean[[#This Row],[Delivery Date]]="", "", tblClean[[#This Row],[Delivery Date]] - tblClean[[#This Row],[Lead Date]])</f>
        <v>15</v>
      </c>
      <c r="W978" s="82" t="str">
        <f>_xlfn.XLOOKUP(tblClean[[#This Row],[Lead ID]], tblHP[Lead ID], tblHP[Potential_Bucket], "")</f>
        <v>Low</v>
      </c>
      <c r="X978" s="82" t="str">
        <f>IF(tblClean[[#This Row],[Customer Rating]]="", "", IF(tblClean[[#This Row],[Customer Rating]]&lt;=2,"0-2", IF(tblClean[[#This Row],[Customer Rating]]&lt;=5,"3-5", IF(tblClean[[#This Row],[Customer Rating]]&lt;=8,"6-8","9-10"))))</f>
        <v>6-8</v>
      </c>
    </row>
    <row r="979" spans="1:24" x14ac:dyDescent="0.3">
      <c r="A979" s="33" t="s">
        <v>998</v>
      </c>
      <c r="B979" s="34" t="s">
        <v>32</v>
      </c>
      <c r="C979" s="34" t="s">
        <v>30</v>
      </c>
      <c r="D979" s="35">
        <v>45951</v>
      </c>
      <c r="E979" s="35">
        <v>45952</v>
      </c>
      <c r="F979" s="35">
        <v>45955</v>
      </c>
      <c r="G979" s="35">
        <v>45962</v>
      </c>
      <c r="H979" s="34" t="s">
        <v>17</v>
      </c>
      <c r="I979" s="34"/>
      <c r="J979" s="35">
        <v>45984</v>
      </c>
      <c r="K979" s="36">
        <v>10</v>
      </c>
      <c r="L979" s="44">
        <f>IF(NOT(ISBLANK(tblClean[[#This Row],[Pre-Booking Date]])), 1, 0)</f>
        <v>1</v>
      </c>
      <c r="M979" s="44">
        <f>IF(NOT(ISBLANK(tblClean[[#This Row],[Booking Date]])), 1, 0)</f>
        <v>1</v>
      </c>
      <c r="N979" s="38">
        <f>IF(NOT(ISBLANK(tblClean[[#This Row],[Delivery Date]])), 1, 0)</f>
        <v>1</v>
      </c>
      <c r="O979" s="38">
        <f>IF(OR(LOWER(TRIM(tblClean[[#This Row],[Cancellation Status]]))="yes", LOWER(TRIM(tblClean[[#This Row],[Cancellation Status]]))="cancelled"), 1, 0)</f>
        <v>0</v>
      </c>
      <c r="P979" s="38">
        <f>IF(AND(tblClean[[#This Row],[Is_Delivered]]=1, tblClean[[#This Row],[Is_Cancelled]]=0), 1, 0)</f>
        <v>1</v>
      </c>
      <c r="Q979" s="38">
        <f>IF(AND(NOT(ISBLANK(tblClean[[#This Row],[Pre-Booking Date]])), NOT(ISBLANK(tblClean[[#This Row],[Lead Date]]))), tblClean[[#This Row],[Pre-Booking Date]] - tblClean[[#This Row],[Lead Date]], "")</f>
        <v>1</v>
      </c>
      <c r="R979" s="38">
        <f>IF(AND(NOT(ISBLANK(tblClean[[#This Row],[Booking Date]])), NOT(ISBLANK(tblClean[[#This Row],[Pre-Booking Date]]))), tblClean[[#This Row],[Booking Date]] - tblClean[[#This Row],[Pre-Booking Date]], "")</f>
        <v>3</v>
      </c>
      <c r="S979" s="38">
        <f>IF(AND(NOT(ISBLANK(tblClean[[#This Row],[Delivery Date]])), NOT(ISBLANK(tblClean[[#This Row],[Booking Date]]))), tblClean[[#This Row],[Delivery Date]] - tblClean[[#This Row],[Booking Date]], "")</f>
        <v>7</v>
      </c>
      <c r="T979" s="39">
        <f>IF(AND(tblClean[[#This Row],[Is_SuccessfulDelivery]]=1, NOT(ISBLANK(tblClean[[#This Row],[Delivery Date]])), NOT(ISBLANK(tblClean[[#This Row],[Booking Date]]))),
   tblClean[[#This Row],[Delivery Date]] - tblClean[[#This Row],[Booking Date]],
   "")</f>
        <v>7</v>
      </c>
      <c r="U97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79" s="82">
        <f>IF(tblClean[[#This Row],[Delivery Date]]="", "", tblClean[[#This Row],[Delivery Date]] - tblClean[[#This Row],[Lead Date]])</f>
        <v>11</v>
      </c>
      <c r="W979" s="82" t="str">
        <f>_xlfn.XLOOKUP(tblClean[[#This Row],[Lead ID]], tblHP[Lead ID], tblHP[Potential_Bucket], "")</f>
        <v>High</v>
      </c>
      <c r="X979" s="82" t="str">
        <f>IF(tblClean[[#This Row],[Customer Rating]]="", "", IF(tblClean[[#This Row],[Customer Rating]]&lt;=2,"0-2", IF(tblClean[[#This Row],[Customer Rating]]&lt;=5,"3-5", IF(tblClean[[#This Row],[Customer Rating]]&lt;=8,"6-8","9-10"))))</f>
        <v>9-10</v>
      </c>
    </row>
    <row r="980" spans="1:24" x14ac:dyDescent="0.3">
      <c r="A980" s="40" t="s">
        <v>999</v>
      </c>
      <c r="B980" s="41" t="s">
        <v>32</v>
      </c>
      <c r="C980" s="41" t="s">
        <v>22</v>
      </c>
      <c r="D980" s="42">
        <v>45949</v>
      </c>
      <c r="E980" s="41"/>
      <c r="F980" s="41"/>
      <c r="G980" s="41"/>
      <c r="H980" s="41" t="s">
        <v>23</v>
      </c>
      <c r="I980" s="41" t="s">
        <v>101</v>
      </c>
      <c r="J980" s="41"/>
      <c r="K980" s="43"/>
      <c r="L980" s="44">
        <f>IF(NOT(ISBLANK(tblClean[[#This Row],[Pre-Booking Date]])), 1, 0)</f>
        <v>0</v>
      </c>
      <c r="M980" s="44">
        <f>IF(NOT(ISBLANK(tblClean[[#This Row],[Booking Date]])), 1, 0)</f>
        <v>0</v>
      </c>
      <c r="N980" s="38">
        <f>IF(NOT(ISBLANK(tblClean[[#This Row],[Delivery Date]])), 1, 0)</f>
        <v>0</v>
      </c>
      <c r="O980" s="38">
        <f>IF(OR(LOWER(TRIM(tblClean[[#This Row],[Cancellation Status]]))="yes", LOWER(TRIM(tblClean[[#This Row],[Cancellation Status]]))="cancelled"), 1, 0)</f>
        <v>1</v>
      </c>
      <c r="P980" s="38">
        <f>IF(AND(tblClean[[#This Row],[Is_Delivered]]=1, tblClean[[#This Row],[Is_Cancelled]]=0), 1, 0)</f>
        <v>0</v>
      </c>
      <c r="Q980" s="38" t="str">
        <f>IF(AND(NOT(ISBLANK(tblClean[[#This Row],[Pre-Booking Date]])), NOT(ISBLANK(tblClean[[#This Row],[Lead Date]]))), tblClean[[#This Row],[Pre-Booking Date]] - tblClean[[#This Row],[Lead Date]], "")</f>
        <v/>
      </c>
      <c r="R980" s="38" t="str">
        <f>IF(AND(NOT(ISBLANK(tblClean[[#This Row],[Booking Date]])), NOT(ISBLANK(tblClean[[#This Row],[Pre-Booking Date]]))), tblClean[[#This Row],[Booking Date]] - tblClean[[#This Row],[Pre-Booking Date]], "")</f>
        <v/>
      </c>
      <c r="S980" s="38" t="str">
        <f>IF(AND(NOT(ISBLANK(tblClean[[#This Row],[Delivery Date]])), NOT(ISBLANK(tblClean[[#This Row],[Booking Date]]))), tblClean[[#This Row],[Delivery Date]] - tblClean[[#This Row],[Booking Date]], "")</f>
        <v/>
      </c>
      <c r="T980" s="39" t="str">
        <f>IF(AND(tblClean[[#This Row],[Is_SuccessfulDelivery]]=1, NOT(ISBLANK(tblClean[[#This Row],[Delivery Date]])), NOT(ISBLANK(tblClean[[#This Row],[Booking Date]]))),
   tblClean[[#This Row],[Delivery Date]] - tblClean[[#This Row],[Booking Date]],
   "")</f>
        <v/>
      </c>
      <c r="U98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80" s="82" t="str">
        <f>IF(tblClean[[#This Row],[Delivery Date]]="", "", tblClean[[#This Row],[Delivery Date]] - tblClean[[#This Row],[Lead Date]])</f>
        <v/>
      </c>
      <c r="W980" s="82" t="str">
        <f>_xlfn.XLOOKUP(tblClean[[#This Row],[Lead ID]], tblHP[Lead ID], tblHP[Potential_Bucket], "")</f>
        <v>Low</v>
      </c>
      <c r="X980" s="82" t="str">
        <f>IF(tblClean[[#This Row],[Customer Rating]]="", "", IF(tblClean[[#This Row],[Customer Rating]]&lt;=2,"0-2", IF(tblClean[[#This Row],[Customer Rating]]&lt;=5,"3-5", IF(tblClean[[#This Row],[Customer Rating]]&lt;=8,"6-8","9-10"))))</f>
        <v/>
      </c>
    </row>
    <row r="981" spans="1:24" x14ac:dyDescent="0.3">
      <c r="A981" s="33" t="s">
        <v>1000</v>
      </c>
      <c r="B981" s="34" t="s">
        <v>21</v>
      </c>
      <c r="C981" s="34" t="s">
        <v>30</v>
      </c>
      <c r="D981" s="35">
        <v>45948</v>
      </c>
      <c r="E981" s="35">
        <v>45949</v>
      </c>
      <c r="F981" s="35">
        <v>45953</v>
      </c>
      <c r="G981" s="35">
        <v>45955</v>
      </c>
      <c r="H981" s="34" t="s">
        <v>17</v>
      </c>
      <c r="I981" s="34"/>
      <c r="J981" s="35">
        <v>45976</v>
      </c>
      <c r="K981" s="36">
        <v>10</v>
      </c>
      <c r="L981" s="44">
        <f>IF(NOT(ISBLANK(tblClean[[#This Row],[Pre-Booking Date]])), 1, 0)</f>
        <v>1</v>
      </c>
      <c r="M981" s="44">
        <f>IF(NOT(ISBLANK(tblClean[[#This Row],[Booking Date]])), 1, 0)</f>
        <v>1</v>
      </c>
      <c r="N981" s="38">
        <f>IF(NOT(ISBLANK(tblClean[[#This Row],[Delivery Date]])), 1, 0)</f>
        <v>1</v>
      </c>
      <c r="O981" s="38">
        <f>IF(OR(LOWER(TRIM(tblClean[[#This Row],[Cancellation Status]]))="yes", LOWER(TRIM(tblClean[[#This Row],[Cancellation Status]]))="cancelled"), 1, 0)</f>
        <v>0</v>
      </c>
      <c r="P981" s="38">
        <f>IF(AND(tblClean[[#This Row],[Is_Delivered]]=1, tblClean[[#This Row],[Is_Cancelled]]=0), 1, 0)</f>
        <v>1</v>
      </c>
      <c r="Q981" s="38">
        <f>IF(AND(NOT(ISBLANK(tblClean[[#This Row],[Pre-Booking Date]])), NOT(ISBLANK(tblClean[[#This Row],[Lead Date]]))), tblClean[[#This Row],[Pre-Booking Date]] - tblClean[[#This Row],[Lead Date]], "")</f>
        <v>1</v>
      </c>
      <c r="R981" s="38">
        <f>IF(AND(NOT(ISBLANK(tblClean[[#This Row],[Booking Date]])), NOT(ISBLANK(tblClean[[#This Row],[Pre-Booking Date]]))), tblClean[[#This Row],[Booking Date]] - tblClean[[#This Row],[Pre-Booking Date]], "")</f>
        <v>4</v>
      </c>
      <c r="S981" s="38">
        <f>IF(AND(NOT(ISBLANK(tblClean[[#This Row],[Delivery Date]])), NOT(ISBLANK(tblClean[[#This Row],[Booking Date]]))), tblClean[[#This Row],[Delivery Date]] - tblClean[[#This Row],[Booking Date]], "")</f>
        <v>2</v>
      </c>
      <c r="T981" s="39">
        <f>IF(AND(tblClean[[#This Row],[Is_SuccessfulDelivery]]=1, NOT(ISBLANK(tblClean[[#This Row],[Delivery Date]])), NOT(ISBLANK(tblClean[[#This Row],[Booking Date]]))),
   tblClean[[#This Row],[Delivery Date]] - tblClean[[#This Row],[Booking Date]],
   "")</f>
        <v>2</v>
      </c>
      <c r="U98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81" s="82">
        <f>IF(tblClean[[#This Row],[Delivery Date]]="", "", tblClean[[#This Row],[Delivery Date]] - tblClean[[#This Row],[Lead Date]])</f>
        <v>7</v>
      </c>
      <c r="W981" s="82" t="str">
        <f>_xlfn.XLOOKUP(tblClean[[#This Row],[Lead ID]], tblHP[Lead ID], tblHP[Potential_Bucket], "")</f>
        <v>High</v>
      </c>
      <c r="X981" s="82" t="str">
        <f>IF(tblClean[[#This Row],[Customer Rating]]="", "", IF(tblClean[[#This Row],[Customer Rating]]&lt;=2,"0-2", IF(tblClean[[#This Row],[Customer Rating]]&lt;=5,"3-5", IF(tblClean[[#This Row],[Customer Rating]]&lt;=8,"6-8","9-10"))))</f>
        <v>9-10</v>
      </c>
    </row>
    <row r="982" spans="1:24" x14ac:dyDescent="0.3">
      <c r="A982" s="40" t="s">
        <v>1001</v>
      </c>
      <c r="B982" s="41" t="s">
        <v>19</v>
      </c>
      <c r="C982" s="41" t="s">
        <v>16</v>
      </c>
      <c r="D982" s="42">
        <v>45953</v>
      </c>
      <c r="E982" s="42">
        <v>45954</v>
      </c>
      <c r="F982" s="42">
        <v>45955</v>
      </c>
      <c r="G982" s="42">
        <v>45958</v>
      </c>
      <c r="H982" s="41" t="s">
        <v>17</v>
      </c>
      <c r="I982" s="41"/>
      <c r="J982" s="42">
        <v>45987</v>
      </c>
      <c r="K982" s="43">
        <v>9</v>
      </c>
      <c r="L982" s="44">
        <f>IF(NOT(ISBLANK(tblClean[[#This Row],[Pre-Booking Date]])), 1, 0)</f>
        <v>1</v>
      </c>
      <c r="M982" s="44">
        <f>IF(NOT(ISBLANK(tblClean[[#This Row],[Booking Date]])), 1, 0)</f>
        <v>1</v>
      </c>
      <c r="N982" s="38">
        <f>IF(NOT(ISBLANK(tblClean[[#This Row],[Delivery Date]])), 1, 0)</f>
        <v>1</v>
      </c>
      <c r="O982" s="38">
        <f>IF(OR(LOWER(TRIM(tblClean[[#This Row],[Cancellation Status]]))="yes", LOWER(TRIM(tblClean[[#This Row],[Cancellation Status]]))="cancelled"), 1, 0)</f>
        <v>0</v>
      </c>
      <c r="P982" s="38">
        <f>IF(AND(tblClean[[#This Row],[Is_Delivered]]=1, tblClean[[#This Row],[Is_Cancelled]]=0), 1, 0)</f>
        <v>1</v>
      </c>
      <c r="Q982" s="38">
        <f>IF(AND(NOT(ISBLANK(tblClean[[#This Row],[Pre-Booking Date]])), NOT(ISBLANK(tblClean[[#This Row],[Lead Date]]))), tblClean[[#This Row],[Pre-Booking Date]] - tblClean[[#This Row],[Lead Date]], "")</f>
        <v>1</v>
      </c>
      <c r="R982" s="38">
        <f>IF(AND(NOT(ISBLANK(tblClean[[#This Row],[Booking Date]])), NOT(ISBLANK(tblClean[[#This Row],[Pre-Booking Date]]))), tblClean[[#This Row],[Booking Date]] - tblClean[[#This Row],[Pre-Booking Date]], "")</f>
        <v>1</v>
      </c>
      <c r="S982" s="38">
        <f>IF(AND(NOT(ISBLANK(tblClean[[#This Row],[Delivery Date]])), NOT(ISBLANK(tblClean[[#This Row],[Booking Date]]))), tblClean[[#This Row],[Delivery Date]] - tblClean[[#This Row],[Booking Date]], "")</f>
        <v>3</v>
      </c>
      <c r="T982" s="39">
        <f>IF(AND(tblClean[[#This Row],[Is_SuccessfulDelivery]]=1, NOT(ISBLANK(tblClean[[#This Row],[Delivery Date]])), NOT(ISBLANK(tblClean[[#This Row],[Booking Date]]))),
   tblClean[[#This Row],[Delivery Date]] - tblClean[[#This Row],[Booking Date]],
   "")</f>
        <v>3</v>
      </c>
      <c r="U98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Promoter</v>
      </c>
      <c r="V982" s="82">
        <f>IF(tblClean[[#This Row],[Delivery Date]]="", "", tblClean[[#This Row],[Delivery Date]] - tblClean[[#This Row],[Lead Date]])</f>
        <v>5</v>
      </c>
      <c r="W982" s="82" t="str">
        <f>_xlfn.XLOOKUP(tblClean[[#This Row],[Lead ID]], tblHP[Lead ID], tblHP[Potential_Bucket], "")</f>
        <v>Medium</v>
      </c>
      <c r="X982" s="82" t="str">
        <f>IF(tblClean[[#This Row],[Customer Rating]]="", "", IF(tblClean[[#This Row],[Customer Rating]]&lt;=2,"0-2", IF(tblClean[[#This Row],[Customer Rating]]&lt;=5,"3-5", IF(tblClean[[#This Row],[Customer Rating]]&lt;=8,"6-8","9-10"))))</f>
        <v>9-10</v>
      </c>
    </row>
    <row r="983" spans="1:24" x14ac:dyDescent="0.3">
      <c r="A983" s="33" t="s">
        <v>1002</v>
      </c>
      <c r="B983" s="34" t="s">
        <v>19</v>
      </c>
      <c r="C983" s="34" t="s">
        <v>16</v>
      </c>
      <c r="D983" s="35">
        <v>45941</v>
      </c>
      <c r="E983" s="35">
        <v>45943</v>
      </c>
      <c r="F983" s="35">
        <v>45947</v>
      </c>
      <c r="G983" s="35">
        <v>45953</v>
      </c>
      <c r="H983" s="34" t="s">
        <v>17</v>
      </c>
      <c r="I983" s="34"/>
      <c r="J983" s="35">
        <v>45963</v>
      </c>
      <c r="K983" s="36">
        <v>7</v>
      </c>
      <c r="L983" s="44">
        <f>IF(NOT(ISBLANK(tblClean[[#This Row],[Pre-Booking Date]])), 1, 0)</f>
        <v>1</v>
      </c>
      <c r="M983" s="44">
        <f>IF(NOT(ISBLANK(tblClean[[#This Row],[Booking Date]])), 1, 0)</f>
        <v>1</v>
      </c>
      <c r="N983" s="38">
        <f>IF(NOT(ISBLANK(tblClean[[#This Row],[Delivery Date]])), 1, 0)</f>
        <v>1</v>
      </c>
      <c r="O983" s="38">
        <f>IF(OR(LOWER(TRIM(tblClean[[#This Row],[Cancellation Status]]))="yes", LOWER(TRIM(tblClean[[#This Row],[Cancellation Status]]))="cancelled"), 1, 0)</f>
        <v>0</v>
      </c>
      <c r="P983" s="38">
        <f>IF(AND(tblClean[[#This Row],[Is_Delivered]]=1, tblClean[[#This Row],[Is_Cancelled]]=0), 1, 0)</f>
        <v>1</v>
      </c>
      <c r="Q983" s="38">
        <f>IF(AND(NOT(ISBLANK(tblClean[[#This Row],[Pre-Booking Date]])), NOT(ISBLANK(tblClean[[#This Row],[Lead Date]]))), tblClean[[#This Row],[Pre-Booking Date]] - tblClean[[#This Row],[Lead Date]], "")</f>
        <v>2</v>
      </c>
      <c r="R983" s="38">
        <f>IF(AND(NOT(ISBLANK(tblClean[[#This Row],[Booking Date]])), NOT(ISBLANK(tblClean[[#This Row],[Pre-Booking Date]]))), tblClean[[#This Row],[Booking Date]] - tblClean[[#This Row],[Pre-Booking Date]], "")</f>
        <v>4</v>
      </c>
      <c r="S983" s="38">
        <f>IF(AND(NOT(ISBLANK(tblClean[[#This Row],[Delivery Date]])), NOT(ISBLANK(tblClean[[#This Row],[Booking Date]]))), tblClean[[#This Row],[Delivery Date]] - tblClean[[#This Row],[Booking Date]], "")</f>
        <v>6</v>
      </c>
      <c r="T983" s="39">
        <f>IF(AND(tblClean[[#This Row],[Is_SuccessfulDelivery]]=1, NOT(ISBLANK(tblClean[[#This Row],[Delivery Date]])), NOT(ISBLANK(tblClean[[#This Row],[Booking Date]]))),
   tblClean[[#This Row],[Delivery Date]] - tblClean[[#This Row],[Booking Date]],
   "")</f>
        <v>6</v>
      </c>
      <c r="U98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83" s="82">
        <f>IF(tblClean[[#This Row],[Delivery Date]]="", "", tblClean[[#This Row],[Delivery Date]] - tblClean[[#This Row],[Lead Date]])</f>
        <v>12</v>
      </c>
      <c r="W983" s="82" t="str">
        <f>_xlfn.XLOOKUP(tblClean[[#This Row],[Lead ID]], tblHP[Lead ID], tblHP[Potential_Bucket], "")</f>
        <v>Low</v>
      </c>
      <c r="X983" s="82" t="str">
        <f>IF(tblClean[[#This Row],[Customer Rating]]="", "", IF(tblClean[[#This Row],[Customer Rating]]&lt;=2,"0-2", IF(tblClean[[#This Row],[Customer Rating]]&lt;=5,"3-5", IF(tblClean[[#This Row],[Customer Rating]]&lt;=8,"6-8","9-10"))))</f>
        <v>6-8</v>
      </c>
    </row>
    <row r="984" spans="1:24" x14ac:dyDescent="0.3">
      <c r="A984" s="40" t="s">
        <v>1003</v>
      </c>
      <c r="B984" s="41" t="s">
        <v>19</v>
      </c>
      <c r="C984" s="41" t="s">
        <v>16</v>
      </c>
      <c r="D984" s="42">
        <v>45943</v>
      </c>
      <c r="E984" s="42">
        <v>45946</v>
      </c>
      <c r="F984" s="42">
        <v>45950</v>
      </c>
      <c r="G984" s="42">
        <v>45955</v>
      </c>
      <c r="H984" s="41" t="s">
        <v>23</v>
      </c>
      <c r="I984" s="41" t="s">
        <v>26</v>
      </c>
      <c r="J984" s="41"/>
      <c r="K984" s="43"/>
      <c r="L984" s="44">
        <f>IF(NOT(ISBLANK(tblClean[[#This Row],[Pre-Booking Date]])), 1, 0)</f>
        <v>1</v>
      </c>
      <c r="M984" s="44">
        <f>IF(NOT(ISBLANK(tblClean[[#This Row],[Booking Date]])), 1, 0)</f>
        <v>1</v>
      </c>
      <c r="N984" s="38">
        <f>IF(NOT(ISBLANK(tblClean[[#This Row],[Delivery Date]])), 1, 0)</f>
        <v>1</v>
      </c>
      <c r="O984" s="38">
        <f>IF(OR(LOWER(TRIM(tblClean[[#This Row],[Cancellation Status]]))="yes", LOWER(TRIM(tblClean[[#This Row],[Cancellation Status]]))="cancelled"), 1, 0)</f>
        <v>1</v>
      </c>
      <c r="P984" s="38">
        <f>IF(AND(tblClean[[#This Row],[Is_Delivered]]=1, tblClean[[#This Row],[Is_Cancelled]]=0), 1, 0)</f>
        <v>0</v>
      </c>
      <c r="Q984" s="38">
        <f>IF(AND(NOT(ISBLANK(tblClean[[#This Row],[Pre-Booking Date]])), NOT(ISBLANK(tblClean[[#This Row],[Lead Date]]))), tblClean[[#This Row],[Pre-Booking Date]] - tblClean[[#This Row],[Lead Date]], "")</f>
        <v>3</v>
      </c>
      <c r="R984" s="38">
        <f>IF(AND(NOT(ISBLANK(tblClean[[#This Row],[Booking Date]])), NOT(ISBLANK(tblClean[[#This Row],[Pre-Booking Date]]))), tblClean[[#This Row],[Booking Date]] - tblClean[[#This Row],[Pre-Booking Date]], "")</f>
        <v>4</v>
      </c>
      <c r="S984" s="38">
        <f>IF(AND(NOT(ISBLANK(tblClean[[#This Row],[Delivery Date]])), NOT(ISBLANK(tblClean[[#This Row],[Booking Date]]))), tblClean[[#This Row],[Delivery Date]] - tblClean[[#This Row],[Booking Date]], "")</f>
        <v>5</v>
      </c>
      <c r="T984" s="39" t="str">
        <f>IF(AND(tblClean[[#This Row],[Is_SuccessfulDelivery]]=1, NOT(ISBLANK(tblClean[[#This Row],[Delivery Date]])), NOT(ISBLANK(tblClean[[#This Row],[Booking Date]]))),
   tblClean[[#This Row],[Delivery Date]] - tblClean[[#This Row],[Booking Date]],
   "")</f>
        <v/>
      </c>
      <c r="U98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84" s="82">
        <f>IF(tblClean[[#This Row],[Delivery Date]]="", "", tblClean[[#This Row],[Delivery Date]] - tblClean[[#This Row],[Lead Date]])</f>
        <v>12</v>
      </c>
      <c r="W984" s="82" t="str">
        <f>_xlfn.XLOOKUP(tblClean[[#This Row],[Lead ID]], tblHP[Lead ID], tblHP[Potential_Bucket], "")</f>
        <v>Low</v>
      </c>
      <c r="X984" s="82" t="str">
        <f>IF(tblClean[[#This Row],[Customer Rating]]="", "", IF(tblClean[[#This Row],[Customer Rating]]&lt;=2,"0-2", IF(tblClean[[#This Row],[Customer Rating]]&lt;=5,"3-5", IF(tblClean[[#This Row],[Customer Rating]]&lt;=8,"6-8","9-10"))))</f>
        <v/>
      </c>
    </row>
    <row r="985" spans="1:24" x14ac:dyDescent="0.3">
      <c r="A985" s="33" t="s">
        <v>1004</v>
      </c>
      <c r="B985" s="34" t="s">
        <v>32</v>
      </c>
      <c r="C985" s="34" t="s">
        <v>16</v>
      </c>
      <c r="D985" s="35">
        <v>45950</v>
      </c>
      <c r="E985" s="35">
        <v>45954</v>
      </c>
      <c r="F985" s="35">
        <v>45957</v>
      </c>
      <c r="G985" s="35">
        <v>45961</v>
      </c>
      <c r="H985" s="34" t="s">
        <v>23</v>
      </c>
      <c r="I985" s="34" t="s">
        <v>101</v>
      </c>
      <c r="J985" s="34"/>
      <c r="K985" s="36"/>
      <c r="L985" s="44">
        <f>IF(NOT(ISBLANK(tblClean[[#This Row],[Pre-Booking Date]])), 1, 0)</f>
        <v>1</v>
      </c>
      <c r="M985" s="44">
        <f>IF(NOT(ISBLANK(tblClean[[#This Row],[Booking Date]])), 1, 0)</f>
        <v>1</v>
      </c>
      <c r="N985" s="38">
        <f>IF(NOT(ISBLANK(tblClean[[#This Row],[Delivery Date]])), 1, 0)</f>
        <v>1</v>
      </c>
      <c r="O985" s="38">
        <f>IF(OR(LOWER(TRIM(tblClean[[#This Row],[Cancellation Status]]))="yes", LOWER(TRIM(tblClean[[#This Row],[Cancellation Status]]))="cancelled"), 1, 0)</f>
        <v>1</v>
      </c>
      <c r="P985" s="38">
        <f>IF(AND(tblClean[[#This Row],[Is_Delivered]]=1, tblClean[[#This Row],[Is_Cancelled]]=0), 1, 0)</f>
        <v>0</v>
      </c>
      <c r="Q985" s="38">
        <f>IF(AND(NOT(ISBLANK(tblClean[[#This Row],[Pre-Booking Date]])), NOT(ISBLANK(tblClean[[#This Row],[Lead Date]]))), tblClean[[#This Row],[Pre-Booking Date]] - tblClean[[#This Row],[Lead Date]], "")</f>
        <v>4</v>
      </c>
      <c r="R985" s="38">
        <f>IF(AND(NOT(ISBLANK(tblClean[[#This Row],[Booking Date]])), NOT(ISBLANK(tblClean[[#This Row],[Pre-Booking Date]]))), tblClean[[#This Row],[Booking Date]] - tblClean[[#This Row],[Pre-Booking Date]], "")</f>
        <v>3</v>
      </c>
      <c r="S985" s="38">
        <f>IF(AND(NOT(ISBLANK(tblClean[[#This Row],[Delivery Date]])), NOT(ISBLANK(tblClean[[#This Row],[Booking Date]]))), tblClean[[#This Row],[Delivery Date]] - tblClean[[#This Row],[Booking Date]], "")</f>
        <v>4</v>
      </c>
      <c r="T985" s="39" t="str">
        <f>IF(AND(tblClean[[#This Row],[Is_SuccessfulDelivery]]=1, NOT(ISBLANK(tblClean[[#This Row],[Delivery Date]])), NOT(ISBLANK(tblClean[[#This Row],[Booking Date]]))),
   tblClean[[#This Row],[Delivery Date]] - tblClean[[#This Row],[Booking Date]],
   "")</f>
        <v/>
      </c>
      <c r="U98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85" s="82">
        <f>IF(tblClean[[#This Row],[Delivery Date]]="", "", tblClean[[#This Row],[Delivery Date]] - tblClean[[#This Row],[Lead Date]])</f>
        <v>11</v>
      </c>
      <c r="W985" s="82" t="str">
        <f>_xlfn.XLOOKUP(tblClean[[#This Row],[Lead ID]], tblHP[Lead ID], tblHP[Potential_Bucket], "")</f>
        <v>Low</v>
      </c>
      <c r="X985" s="82" t="str">
        <f>IF(tblClean[[#This Row],[Customer Rating]]="", "", IF(tblClean[[#This Row],[Customer Rating]]&lt;=2,"0-2", IF(tblClean[[#This Row],[Customer Rating]]&lt;=5,"3-5", IF(tblClean[[#This Row],[Customer Rating]]&lt;=8,"6-8","9-10"))))</f>
        <v/>
      </c>
    </row>
    <row r="986" spans="1:24" x14ac:dyDescent="0.3">
      <c r="A986" s="40" t="s">
        <v>1005</v>
      </c>
      <c r="B986" s="41" t="s">
        <v>21</v>
      </c>
      <c r="C986" s="41" t="s">
        <v>22</v>
      </c>
      <c r="D986" s="42">
        <v>45947</v>
      </c>
      <c r="E986" s="41"/>
      <c r="F986" s="41"/>
      <c r="G986" s="41"/>
      <c r="H986" s="41" t="s">
        <v>23</v>
      </c>
      <c r="I986" s="41" t="s">
        <v>63</v>
      </c>
      <c r="J986" s="41"/>
      <c r="K986" s="43"/>
      <c r="L986" s="44">
        <f>IF(NOT(ISBLANK(tblClean[[#This Row],[Pre-Booking Date]])), 1, 0)</f>
        <v>0</v>
      </c>
      <c r="M986" s="44">
        <f>IF(NOT(ISBLANK(tblClean[[#This Row],[Booking Date]])), 1, 0)</f>
        <v>0</v>
      </c>
      <c r="N986" s="38">
        <f>IF(NOT(ISBLANK(tblClean[[#This Row],[Delivery Date]])), 1, 0)</f>
        <v>0</v>
      </c>
      <c r="O986" s="38">
        <f>IF(OR(LOWER(TRIM(tblClean[[#This Row],[Cancellation Status]]))="yes", LOWER(TRIM(tblClean[[#This Row],[Cancellation Status]]))="cancelled"), 1, 0)</f>
        <v>1</v>
      </c>
      <c r="P986" s="38">
        <f>IF(AND(tblClean[[#This Row],[Is_Delivered]]=1, tblClean[[#This Row],[Is_Cancelled]]=0), 1, 0)</f>
        <v>0</v>
      </c>
      <c r="Q986" s="38" t="str">
        <f>IF(AND(NOT(ISBLANK(tblClean[[#This Row],[Pre-Booking Date]])), NOT(ISBLANK(tblClean[[#This Row],[Lead Date]]))), tblClean[[#This Row],[Pre-Booking Date]] - tblClean[[#This Row],[Lead Date]], "")</f>
        <v/>
      </c>
      <c r="R986" s="38" t="str">
        <f>IF(AND(NOT(ISBLANK(tblClean[[#This Row],[Booking Date]])), NOT(ISBLANK(tblClean[[#This Row],[Pre-Booking Date]]))), tblClean[[#This Row],[Booking Date]] - tblClean[[#This Row],[Pre-Booking Date]], "")</f>
        <v/>
      </c>
      <c r="S986" s="38" t="str">
        <f>IF(AND(NOT(ISBLANK(tblClean[[#This Row],[Delivery Date]])), NOT(ISBLANK(tblClean[[#This Row],[Booking Date]]))), tblClean[[#This Row],[Delivery Date]] - tblClean[[#This Row],[Booking Date]], "")</f>
        <v/>
      </c>
      <c r="T986" s="39" t="str">
        <f>IF(AND(tblClean[[#This Row],[Is_SuccessfulDelivery]]=1, NOT(ISBLANK(tblClean[[#This Row],[Delivery Date]])), NOT(ISBLANK(tblClean[[#This Row],[Booking Date]]))),
   tblClean[[#This Row],[Delivery Date]] - tblClean[[#This Row],[Booking Date]],
   "")</f>
        <v/>
      </c>
      <c r="U98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86" s="82" t="str">
        <f>IF(tblClean[[#This Row],[Delivery Date]]="", "", tblClean[[#This Row],[Delivery Date]] - tblClean[[#This Row],[Lead Date]])</f>
        <v/>
      </c>
      <c r="W986" s="82" t="str">
        <f>_xlfn.XLOOKUP(tblClean[[#This Row],[Lead ID]], tblHP[Lead ID], tblHP[Potential_Bucket], "")</f>
        <v>Low</v>
      </c>
      <c r="X986" s="82" t="str">
        <f>IF(tblClean[[#This Row],[Customer Rating]]="", "", IF(tblClean[[#This Row],[Customer Rating]]&lt;=2,"0-2", IF(tblClean[[#This Row],[Customer Rating]]&lt;=5,"3-5", IF(tblClean[[#This Row],[Customer Rating]]&lt;=8,"6-8","9-10"))))</f>
        <v/>
      </c>
    </row>
    <row r="987" spans="1:24" x14ac:dyDescent="0.3">
      <c r="A987" s="33" t="s">
        <v>1006</v>
      </c>
      <c r="B987" s="34" t="s">
        <v>15</v>
      </c>
      <c r="C987" s="34" t="s">
        <v>16</v>
      </c>
      <c r="D987" s="35">
        <v>45940</v>
      </c>
      <c r="E987" s="35">
        <v>45945</v>
      </c>
      <c r="F987" s="35">
        <v>45946</v>
      </c>
      <c r="G987" s="35">
        <v>45949</v>
      </c>
      <c r="H987" s="34" t="s">
        <v>17</v>
      </c>
      <c r="I987" s="34"/>
      <c r="J987" s="35">
        <v>45963</v>
      </c>
      <c r="K987" s="36">
        <v>8</v>
      </c>
      <c r="L987" s="44">
        <f>IF(NOT(ISBLANK(tblClean[[#This Row],[Pre-Booking Date]])), 1, 0)</f>
        <v>1</v>
      </c>
      <c r="M987" s="44">
        <f>IF(NOT(ISBLANK(tblClean[[#This Row],[Booking Date]])), 1, 0)</f>
        <v>1</v>
      </c>
      <c r="N987" s="38">
        <f>IF(NOT(ISBLANK(tblClean[[#This Row],[Delivery Date]])), 1, 0)</f>
        <v>1</v>
      </c>
      <c r="O987" s="38">
        <f>IF(OR(LOWER(TRIM(tblClean[[#This Row],[Cancellation Status]]))="yes", LOWER(TRIM(tblClean[[#This Row],[Cancellation Status]]))="cancelled"), 1, 0)</f>
        <v>0</v>
      </c>
      <c r="P987" s="38">
        <f>IF(AND(tblClean[[#This Row],[Is_Delivered]]=1, tblClean[[#This Row],[Is_Cancelled]]=0), 1, 0)</f>
        <v>1</v>
      </c>
      <c r="Q987" s="38">
        <f>IF(AND(NOT(ISBLANK(tblClean[[#This Row],[Pre-Booking Date]])), NOT(ISBLANK(tblClean[[#This Row],[Lead Date]]))), tblClean[[#This Row],[Pre-Booking Date]] - tblClean[[#This Row],[Lead Date]], "")</f>
        <v>5</v>
      </c>
      <c r="R987" s="38">
        <f>IF(AND(NOT(ISBLANK(tblClean[[#This Row],[Booking Date]])), NOT(ISBLANK(tblClean[[#This Row],[Pre-Booking Date]]))), tblClean[[#This Row],[Booking Date]] - tblClean[[#This Row],[Pre-Booking Date]], "")</f>
        <v>1</v>
      </c>
      <c r="S987" s="38">
        <f>IF(AND(NOT(ISBLANK(tblClean[[#This Row],[Delivery Date]])), NOT(ISBLANK(tblClean[[#This Row],[Booking Date]]))), tblClean[[#This Row],[Delivery Date]] - tblClean[[#This Row],[Booking Date]], "")</f>
        <v>3</v>
      </c>
      <c r="T987" s="39">
        <f>IF(AND(tblClean[[#This Row],[Is_SuccessfulDelivery]]=1, NOT(ISBLANK(tblClean[[#This Row],[Delivery Date]])), NOT(ISBLANK(tblClean[[#This Row],[Booking Date]]))),
   tblClean[[#This Row],[Delivery Date]] - tblClean[[#This Row],[Booking Date]],
   "")</f>
        <v>3</v>
      </c>
      <c r="U98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87" s="82">
        <f>IF(tblClean[[#This Row],[Delivery Date]]="", "", tblClean[[#This Row],[Delivery Date]] - tblClean[[#This Row],[Lead Date]])</f>
        <v>9</v>
      </c>
      <c r="W987" s="82" t="str">
        <f>_xlfn.XLOOKUP(tblClean[[#This Row],[Lead ID]], tblHP[Lead ID], tblHP[Potential_Bucket], "")</f>
        <v>Low</v>
      </c>
      <c r="X987" s="82" t="str">
        <f>IF(tblClean[[#This Row],[Customer Rating]]="", "", IF(tblClean[[#This Row],[Customer Rating]]&lt;=2,"0-2", IF(tblClean[[#This Row],[Customer Rating]]&lt;=5,"3-5", IF(tblClean[[#This Row],[Customer Rating]]&lt;=8,"6-8","9-10"))))</f>
        <v>6-8</v>
      </c>
    </row>
    <row r="988" spans="1:24" x14ac:dyDescent="0.3">
      <c r="A988" s="40" t="s">
        <v>1007</v>
      </c>
      <c r="B988" s="41" t="s">
        <v>32</v>
      </c>
      <c r="C988" s="41" t="s">
        <v>16</v>
      </c>
      <c r="D988" s="42">
        <v>45945</v>
      </c>
      <c r="E988" s="42">
        <v>45949</v>
      </c>
      <c r="F988" s="42">
        <v>45952</v>
      </c>
      <c r="G988" s="42">
        <v>45955</v>
      </c>
      <c r="H988" s="41" t="s">
        <v>17</v>
      </c>
      <c r="I988" s="41"/>
      <c r="J988" s="42">
        <v>45980</v>
      </c>
      <c r="K988" s="43">
        <v>5</v>
      </c>
      <c r="L988" s="44">
        <f>IF(NOT(ISBLANK(tblClean[[#This Row],[Pre-Booking Date]])), 1, 0)</f>
        <v>1</v>
      </c>
      <c r="M988" s="44">
        <f>IF(NOT(ISBLANK(tblClean[[#This Row],[Booking Date]])), 1, 0)</f>
        <v>1</v>
      </c>
      <c r="N988" s="38">
        <f>IF(NOT(ISBLANK(tblClean[[#This Row],[Delivery Date]])), 1, 0)</f>
        <v>1</v>
      </c>
      <c r="O988" s="38">
        <f>IF(OR(LOWER(TRIM(tblClean[[#This Row],[Cancellation Status]]))="yes", LOWER(TRIM(tblClean[[#This Row],[Cancellation Status]]))="cancelled"), 1, 0)</f>
        <v>0</v>
      </c>
      <c r="P988" s="38">
        <f>IF(AND(tblClean[[#This Row],[Is_Delivered]]=1, tblClean[[#This Row],[Is_Cancelled]]=0), 1, 0)</f>
        <v>1</v>
      </c>
      <c r="Q988" s="38">
        <f>IF(AND(NOT(ISBLANK(tblClean[[#This Row],[Pre-Booking Date]])), NOT(ISBLANK(tblClean[[#This Row],[Lead Date]]))), tblClean[[#This Row],[Pre-Booking Date]] - tblClean[[#This Row],[Lead Date]], "")</f>
        <v>4</v>
      </c>
      <c r="R988" s="38">
        <f>IF(AND(NOT(ISBLANK(tblClean[[#This Row],[Booking Date]])), NOT(ISBLANK(tblClean[[#This Row],[Pre-Booking Date]]))), tblClean[[#This Row],[Booking Date]] - tblClean[[#This Row],[Pre-Booking Date]], "")</f>
        <v>3</v>
      </c>
      <c r="S988" s="38">
        <f>IF(AND(NOT(ISBLANK(tblClean[[#This Row],[Delivery Date]])), NOT(ISBLANK(tblClean[[#This Row],[Booking Date]]))), tblClean[[#This Row],[Delivery Date]] - tblClean[[#This Row],[Booking Date]], "")</f>
        <v>3</v>
      </c>
      <c r="T988" s="39">
        <f>IF(AND(tblClean[[#This Row],[Is_SuccessfulDelivery]]=1, NOT(ISBLANK(tblClean[[#This Row],[Delivery Date]])), NOT(ISBLANK(tblClean[[#This Row],[Booking Date]]))),
   tblClean[[#This Row],[Delivery Date]] - tblClean[[#This Row],[Booking Date]],
   "")</f>
        <v>3</v>
      </c>
      <c r="U98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88" s="82">
        <f>IF(tblClean[[#This Row],[Delivery Date]]="", "", tblClean[[#This Row],[Delivery Date]] - tblClean[[#This Row],[Lead Date]])</f>
        <v>10</v>
      </c>
      <c r="W988" s="82" t="str">
        <f>_xlfn.XLOOKUP(tblClean[[#This Row],[Lead ID]], tblHP[Lead ID], tblHP[Potential_Bucket], "")</f>
        <v>Low</v>
      </c>
      <c r="X988" s="82" t="str">
        <f>IF(tblClean[[#This Row],[Customer Rating]]="", "", IF(tblClean[[#This Row],[Customer Rating]]&lt;=2,"0-2", IF(tblClean[[#This Row],[Customer Rating]]&lt;=5,"3-5", IF(tblClean[[#This Row],[Customer Rating]]&lt;=8,"6-8","9-10"))))</f>
        <v>3-5</v>
      </c>
    </row>
    <row r="989" spans="1:24" x14ac:dyDescent="0.3">
      <c r="A989" s="33" t="s">
        <v>1008</v>
      </c>
      <c r="B989" s="34" t="s">
        <v>21</v>
      </c>
      <c r="C989" s="34" t="s">
        <v>30</v>
      </c>
      <c r="D989" s="35">
        <v>45947</v>
      </c>
      <c r="E989" s="35">
        <v>45949</v>
      </c>
      <c r="F989" s="35">
        <v>45950</v>
      </c>
      <c r="G989" s="35">
        <v>45953</v>
      </c>
      <c r="H989" s="34" t="s">
        <v>17</v>
      </c>
      <c r="I989" s="34"/>
      <c r="J989" s="35">
        <v>45978</v>
      </c>
      <c r="K989" s="36">
        <v>0</v>
      </c>
      <c r="L989" s="44">
        <f>IF(NOT(ISBLANK(tblClean[[#This Row],[Pre-Booking Date]])), 1, 0)</f>
        <v>1</v>
      </c>
      <c r="M989" s="44">
        <f>IF(NOT(ISBLANK(tblClean[[#This Row],[Booking Date]])), 1, 0)</f>
        <v>1</v>
      </c>
      <c r="N989" s="38">
        <f>IF(NOT(ISBLANK(tblClean[[#This Row],[Delivery Date]])), 1, 0)</f>
        <v>1</v>
      </c>
      <c r="O989" s="38">
        <f>IF(OR(LOWER(TRIM(tblClean[[#This Row],[Cancellation Status]]))="yes", LOWER(TRIM(tblClean[[#This Row],[Cancellation Status]]))="cancelled"), 1, 0)</f>
        <v>0</v>
      </c>
      <c r="P989" s="38">
        <f>IF(AND(tblClean[[#This Row],[Is_Delivered]]=1, tblClean[[#This Row],[Is_Cancelled]]=0), 1, 0)</f>
        <v>1</v>
      </c>
      <c r="Q989" s="38">
        <f>IF(AND(NOT(ISBLANK(tblClean[[#This Row],[Pre-Booking Date]])), NOT(ISBLANK(tblClean[[#This Row],[Lead Date]]))), tblClean[[#This Row],[Pre-Booking Date]] - tblClean[[#This Row],[Lead Date]], "")</f>
        <v>2</v>
      </c>
      <c r="R989" s="38">
        <f>IF(AND(NOT(ISBLANK(tblClean[[#This Row],[Booking Date]])), NOT(ISBLANK(tblClean[[#This Row],[Pre-Booking Date]]))), tblClean[[#This Row],[Booking Date]] - tblClean[[#This Row],[Pre-Booking Date]], "")</f>
        <v>1</v>
      </c>
      <c r="S989" s="38">
        <f>IF(AND(NOT(ISBLANK(tblClean[[#This Row],[Delivery Date]])), NOT(ISBLANK(tblClean[[#This Row],[Booking Date]]))), tblClean[[#This Row],[Delivery Date]] - tblClean[[#This Row],[Booking Date]], "")</f>
        <v>3</v>
      </c>
      <c r="T989" s="39">
        <f>IF(AND(tblClean[[#This Row],[Is_SuccessfulDelivery]]=1, NOT(ISBLANK(tblClean[[#This Row],[Delivery Date]])), NOT(ISBLANK(tblClean[[#This Row],[Booking Date]]))),
   tblClean[[#This Row],[Delivery Date]] - tblClean[[#This Row],[Booking Date]],
   "")</f>
        <v>3</v>
      </c>
      <c r="U98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89" s="82">
        <f>IF(tblClean[[#This Row],[Delivery Date]]="", "", tblClean[[#This Row],[Delivery Date]] - tblClean[[#This Row],[Lead Date]])</f>
        <v>6</v>
      </c>
      <c r="W989" s="82" t="str">
        <f>_xlfn.XLOOKUP(tblClean[[#This Row],[Lead ID]], tblHP[Lead ID], tblHP[Potential_Bucket], "")</f>
        <v>Low</v>
      </c>
      <c r="X989" s="82" t="str">
        <f>IF(tblClean[[#This Row],[Customer Rating]]="", "", IF(tblClean[[#This Row],[Customer Rating]]&lt;=2,"0-2", IF(tblClean[[#This Row],[Customer Rating]]&lt;=5,"3-5", IF(tblClean[[#This Row],[Customer Rating]]&lt;=8,"6-8","9-10"))))</f>
        <v>0-2</v>
      </c>
    </row>
    <row r="990" spans="1:24" x14ac:dyDescent="0.3">
      <c r="A990" s="40" t="s">
        <v>1009</v>
      </c>
      <c r="B990" s="41" t="s">
        <v>21</v>
      </c>
      <c r="C990" s="41" t="s">
        <v>22</v>
      </c>
      <c r="D990" s="42">
        <v>45950</v>
      </c>
      <c r="E990" s="41"/>
      <c r="F990" s="41"/>
      <c r="G990" s="41"/>
      <c r="H990" s="41" t="s">
        <v>23</v>
      </c>
      <c r="I990" s="41" t="s">
        <v>24</v>
      </c>
      <c r="J990" s="41"/>
      <c r="K990" s="43"/>
      <c r="L990" s="44">
        <f>IF(NOT(ISBLANK(tblClean[[#This Row],[Pre-Booking Date]])), 1, 0)</f>
        <v>0</v>
      </c>
      <c r="M990" s="44">
        <f>IF(NOT(ISBLANK(tblClean[[#This Row],[Booking Date]])), 1, 0)</f>
        <v>0</v>
      </c>
      <c r="N990" s="38">
        <f>IF(NOT(ISBLANK(tblClean[[#This Row],[Delivery Date]])), 1, 0)</f>
        <v>0</v>
      </c>
      <c r="O990" s="38">
        <f>IF(OR(LOWER(TRIM(tblClean[[#This Row],[Cancellation Status]]))="yes", LOWER(TRIM(tblClean[[#This Row],[Cancellation Status]]))="cancelled"), 1, 0)</f>
        <v>1</v>
      </c>
      <c r="P990" s="38">
        <f>IF(AND(tblClean[[#This Row],[Is_Delivered]]=1, tblClean[[#This Row],[Is_Cancelled]]=0), 1, 0)</f>
        <v>0</v>
      </c>
      <c r="Q990" s="38" t="str">
        <f>IF(AND(NOT(ISBLANK(tblClean[[#This Row],[Pre-Booking Date]])), NOT(ISBLANK(tblClean[[#This Row],[Lead Date]]))), tblClean[[#This Row],[Pre-Booking Date]] - tblClean[[#This Row],[Lead Date]], "")</f>
        <v/>
      </c>
      <c r="R990" s="38" t="str">
        <f>IF(AND(NOT(ISBLANK(tblClean[[#This Row],[Booking Date]])), NOT(ISBLANK(tblClean[[#This Row],[Pre-Booking Date]]))), tblClean[[#This Row],[Booking Date]] - tblClean[[#This Row],[Pre-Booking Date]], "")</f>
        <v/>
      </c>
      <c r="S990" s="38" t="str">
        <f>IF(AND(NOT(ISBLANK(tblClean[[#This Row],[Delivery Date]])), NOT(ISBLANK(tblClean[[#This Row],[Booking Date]]))), tblClean[[#This Row],[Delivery Date]] - tblClean[[#This Row],[Booking Date]], "")</f>
        <v/>
      </c>
      <c r="T990" s="39" t="str">
        <f>IF(AND(tblClean[[#This Row],[Is_SuccessfulDelivery]]=1, NOT(ISBLANK(tblClean[[#This Row],[Delivery Date]])), NOT(ISBLANK(tblClean[[#This Row],[Booking Date]]))),
   tblClean[[#This Row],[Delivery Date]] - tblClean[[#This Row],[Booking Date]],
   "")</f>
        <v/>
      </c>
      <c r="U99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90" s="82" t="str">
        <f>IF(tblClean[[#This Row],[Delivery Date]]="", "", tblClean[[#This Row],[Delivery Date]] - tblClean[[#This Row],[Lead Date]])</f>
        <v/>
      </c>
      <c r="W990" s="82" t="str">
        <f>_xlfn.XLOOKUP(tblClean[[#This Row],[Lead ID]], tblHP[Lead ID], tblHP[Potential_Bucket], "")</f>
        <v>Low</v>
      </c>
      <c r="X990" s="82" t="str">
        <f>IF(tblClean[[#This Row],[Customer Rating]]="", "", IF(tblClean[[#This Row],[Customer Rating]]&lt;=2,"0-2", IF(tblClean[[#This Row],[Customer Rating]]&lt;=5,"3-5", IF(tblClean[[#This Row],[Customer Rating]]&lt;=8,"6-8","9-10"))))</f>
        <v/>
      </c>
    </row>
    <row r="991" spans="1:24" x14ac:dyDescent="0.3">
      <c r="A991" s="33" t="s">
        <v>1010</v>
      </c>
      <c r="B991" s="34" t="s">
        <v>15</v>
      </c>
      <c r="C991" s="34" t="s">
        <v>22</v>
      </c>
      <c r="D991" s="35">
        <v>45944</v>
      </c>
      <c r="E991" s="34"/>
      <c r="F991" s="34"/>
      <c r="G991" s="34"/>
      <c r="H991" s="34" t="s">
        <v>23</v>
      </c>
      <c r="I991" s="34" t="s">
        <v>63</v>
      </c>
      <c r="J991" s="34"/>
      <c r="K991" s="36"/>
      <c r="L991" s="44">
        <f>IF(NOT(ISBLANK(tblClean[[#This Row],[Pre-Booking Date]])), 1, 0)</f>
        <v>0</v>
      </c>
      <c r="M991" s="44">
        <f>IF(NOT(ISBLANK(tblClean[[#This Row],[Booking Date]])), 1, 0)</f>
        <v>0</v>
      </c>
      <c r="N991" s="38">
        <f>IF(NOT(ISBLANK(tblClean[[#This Row],[Delivery Date]])), 1, 0)</f>
        <v>0</v>
      </c>
      <c r="O991" s="38">
        <f>IF(OR(LOWER(TRIM(tblClean[[#This Row],[Cancellation Status]]))="yes", LOWER(TRIM(tblClean[[#This Row],[Cancellation Status]]))="cancelled"), 1, 0)</f>
        <v>1</v>
      </c>
      <c r="P991" s="38">
        <f>IF(AND(tblClean[[#This Row],[Is_Delivered]]=1, tblClean[[#This Row],[Is_Cancelled]]=0), 1, 0)</f>
        <v>0</v>
      </c>
      <c r="Q991" s="38" t="str">
        <f>IF(AND(NOT(ISBLANK(tblClean[[#This Row],[Pre-Booking Date]])), NOT(ISBLANK(tblClean[[#This Row],[Lead Date]]))), tblClean[[#This Row],[Pre-Booking Date]] - tblClean[[#This Row],[Lead Date]], "")</f>
        <v/>
      </c>
      <c r="R991" s="38" t="str">
        <f>IF(AND(NOT(ISBLANK(tblClean[[#This Row],[Booking Date]])), NOT(ISBLANK(tblClean[[#This Row],[Pre-Booking Date]]))), tblClean[[#This Row],[Booking Date]] - tblClean[[#This Row],[Pre-Booking Date]], "")</f>
        <v/>
      </c>
      <c r="S991" s="38" t="str">
        <f>IF(AND(NOT(ISBLANK(tblClean[[#This Row],[Delivery Date]])), NOT(ISBLANK(tblClean[[#This Row],[Booking Date]]))), tblClean[[#This Row],[Delivery Date]] - tblClean[[#This Row],[Booking Date]], "")</f>
        <v/>
      </c>
      <c r="T991" s="39" t="str">
        <f>IF(AND(tblClean[[#This Row],[Is_SuccessfulDelivery]]=1, NOT(ISBLANK(tblClean[[#This Row],[Delivery Date]])), NOT(ISBLANK(tblClean[[#This Row],[Booking Date]]))),
   tblClean[[#This Row],[Delivery Date]] - tblClean[[#This Row],[Booking Date]],
   "")</f>
        <v/>
      </c>
      <c r="U99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91" s="82" t="str">
        <f>IF(tblClean[[#This Row],[Delivery Date]]="", "", tblClean[[#This Row],[Delivery Date]] - tblClean[[#This Row],[Lead Date]])</f>
        <v/>
      </c>
      <c r="W991" s="82" t="str">
        <f>_xlfn.XLOOKUP(tblClean[[#This Row],[Lead ID]], tblHP[Lead ID], tblHP[Potential_Bucket], "")</f>
        <v>Low</v>
      </c>
      <c r="X991" s="82" t="str">
        <f>IF(tblClean[[#This Row],[Customer Rating]]="", "", IF(tblClean[[#This Row],[Customer Rating]]&lt;=2,"0-2", IF(tblClean[[#This Row],[Customer Rating]]&lt;=5,"3-5", IF(tblClean[[#This Row],[Customer Rating]]&lt;=8,"6-8","9-10"))))</f>
        <v/>
      </c>
    </row>
    <row r="992" spans="1:24" x14ac:dyDescent="0.3">
      <c r="A992" s="40" t="s">
        <v>1011</v>
      </c>
      <c r="B992" s="41" t="s">
        <v>15</v>
      </c>
      <c r="C992" s="41" t="s">
        <v>16</v>
      </c>
      <c r="D992" s="42">
        <v>45934</v>
      </c>
      <c r="E992" s="42">
        <v>45939</v>
      </c>
      <c r="F992" s="42">
        <v>45940</v>
      </c>
      <c r="G992" s="42">
        <v>45946</v>
      </c>
      <c r="H992" s="41" t="s">
        <v>17</v>
      </c>
      <c r="I992" s="41"/>
      <c r="J992" s="42">
        <v>45959</v>
      </c>
      <c r="K992" s="43">
        <v>2</v>
      </c>
      <c r="L992" s="44">
        <f>IF(NOT(ISBLANK(tblClean[[#This Row],[Pre-Booking Date]])), 1, 0)</f>
        <v>1</v>
      </c>
      <c r="M992" s="44">
        <f>IF(NOT(ISBLANK(tblClean[[#This Row],[Booking Date]])), 1, 0)</f>
        <v>1</v>
      </c>
      <c r="N992" s="38">
        <f>IF(NOT(ISBLANK(tblClean[[#This Row],[Delivery Date]])), 1, 0)</f>
        <v>1</v>
      </c>
      <c r="O992" s="38">
        <f>IF(OR(LOWER(TRIM(tblClean[[#This Row],[Cancellation Status]]))="yes", LOWER(TRIM(tblClean[[#This Row],[Cancellation Status]]))="cancelled"), 1, 0)</f>
        <v>0</v>
      </c>
      <c r="P992" s="38">
        <f>IF(AND(tblClean[[#This Row],[Is_Delivered]]=1, tblClean[[#This Row],[Is_Cancelled]]=0), 1, 0)</f>
        <v>1</v>
      </c>
      <c r="Q992" s="38">
        <f>IF(AND(NOT(ISBLANK(tblClean[[#This Row],[Pre-Booking Date]])), NOT(ISBLANK(tblClean[[#This Row],[Lead Date]]))), tblClean[[#This Row],[Pre-Booking Date]] - tblClean[[#This Row],[Lead Date]], "")</f>
        <v>5</v>
      </c>
      <c r="R992" s="38">
        <f>IF(AND(NOT(ISBLANK(tblClean[[#This Row],[Booking Date]])), NOT(ISBLANK(tblClean[[#This Row],[Pre-Booking Date]]))), tblClean[[#This Row],[Booking Date]] - tblClean[[#This Row],[Pre-Booking Date]], "")</f>
        <v>1</v>
      </c>
      <c r="S992" s="38">
        <f>IF(AND(NOT(ISBLANK(tblClean[[#This Row],[Delivery Date]])), NOT(ISBLANK(tblClean[[#This Row],[Booking Date]]))), tblClean[[#This Row],[Delivery Date]] - tblClean[[#This Row],[Booking Date]], "")</f>
        <v>6</v>
      </c>
      <c r="T992" s="39">
        <f>IF(AND(tblClean[[#This Row],[Is_SuccessfulDelivery]]=1, NOT(ISBLANK(tblClean[[#This Row],[Delivery Date]])), NOT(ISBLANK(tblClean[[#This Row],[Booking Date]]))),
   tblClean[[#This Row],[Delivery Date]] - tblClean[[#This Row],[Booking Date]],
   "")</f>
        <v>6</v>
      </c>
      <c r="U99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92" s="82">
        <f>IF(tblClean[[#This Row],[Delivery Date]]="", "", tblClean[[#This Row],[Delivery Date]] - tblClean[[#This Row],[Lead Date]])</f>
        <v>12</v>
      </c>
      <c r="W992" s="82" t="str">
        <f>_xlfn.XLOOKUP(tblClean[[#This Row],[Lead ID]], tblHP[Lead ID], tblHP[Potential_Bucket], "")</f>
        <v>Low</v>
      </c>
      <c r="X992" s="82" t="str">
        <f>IF(tblClean[[#This Row],[Customer Rating]]="", "", IF(tblClean[[#This Row],[Customer Rating]]&lt;=2,"0-2", IF(tblClean[[#This Row],[Customer Rating]]&lt;=5,"3-5", IF(tblClean[[#This Row],[Customer Rating]]&lt;=8,"6-8","9-10"))))</f>
        <v>0-2</v>
      </c>
    </row>
    <row r="993" spans="1:24" x14ac:dyDescent="0.3">
      <c r="A993" s="33" t="s">
        <v>1012</v>
      </c>
      <c r="B993" s="34" t="s">
        <v>15</v>
      </c>
      <c r="C993" s="34" t="s">
        <v>30</v>
      </c>
      <c r="D993" s="35">
        <v>45956</v>
      </c>
      <c r="E993" s="35">
        <v>45961</v>
      </c>
      <c r="F993" s="35">
        <v>45962</v>
      </c>
      <c r="G993" s="35">
        <v>45966</v>
      </c>
      <c r="H993" s="34" t="s">
        <v>17</v>
      </c>
      <c r="I993" s="34"/>
      <c r="J993" s="35">
        <v>45989</v>
      </c>
      <c r="K993" s="36">
        <v>2</v>
      </c>
      <c r="L993" s="44">
        <f>IF(NOT(ISBLANK(tblClean[[#This Row],[Pre-Booking Date]])), 1, 0)</f>
        <v>1</v>
      </c>
      <c r="M993" s="44">
        <f>IF(NOT(ISBLANK(tblClean[[#This Row],[Booking Date]])), 1, 0)</f>
        <v>1</v>
      </c>
      <c r="N993" s="38">
        <f>IF(NOT(ISBLANK(tblClean[[#This Row],[Delivery Date]])), 1, 0)</f>
        <v>1</v>
      </c>
      <c r="O993" s="38">
        <f>IF(OR(LOWER(TRIM(tblClean[[#This Row],[Cancellation Status]]))="yes", LOWER(TRIM(tblClean[[#This Row],[Cancellation Status]]))="cancelled"), 1, 0)</f>
        <v>0</v>
      </c>
      <c r="P993" s="38">
        <f>IF(AND(tblClean[[#This Row],[Is_Delivered]]=1, tblClean[[#This Row],[Is_Cancelled]]=0), 1, 0)</f>
        <v>1</v>
      </c>
      <c r="Q993" s="38">
        <f>IF(AND(NOT(ISBLANK(tblClean[[#This Row],[Pre-Booking Date]])), NOT(ISBLANK(tblClean[[#This Row],[Lead Date]]))), tblClean[[#This Row],[Pre-Booking Date]] - tblClean[[#This Row],[Lead Date]], "")</f>
        <v>5</v>
      </c>
      <c r="R993" s="38">
        <f>IF(AND(NOT(ISBLANK(tblClean[[#This Row],[Booking Date]])), NOT(ISBLANK(tblClean[[#This Row],[Pre-Booking Date]]))), tblClean[[#This Row],[Booking Date]] - tblClean[[#This Row],[Pre-Booking Date]], "")</f>
        <v>1</v>
      </c>
      <c r="S993" s="38">
        <f>IF(AND(NOT(ISBLANK(tblClean[[#This Row],[Delivery Date]])), NOT(ISBLANK(tblClean[[#This Row],[Booking Date]]))), tblClean[[#This Row],[Delivery Date]] - tblClean[[#This Row],[Booking Date]], "")</f>
        <v>4</v>
      </c>
      <c r="T993" s="39">
        <f>IF(AND(tblClean[[#This Row],[Is_SuccessfulDelivery]]=1, NOT(ISBLANK(tblClean[[#This Row],[Delivery Date]])), NOT(ISBLANK(tblClean[[#This Row],[Booking Date]]))),
   tblClean[[#This Row],[Delivery Date]] - tblClean[[#This Row],[Booking Date]],
   "")</f>
        <v>4</v>
      </c>
      <c r="U99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93" s="82">
        <f>IF(tblClean[[#This Row],[Delivery Date]]="", "", tblClean[[#This Row],[Delivery Date]] - tblClean[[#This Row],[Lead Date]])</f>
        <v>10</v>
      </c>
      <c r="W993" s="82" t="str">
        <f>_xlfn.XLOOKUP(tblClean[[#This Row],[Lead ID]], tblHP[Lead ID], tblHP[Potential_Bucket], "")</f>
        <v>Low</v>
      </c>
      <c r="X993" s="82" t="str">
        <f>IF(tblClean[[#This Row],[Customer Rating]]="", "", IF(tblClean[[#This Row],[Customer Rating]]&lt;=2,"0-2", IF(tblClean[[#This Row],[Customer Rating]]&lt;=5,"3-5", IF(tblClean[[#This Row],[Customer Rating]]&lt;=8,"6-8","9-10"))))</f>
        <v>0-2</v>
      </c>
    </row>
    <row r="994" spans="1:24" x14ac:dyDescent="0.3">
      <c r="A994" s="40" t="s">
        <v>1013</v>
      </c>
      <c r="B994" s="41" t="s">
        <v>19</v>
      </c>
      <c r="C994" s="41" t="s">
        <v>30</v>
      </c>
      <c r="D994" s="42">
        <v>45953</v>
      </c>
      <c r="E994" s="42">
        <v>45955</v>
      </c>
      <c r="F994" s="42">
        <v>45958</v>
      </c>
      <c r="G994" s="42">
        <v>45965</v>
      </c>
      <c r="H994" s="41" t="s">
        <v>17</v>
      </c>
      <c r="I994" s="41"/>
      <c r="J994" s="42">
        <v>45989</v>
      </c>
      <c r="K994" s="43">
        <v>7</v>
      </c>
      <c r="L994" s="44">
        <f>IF(NOT(ISBLANK(tblClean[[#This Row],[Pre-Booking Date]])), 1, 0)</f>
        <v>1</v>
      </c>
      <c r="M994" s="44">
        <f>IF(NOT(ISBLANK(tblClean[[#This Row],[Booking Date]])), 1, 0)</f>
        <v>1</v>
      </c>
      <c r="N994" s="38">
        <f>IF(NOT(ISBLANK(tblClean[[#This Row],[Delivery Date]])), 1, 0)</f>
        <v>1</v>
      </c>
      <c r="O994" s="38">
        <f>IF(OR(LOWER(TRIM(tblClean[[#This Row],[Cancellation Status]]))="yes", LOWER(TRIM(tblClean[[#This Row],[Cancellation Status]]))="cancelled"), 1, 0)</f>
        <v>0</v>
      </c>
      <c r="P994" s="38">
        <f>IF(AND(tblClean[[#This Row],[Is_Delivered]]=1, tblClean[[#This Row],[Is_Cancelled]]=0), 1, 0)</f>
        <v>1</v>
      </c>
      <c r="Q994" s="38">
        <f>IF(AND(NOT(ISBLANK(tblClean[[#This Row],[Pre-Booking Date]])), NOT(ISBLANK(tblClean[[#This Row],[Lead Date]]))), tblClean[[#This Row],[Pre-Booking Date]] - tblClean[[#This Row],[Lead Date]], "")</f>
        <v>2</v>
      </c>
      <c r="R994" s="38">
        <f>IF(AND(NOT(ISBLANK(tblClean[[#This Row],[Booking Date]])), NOT(ISBLANK(tblClean[[#This Row],[Pre-Booking Date]]))), tblClean[[#This Row],[Booking Date]] - tblClean[[#This Row],[Pre-Booking Date]], "")</f>
        <v>3</v>
      </c>
      <c r="S994" s="38">
        <f>IF(AND(NOT(ISBLANK(tblClean[[#This Row],[Delivery Date]])), NOT(ISBLANK(tblClean[[#This Row],[Booking Date]]))), tblClean[[#This Row],[Delivery Date]] - tblClean[[#This Row],[Booking Date]], "")</f>
        <v>7</v>
      </c>
      <c r="T994" s="39">
        <f>IF(AND(tblClean[[#This Row],[Is_SuccessfulDelivery]]=1, NOT(ISBLANK(tblClean[[#This Row],[Delivery Date]])), NOT(ISBLANK(tblClean[[#This Row],[Booking Date]]))),
   tblClean[[#This Row],[Delivery Date]] - tblClean[[#This Row],[Booking Date]],
   "")</f>
        <v>7</v>
      </c>
      <c r="U99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94" s="82">
        <f>IF(tblClean[[#This Row],[Delivery Date]]="", "", tblClean[[#This Row],[Delivery Date]] - tblClean[[#This Row],[Lead Date]])</f>
        <v>12</v>
      </c>
      <c r="W994" s="82" t="str">
        <f>_xlfn.XLOOKUP(tblClean[[#This Row],[Lead ID]], tblHP[Lead ID], tblHP[Potential_Bucket], "")</f>
        <v>High</v>
      </c>
      <c r="X994" s="82" t="str">
        <f>IF(tblClean[[#This Row],[Customer Rating]]="", "", IF(tblClean[[#This Row],[Customer Rating]]&lt;=2,"0-2", IF(tblClean[[#This Row],[Customer Rating]]&lt;=5,"3-5", IF(tblClean[[#This Row],[Customer Rating]]&lt;=8,"6-8","9-10"))))</f>
        <v>6-8</v>
      </c>
    </row>
    <row r="995" spans="1:24" x14ac:dyDescent="0.3">
      <c r="A995" s="33" t="s">
        <v>1014</v>
      </c>
      <c r="B995" s="34" t="s">
        <v>15</v>
      </c>
      <c r="C995" s="34" t="s">
        <v>30</v>
      </c>
      <c r="D995" s="35">
        <v>45934</v>
      </c>
      <c r="E995" s="35">
        <v>45937</v>
      </c>
      <c r="F995" s="35">
        <v>45938</v>
      </c>
      <c r="G995" s="35">
        <v>45945</v>
      </c>
      <c r="H995" s="34" t="s">
        <v>17</v>
      </c>
      <c r="I995" s="34"/>
      <c r="J995" s="35">
        <v>45956</v>
      </c>
      <c r="K995" s="36">
        <v>8</v>
      </c>
      <c r="L995" s="44">
        <f>IF(NOT(ISBLANK(tblClean[[#This Row],[Pre-Booking Date]])), 1, 0)</f>
        <v>1</v>
      </c>
      <c r="M995" s="44">
        <f>IF(NOT(ISBLANK(tblClean[[#This Row],[Booking Date]])), 1, 0)</f>
        <v>1</v>
      </c>
      <c r="N995" s="38">
        <f>IF(NOT(ISBLANK(tblClean[[#This Row],[Delivery Date]])), 1, 0)</f>
        <v>1</v>
      </c>
      <c r="O995" s="38">
        <f>IF(OR(LOWER(TRIM(tblClean[[#This Row],[Cancellation Status]]))="yes", LOWER(TRIM(tblClean[[#This Row],[Cancellation Status]]))="cancelled"), 1, 0)</f>
        <v>0</v>
      </c>
      <c r="P995" s="38">
        <f>IF(AND(tblClean[[#This Row],[Is_Delivered]]=1, tblClean[[#This Row],[Is_Cancelled]]=0), 1, 0)</f>
        <v>1</v>
      </c>
      <c r="Q995" s="38">
        <f>IF(AND(NOT(ISBLANK(tblClean[[#This Row],[Pre-Booking Date]])), NOT(ISBLANK(tblClean[[#This Row],[Lead Date]]))), tblClean[[#This Row],[Pre-Booking Date]] - tblClean[[#This Row],[Lead Date]], "")</f>
        <v>3</v>
      </c>
      <c r="R995" s="38">
        <f>IF(AND(NOT(ISBLANK(tblClean[[#This Row],[Booking Date]])), NOT(ISBLANK(tblClean[[#This Row],[Pre-Booking Date]]))), tblClean[[#This Row],[Booking Date]] - tblClean[[#This Row],[Pre-Booking Date]], "")</f>
        <v>1</v>
      </c>
      <c r="S995" s="38">
        <f>IF(AND(NOT(ISBLANK(tblClean[[#This Row],[Delivery Date]])), NOT(ISBLANK(tblClean[[#This Row],[Booking Date]]))), tblClean[[#This Row],[Delivery Date]] - tblClean[[#This Row],[Booking Date]], "")</f>
        <v>7</v>
      </c>
      <c r="T995" s="39">
        <f>IF(AND(tblClean[[#This Row],[Is_SuccessfulDelivery]]=1, NOT(ISBLANK(tblClean[[#This Row],[Delivery Date]])), NOT(ISBLANK(tblClean[[#This Row],[Booking Date]]))),
   tblClean[[#This Row],[Delivery Date]] - tblClean[[#This Row],[Booking Date]],
   "")</f>
        <v>7</v>
      </c>
      <c r="U99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995" s="82">
        <f>IF(tblClean[[#This Row],[Delivery Date]]="", "", tblClean[[#This Row],[Delivery Date]] - tblClean[[#This Row],[Lead Date]])</f>
        <v>11</v>
      </c>
      <c r="W995" s="82" t="str">
        <f>_xlfn.XLOOKUP(tblClean[[#This Row],[Lead ID]], tblHP[Lead ID], tblHP[Potential_Bucket], "")</f>
        <v>High</v>
      </c>
      <c r="X995" s="82" t="str">
        <f>IF(tblClean[[#This Row],[Customer Rating]]="", "", IF(tblClean[[#This Row],[Customer Rating]]&lt;=2,"0-2", IF(tblClean[[#This Row],[Customer Rating]]&lt;=5,"3-5", IF(tblClean[[#This Row],[Customer Rating]]&lt;=8,"6-8","9-10"))))</f>
        <v>6-8</v>
      </c>
    </row>
    <row r="996" spans="1:24" x14ac:dyDescent="0.3">
      <c r="A996" s="40" t="s">
        <v>1015</v>
      </c>
      <c r="B996" s="41" t="s">
        <v>21</v>
      </c>
      <c r="C996" s="41" t="s">
        <v>30</v>
      </c>
      <c r="D996" s="42">
        <v>45958</v>
      </c>
      <c r="E996" s="42">
        <v>45963</v>
      </c>
      <c r="F996" s="42">
        <v>45965</v>
      </c>
      <c r="G996" s="42">
        <v>45969</v>
      </c>
      <c r="H996" s="41" t="s">
        <v>17</v>
      </c>
      <c r="I996" s="41"/>
      <c r="J996" s="42">
        <v>45981</v>
      </c>
      <c r="K996" s="43">
        <v>0</v>
      </c>
      <c r="L996" s="44">
        <f>IF(NOT(ISBLANK(tblClean[[#This Row],[Pre-Booking Date]])), 1, 0)</f>
        <v>1</v>
      </c>
      <c r="M996" s="44">
        <f>IF(NOT(ISBLANK(tblClean[[#This Row],[Booking Date]])), 1, 0)</f>
        <v>1</v>
      </c>
      <c r="N996" s="38">
        <f>IF(NOT(ISBLANK(tblClean[[#This Row],[Delivery Date]])), 1, 0)</f>
        <v>1</v>
      </c>
      <c r="O996" s="38">
        <f>IF(OR(LOWER(TRIM(tblClean[[#This Row],[Cancellation Status]]))="yes", LOWER(TRIM(tblClean[[#This Row],[Cancellation Status]]))="cancelled"), 1, 0)</f>
        <v>0</v>
      </c>
      <c r="P996" s="38">
        <f>IF(AND(tblClean[[#This Row],[Is_Delivered]]=1, tblClean[[#This Row],[Is_Cancelled]]=0), 1, 0)</f>
        <v>1</v>
      </c>
      <c r="Q996" s="38">
        <f>IF(AND(NOT(ISBLANK(tblClean[[#This Row],[Pre-Booking Date]])), NOT(ISBLANK(tblClean[[#This Row],[Lead Date]]))), tblClean[[#This Row],[Pre-Booking Date]] - tblClean[[#This Row],[Lead Date]], "")</f>
        <v>5</v>
      </c>
      <c r="R996" s="38">
        <f>IF(AND(NOT(ISBLANK(tblClean[[#This Row],[Booking Date]])), NOT(ISBLANK(tblClean[[#This Row],[Pre-Booking Date]]))), tblClean[[#This Row],[Booking Date]] - tblClean[[#This Row],[Pre-Booking Date]], "")</f>
        <v>2</v>
      </c>
      <c r="S996" s="38">
        <f>IF(AND(NOT(ISBLANK(tblClean[[#This Row],[Delivery Date]])), NOT(ISBLANK(tblClean[[#This Row],[Booking Date]]))), tblClean[[#This Row],[Delivery Date]] - tblClean[[#This Row],[Booking Date]], "")</f>
        <v>4</v>
      </c>
      <c r="T996" s="39">
        <f>IF(AND(tblClean[[#This Row],[Is_SuccessfulDelivery]]=1, NOT(ISBLANK(tblClean[[#This Row],[Delivery Date]])), NOT(ISBLANK(tblClean[[#This Row],[Booking Date]]))),
   tblClean[[#This Row],[Delivery Date]] - tblClean[[#This Row],[Booking Date]],
   "")</f>
        <v>4</v>
      </c>
      <c r="U99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96" s="82">
        <f>IF(tblClean[[#This Row],[Delivery Date]]="", "", tblClean[[#This Row],[Delivery Date]] - tblClean[[#This Row],[Lead Date]])</f>
        <v>11</v>
      </c>
      <c r="W996" s="82" t="str">
        <f>_xlfn.XLOOKUP(tblClean[[#This Row],[Lead ID]], tblHP[Lead ID], tblHP[Potential_Bucket], "")</f>
        <v>Low</v>
      </c>
      <c r="X996" s="82" t="str">
        <f>IF(tblClean[[#This Row],[Customer Rating]]="", "", IF(tblClean[[#This Row],[Customer Rating]]&lt;=2,"0-2", IF(tblClean[[#This Row],[Customer Rating]]&lt;=5,"3-5", IF(tblClean[[#This Row],[Customer Rating]]&lt;=8,"6-8","9-10"))))</f>
        <v>0-2</v>
      </c>
    </row>
    <row r="997" spans="1:24" x14ac:dyDescent="0.3">
      <c r="A997" s="33" t="s">
        <v>1016</v>
      </c>
      <c r="B997" s="34" t="s">
        <v>15</v>
      </c>
      <c r="C997" s="34" t="s">
        <v>16</v>
      </c>
      <c r="D997" s="35">
        <v>45951</v>
      </c>
      <c r="E997" s="35">
        <v>45954</v>
      </c>
      <c r="F997" s="35">
        <v>45956</v>
      </c>
      <c r="G997" s="35">
        <v>45962</v>
      </c>
      <c r="H997" s="34" t="s">
        <v>17</v>
      </c>
      <c r="I997" s="34"/>
      <c r="J997" s="35">
        <v>45980</v>
      </c>
      <c r="K997" s="36">
        <v>4</v>
      </c>
      <c r="L997" s="44">
        <f>IF(NOT(ISBLANK(tblClean[[#This Row],[Pre-Booking Date]])), 1, 0)</f>
        <v>1</v>
      </c>
      <c r="M997" s="44">
        <f>IF(NOT(ISBLANK(tblClean[[#This Row],[Booking Date]])), 1, 0)</f>
        <v>1</v>
      </c>
      <c r="N997" s="38">
        <f>IF(NOT(ISBLANK(tblClean[[#This Row],[Delivery Date]])), 1, 0)</f>
        <v>1</v>
      </c>
      <c r="O997" s="38">
        <f>IF(OR(LOWER(TRIM(tblClean[[#This Row],[Cancellation Status]]))="yes", LOWER(TRIM(tblClean[[#This Row],[Cancellation Status]]))="cancelled"), 1, 0)</f>
        <v>0</v>
      </c>
      <c r="P997" s="38">
        <f>IF(AND(tblClean[[#This Row],[Is_Delivered]]=1, tblClean[[#This Row],[Is_Cancelled]]=0), 1, 0)</f>
        <v>1</v>
      </c>
      <c r="Q997" s="38">
        <f>IF(AND(NOT(ISBLANK(tblClean[[#This Row],[Pre-Booking Date]])), NOT(ISBLANK(tblClean[[#This Row],[Lead Date]]))), tblClean[[#This Row],[Pre-Booking Date]] - tblClean[[#This Row],[Lead Date]], "")</f>
        <v>3</v>
      </c>
      <c r="R997" s="38">
        <f>IF(AND(NOT(ISBLANK(tblClean[[#This Row],[Booking Date]])), NOT(ISBLANK(tblClean[[#This Row],[Pre-Booking Date]]))), tblClean[[#This Row],[Booking Date]] - tblClean[[#This Row],[Pre-Booking Date]], "")</f>
        <v>2</v>
      </c>
      <c r="S997" s="38">
        <f>IF(AND(NOT(ISBLANK(tblClean[[#This Row],[Delivery Date]])), NOT(ISBLANK(tblClean[[#This Row],[Booking Date]]))), tblClean[[#This Row],[Delivery Date]] - tblClean[[#This Row],[Booking Date]], "")</f>
        <v>6</v>
      </c>
      <c r="T997" s="39">
        <f>IF(AND(tblClean[[#This Row],[Is_SuccessfulDelivery]]=1, NOT(ISBLANK(tblClean[[#This Row],[Delivery Date]])), NOT(ISBLANK(tblClean[[#This Row],[Booking Date]]))),
   tblClean[[#This Row],[Delivery Date]] - tblClean[[#This Row],[Booking Date]],
   "")</f>
        <v>6</v>
      </c>
      <c r="U99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97" s="82">
        <f>IF(tblClean[[#This Row],[Delivery Date]]="", "", tblClean[[#This Row],[Delivery Date]] - tblClean[[#This Row],[Lead Date]])</f>
        <v>11</v>
      </c>
      <c r="W997" s="82" t="str">
        <f>_xlfn.XLOOKUP(tblClean[[#This Row],[Lead ID]], tblHP[Lead ID], tblHP[Potential_Bucket], "")</f>
        <v>Low</v>
      </c>
      <c r="X997" s="82" t="str">
        <f>IF(tblClean[[#This Row],[Customer Rating]]="", "", IF(tblClean[[#This Row],[Customer Rating]]&lt;=2,"0-2", IF(tblClean[[#This Row],[Customer Rating]]&lt;=5,"3-5", IF(tblClean[[#This Row],[Customer Rating]]&lt;=8,"6-8","9-10"))))</f>
        <v>3-5</v>
      </c>
    </row>
    <row r="998" spans="1:24" x14ac:dyDescent="0.3">
      <c r="A998" s="40" t="s">
        <v>1017</v>
      </c>
      <c r="B998" s="41" t="s">
        <v>21</v>
      </c>
      <c r="C998" s="41" t="s">
        <v>22</v>
      </c>
      <c r="D998" s="42">
        <v>45951</v>
      </c>
      <c r="E998" s="41"/>
      <c r="F998" s="41"/>
      <c r="G998" s="41"/>
      <c r="H998" s="41" t="s">
        <v>23</v>
      </c>
      <c r="I998" s="41" t="s">
        <v>26</v>
      </c>
      <c r="J998" s="41"/>
      <c r="K998" s="43"/>
      <c r="L998" s="44">
        <f>IF(NOT(ISBLANK(tblClean[[#This Row],[Pre-Booking Date]])), 1, 0)</f>
        <v>0</v>
      </c>
      <c r="M998" s="44">
        <f>IF(NOT(ISBLANK(tblClean[[#This Row],[Booking Date]])), 1, 0)</f>
        <v>0</v>
      </c>
      <c r="N998" s="38">
        <f>IF(NOT(ISBLANK(tblClean[[#This Row],[Delivery Date]])), 1, 0)</f>
        <v>0</v>
      </c>
      <c r="O998" s="38">
        <f>IF(OR(LOWER(TRIM(tblClean[[#This Row],[Cancellation Status]]))="yes", LOWER(TRIM(tblClean[[#This Row],[Cancellation Status]]))="cancelled"), 1, 0)</f>
        <v>1</v>
      </c>
      <c r="P998" s="38">
        <f>IF(AND(tblClean[[#This Row],[Is_Delivered]]=1, tblClean[[#This Row],[Is_Cancelled]]=0), 1, 0)</f>
        <v>0</v>
      </c>
      <c r="Q998" s="38" t="str">
        <f>IF(AND(NOT(ISBLANK(tblClean[[#This Row],[Pre-Booking Date]])), NOT(ISBLANK(tblClean[[#This Row],[Lead Date]]))), tblClean[[#This Row],[Pre-Booking Date]] - tblClean[[#This Row],[Lead Date]], "")</f>
        <v/>
      </c>
      <c r="R998" s="38" t="str">
        <f>IF(AND(NOT(ISBLANK(tblClean[[#This Row],[Booking Date]])), NOT(ISBLANK(tblClean[[#This Row],[Pre-Booking Date]]))), tblClean[[#This Row],[Booking Date]] - tblClean[[#This Row],[Pre-Booking Date]], "")</f>
        <v/>
      </c>
      <c r="S998" s="38" t="str">
        <f>IF(AND(NOT(ISBLANK(tblClean[[#This Row],[Delivery Date]])), NOT(ISBLANK(tblClean[[#This Row],[Booking Date]]))), tblClean[[#This Row],[Delivery Date]] - tblClean[[#This Row],[Booking Date]], "")</f>
        <v/>
      </c>
      <c r="T998" s="39" t="str">
        <f>IF(AND(tblClean[[#This Row],[Is_SuccessfulDelivery]]=1, NOT(ISBLANK(tblClean[[#This Row],[Delivery Date]])), NOT(ISBLANK(tblClean[[#This Row],[Booking Date]]))),
   tblClean[[#This Row],[Delivery Date]] - tblClean[[#This Row],[Booking Date]],
   "")</f>
        <v/>
      </c>
      <c r="U99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998" s="82" t="str">
        <f>IF(tblClean[[#This Row],[Delivery Date]]="", "", tblClean[[#This Row],[Delivery Date]] - tblClean[[#This Row],[Lead Date]])</f>
        <v/>
      </c>
      <c r="W998" s="82" t="str">
        <f>_xlfn.XLOOKUP(tblClean[[#This Row],[Lead ID]], tblHP[Lead ID], tblHP[Potential_Bucket], "")</f>
        <v>Low</v>
      </c>
      <c r="X998" s="82" t="str">
        <f>IF(tblClean[[#This Row],[Customer Rating]]="", "", IF(tblClean[[#This Row],[Customer Rating]]&lt;=2,"0-2", IF(tblClean[[#This Row],[Customer Rating]]&lt;=5,"3-5", IF(tblClean[[#This Row],[Customer Rating]]&lt;=8,"6-8","9-10"))))</f>
        <v/>
      </c>
    </row>
    <row r="999" spans="1:24" x14ac:dyDescent="0.3">
      <c r="A999" s="33" t="s">
        <v>1018</v>
      </c>
      <c r="B999" s="34" t="s">
        <v>32</v>
      </c>
      <c r="C999" s="34" t="s">
        <v>16</v>
      </c>
      <c r="D999" s="35">
        <v>45959</v>
      </c>
      <c r="E999" s="35">
        <v>45961</v>
      </c>
      <c r="F999" s="35">
        <v>45966</v>
      </c>
      <c r="G999" s="35">
        <v>45968</v>
      </c>
      <c r="H999" s="34" t="s">
        <v>17</v>
      </c>
      <c r="I999" s="34"/>
      <c r="J999" s="35">
        <v>45998</v>
      </c>
      <c r="K999" s="36">
        <v>6</v>
      </c>
      <c r="L999" s="44">
        <f>IF(NOT(ISBLANK(tblClean[[#This Row],[Pre-Booking Date]])), 1, 0)</f>
        <v>1</v>
      </c>
      <c r="M999" s="44">
        <f>IF(NOT(ISBLANK(tblClean[[#This Row],[Booking Date]])), 1, 0)</f>
        <v>1</v>
      </c>
      <c r="N999" s="38">
        <f>IF(NOT(ISBLANK(tblClean[[#This Row],[Delivery Date]])), 1, 0)</f>
        <v>1</v>
      </c>
      <c r="O999" s="38">
        <f>IF(OR(LOWER(TRIM(tblClean[[#This Row],[Cancellation Status]]))="yes", LOWER(TRIM(tblClean[[#This Row],[Cancellation Status]]))="cancelled"), 1, 0)</f>
        <v>0</v>
      </c>
      <c r="P999" s="38">
        <f>IF(AND(tblClean[[#This Row],[Is_Delivered]]=1, tblClean[[#This Row],[Is_Cancelled]]=0), 1, 0)</f>
        <v>1</v>
      </c>
      <c r="Q999" s="38">
        <f>IF(AND(NOT(ISBLANK(tblClean[[#This Row],[Pre-Booking Date]])), NOT(ISBLANK(tblClean[[#This Row],[Lead Date]]))), tblClean[[#This Row],[Pre-Booking Date]] - tblClean[[#This Row],[Lead Date]], "")</f>
        <v>2</v>
      </c>
      <c r="R999" s="38">
        <f>IF(AND(NOT(ISBLANK(tblClean[[#This Row],[Booking Date]])), NOT(ISBLANK(tblClean[[#This Row],[Pre-Booking Date]]))), tblClean[[#This Row],[Booking Date]] - tblClean[[#This Row],[Pre-Booking Date]], "")</f>
        <v>5</v>
      </c>
      <c r="S999" s="38">
        <f>IF(AND(NOT(ISBLANK(tblClean[[#This Row],[Delivery Date]])), NOT(ISBLANK(tblClean[[#This Row],[Booking Date]]))), tblClean[[#This Row],[Delivery Date]] - tblClean[[#This Row],[Booking Date]], "")</f>
        <v>2</v>
      </c>
      <c r="T999" s="39">
        <f>IF(AND(tblClean[[#This Row],[Is_SuccessfulDelivery]]=1, NOT(ISBLANK(tblClean[[#This Row],[Delivery Date]])), NOT(ISBLANK(tblClean[[#This Row],[Booking Date]]))),
   tblClean[[#This Row],[Delivery Date]] - tblClean[[#This Row],[Booking Date]],
   "")</f>
        <v>2</v>
      </c>
      <c r="U999"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999" s="82">
        <f>IF(tblClean[[#This Row],[Delivery Date]]="", "", tblClean[[#This Row],[Delivery Date]] - tblClean[[#This Row],[Lead Date]])</f>
        <v>9</v>
      </c>
      <c r="W999" s="82" t="str">
        <f>_xlfn.XLOOKUP(tblClean[[#This Row],[Lead ID]], tblHP[Lead ID], tblHP[Potential_Bucket], "")</f>
        <v>Low</v>
      </c>
      <c r="X999" s="82" t="str">
        <f>IF(tblClean[[#This Row],[Customer Rating]]="", "", IF(tblClean[[#This Row],[Customer Rating]]&lt;=2,"0-2", IF(tblClean[[#This Row],[Customer Rating]]&lt;=5,"3-5", IF(tblClean[[#This Row],[Customer Rating]]&lt;=8,"6-8","9-10"))))</f>
        <v>6-8</v>
      </c>
    </row>
    <row r="1000" spans="1:24" x14ac:dyDescent="0.3">
      <c r="A1000" s="40" t="s">
        <v>1019</v>
      </c>
      <c r="B1000" s="41" t="s">
        <v>19</v>
      </c>
      <c r="C1000" s="41" t="s">
        <v>30</v>
      </c>
      <c r="D1000" s="42">
        <v>45955</v>
      </c>
      <c r="E1000" s="42">
        <v>45959</v>
      </c>
      <c r="F1000" s="42">
        <v>45961</v>
      </c>
      <c r="G1000" s="42">
        <v>45968</v>
      </c>
      <c r="H1000" s="41" t="s">
        <v>17</v>
      </c>
      <c r="I1000" s="41"/>
      <c r="J1000" s="42">
        <v>45988</v>
      </c>
      <c r="K1000" s="43">
        <v>3</v>
      </c>
      <c r="L1000" s="44">
        <f>IF(NOT(ISBLANK(tblClean[[#This Row],[Pre-Booking Date]])), 1, 0)</f>
        <v>1</v>
      </c>
      <c r="M1000" s="44">
        <f>IF(NOT(ISBLANK(tblClean[[#This Row],[Booking Date]])), 1, 0)</f>
        <v>1</v>
      </c>
      <c r="N1000" s="38">
        <f>IF(NOT(ISBLANK(tblClean[[#This Row],[Delivery Date]])), 1, 0)</f>
        <v>1</v>
      </c>
      <c r="O1000" s="38">
        <f>IF(OR(LOWER(TRIM(tblClean[[#This Row],[Cancellation Status]]))="yes", LOWER(TRIM(tblClean[[#This Row],[Cancellation Status]]))="cancelled"), 1, 0)</f>
        <v>0</v>
      </c>
      <c r="P1000" s="38">
        <f>IF(AND(tblClean[[#This Row],[Is_Delivered]]=1, tblClean[[#This Row],[Is_Cancelled]]=0), 1, 0)</f>
        <v>1</v>
      </c>
      <c r="Q1000" s="38">
        <f>IF(AND(NOT(ISBLANK(tblClean[[#This Row],[Pre-Booking Date]])), NOT(ISBLANK(tblClean[[#This Row],[Lead Date]]))), tblClean[[#This Row],[Pre-Booking Date]] - tblClean[[#This Row],[Lead Date]], "")</f>
        <v>4</v>
      </c>
      <c r="R1000" s="38">
        <f>IF(AND(NOT(ISBLANK(tblClean[[#This Row],[Booking Date]])), NOT(ISBLANK(tblClean[[#This Row],[Pre-Booking Date]]))), tblClean[[#This Row],[Booking Date]] - tblClean[[#This Row],[Pre-Booking Date]], "")</f>
        <v>2</v>
      </c>
      <c r="S1000" s="38">
        <f>IF(AND(NOT(ISBLANK(tblClean[[#This Row],[Delivery Date]])), NOT(ISBLANK(tblClean[[#This Row],[Booking Date]]))), tblClean[[#This Row],[Delivery Date]] - tblClean[[#This Row],[Booking Date]], "")</f>
        <v>7</v>
      </c>
      <c r="T1000" s="39">
        <f>IF(AND(tblClean[[#This Row],[Is_SuccessfulDelivery]]=1, NOT(ISBLANK(tblClean[[#This Row],[Delivery Date]])), NOT(ISBLANK(tblClean[[#This Row],[Booking Date]]))),
   tblClean[[#This Row],[Delivery Date]] - tblClean[[#This Row],[Booking Date]],
   "")</f>
        <v>7</v>
      </c>
      <c r="U1000"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00" s="82">
        <f>IF(tblClean[[#This Row],[Delivery Date]]="", "", tblClean[[#This Row],[Delivery Date]] - tblClean[[#This Row],[Lead Date]])</f>
        <v>13</v>
      </c>
      <c r="W1000" s="82" t="str">
        <f>_xlfn.XLOOKUP(tblClean[[#This Row],[Lead ID]], tblHP[Lead ID], tblHP[Potential_Bucket], "")</f>
        <v>Medium</v>
      </c>
      <c r="X1000" s="82" t="str">
        <f>IF(tblClean[[#This Row],[Customer Rating]]="", "", IF(tblClean[[#This Row],[Customer Rating]]&lt;=2,"0-2", IF(tblClean[[#This Row],[Customer Rating]]&lt;=5,"3-5", IF(tblClean[[#This Row],[Customer Rating]]&lt;=8,"6-8","9-10"))))</f>
        <v>3-5</v>
      </c>
    </row>
    <row r="1001" spans="1:24" x14ac:dyDescent="0.3">
      <c r="A1001" s="33" t="s">
        <v>1020</v>
      </c>
      <c r="B1001" s="34" t="s">
        <v>32</v>
      </c>
      <c r="C1001" s="34" t="s">
        <v>30</v>
      </c>
      <c r="D1001" s="35">
        <v>45948</v>
      </c>
      <c r="E1001" s="35">
        <v>45953</v>
      </c>
      <c r="F1001" s="35">
        <v>45958</v>
      </c>
      <c r="G1001" s="35">
        <v>45965</v>
      </c>
      <c r="H1001" s="34" t="s">
        <v>17</v>
      </c>
      <c r="I1001" s="34"/>
      <c r="J1001" s="35">
        <v>45975</v>
      </c>
      <c r="K1001" s="36">
        <v>5</v>
      </c>
      <c r="L1001" s="44">
        <f>IF(NOT(ISBLANK(tblClean[[#This Row],[Pre-Booking Date]])), 1, 0)</f>
        <v>1</v>
      </c>
      <c r="M1001" s="44">
        <f>IF(NOT(ISBLANK(tblClean[[#This Row],[Booking Date]])), 1, 0)</f>
        <v>1</v>
      </c>
      <c r="N1001" s="38">
        <f>IF(NOT(ISBLANK(tblClean[[#This Row],[Delivery Date]])), 1, 0)</f>
        <v>1</v>
      </c>
      <c r="O1001" s="38">
        <f>IF(OR(LOWER(TRIM(tblClean[[#This Row],[Cancellation Status]]))="yes", LOWER(TRIM(tblClean[[#This Row],[Cancellation Status]]))="cancelled"), 1, 0)</f>
        <v>0</v>
      </c>
      <c r="P1001" s="38">
        <f>IF(AND(tblClean[[#This Row],[Is_Delivered]]=1, tblClean[[#This Row],[Is_Cancelled]]=0), 1, 0)</f>
        <v>1</v>
      </c>
      <c r="Q1001" s="38">
        <f>IF(AND(NOT(ISBLANK(tblClean[[#This Row],[Pre-Booking Date]])), NOT(ISBLANK(tblClean[[#This Row],[Lead Date]]))), tblClean[[#This Row],[Pre-Booking Date]] - tblClean[[#This Row],[Lead Date]], "")</f>
        <v>5</v>
      </c>
      <c r="R1001" s="38">
        <f>IF(AND(NOT(ISBLANK(tblClean[[#This Row],[Booking Date]])), NOT(ISBLANK(tblClean[[#This Row],[Pre-Booking Date]]))), tblClean[[#This Row],[Booking Date]] - tblClean[[#This Row],[Pre-Booking Date]], "")</f>
        <v>5</v>
      </c>
      <c r="S1001" s="38">
        <f>IF(AND(NOT(ISBLANK(tblClean[[#This Row],[Delivery Date]])), NOT(ISBLANK(tblClean[[#This Row],[Booking Date]]))), tblClean[[#This Row],[Delivery Date]] - tblClean[[#This Row],[Booking Date]], "")</f>
        <v>7</v>
      </c>
      <c r="T1001" s="39">
        <f>IF(AND(tblClean[[#This Row],[Is_SuccessfulDelivery]]=1, NOT(ISBLANK(tblClean[[#This Row],[Delivery Date]])), NOT(ISBLANK(tblClean[[#This Row],[Booking Date]]))),
   tblClean[[#This Row],[Delivery Date]] - tblClean[[#This Row],[Booking Date]],
   "")</f>
        <v>7</v>
      </c>
      <c r="U1001"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01" s="82">
        <f>IF(tblClean[[#This Row],[Delivery Date]]="", "", tblClean[[#This Row],[Delivery Date]] - tblClean[[#This Row],[Lead Date]])</f>
        <v>17</v>
      </c>
      <c r="W1001" s="82" t="str">
        <f>_xlfn.XLOOKUP(tblClean[[#This Row],[Lead ID]], tblHP[Lead ID], tblHP[Potential_Bucket], "")</f>
        <v>Medium</v>
      </c>
      <c r="X1001" s="82" t="str">
        <f>IF(tblClean[[#This Row],[Customer Rating]]="", "", IF(tblClean[[#This Row],[Customer Rating]]&lt;=2,"0-2", IF(tblClean[[#This Row],[Customer Rating]]&lt;=5,"3-5", IF(tblClean[[#This Row],[Customer Rating]]&lt;=8,"6-8","9-10"))))</f>
        <v>3-5</v>
      </c>
    </row>
    <row r="1002" spans="1:24" x14ac:dyDescent="0.3">
      <c r="A1002" s="40" t="s">
        <v>1021</v>
      </c>
      <c r="B1002" s="41" t="s">
        <v>32</v>
      </c>
      <c r="C1002" s="41" t="s">
        <v>30</v>
      </c>
      <c r="D1002" s="42">
        <v>45954</v>
      </c>
      <c r="E1002" s="42">
        <v>45957</v>
      </c>
      <c r="F1002" s="42">
        <v>45959</v>
      </c>
      <c r="G1002" s="42">
        <v>45963</v>
      </c>
      <c r="H1002" s="41" t="s">
        <v>17</v>
      </c>
      <c r="I1002" s="41"/>
      <c r="J1002" s="42">
        <v>45989</v>
      </c>
      <c r="K1002" s="43">
        <v>7</v>
      </c>
      <c r="L1002" s="44">
        <f>IF(NOT(ISBLANK(tblClean[[#This Row],[Pre-Booking Date]])), 1, 0)</f>
        <v>1</v>
      </c>
      <c r="M1002" s="44">
        <f>IF(NOT(ISBLANK(tblClean[[#This Row],[Booking Date]])), 1, 0)</f>
        <v>1</v>
      </c>
      <c r="N1002" s="38">
        <f>IF(NOT(ISBLANK(tblClean[[#This Row],[Delivery Date]])), 1, 0)</f>
        <v>1</v>
      </c>
      <c r="O1002" s="38">
        <f>IF(OR(LOWER(TRIM(tblClean[[#This Row],[Cancellation Status]]))="yes", LOWER(TRIM(tblClean[[#This Row],[Cancellation Status]]))="cancelled"), 1, 0)</f>
        <v>0</v>
      </c>
      <c r="P1002" s="38">
        <f>IF(AND(tblClean[[#This Row],[Is_Delivered]]=1, tblClean[[#This Row],[Is_Cancelled]]=0), 1, 0)</f>
        <v>1</v>
      </c>
      <c r="Q1002" s="38">
        <f>IF(AND(NOT(ISBLANK(tblClean[[#This Row],[Pre-Booking Date]])), NOT(ISBLANK(tblClean[[#This Row],[Lead Date]]))), tblClean[[#This Row],[Pre-Booking Date]] - tblClean[[#This Row],[Lead Date]], "")</f>
        <v>3</v>
      </c>
      <c r="R1002" s="38">
        <f>IF(AND(NOT(ISBLANK(tblClean[[#This Row],[Booking Date]])), NOT(ISBLANK(tblClean[[#This Row],[Pre-Booking Date]]))), tblClean[[#This Row],[Booking Date]] - tblClean[[#This Row],[Pre-Booking Date]], "")</f>
        <v>2</v>
      </c>
      <c r="S1002" s="38">
        <f>IF(AND(NOT(ISBLANK(tblClean[[#This Row],[Delivery Date]])), NOT(ISBLANK(tblClean[[#This Row],[Booking Date]]))), tblClean[[#This Row],[Delivery Date]] - tblClean[[#This Row],[Booking Date]], "")</f>
        <v>4</v>
      </c>
      <c r="T1002" s="39">
        <f>IF(AND(tblClean[[#This Row],[Is_SuccessfulDelivery]]=1, NOT(ISBLANK(tblClean[[#This Row],[Delivery Date]])), NOT(ISBLANK(tblClean[[#This Row],[Booking Date]]))),
   tblClean[[#This Row],[Delivery Date]] - tblClean[[#This Row],[Booking Date]],
   "")</f>
        <v>4</v>
      </c>
      <c r="U1002"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002" s="82">
        <f>IF(tblClean[[#This Row],[Delivery Date]]="", "", tblClean[[#This Row],[Delivery Date]] - tblClean[[#This Row],[Lead Date]])</f>
        <v>9</v>
      </c>
      <c r="W1002" s="82" t="str">
        <f>_xlfn.XLOOKUP(tblClean[[#This Row],[Lead ID]], tblHP[Lead ID], tblHP[Potential_Bucket], "")</f>
        <v>High</v>
      </c>
      <c r="X1002" s="82" t="str">
        <f>IF(tblClean[[#This Row],[Customer Rating]]="", "", IF(tblClean[[#This Row],[Customer Rating]]&lt;=2,"0-2", IF(tblClean[[#This Row],[Customer Rating]]&lt;=5,"3-5", IF(tblClean[[#This Row],[Customer Rating]]&lt;=8,"6-8","9-10"))))</f>
        <v>6-8</v>
      </c>
    </row>
    <row r="1003" spans="1:24" x14ac:dyDescent="0.3">
      <c r="A1003" s="33" t="s">
        <v>1022</v>
      </c>
      <c r="B1003" s="34" t="s">
        <v>21</v>
      </c>
      <c r="C1003" s="34" t="s">
        <v>30</v>
      </c>
      <c r="D1003" s="35">
        <v>45958</v>
      </c>
      <c r="E1003" s="35">
        <v>45963</v>
      </c>
      <c r="F1003" s="35">
        <v>45966</v>
      </c>
      <c r="G1003" s="35">
        <v>45972</v>
      </c>
      <c r="H1003" s="34" t="s">
        <v>17</v>
      </c>
      <c r="I1003" s="34"/>
      <c r="J1003" s="35">
        <v>46000</v>
      </c>
      <c r="K1003" s="36">
        <v>1</v>
      </c>
      <c r="L1003" s="44">
        <f>IF(NOT(ISBLANK(tblClean[[#This Row],[Pre-Booking Date]])), 1, 0)</f>
        <v>1</v>
      </c>
      <c r="M1003" s="44">
        <f>IF(NOT(ISBLANK(tblClean[[#This Row],[Booking Date]])), 1, 0)</f>
        <v>1</v>
      </c>
      <c r="N1003" s="38">
        <f>IF(NOT(ISBLANK(tblClean[[#This Row],[Delivery Date]])), 1, 0)</f>
        <v>1</v>
      </c>
      <c r="O1003" s="38">
        <f>IF(OR(LOWER(TRIM(tblClean[[#This Row],[Cancellation Status]]))="yes", LOWER(TRIM(tblClean[[#This Row],[Cancellation Status]]))="cancelled"), 1, 0)</f>
        <v>0</v>
      </c>
      <c r="P1003" s="38">
        <f>IF(AND(tblClean[[#This Row],[Is_Delivered]]=1, tblClean[[#This Row],[Is_Cancelled]]=0), 1, 0)</f>
        <v>1</v>
      </c>
      <c r="Q1003" s="38">
        <f>IF(AND(NOT(ISBLANK(tblClean[[#This Row],[Pre-Booking Date]])), NOT(ISBLANK(tblClean[[#This Row],[Lead Date]]))), tblClean[[#This Row],[Pre-Booking Date]] - tblClean[[#This Row],[Lead Date]], "")</f>
        <v>5</v>
      </c>
      <c r="R1003" s="38">
        <f>IF(AND(NOT(ISBLANK(tblClean[[#This Row],[Booking Date]])), NOT(ISBLANK(tblClean[[#This Row],[Pre-Booking Date]]))), tblClean[[#This Row],[Booking Date]] - tblClean[[#This Row],[Pre-Booking Date]], "")</f>
        <v>3</v>
      </c>
      <c r="S1003" s="38">
        <f>IF(AND(NOT(ISBLANK(tblClean[[#This Row],[Delivery Date]])), NOT(ISBLANK(tblClean[[#This Row],[Booking Date]]))), tblClean[[#This Row],[Delivery Date]] - tblClean[[#This Row],[Booking Date]], "")</f>
        <v>6</v>
      </c>
      <c r="T1003" s="39">
        <f>IF(AND(tblClean[[#This Row],[Is_SuccessfulDelivery]]=1, NOT(ISBLANK(tblClean[[#This Row],[Delivery Date]])), NOT(ISBLANK(tblClean[[#This Row],[Booking Date]]))),
   tblClean[[#This Row],[Delivery Date]] - tblClean[[#This Row],[Booking Date]],
   "")</f>
        <v>6</v>
      </c>
      <c r="U1003"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03" s="82">
        <f>IF(tblClean[[#This Row],[Delivery Date]]="", "", tblClean[[#This Row],[Delivery Date]] - tblClean[[#This Row],[Lead Date]])</f>
        <v>14</v>
      </c>
      <c r="W1003" s="82" t="str">
        <f>_xlfn.XLOOKUP(tblClean[[#This Row],[Lead ID]], tblHP[Lead ID], tblHP[Potential_Bucket], "")</f>
        <v>Low</v>
      </c>
      <c r="X1003" s="82" t="str">
        <f>IF(tblClean[[#This Row],[Customer Rating]]="", "", IF(tblClean[[#This Row],[Customer Rating]]&lt;=2,"0-2", IF(tblClean[[#This Row],[Customer Rating]]&lt;=5,"3-5", IF(tblClean[[#This Row],[Customer Rating]]&lt;=8,"6-8","9-10"))))</f>
        <v>0-2</v>
      </c>
    </row>
    <row r="1004" spans="1:24" x14ac:dyDescent="0.3">
      <c r="A1004" s="40" t="s">
        <v>1023</v>
      </c>
      <c r="B1004" s="41" t="s">
        <v>32</v>
      </c>
      <c r="C1004" s="41" t="s">
        <v>30</v>
      </c>
      <c r="D1004" s="42">
        <v>45937</v>
      </c>
      <c r="E1004" s="42">
        <v>45940</v>
      </c>
      <c r="F1004" s="42">
        <v>45945</v>
      </c>
      <c r="G1004" s="42">
        <v>45951</v>
      </c>
      <c r="H1004" s="41" t="s">
        <v>17</v>
      </c>
      <c r="I1004" s="41"/>
      <c r="J1004" s="42">
        <v>45979</v>
      </c>
      <c r="K1004" s="43">
        <v>5</v>
      </c>
      <c r="L1004" s="44">
        <f>IF(NOT(ISBLANK(tblClean[[#This Row],[Pre-Booking Date]])), 1, 0)</f>
        <v>1</v>
      </c>
      <c r="M1004" s="44">
        <f>IF(NOT(ISBLANK(tblClean[[#This Row],[Booking Date]])), 1, 0)</f>
        <v>1</v>
      </c>
      <c r="N1004" s="38">
        <f>IF(NOT(ISBLANK(tblClean[[#This Row],[Delivery Date]])), 1, 0)</f>
        <v>1</v>
      </c>
      <c r="O1004" s="38">
        <f>IF(OR(LOWER(TRIM(tblClean[[#This Row],[Cancellation Status]]))="yes", LOWER(TRIM(tblClean[[#This Row],[Cancellation Status]]))="cancelled"), 1, 0)</f>
        <v>0</v>
      </c>
      <c r="P1004" s="38">
        <f>IF(AND(tblClean[[#This Row],[Is_Delivered]]=1, tblClean[[#This Row],[Is_Cancelled]]=0), 1, 0)</f>
        <v>1</v>
      </c>
      <c r="Q1004" s="38">
        <f>IF(AND(NOT(ISBLANK(tblClean[[#This Row],[Pre-Booking Date]])), NOT(ISBLANK(tblClean[[#This Row],[Lead Date]]))), tblClean[[#This Row],[Pre-Booking Date]] - tblClean[[#This Row],[Lead Date]], "")</f>
        <v>3</v>
      </c>
      <c r="R1004" s="38">
        <f>IF(AND(NOT(ISBLANK(tblClean[[#This Row],[Booking Date]])), NOT(ISBLANK(tblClean[[#This Row],[Pre-Booking Date]]))), tblClean[[#This Row],[Booking Date]] - tblClean[[#This Row],[Pre-Booking Date]], "")</f>
        <v>5</v>
      </c>
      <c r="S1004" s="38">
        <f>IF(AND(NOT(ISBLANK(tblClean[[#This Row],[Delivery Date]])), NOT(ISBLANK(tblClean[[#This Row],[Booking Date]]))), tblClean[[#This Row],[Delivery Date]] - tblClean[[#This Row],[Booking Date]], "")</f>
        <v>6</v>
      </c>
      <c r="T1004" s="39">
        <f>IF(AND(tblClean[[#This Row],[Is_SuccessfulDelivery]]=1, NOT(ISBLANK(tblClean[[#This Row],[Delivery Date]])), NOT(ISBLANK(tblClean[[#This Row],[Booking Date]]))),
   tblClean[[#This Row],[Delivery Date]] - tblClean[[#This Row],[Booking Date]],
   "")</f>
        <v>6</v>
      </c>
      <c r="U1004"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04" s="82">
        <f>IF(tblClean[[#This Row],[Delivery Date]]="", "", tblClean[[#This Row],[Delivery Date]] - tblClean[[#This Row],[Lead Date]])</f>
        <v>14</v>
      </c>
      <c r="W1004" s="82" t="str">
        <f>_xlfn.XLOOKUP(tblClean[[#This Row],[Lead ID]], tblHP[Lead ID], tblHP[Potential_Bucket], "")</f>
        <v>Medium</v>
      </c>
      <c r="X1004" s="82" t="str">
        <f>IF(tblClean[[#This Row],[Customer Rating]]="", "", IF(tblClean[[#This Row],[Customer Rating]]&lt;=2,"0-2", IF(tblClean[[#This Row],[Customer Rating]]&lt;=5,"3-5", IF(tblClean[[#This Row],[Customer Rating]]&lt;=8,"6-8","9-10"))))</f>
        <v>3-5</v>
      </c>
    </row>
    <row r="1005" spans="1:24" x14ac:dyDescent="0.3">
      <c r="A1005" s="33" t="s">
        <v>1024</v>
      </c>
      <c r="B1005" s="34" t="s">
        <v>21</v>
      </c>
      <c r="C1005" s="34" t="s">
        <v>30</v>
      </c>
      <c r="D1005" s="35">
        <v>45944</v>
      </c>
      <c r="E1005" s="35">
        <v>45949</v>
      </c>
      <c r="F1005" s="35">
        <v>45953</v>
      </c>
      <c r="G1005" s="35">
        <v>45956</v>
      </c>
      <c r="H1005" s="34" t="s">
        <v>17</v>
      </c>
      <c r="I1005" s="34"/>
      <c r="J1005" s="35">
        <v>45973</v>
      </c>
      <c r="K1005" s="36">
        <v>7</v>
      </c>
      <c r="L1005" s="44">
        <f>IF(NOT(ISBLANK(tblClean[[#This Row],[Pre-Booking Date]])), 1, 0)</f>
        <v>1</v>
      </c>
      <c r="M1005" s="44">
        <f>IF(NOT(ISBLANK(tblClean[[#This Row],[Booking Date]])), 1, 0)</f>
        <v>1</v>
      </c>
      <c r="N1005" s="38">
        <f>IF(NOT(ISBLANK(tblClean[[#This Row],[Delivery Date]])), 1, 0)</f>
        <v>1</v>
      </c>
      <c r="O1005" s="38">
        <f>IF(OR(LOWER(TRIM(tblClean[[#This Row],[Cancellation Status]]))="yes", LOWER(TRIM(tblClean[[#This Row],[Cancellation Status]]))="cancelled"), 1, 0)</f>
        <v>0</v>
      </c>
      <c r="P1005" s="38">
        <f>IF(AND(tblClean[[#This Row],[Is_Delivered]]=1, tblClean[[#This Row],[Is_Cancelled]]=0), 1, 0)</f>
        <v>1</v>
      </c>
      <c r="Q1005" s="38">
        <f>IF(AND(NOT(ISBLANK(tblClean[[#This Row],[Pre-Booking Date]])), NOT(ISBLANK(tblClean[[#This Row],[Lead Date]]))), tblClean[[#This Row],[Pre-Booking Date]] - tblClean[[#This Row],[Lead Date]], "")</f>
        <v>5</v>
      </c>
      <c r="R1005" s="38">
        <f>IF(AND(NOT(ISBLANK(tblClean[[#This Row],[Booking Date]])), NOT(ISBLANK(tblClean[[#This Row],[Pre-Booking Date]]))), tblClean[[#This Row],[Booking Date]] - tblClean[[#This Row],[Pre-Booking Date]], "")</f>
        <v>4</v>
      </c>
      <c r="S1005" s="38">
        <f>IF(AND(NOT(ISBLANK(tblClean[[#This Row],[Delivery Date]])), NOT(ISBLANK(tblClean[[#This Row],[Booking Date]]))), tblClean[[#This Row],[Delivery Date]] - tblClean[[#This Row],[Booking Date]], "")</f>
        <v>3</v>
      </c>
      <c r="T1005" s="39">
        <f>IF(AND(tblClean[[#This Row],[Is_SuccessfulDelivery]]=1, NOT(ISBLANK(tblClean[[#This Row],[Delivery Date]])), NOT(ISBLANK(tblClean[[#This Row],[Booking Date]]))),
   tblClean[[#This Row],[Delivery Date]] - tblClean[[#This Row],[Booking Date]],
   "")</f>
        <v>3</v>
      </c>
      <c r="U1005"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Passive</v>
      </c>
      <c r="V1005" s="82">
        <f>IF(tblClean[[#This Row],[Delivery Date]]="", "", tblClean[[#This Row],[Delivery Date]] - tblClean[[#This Row],[Lead Date]])</f>
        <v>12</v>
      </c>
      <c r="W1005" s="82" t="str">
        <f>_xlfn.XLOOKUP(tblClean[[#This Row],[Lead ID]], tblHP[Lead ID], tblHP[Potential_Bucket], "")</f>
        <v>Low</v>
      </c>
      <c r="X1005" s="82" t="str">
        <f>IF(tblClean[[#This Row],[Customer Rating]]="", "", IF(tblClean[[#This Row],[Customer Rating]]&lt;=2,"0-2", IF(tblClean[[#This Row],[Customer Rating]]&lt;=5,"3-5", IF(tblClean[[#This Row],[Customer Rating]]&lt;=8,"6-8","9-10"))))</f>
        <v>6-8</v>
      </c>
    </row>
    <row r="1006" spans="1:24" x14ac:dyDescent="0.3">
      <c r="A1006" s="40" t="s">
        <v>1025</v>
      </c>
      <c r="B1006" s="41" t="s">
        <v>15</v>
      </c>
      <c r="C1006" s="41" t="s">
        <v>16</v>
      </c>
      <c r="D1006" s="42">
        <v>45945</v>
      </c>
      <c r="E1006" s="42">
        <v>45950</v>
      </c>
      <c r="F1006" s="42">
        <v>45954</v>
      </c>
      <c r="G1006" s="42">
        <v>45960</v>
      </c>
      <c r="H1006" s="41" t="s">
        <v>17</v>
      </c>
      <c r="I1006" s="41"/>
      <c r="J1006" s="42">
        <v>45980</v>
      </c>
      <c r="K1006" s="43">
        <v>3</v>
      </c>
      <c r="L1006" s="44">
        <f>IF(NOT(ISBLANK(tblClean[[#This Row],[Pre-Booking Date]])), 1, 0)</f>
        <v>1</v>
      </c>
      <c r="M1006" s="44">
        <f>IF(NOT(ISBLANK(tblClean[[#This Row],[Booking Date]])), 1, 0)</f>
        <v>1</v>
      </c>
      <c r="N1006" s="38">
        <f>IF(NOT(ISBLANK(tblClean[[#This Row],[Delivery Date]])), 1, 0)</f>
        <v>1</v>
      </c>
      <c r="O1006" s="38">
        <f>IF(OR(LOWER(TRIM(tblClean[[#This Row],[Cancellation Status]]))="yes", LOWER(TRIM(tblClean[[#This Row],[Cancellation Status]]))="cancelled"), 1, 0)</f>
        <v>0</v>
      </c>
      <c r="P1006" s="38">
        <f>IF(AND(tblClean[[#This Row],[Is_Delivered]]=1, tblClean[[#This Row],[Is_Cancelled]]=0), 1, 0)</f>
        <v>1</v>
      </c>
      <c r="Q1006" s="38">
        <f>IF(AND(NOT(ISBLANK(tblClean[[#This Row],[Pre-Booking Date]])), NOT(ISBLANK(tblClean[[#This Row],[Lead Date]]))), tblClean[[#This Row],[Pre-Booking Date]] - tblClean[[#This Row],[Lead Date]], "")</f>
        <v>5</v>
      </c>
      <c r="R1006" s="38">
        <f>IF(AND(NOT(ISBLANK(tblClean[[#This Row],[Booking Date]])), NOT(ISBLANK(tblClean[[#This Row],[Pre-Booking Date]]))), tblClean[[#This Row],[Booking Date]] - tblClean[[#This Row],[Pre-Booking Date]], "")</f>
        <v>4</v>
      </c>
      <c r="S1006" s="38">
        <f>IF(AND(NOT(ISBLANK(tblClean[[#This Row],[Delivery Date]])), NOT(ISBLANK(tblClean[[#This Row],[Booking Date]]))), tblClean[[#This Row],[Delivery Date]] - tblClean[[#This Row],[Booking Date]], "")</f>
        <v>6</v>
      </c>
      <c r="T1006" s="39">
        <f>IF(AND(tblClean[[#This Row],[Is_SuccessfulDelivery]]=1, NOT(ISBLANK(tblClean[[#This Row],[Delivery Date]])), NOT(ISBLANK(tblClean[[#This Row],[Booking Date]]))),
   tblClean[[#This Row],[Delivery Date]] - tblClean[[#This Row],[Booking Date]],
   "")</f>
        <v>6</v>
      </c>
      <c r="U1006"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06" s="82">
        <f>IF(tblClean[[#This Row],[Delivery Date]]="", "", tblClean[[#This Row],[Delivery Date]] - tblClean[[#This Row],[Lead Date]])</f>
        <v>15</v>
      </c>
      <c r="W1006" s="82" t="str">
        <f>_xlfn.XLOOKUP(tblClean[[#This Row],[Lead ID]], tblHP[Lead ID], tblHP[Potential_Bucket], "")</f>
        <v>Low</v>
      </c>
      <c r="X1006" s="82" t="str">
        <f>IF(tblClean[[#This Row],[Customer Rating]]="", "", IF(tblClean[[#This Row],[Customer Rating]]&lt;=2,"0-2", IF(tblClean[[#This Row],[Customer Rating]]&lt;=5,"3-5", IF(tblClean[[#This Row],[Customer Rating]]&lt;=8,"6-8","9-10"))))</f>
        <v>3-5</v>
      </c>
    </row>
    <row r="1007" spans="1:24" x14ac:dyDescent="0.3">
      <c r="A1007" s="33" t="s">
        <v>1026</v>
      </c>
      <c r="B1007" s="34" t="s">
        <v>15</v>
      </c>
      <c r="C1007" s="34" t="s">
        <v>22</v>
      </c>
      <c r="D1007" s="35">
        <v>45959</v>
      </c>
      <c r="E1007" s="34"/>
      <c r="F1007" s="34"/>
      <c r="G1007" s="34"/>
      <c r="H1007" s="34" t="s">
        <v>23</v>
      </c>
      <c r="I1007" s="34" t="s">
        <v>33</v>
      </c>
      <c r="J1007" s="34"/>
      <c r="K1007" s="36"/>
      <c r="L1007" s="44">
        <f>IF(NOT(ISBLANK(tblClean[[#This Row],[Pre-Booking Date]])), 1, 0)</f>
        <v>0</v>
      </c>
      <c r="M1007" s="44">
        <f>IF(NOT(ISBLANK(tblClean[[#This Row],[Booking Date]])), 1, 0)</f>
        <v>0</v>
      </c>
      <c r="N1007" s="38">
        <f>IF(NOT(ISBLANK(tblClean[[#This Row],[Delivery Date]])), 1, 0)</f>
        <v>0</v>
      </c>
      <c r="O1007" s="38">
        <f>IF(OR(LOWER(TRIM(tblClean[[#This Row],[Cancellation Status]]))="yes", LOWER(TRIM(tblClean[[#This Row],[Cancellation Status]]))="cancelled"), 1, 0)</f>
        <v>1</v>
      </c>
      <c r="P1007" s="38">
        <f>IF(AND(tblClean[[#This Row],[Is_Delivered]]=1, tblClean[[#This Row],[Is_Cancelled]]=0), 1, 0)</f>
        <v>0</v>
      </c>
      <c r="Q1007" s="38" t="str">
        <f>IF(AND(NOT(ISBLANK(tblClean[[#This Row],[Pre-Booking Date]])), NOT(ISBLANK(tblClean[[#This Row],[Lead Date]]))), tblClean[[#This Row],[Pre-Booking Date]] - tblClean[[#This Row],[Lead Date]], "")</f>
        <v/>
      </c>
      <c r="R1007" s="38" t="str">
        <f>IF(AND(NOT(ISBLANK(tblClean[[#This Row],[Booking Date]])), NOT(ISBLANK(tblClean[[#This Row],[Pre-Booking Date]]))), tblClean[[#This Row],[Booking Date]] - tblClean[[#This Row],[Pre-Booking Date]], "")</f>
        <v/>
      </c>
      <c r="S1007" s="38" t="str">
        <f>IF(AND(NOT(ISBLANK(tblClean[[#This Row],[Delivery Date]])), NOT(ISBLANK(tblClean[[#This Row],[Booking Date]]))), tblClean[[#This Row],[Delivery Date]] - tblClean[[#This Row],[Booking Date]], "")</f>
        <v/>
      </c>
      <c r="T1007" s="39" t="str">
        <f>IF(AND(tblClean[[#This Row],[Is_SuccessfulDelivery]]=1, NOT(ISBLANK(tblClean[[#This Row],[Delivery Date]])), NOT(ISBLANK(tblClean[[#This Row],[Booking Date]]))),
   tblClean[[#This Row],[Delivery Date]] - tblClean[[#This Row],[Booking Date]],
   "")</f>
        <v/>
      </c>
      <c r="U1007"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
      </c>
      <c r="V1007" s="82" t="str">
        <f>IF(tblClean[[#This Row],[Delivery Date]]="", "", tblClean[[#This Row],[Delivery Date]] - tblClean[[#This Row],[Lead Date]])</f>
        <v/>
      </c>
      <c r="W1007" s="82" t="str">
        <f>_xlfn.XLOOKUP(tblClean[[#This Row],[Lead ID]], tblHP[Lead ID], tblHP[Potential_Bucket], "")</f>
        <v>Low</v>
      </c>
      <c r="X1007" s="82" t="str">
        <f>IF(tblClean[[#This Row],[Customer Rating]]="", "", IF(tblClean[[#This Row],[Customer Rating]]&lt;=2,"0-2", IF(tblClean[[#This Row],[Customer Rating]]&lt;=5,"3-5", IF(tblClean[[#This Row],[Customer Rating]]&lt;=8,"6-8","9-10"))))</f>
        <v/>
      </c>
    </row>
    <row r="1008" spans="1:24" x14ac:dyDescent="0.3">
      <c r="A1008" s="45" t="s">
        <v>1027</v>
      </c>
      <c r="B1008" s="46" t="s">
        <v>21</v>
      </c>
      <c r="C1008" s="46" t="s">
        <v>16</v>
      </c>
      <c r="D1008" s="47">
        <v>45938</v>
      </c>
      <c r="E1008" s="47">
        <v>45943</v>
      </c>
      <c r="F1008" s="47">
        <v>45945</v>
      </c>
      <c r="G1008" s="47">
        <v>45948</v>
      </c>
      <c r="H1008" s="46" t="s">
        <v>17</v>
      </c>
      <c r="I1008" s="46"/>
      <c r="J1008" s="47">
        <v>45974</v>
      </c>
      <c r="K1008" s="48">
        <v>4</v>
      </c>
      <c r="L1008" s="49">
        <f>IF(NOT(ISBLANK(tblClean[[#This Row],[Pre-Booking Date]])), 1, 0)</f>
        <v>1</v>
      </c>
      <c r="M1008" s="49">
        <f>IF(NOT(ISBLANK(tblClean[[#This Row],[Booking Date]])), 1, 0)</f>
        <v>1</v>
      </c>
      <c r="N1008" s="38">
        <f>IF(NOT(ISBLANK(tblClean[[#This Row],[Delivery Date]])), 1, 0)</f>
        <v>1</v>
      </c>
      <c r="O1008" s="38">
        <f>IF(OR(LOWER(TRIM(tblClean[[#This Row],[Cancellation Status]]))="yes", LOWER(TRIM(tblClean[[#This Row],[Cancellation Status]]))="cancelled"), 1, 0)</f>
        <v>0</v>
      </c>
      <c r="P1008" s="38">
        <f>IF(AND(tblClean[[#This Row],[Is_Delivered]]=1, tblClean[[#This Row],[Is_Cancelled]]=0), 1, 0)</f>
        <v>1</v>
      </c>
      <c r="Q1008" s="38">
        <f>IF(AND(NOT(ISBLANK(tblClean[[#This Row],[Pre-Booking Date]])), NOT(ISBLANK(tblClean[[#This Row],[Lead Date]]))), tblClean[[#This Row],[Pre-Booking Date]] - tblClean[[#This Row],[Lead Date]], "")</f>
        <v>5</v>
      </c>
      <c r="R1008" s="38">
        <f>IF(AND(NOT(ISBLANK(tblClean[[#This Row],[Booking Date]])), NOT(ISBLANK(tblClean[[#This Row],[Pre-Booking Date]]))), tblClean[[#This Row],[Booking Date]] - tblClean[[#This Row],[Pre-Booking Date]], "")</f>
        <v>2</v>
      </c>
      <c r="S1008" s="38">
        <f>IF(AND(NOT(ISBLANK(tblClean[[#This Row],[Delivery Date]])), NOT(ISBLANK(tblClean[[#This Row],[Booking Date]]))), tblClean[[#This Row],[Delivery Date]] - tblClean[[#This Row],[Booking Date]], "")</f>
        <v>3</v>
      </c>
      <c r="T1008" s="39">
        <f>IF(AND(tblClean[[#This Row],[Is_SuccessfulDelivery]]=1, NOT(ISBLANK(tblClean[[#This Row],[Delivery Date]])), NOT(ISBLANK(tblClean[[#This Row],[Booking Date]]))),
   tblClean[[#This Row],[Delivery Date]] - tblClean[[#This Row],[Booking Date]],
   "")</f>
        <v>3</v>
      </c>
      <c r="U1008" s="39" t="str">
        <f>IF(tblClean[[#This Row],[Is_SuccessfulDelivery]]&lt;&gt;1, "",
 IFERROR(
  IF( OR(VALUE(TRIM(tblClean[[#This Row],[Customer Rating]]))=9, VALUE(TRIM(tblClean[[#This Row],[Customer Rating]]))=10), "Promoter",
    IF( OR(VALUE(TRIM(tblClean[[#This Row],[Customer Rating]]))=8, VALUE(TRIM(tblClean[[#This Row],[Customer Rating]]))=7), "Passive",
      IF( AND(VALUE(TRIM(tblClean[[#This Row],[Customer Rating]]))&gt;=0, VALUE(TRIM(tblClean[[#This Row],[Customer Rating]]))&lt;=6), "Detractor", "" )
    )
  ),
 "")
)</f>
        <v>Detractor</v>
      </c>
      <c r="V1008" s="82">
        <f>IF(tblClean[[#This Row],[Delivery Date]]="", "", tblClean[[#This Row],[Delivery Date]] - tblClean[[#This Row],[Lead Date]])</f>
        <v>10</v>
      </c>
      <c r="W1008" s="82" t="str">
        <f>_xlfn.XLOOKUP(tblClean[[#This Row],[Lead ID]], tblHP[Lead ID], tblHP[Potential_Bucket], "")</f>
        <v>Low</v>
      </c>
      <c r="X1008" s="82" t="str">
        <f>IF(tblClean[[#This Row],[Customer Rating]]="", "", IF(tblClean[[#This Row],[Customer Rating]]&lt;=2,"0-2", IF(tblClean[[#This Row],[Customer Rating]]&lt;=5,"3-5", IF(tblClean[[#This Row],[Customer Rating]]&lt;=8,"6-8","9-10"))))</f>
        <v>3-5</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394A-CA96-491F-A17B-5913AFDCC3B0}">
  <sheetPr codeName="Sheet3"/>
  <dimension ref="A1:N15"/>
  <sheetViews>
    <sheetView topLeftCell="A7" zoomScaleNormal="100" workbookViewId="0">
      <selection activeCell="B10" sqref="B10:E15"/>
    </sheetView>
  </sheetViews>
  <sheetFormatPr defaultRowHeight="14.4" x14ac:dyDescent="0.3"/>
  <cols>
    <col min="1" max="1" width="15.21875" customWidth="1"/>
    <col min="2" max="2" width="13.6640625" bestFit="1" customWidth="1"/>
    <col min="3" max="3" width="18.5546875" customWidth="1"/>
    <col min="4" max="4" width="17.88671875" bestFit="1" customWidth="1"/>
    <col min="5" max="5" width="12.5546875" bestFit="1" customWidth="1"/>
    <col min="6" max="6" width="15.5546875" customWidth="1"/>
    <col min="7" max="7" width="13.6640625" bestFit="1" customWidth="1"/>
    <col min="8" max="8" width="18.21875" bestFit="1" customWidth="1"/>
    <col min="9" max="9" width="14.21875" bestFit="1" customWidth="1"/>
    <col min="10" max="10" width="16.6640625" bestFit="1" customWidth="1"/>
    <col min="11" max="11" width="17" customWidth="1"/>
    <col min="13" max="13" width="11.109375" customWidth="1"/>
    <col min="14" max="14" width="9.44140625" customWidth="1"/>
  </cols>
  <sheetData>
    <row r="1" spans="1:14" x14ac:dyDescent="0.3">
      <c r="A1" s="39" t="s">
        <v>1</v>
      </c>
      <c r="B1" s="39" t="s">
        <v>1032</v>
      </c>
      <c r="C1" s="50" t="s">
        <v>1048</v>
      </c>
      <c r="D1" s="39" t="s">
        <v>1049</v>
      </c>
      <c r="E1" s="39" t="s">
        <v>1050</v>
      </c>
      <c r="F1" s="39" t="s">
        <v>1051</v>
      </c>
      <c r="G1" s="39" t="s">
        <v>1052</v>
      </c>
      <c r="H1" s="39" t="s">
        <v>1053</v>
      </c>
      <c r="I1" s="39" t="s">
        <v>1054</v>
      </c>
      <c r="J1" s="39" t="s">
        <v>1055</v>
      </c>
      <c r="K1" s="39" t="s">
        <v>1056</v>
      </c>
      <c r="L1" s="6"/>
      <c r="M1" s="6"/>
      <c r="N1" s="6"/>
    </row>
    <row r="2" spans="1:14" x14ac:dyDescent="0.3">
      <c r="A2" s="39" t="s">
        <v>15</v>
      </c>
      <c r="B2" s="39">
        <f>COUNTIFS(tblClean[Store Name], $A2)</f>
        <v>263</v>
      </c>
      <c r="C2" s="39">
        <f>SUMIFS(tblClean[Is_PreBooked], tblClean[Store Name], $A2)</f>
        <v>212</v>
      </c>
      <c r="D2" s="39">
        <f>SUMIFS(tblClean[Is_Booked], tblClean[Store Name], $A2)</f>
        <v>212</v>
      </c>
      <c r="E2" s="39">
        <f>SUMIFS(tblClean[Is_SuccessfulDelivery], tblClean[Store Name], $A2)</f>
        <v>191</v>
      </c>
      <c r="F2" s="51">
        <f t="shared" ref="F2:F5" si="0">(C2/B2)*100</f>
        <v>80.608365019011401</v>
      </c>
      <c r="G2" s="39">
        <f t="shared" ref="G2:G5" si="1">(D2/C2)*100</f>
        <v>100</v>
      </c>
      <c r="H2" s="51">
        <f t="shared" ref="H2:H5" si="2">(E2/D2)*100</f>
        <v>90.094339622641513</v>
      </c>
      <c r="I2" s="51">
        <f>IFERROR(AVERAGEIFS(tblClean[TAT_PreBooking (Days)], tblClean[Store Name], $A2, tblClean[TAT_PreBooking (Days)], "&lt;&gt;"),"")</f>
        <v>3.1179245283018866</v>
      </c>
      <c r="J2" s="52">
        <f>IFERROR(AVERAGEIFS(tblClean[TAT_Booking (Days)], tblClean[Store Name], $A2, tblClean[TAT_Booking (Days)], "&lt;&gt;"),"")</f>
        <v>3.0330188679245285</v>
      </c>
      <c r="K2" s="52">
        <f>IFERROR(AVERAGEIFS(tblClean[TAT_Delivery (Days)], tblClean[Store Name], $A2, tblClean[TAT_Delivery (Days)], "&lt;&gt;"),"")</f>
        <v>4.5759162303664924</v>
      </c>
      <c r="M2" s="6"/>
      <c r="N2" s="6"/>
    </row>
    <row r="3" spans="1:14" x14ac:dyDescent="0.3">
      <c r="A3" s="39" t="s">
        <v>32</v>
      </c>
      <c r="B3" s="39">
        <f>COUNTIFS(tblClean[Store Name], $A3)</f>
        <v>212</v>
      </c>
      <c r="C3" s="39">
        <f>SUMIFS(tblClean[Is_PreBooked], tblClean[Store Name], $A3)</f>
        <v>173</v>
      </c>
      <c r="D3" s="39">
        <f>SUMIFS(tblClean[Is_Booked], tblClean[Store Name], $A3)</f>
        <v>173</v>
      </c>
      <c r="E3" s="39">
        <f>SUMIFS(tblClean[Is_SuccessfulDelivery], tblClean[Store Name], $A3)</f>
        <v>153</v>
      </c>
      <c r="F3" s="51">
        <f t="shared" si="0"/>
        <v>81.603773584905653</v>
      </c>
      <c r="G3" s="39">
        <f t="shared" si="1"/>
        <v>100</v>
      </c>
      <c r="H3" s="51">
        <f t="shared" si="2"/>
        <v>88.439306358381501</v>
      </c>
      <c r="I3" s="51">
        <f>IFERROR(AVERAGEIFS(tblClean[TAT_PreBooking (Days)], tblClean[Store Name], $A3, tblClean[TAT_PreBooking (Days)], "&lt;&gt;"),"")</f>
        <v>3.1213872832369942</v>
      </c>
      <c r="J3" s="52">
        <f>IFERROR(AVERAGEIFS(tblClean[TAT_Booking (Days)], tblClean[Store Name], $A3, tblClean[TAT_Booking (Days)], "&lt;&gt;"),"")</f>
        <v>3.2023121387283235</v>
      </c>
      <c r="K3" s="52">
        <f>IFERROR(AVERAGEIFS(tblClean[TAT_Delivery (Days)], tblClean[Store Name], $A3, tblClean[TAT_Delivery (Days)], "&lt;&gt;"),"")</f>
        <v>4.3594771241830061</v>
      </c>
      <c r="M3" s="6"/>
      <c r="N3" s="6"/>
    </row>
    <row r="4" spans="1:14" x14ac:dyDescent="0.3">
      <c r="A4" s="53" t="s">
        <v>19</v>
      </c>
      <c r="B4" s="39">
        <f>COUNTIFS(tblClean[Store Name], $A4)</f>
        <v>263</v>
      </c>
      <c r="C4" s="39">
        <f>SUMIFS(tblClean[Is_PreBooked], tblClean[Store Name], $A4)</f>
        <v>212</v>
      </c>
      <c r="D4" s="39">
        <f>SUMIFS(tblClean[Is_Booked], tblClean[Store Name], $A4)</f>
        <v>212</v>
      </c>
      <c r="E4" s="39">
        <f>SUMIFS(tblClean[Is_SuccessfulDelivery], tblClean[Store Name], $A4)</f>
        <v>186</v>
      </c>
      <c r="F4" s="51">
        <f t="shared" si="0"/>
        <v>80.608365019011401</v>
      </c>
      <c r="G4" s="39">
        <f t="shared" si="1"/>
        <v>100</v>
      </c>
      <c r="H4" s="51">
        <f t="shared" si="2"/>
        <v>87.735849056603783</v>
      </c>
      <c r="I4" s="51">
        <f>IFERROR(AVERAGEIFS(tblClean[TAT_PreBooking (Days)], tblClean[Store Name], $A4, tblClean[TAT_PreBooking (Days)], "&lt;&gt;"),"")</f>
        <v>3.0283018867924527</v>
      </c>
      <c r="J4" s="52">
        <f>IFERROR(AVERAGEIFS(tblClean[TAT_Booking (Days)], tblClean[Store Name], $A4, tblClean[TAT_Booking (Days)], "&lt;&gt;"),"")</f>
        <v>3.0188679245283021</v>
      </c>
      <c r="K4" s="52">
        <f>IFERROR(AVERAGEIFS(tblClean[TAT_Delivery (Days)], tblClean[Store Name], $A4, tblClean[TAT_Delivery (Days)], "&lt;&gt;"),"")</f>
        <v>4.327956989247312</v>
      </c>
      <c r="M4" s="6"/>
      <c r="N4" s="6"/>
    </row>
    <row r="5" spans="1:14" x14ac:dyDescent="0.3">
      <c r="A5" s="53" t="s">
        <v>21</v>
      </c>
      <c r="B5" s="39">
        <f>COUNTIFS(tblClean[Store Name], $A5)</f>
        <v>262</v>
      </c>
      <c r="C5" s="39">
        <f>SUMIFS(tblClean[Is_PreBooked], tblClean[Store Name], $A5)</f>
        <v>215</v>
      </c>
      <c r="D5" s="39">
        <f>SUMIFS(tblClean[Is_Booked], tblClean[Store Name], $A5)</f>
        <v>215</v>
      </c>
      <c r="E5" s="39">
        <f>SUMIFS(tblClean[Is_SuccessfulDelivery], tblClean[Store Name], $A5)</f>
        <v>199</v>
      </c>
      <c r="F5" s="51">
        <f t="shared" si="0"/>
        <v>82.061068702290072</v>
      </c>
      <c r="G5" s="39">
        <f t="shared" si="1"/>
        <v>100</v>
      </c>
      <c r="H5" s="51">
        <f t="shared" si="2"/>
        <v>92.558139534883722</v>
      </c>
      <c r="I5" s="51">
        <f>IFERROR(AVERAGEIFS(tblClean[TAT_PreBooking (Days)], tblClean[Store Name], $A5, tblClean[TAT_PreBooking (Days)], "&lt;&gt;"),"")</f>
        <v>2.9767441860465116</v>
      </c>
      <c r="J5" s="52">
        <f>IFERROR(AVERAGEIFS(tblClean[TAT_Booking (Days)], tblClean[Store Name], $A5, tblClean[TAT_Booking (Days)], "&lt;&gt;"),"")</f>
        <v>3.0465116279069768</v>
      </c>
      <c r="K5" s="52">
        <f>IFERROR(AVERAGEIFS(tblClean[TAT_Delivery (Days)], tblClean[Store Name], $A5, tblClean[TAT_Delivery (Days)], "&lt;&gt;"),"")</f>
        <v>4.6783919597989954</v>
      </c>
      <c r="M5" s="6"/>
      <c r="N5" s="6"/>
    </row>
    <row r="8" spans="1:14" x14ac:dyDescent="0.3">
      <c r="E8" s="16"/>
    </row>
    <row r="9" spans="1:14" x14ac:dyDescent="0.3">
      <c r="B9" s="17"/>
      <c r="C9" s="17"/>
      <c r="D9" s="17"/>
      <c r="E9" s="18"/>
    </row>
    <row r="10" spans="1:14" x14ac:dyDescent="0.3">
      <c r="B10" s="9" t="s">
        <v>1</v>
      </c>
      <c r="C10" s="14" t="s">
        <v>1080</v>
      </c>
      <c r="D10" s="14" t="s">
        <v>1081</v>
      </c>
      <c r="E10" s="14" t="s">
        <v>1074</v>
      </c>
      <c r="G10" s="9" t="s">
        <v>1058</v>
      </c>
      <c r="H10" s="8" t="s">
        <v>1077</v>
      </c>
      <c r="I10" s="8" t="s">
        <v>1079</v>
      </c>
      <c r="J10" s="8" t="s">
        <v>1078</v>
      </c>
    </row>
    <row r="11" spans="1:14" x14ac:dyDescent="0.3">
      <c r="B11" s="10" t="s">
        <v>15</v>
      </c>
      <c r="C11" s="15">
        <v>80.608365019011401</v>
      </c>
      <c r="D11" s="8">
        <v>100</v>
      </c>
      <c r="E11" s="15">
        <v>90.094339622641513</v>
      </c>
      <c r="G11" s="10" t="s">
        <v>15</v>
      </c>
      <c r="H11" s="15">
        <v>3.1179245283018866</v>
      </c>
      <c r="I11" s="15">
        <v>3.0330188679245285</v>
      </c>
      <c r="J11" s="15">
        <v>4.5759162303664924</v>
      </c>
    </row>
    <row r="12" spans="1:14" x14ac:dyDescent="0.3">
      <c r="B12" s="10" t="s">
        <v>32</v>
      </c>
      <c r="C12" s="15">
        <v>81.603773584905653</v>
      </c>
      <c r="D12" s="8">
        <v>100</v>
      </c>
      <c r="E12" s="15">
        <v>88.439306358381501</v>
      </c>
      <c r="G12" s="10" t="s">
        <v>32</v>
      </c>
      <c r="H12" s="15">
        <v>3.1213872832369942</v>
      </c>
      <c r="I12" s="15">
        <v>3.2023121387283235</v>
      </c>
      <c r="J12" s="15">
        <v>4.3594771241830061</v>
      </c>
    </row>
    <row r="13" spans="1:14" x14ac:dyDescent="0.3">
      <c r="B13" s="10" t="s">
        <v>19</v>
      </c>
      <c r="C13" s="15">
        <v>80.608365019011401</v>
      </c>
      <c r="D13" s="8">
        <v>100</v>
      </c>
      <c r="E13" s="15">
        <v>87.735849056603783</v>
      </c>
      <c r="G13" s="10" t="s">
        <v>19</v>
      </c>
      <c r="H13" s="15">
        <v>3.0283018867924527</v>
      </c>
      <c r="I13" s="15">
        <v>3.0188679245283021</v>
      </c>
      <c r="J13" s="15">
        <v>4.327956989247312</v>
      </c>
    </row>
    <row r="14" spans="1:14" x14ac:dyDescent="0.3">
      <c r="B14" s="10" t="s">
        <v>21</v>
      </c>
      <c r="C14" s="15">
        <v>82.061068702290072</v>
      </c>
      <c r="D14" s="8">
        <v>100</v>
      </c>
      <c r="E14" s="15">
        <v>92.558139534883722</v>
      </c>
      <c r="G14" s="10" t="s">
        <v>21</v>
      </c>
      <c r="H14" s="15">
        <v>2.9767441860465116</v>
      </c>
      <c r="I14" s="15">
        <v>3.0465116279069768</v>
      </c>
      <c r="J14" s="15">
        <v>4.6783919597989954</v>
      </c>
    </row>
    <row r="15" spans="1:14" x14ac:dyDescent="0.3">
      <c r="B15" s="10" t="s">
        <v>1075</v>
      </c>
      <c r="C15" s="15">
        <v>81.220393081304636</v>
      </c>
      <c r="D15" s="8">
        <v>100</v>
      </c>
      <c r="E15" s="15">
        <v>89.706908643127633</v>
      </c>
      <c r="G15" s="10" t="s">
        <v>1076</v>
      </c>
      <c r="H15" s="15">
        <v>3.0610894710944616</v>
      </c>
      <c r="I15" s="15">
        <v>3.0751776397720327</v>
      </c>
      <c r="J15" s="15">
        <v>4.4854355758989515</v>
      </c>
    </row>
  </sheetData>
  <pageMargins left="0.7" right="0.7" top="0.75" bottom="0.75" header="0.3" footer="0.3"/>
  <drawing r:id="rId3"/>
  <legacyDrawing r:id="rId4"/>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79A0-6FD0-4285-A075-FD32E34BEA6D}">
  <sheetPr codeName="Sheet4"/>
  <dimension ref="A1:H5"/>
  <sheetViews>
    <sheetView zoomScaleNormal="100" workbookViewId="0">
      <selection activeCell="E17" sqref="E17"/>
    </sheetView>
  </sheetViews>
  <sheetFormatPr defaultRowHeight="14.4" x14ac:dyDescent="0.3"/>
  <cols>
    <col min="1" max="1" width="13.21875" customWidth="1"/>
    <col min="2" max="2" width="15.21875" customWidth="1"/>
    <col min="3" max="3" width="13.33203125" customWidth="1"/>
    <col min="4" max="4" width="16.6640625" customWidth="1"/>
    <col min="5" max="5" width="13.77734375" customWidth="1"/>
    <col min="6" max="6" width="15.5546875" customWidth="1"/>
    <col min="7" max="7" width="11.88671875" customWidth="1"/>
    <col min="8" max="8" width="11.6640625" customWidth="1"/>
  </cols>
  <sheetData>
    <row r="1" spans="1:8" x14ac:dyDescent="0.3">
      <c r="A1" s="54" t="s">
        <v>1</v>
      </c>
      <c r="B1" s="54" t="s">
        <v>1084</v>
      </c>
      <c r="C1" s="54" t="s">
        <v>1085</v>
      </c>
      <c r="D1" s="54" t="s">
        <v>1086</v>
      </c>
      <c r="E1" s="54" t="s">
        <v>1087</v>
      </c>
      <c r="F1" s="54" t="s">
        <v>1088</v>
      </c>
      <c r="G1" s="54" t="s">
        <v>1089</v>
      </c>
      <c r="H1" s="54" t="s">
        <v>1091</v>
      </c>
    </row>
    <row r="2" spans="1:8" x14ac:dyDescent="0.3">
      <c r="A2" s="54" t="s">
        <v>15</v>
      </c>
      <c r="B2" s="53">
        <f>COUNTIFS(tblClean[Store Name], $A2, tblClean[Is_SuccessfulDelivery], 1)</f>
        <v>191</v>
      </c>
      <c r="C2" s="53">
        <f>COUNTIFS(tblClean[Store Name], $A2, tblClean[Is_SuccessfulDelivery], 1, tblClean[Customer Rating], "&lt;&gt;")</f>
        <v>191</v>
      </c>
      <c r="D2" s="53">
        <f>COUNTIFS(tblClean[Store Name], $A2, tblClean[Is_SuccessfulDelivery], 1, tblClean[Customer Rating], 9)
+ COUNTIFS(tblClean[Store Name], $A2, tblClean[Is_SuccessfulDelivery], 1, tblClean[Customer Rating], 10)</f>
        <v>23</v>
      </c>
      <c r="E2" s="53">
        <f>COUNTIFS(tblClean[Store Name], $A2, tblClean[Is_SuccessfulDelivery], 1, tblClean[Customer Rating], 7)
+ COUNTIFS(tblClean[Store Name], $A2, tblClean[Is_SuccessfulDelivery], 1, tblClean[Customer Rating], 8)</f>
        <v>34</v>
      </c>
      <c r="F2" s="53">
        <f>COUNTIFS(tblClean[Store Name], $A2, tblClean[Is_SuccessfulDelivery], 1, tblClean[Customer Rating], "&gt;=0", tblClean[Customer Rating], "&lt;=6")</f>
        <v>134</v>
      </c>
      <c r="G2" s="55">
        <f>IF(C2=0, "", AVERAGEIFS(tblClean[Customer Rating], tblClean[Store Name], $A2, tblClean[Is_SuccessfulDelivery], 1, tblClean[Customer Rating], "&lt;&gt;"))</f>
        <v>4.670157068062827</v>
      </c>
      <c r="H2" s="52">
        <f>IFERROR(
 (
   ( COUNTIFS(tblClean[Store Name],$A2,tblClean[Is_SuccessfulDelivery],1,tblClean[Customer Rating],9)
   + COUNTIFS(tblClean[Store Name],$A2,tblClean[Is_SuccessfulDelivery],1,tblClean[Customer Rating],10) )
   - COUNTIFS(tblClean[Store Name],$A2,tblClean[Is_SuccessfulDelivery],1,tblClean[Customer Rating],"&gt;=0",tblClean[Customer Rating],"&lt;=6")
 ) / MAX(1, COUNTIFS(tblClean[Store Name],$A2,tblClean[Is_SuccessfulDelivery],1,tblClean[Customer Rating],"&lt;&gt;" ) ) * 100,
"")</f>
        <v>-58.1151832460733</v>
      </c>
    </row>
    <row r="3" spans="1:8" x14ac:dyDescent="0.3">
      <c r="A3" s="54" t="s">
        <v>32</v>
      </c>
      <c r="B3" s="53">
        <f>COUNTIFS(tblClean[Store Name], $A3, tblClean[Is_SuccessfulDelivery], 1)</f>
        <v>153</v>
      </c>
      <c r="C3" s="53">
        <f>COUNTIFS(tblClean[Store Name], $A3, tblClean[Is_SuccessfulDelivery], 1, tblClean[Customer Rating], "&lt;&gt;")</f>
        <v>153</v>
      </c>
      <c r="D3" s="53">
        <f>COUNTIFS(tblClean[Store Name], $A3, tblClean[Is_SuccessfulDelivery], 1, tblClean[Customer Rating], 9)
+ COUNTIFS(tblClean[Store Name], $A3, tblClean[Is_SuccessfulDelivery], 1, tblClean[Customer Rating], 10)</f>
        <v>28</v>
      </c>
      <c r="E3" s="53">
        <f>COUNTIFS(tblClean[Store Name], $A3, tblClean[Is_SuccessfulDelivery], 1, tblClean[Customer Rating], 7)
+ COUNTIFS(tblClean[Store Name], $A3, tblClean[Is_SuccessfulDelivery], 1, tblClean[Customer Rating], 8)</f>
        <v>26</v>
      </c>
      <c r="F3" s="53">
        <f>COUNTIFS(tblClean[Store Name], $A3, tblClean[Is_SuccessfulDelivery], 1, tblClean[Customer Rating], "&gt;=0", tblClean[Customer Rating], "&lt;=6")</f>
        <v>99</v>
      </c>
      <c r="G3" s="55">
        <f>IF(C3=0, "", AVERAGEIFS(tblClean[Customer Rating], tblClean[Store Name], $A3, tblClean[Is_SuccessfulDelivery], 1, tblClean[Customer Rating], "&lt;&gt;"))</f>
        <v>5.0130718954248366</v>
      </c>
      <c r="H3" s="52">
        <f>IFERROR(
 (
   ( COUNTIFS(tblClean[Store Name],$A3,tblClean[Is_SuccessfulDelivery],1,tblClean[Customer Rating],9)
   + COUNTIFS(tblClean[Store Name],$A3,tblClean[Is_SuccessfulDelivery],1,tblClean[Customer Rating],10) )
   - COUNTIFS(tblClean[Store Name],$A3,tblClean[Is_SuccessfulDelivery],1,tblClean[Customer Rating],"&gt;=0",tblClean[Customer Rating],"&lt;=6")
 ) / MAX(1, COUNTIFS(tblClean[Store Name],$A3,tblClean[Is_SuccessfulDelivery],1,tblClean[Customer Rating],"&lt;&gt;" ) ) * 100,
"")</f>
        <v>-46.405228758169933</v>
      </c>
    </row>
    <row r="4" spans="1:8" x14ac:dyDescent="0.3">
      <c r="A4" s="54" t="s">
        <v>19</v>
      </c>
      <c r="B4" s="53">
        <f>COUNTIFS(tblClean[Store Name], $A4, tblClean[Is_SuccessfulDelivery], 1)</f>
        <v>186</v>
      </c>
      <c r="C4" s="53">
        <f>COUNTIFS(tblClean[Store Name], $A4, tblClean[Is_SuccessfulDelivery], 1, tblClean[Customer Rating], "&lt;&gt;")</f>
        <v>186</v>
      </c>
      <c r="D4" s="53">
        <f>COUNTIFS(tblClean[Store Name], $A4, tblClean[Is_SuccessfulDelivery], 1, tblClean[Customer Rating], 9)
+ COUNTIFS(tblClean[Store Name], $A4, tblClean[Is_SuccessfulDelivery], 1, tblClean[Customer Rating], 10)</f>
        <v>30</v>
      </c>
      <c r="E4" s="53">
        <f>COUNTIFS(tblClean[Store Name], $A4, tblClean[Is_SuccessfulDelivery], 1, tblClean[Customer Rating], 7)
+ COUNTIFS(tblClean[Store Name], $A4, tblClean[Is_SuccessfulDelivery], 1, tblClean[Customer Rating], 8)</f>
        <v>33</v>
      </c>
      <c r="F4" s="53">
        <f>COUNTIFS(tblClean[Store Name], $A4, tblClean[Is_SuccessfulDelivery], 1, tblClean[Customer Rating], "&gt;=0", tblClean[Customer Rating], "&lt;=6")</f>
        <v>123</v>
      </c>
      <c r="G4" s="55">
        <f>IF(C4=0, "", AVERAGEIFS(tblClean[Customer Rating], tblClean[Store Name], $A4, tblClean[Is_SuccessfulDelivery], 1, tblClean[Customer Rating], "&lt;&gt;"))</f>
        <v>4.897849462365591</v>
      </c>
      <c r="H4" s="56">
        <f>IFERROR(
 (
   ( COUNTIFS(tblClean[Store Name],$A4,tblClean[Is_SuccessfulDelivery],1,tblClean[Customer Rating],9)
   + COUNTIFS(tblClean[Store Name],$A4,tblClean[Is_SuccessfulDelivery],1,tblClean[Customer Rating],10) )
   - COUNTIFS(tblClean[Store Name],$A4,tblClean[Is_SuccessfulDelivery],1,tblClean[Customer Rating],"&gt;=0",tblClean[Customer Rating],"&lt;=6")
 ) / MAX(1, COUNTIFS(tblClean[Store Name],$A4,tblClean[Is_SuccessfulDelivery],1,tblClean[Customer Rating],"&lt;&gt;" ) ) * 100,
"")</f>
        <v>-50</v>
      </c>
    </row>
    <row r="5" spans="1:8" x14ac:dyDescent="0.3">
      <c r="A5" s="54" t="s">
        <v>21</v>
      </c>
      <c r="B5" s="53">
        <f>COUNTIFS(tblClean[Store Name], $A5, tblClean[Is_SuccessfulDelivery], 1)</f>
        <v>199</v>
      </c>
      <c r="C5" s="53">
        <f>COUNTIFS(tblClean[Store Name], $A5, tblClean[Is_SuccessfulDelivery], 1, tblClean[Customer Rating], "&lt;&gt;")</f>
        <v>199</v>
      </c>
      <c r="D5" s="53">
        <f>COUNTIFS(tblClean[Store Name], $A5, tblClean[Is_SuccessfulDelivery], 1, tblClean[Customer Rating], 9)
+ COUNTIFS(tblClean[Store Name], $A5, tblClean[Is_SuccessfulDelivery], 1, tblClean[Customer Rating], 10)</f>
        <v>23</v>
      </c>
      <c r="E5" s="53">
        <f>COUNTIFS(tblClean[Store Name], $A5, tblClean[Is_SuccessfulDelivery], 1, tblClean[Customer Rating], 7)
+ COUNTIFS(tblClean[Store Name], $A5, tblClean[Is_SuccessfulDelivery], 1, tblClean[Customer Rating], 8)</f>
        <v>38</v>
      </c>
      <c r="F5" s="53">
        <f>COUNTIFS(tblClean[Store Name], $A5, tblClean[Is_SuccessfulDelivery], 1, tblClean[Customer Rating], "&gt;=0", tblClean[Customer Rating], "&lt;=6")</f>
        <v>138</v>
      </c>
      <c r="G5" s="55">
        <f>IF(C5=0, "", AVERAGEIFS(tblClean[Customer Rating], tblClean[Store Name], $A5, tblClean[Is_SuccessfulDelivery], 1, tblClean[Customer Rating], "&lt;&gt;"))</f>
        <v>4.8542713567839195</v>
      </c>
      <c r="H5" s="52">
        <f>IFERROR(
 (
   ( COUNTIFS(tblClean[Store Name],$A5,tblClean[Is_SuccessfulDelivery],1,tblClean[Customer Rating],9)
   + COUNTIFS(tblClean[Store Name],$A5,tblClean[Is_SuccessfulDelivery],1,tblClean[Customer Rating],10) )
   - COUNTIFS(tblClean[Store Name],$A5,tblClean[Is_SuccessfulDelivery],1,tblClean[Customer Rating],"&gt;=0",tblClean[Customer Rating],"&lt;=6")
 ) / MAX(1, COUNTIFS(tblClean[Store Name],$A5,tblClean[Is_SuccessfulDelivery],1,tblClean[Customer Rating],"&lt;&gt;" ) ) * 100,
"")</f>
        <v>-57.788944723618087</v>
      </c>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30D5-9468-4155-AEDA-419040AA5602}">
  <sheetPr codeName="Sheet5"/>
  <dimension ref="A2:O9"/>
  <sheetViews>
    <sheetView zoomScaleNormal="100" workbookViewId="0">
      <selection activeCell="B28" sqref="B28"/>
    </sheetView>
  </sheetViews>
  <sheetFormatPr defaultRowHeight="14.4" x14ac:dyDescent="0.3"/>
  <cols>
    <col min="1" max="1" width="15.33203125" bestFit="1" customWidth="1"/>
    <col min="2" max="6" width="22.5546875" bestFit="1" customWidth="1"/>
    <col min="7" max="7" width="5.21875" bestFit="1" customWidth="1"/>
    <col min="8" max="8" width="10.77734375" bestFit="1" customWidth="1"/>
    <col min="9" max="9" width="13.6640625" bestFit="1" customWidth="1"/>
    <col min="10" max="10" width="16.77734375" customWidth="1"/>
    <col min="11" max="11" width="12.21875" customWidth="1"/>
    <col min="12" max="12" width="17" customWidth="1"/>
    <col min="13" max="13" width="14.77734375" customWidth="1"/>
    <col min="14" max="14" width="18.33203125" customWidth="1"/>
    <col min="15" max="15" width="10.5546875" bestFit="1" customWidth="1"/>
  </cols>
  <sheetData>
    <row r="2" spans="1:15" x14ac:dyDescent="0.3"/>
    <row r="3" spans="1:15" x14ac:dyDescent="0.3">
      <c r="A3" s="30" t="s">
        <v>1060</v>
      </c>
      <c r="B3" s="30" t="s">
        <v>8</v>
      </c>
      <c r="C3" s="31"/>
      <c r="D3" s="31"/>
      <c r="E3" s="31"/>
      <c r="F3" s="76"/>
      <c r="G3" s="31"/>
      <c r="I3" s="77" t="s">
        <v>1</v>
      </c>
      <c r="J3" s="77" t="s">
        <v>1093</v>
      </c>
      <c r="K3" s="77" t="s">
        <v>1094</v>
      </c>
      <c r="L3" s="77" t="s">
        <v>1095</v>
      </c>
      <c r="M3" s="77" t="s">
        <v>1096</v>
      </c>
      <c r="N3" s="77" t="s">
        <v>1097</v>
      </c>
      <c r="O3" s="77" t="s">
        <v>1098</v>
      </c>
    </row>
    <row r="4" spans="1:15" x14ac:dyDescent="0.3">
      <c r="A4" s="30" t="s">
        <v>1</v>
      </c>
      <c r="B4" s="31" t="s">
        <v>101</v>
      </c>
      <c r="C4" s="31" t="s">
        <v>63</v>
      </c>
      <c r="D4" s="31" t="s">
        <v>33</v>
      </c>
      <c r="E4" s="31" t="s">
        <v>26</v>
      </c>
      <c r="F4" s="31" t="s">
        <v>24</v>
      </c>
      <c r="G4" s="84" t="s">
        <v>1090</v>
      </c>
      <c r="I4" s="75" t="s">
        <v>15</v>
      </c>
      <c r="J4" s="14">
        <v>72</v>
      </c>
      <c r="K4" s="29">
        <f>(B5/G5)*100</f>
        <v>13.888888888888889</v>
      </c>
      <c r="L4" s="29">
        <f>(C5/G5)*100</f>
        <v>19.444444444444446</v>
      </c>
      <c r="M4" s="29">
        <f>(D5/G5)*100</f>
        <v>18.055555555555554</v>
      </c>
      <c r="N4" s="29">
        <f>(E5/G5)*100</f>
        <v>18.055555555555554</v>
      </c>
      <c r="O4" s="29">
        <f>(F5/G5)*100</f>
        <v>30.555555555555557</v>
      </c>
    </row>
    <row r="5" spans="1:15" x14ac:dyDescent="0.3">
      <c r="A5" s="31" t="s">
        <v>15</v>
      </c>
      <c r="B5" s="31">
        <v>10</v>
      </c>
      <c r="C5" s="31">
        <v>14</v>
      </c>
      <c r="D5" s="31">
        <v>13</v>
      </c>
      <c r="E5" s="31">
        <v>13</v>
      </c>
      <c r="F5" s="31">
        <v>22</v>
      </c>
      <c r="G5" s="31">
        <v>72</v>
      </c>
      <c r="I5" s="75" t="s">
        <v>32</v>
      </c>
      <c r="J5" s="28">
        <v>59</v>
      </c>
      <c r="K5" s="29">
        <f>(B6/G6)*100</f>
        <v>30.508474576271187</v>
      </c>
      <c r="L5" s="29">
        <f t="shared" ref="L5:L7" si="0">(C6/G6)*100</f>
        <v>16.949152542372879</v>
      </c>
      <c r="M5" s="29">
        <f t="shared" ref="M5:M6" si="1">(D6/G6)*100</f>
        <v>25.423728813559322</v>
      </c>
      <c r="N5" s="29">
        <f t="shared" ref="N5:N7" si="2">(E6/G6)*100</f>
        <v>13.559322033898304</v>
      </c>
      <c r="O5" s="29">
        <f t="shared" ref="O5:O7" si="3">(F6/G6)*100</f>
        <v>13.559322033898304</v>
      </c>
    </row>
    <row r="6" spans="1:15" x14ac:dyDescent="0.3">
      <c r="A6" s="31" t="s">
        <v>32</v>
      </c>
      <c r="B6" s="31">
        <v>18</v>
      </c>
      <c r="C6" s="31">
        <v>10</v>
      </c>
      <c r="D6" s="31">
        <v>15</v>
      </c>
      <c r="E6" s="31">
        <v>8</v>
      </c>
      <c r="F6" s="31">
        <v>8</v>
      </c>
      <c r="G6" s="31">
        <v>59</v>
      </c>
      <c r="I6" s="75" t="s">
        <v>19</v>
      </c>
      <c r="J6" s="28">
        <v>77</v>
      </c>
      <c r="K6" s="29">
        <f t="shared" ref="K6:K7" si="4">(B7/G7)*100</f>
        <v>20.779220779220779</v>
      </c>
      <c r="L6" s="29">
        <f>(C7/G7)*100</f>
        <v>27.27272727272727</v>
      </c>
      <c r="M6" s="29">
        <f t="shared" si="1"/>
        <v>18.181818181818183</v>
      </c>
      <c r="N6" s="29">
        <f t="shared" si="2"/>
        <v>16.883116883116884</v>
      </c>
      <c r="O6" s="29">
        <f t="shared" si="3"/>
        <v>16.883116883116884</v>
      </c>
    </row>
    <row r="7" spans="1:15" x14ac:dyDescent="0.3">
      <c r="A7" s="31" t="s">
        <v>19</v>
      </c>
      <c r="B7" s="31">
        <v>16</v>
      </c>
      <c r="C7" s="31">
        <v>21</v>
      </c>
      <c r="D7" s="31">
        <v>14</v>
      </c>
      <c r="E7" s="31">
        <v>13</v>
      </c>
      <c r="F7" s="31">
        <v>13</v>
      </c>
      <c r="G7" s="31">
        <v>77</v>
      </c>
      <c r="I7" s="75" t="s">
        <v>21</v>
      </c>
      <c r="J7" s="28">
        <v>63</v>
      </c>
      <c r="K7" s="29">
        <f t="shared" si="4"/>
        <v>26.984126984126984</v>
      </c>
      <c r="L7" s="29">
        <f t="shared" si="0"/>
        <v>22.222222222222221</v>
      </c>
      <c r="M7" s="29">
        <f>(D8/G8)*100</f>
        <v>14.285714285714285</v>
      </c>
      <c r="N7" s="29">
        <f t="shared" si="2"/>
        <v>14.285714285714285</v>
      </c>
      <c r="O7" s="29">
        <f t="shared" si="3"/>
        <v>22.222222222222221</v>
      </c>
    </row>
    <row r="8" spans="1:15" x14ac:dyDescent="0.3">
      <c r="A8" s="31" t="s">
        <v>21</v>
      </c>
      <c r="B8" s="31">
        <v>17</v>
      </c>
      <c r="C8" s="31">
        <v>14</v>
      </c>
      <c r="D8" s="31">
        <v>9</v>
      </c>
      <c r="E8" s="31">
        <v>9</v>
      </c>
      <c r="F8" s="31">
        <v>14</v>
      </c>
      <c r="G8" s="31">
        <v>63</v>
      </c>
    </row>
    <row r="9" spans="1:15" x14ac:dyDescent="0.3">
      <c r="A9" s="31" t="s">
        <v>1090</v>
      </c>
      <c r="B9" s="31">
        <v>61</v>
      </c>
      <c r="C9" s="31">
        <v>59</v>
      </c>
      <c r="D9" s="31">
        <v>51</v>
      </c>
      <c r="E9" s="31">
        <v>43</v>
      </c>
      <c r="F9" s="31">
        <v>57</v>
      </c>
      <c r="G9" s="31">
        <v>271</v>
      </c>
    </row>
  </sheetData>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8D6B-6836-4289-BBE3-A063C495A03F}">
  <sheetPr codeName="Sheet6"/>
  <dimension ref="A2:D8"/>
  <sheetViews>
    <sheetView workbookViewId="0">
      <selection activeCell="J18" sqref="J18"/>
    </sheetView>
  </sheetViews>
  <sheetFormatPr defaultRowHeight="14.4" x14ac:dyDescent="0.3"/>
  <cols>
    <col min="1" max="1" width="13.88671875" customWidth="1"/>
    <col min="2" max="2" width="11.109375" customWidth="1"/>
    <col min="3" max="3" width="13.21875" customWidth="1"/>
    <col min="4" max="4" width="11.88671875" customWidth="1"/>
  </cols>
  <sheetData>
    <row r="2" spans="1:4" x14ac:dyDescent="0.3">
      <c r="A2" s="57"/>
      <c r="B2" s="27" t="s">
        <v>1092</v>
      </c>
      <c r="C2" s="27"/>
      <c r="D2" s="27"/>
    </row>
    <row r="3" spans="1:4" x14ac:dyDescent="0.3">
      <c r="A3" s="58" t="s">
        <v>1</v>
      </c>
      <c r="B3" s="59" t="s">
        <v>1061</v>
      </c>
      <c r="C3" s="59" t="s">
        <v>1062</v>
      </c>
      <c r="D3" s="59" t="s">
        <v>1063</v>
      </c>
    </row>
    <row r="4" spans="1:4" x14ac:dyDescent="0.3">
      <c r="A4" s="60" t="s">
        <v>15</v>
      </c>
      <c r="B4" s="60">
        <f>COUNTIFS(tblClean[Store Name], $A4, tblClean[Lead Type], "Hot")</f>
        <v>80</v>
      </c>
      <c r="C4" s="60">
        <f>COUNTIFS(tblClean[Store Name], $A4, tblClean[Lead Type], "Warm")</f>
        <v>132</v>
      </c>
      <c r="D4" s="60">
        <f>COUNTIFS(tblClean[Store Name], $A4, tblClean[Lead Type], "Cold")</f>
        <v>51</v>
      </c>
    </row>
    <row r="5" spans="1:4" x14ac:dyDescent="0.3">
      <c r="A5" s="61" t="s">
        <v>32</v>
      </c>
      <c r="B5" s="61">
        <f>COUNTIFS(tblClean[Store Name], $A5, tblClean[Lead Type], "Hot")</f>
        <v>70</v>
      </c>
      <c r="C5" s="61">
        <f>COUNTIFS(tblClean[Store Name], $A5, tblClean[Lead Type], "Warm")</f>
        <v>103</v>
      </c>
      <c r="D5" s="61">
        <f>COUNTIFS(tblClean[Store Name], $A5, tblClean[Lead Type], "Cold")</f>
        <v>39</v>
      </c>
    </row>
    <row r="6" spans="1:4" x14ac:dyDescent="0.3">
      <c r="A6" s="60" t="s">
        <v>19</v>
      </c>
      <c r="B6" s="60">
        <f>COUNTIFS(tblClean[Store Name], $A6, tblClean[Lead Type], "Hot")</f>
        <v>70</v>
      </c>
      <c r="C6" s="60">
        <f>COUNTIFS(tblClean[Store Name], $A6, tblClean[Lead Type], "Warm")</f>
        <v>142</v>
      </c>
      <c r="D6" s="60">
        <f>COUNTIFS(tblClean[Store Name], $A6, tblClean[Lead Type], "Cold")</f>
        <v>51</v>
      </c>
    </row>
    <row r="7" spans="1:4" x14ac:dyDescent="0.3">
      <c r="A7" s="61" t="s">
        <v>21</v>
      </c>
      <c r="B7" s="61">
        <f>COUNTIFS(tblClean[Store Name], $A7, tblClean[Lead Type], "Hot")</f>
        <v>83</v>
      </c>
      <c r="C7" s="61">
        <f>COUNTIFS(tblClean[Store Name], $A7, tblClean[Lead Type], "Warm")</f>
        <v>132</v>
      </c>
      <c r="D7" s="61">
        <f>COUNTIFS(tblClean[Store Name], $A7, tblClean[Lead Type], "Cold")</f>
        <v>47</v>
      </c>
    </row>
    <row r="8" spans="1:4" x14ac:dyDescent="0.3">
      <c r="A8" s="62" t="s">
        <v>1090</v>
      </c>
      <c r="B8" s="63">
        <f>SUM(B4:B7)</f>
        <v>303</v>
      </c>
      <c r="C8" s="63">
        <f>SUM(C4:C7)</f>
        <v>509</v>
      </c>
      <c r="D8" s="63">
        <f>SUM(D4:D7)</f>
        <v>188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3369-4FCB-4709-8DF8-E35FEB99754B}">
  <sheetPr codeName="Sheet7"/>
  <dimension ref="A1:S1001"/>
  <sheetViews>
    <sheetView tabSelected="1" zoomScale="85" zoomScaleNormal="85" workbookViewId="0">
      <selection activeCell="I7" sqref="I7"/>
    </sheetView>
  </sheetViews>
  <sheetFormatPr defaultRowHeight="14.4" x14ac:dyDescent="0.3"/>
  <cols>
    <col min="1" max="1" width="9.109375" customWidth="1"/>
    <col min="2" max="2" width="13.5546875" customWidth="1"/>
    <col min="3" max="3" width="13.109375" customWidth="1"/>
    <col min="4" max="4" width="14.44140625" customWidth="1"/>
    <col min="5" max="5" width="12.88671875" customWidth="1"/>
    <col min="6" max="6" width="16.77734375" style="19" customWidth="1"/>
    <col min="7" max="7" width="12.44140625" customWidth="1"/>
    <col min="8" max="8" width="13.33203125" customWidth="1"/>
    <col min="9" max="9" width="15.88671875" customWidth="1"/>
    <col min="10" max="10" width="19.77734375" customWidth="1"/>
    <col min="11" max="11" width="14" customWidth="1"/>
    <col min="12" max="12" width="19.109375" bestFit="1" customWidth="1"/>
    <col min="13" max="13" width="17" bestFit="1" customWidth="1"/>
    <col min="14" max="14" width="4.44140625" bestFit="1" customWidth="1"/>
    <col min="15" max="15" width="7.77734375" bestFit="1" customWidth="1"/>
    <col min="16" max="16" width="10.77734375" bestFit="1" customWidth="1"/>
    <col min="17" max="17" width="10.44140625" customWidth="1"/>
    <col min="18" max="18" width="10.6640625" customWidth="1"/>
  </cols>
  <sheetData>
    <row r="1" spans="1:19" ht="15.6" x14ac:dyDescent="0.3">
      <c r="A1" s="11" t="s">
        <v>0</v>
      </c>
      <c r="B1" s="11" t="s">
        <v>1</v>
      </c>
      <c r="C1" s="11" t="s">
        <v>2</v>
      </c>
      <c r="D1" s="12" t="s">
        <v>1036</v>
      </c>
      <c r="E1" s="12" t="s">
        <v>1037</v>
      </c>
      <c r="F1" s="64" t="s">
        <v>13</v>
      </c>
      <c r="G1" s="11" t="s">
        <v>3</v>
      </c>
      <c r="H1" s="12" t="s">
        <v>1039</v>
      </c>
      <c r="I1" s="13" t="s">
        <v>1064</v>
      </c>
      <c r="J1" s="13" t="s">
        <v>1067</v>
      </c>
      <c r="L1" s="107" t="s">
        <v>1099</v>
      </c>
      <c r="M1" s="108"/>
      <c r="N1" s="6"/>
      <c r="O1" s="6"/>
      <c r="P1" s="6"/>
      <c r="Q1" s="6"/>
      <c r="R1" s="6"/>
      <c r="S1" s="6"/>
    </row>
    <row r="2" spans="1:19" x14ac:dyDescent="0.3">
      <c r="A2" s="65" t="s">
        <v>14</v>
      </c>
      <c r="B2" s="66" t="s">
        <v>15</v>
      </c>
      <c r="C2" s="66" t="s">
        <v>16</v>
      </c>
      <c r="D2" s="66">
        <f>IF(NOT(ISBLANK(tblClean[[#This Row],[Pre-Booking Date]])), 1, 0)</f>
        <v>1</v>
      </c>
      <c r="E2" s="66">
        <f>IF(NOT(ISBLANK(tblClean[[#This Row],[Booking Date]])), 1, 0)</f>
        <v>1</v>
      </c>
      <c r="F2" s="67">
        <v>2</v>
      </c>
      <c r="G2" s="35">
        <v>45951</v>
      </c>
      <c r="H2" s="66" cm="1">
        <f t="array" ref="H2">IFERROR(INDEX(tblClean[Is_Cancelled],ROW()-1),"")</f>
        <v>0</v>
      </c>
      <c r="I2" s="53">
        <f>IF(tblHP[[#This Row],[Is_Cancelled]]=1, 0,
   (IF(tblHP[[#This Row],[Lead Type]]="Hot",3,IF(tblHP[[#This Row],[Lead Type]]="Warm",2,IF(tblHP[[#This Row],[Lead Type]]="Cold",1,0)))
    + IF(tblHP[[#This Row],[Is_Booked]]=1,4,IF(tblHP[[#This Row],[Is_PreBooked]]=1,2,0))
    + IF(ISNUMBER(tblHP[[#This Row],[Customer Rating]]), tblHP[[#This Row],[Customer Rating]]/10*2, 0)
   )
)</f>
        <v>6.4</v>
      </c>
      <c r="J2" s="53" t="str">
        <f>IF(tblHP[[#This Row],[Lead_Score]] &gt;= $M$2, "High",
 IF(tblHP[[#This Row],[Lead_Score]] &gt;= $M$3, "Medium", "Low"))</f>
        <v>Low</v>
      </c>
      <c r="L2" s="78" t="s">
        <v>1065</v>
      </c>
      <c r="M2" s="79">
        <f>_xlfn.PERCENTILE.INC(tblHP[Lead_Score],0.9)</f>
        <v>8.1999999999999993</v>
      </c>
    </row>
    <row r="3" spans="1:19" x14ac:dyDescent="0.3">
      <c r="A3" s="68" t="s">
        <v>18</v>
      </c>
      <c r="B3" s="69" t="s">
        <v>19</v>
      </c>
      <c r="C3" s="69" t="s">
        <v>16</v>
      </c>
      <c r="D3" s="69">
        <f>IF(NOT(ISBLANK(tblClean[[#This Row],[Pre-Booking Date]])), 1, 0)</f>
        <v>1</v>
      </c>
      <c r="E3" s="69">
        <f>IF(NOT(ISBLANK(tblClean[[#This Row],[Booking Date]])), 1, 0)</f>
        <v>1</v>
      </c>
      <c r="F3" s="70">
        <v>8</v>
      </c>
      <c r="G3" s="42">
        <v>45941</v>
      </c>
      <c r="H3" s="66" cm="1">
        <f t="array" ref="H3">IFERROR(INDEX(tblClean[Is_Cancelled],ROW()-1),"")</f>
        <v>0</v>
      </c>
      <c r="I3" s="53">
        <f>IF(tblHP[[#This Row],[Is_Cancelled]]=1, 0,
   (IF(tblHP[[#This Row],[Lead Type]]="Hot",3,IF(tblHP[[#This Row],[Lead Type]]="Warm",2,IF(tblHP[[#This Row],[Lead Type]]="Cold",1,0)))
    + IF(tblHP[[#This Row],[Is_Booked]]=1,4,IF(tblHP[[#This Row],[Is_PreBooked]]=1,2,0))
    + IF(ISNUMBER(tblHP[[#This Row],[Customer Rating]]), tblHP[[#This Row],[Customer Rating]]/10*2, 0)
   )
)</f>
        <v>7.6</v>
      </c>
      <c r="J3" s="53" t="str">
        <f>IF(tblHP[[#This Row],[Lead_Score]] &gt;= $M$2, "High",
 IF(tblHP[[#This Row],[Lead_Score]] &gt;= $M$3, "Medium", "Low"))</f>
        <v>Medium</v>
      </c>
      <c r="L3" s="78" t="s">
        <v>1066</v>
      </c>
      <c r="M3" s="79">
        <f>_xlfn.PERCENTILE.INC(tblHP[Lead_Score],0.75)</f>
        <v>7.6</v>
      </c>
    </row>
    <row r="4" spans="1:19" x14ac:dyDescent="0.3">
      <c r="A4" s="65" t="s">
        <v>20</v>
      </c>
      <c r="B4" s="66" t="s">
        <v>21</v>
      </c>
      <c r="C4" s="66" t="s">
        <v>22</v>
      </c>
      <c r="D4" s="66">
        <f>IF(NOT(ISBLANK(tblClean[[#This Row],[Pre-Booking Date]])), 1, 0)</f>
        <v>1</v>
      </c>
      <c r="E4" s="66">
        <f>IF(NOT(ISBLANK(tblClean[[#This Row],[Booking Date]])), 1, 0)</f>
        <v>1</v>
      </c>
      <c r="F4" s="67"/>
      <c r="G4" s="35">
        <v>45931</v>
      </c>
      <c r="H4" s="66" cm="1">
        <f t="array" ref="H4">IFERROR(INDEX(tblClean[Is_Cancelled],ROW()-1),"")</f>
        <v>1</v>
      </c>
      <c r="I4" s="53">
        <f>IF(tblHP[[#This Row],[Is_Cancelled]]=1, 0,
   (IF(tblHP[[#This Row],[Lead Type]]="Hot",3,IF(tblHP[[#This Row],[Lead Type]]="Warm",2,IF(tblHP[[#This Row],[Lead Type]]="Cold",1,0)))
    + IF(tblHP[[#This Row],[Is_Booked]]=1,4,IF(tblHP[[#This Row],[Is_PreBooked]]=1,2,0))
    + IF(ISNUMBER(tblHP[[#This Row],[Customer Rating]]), tblHP[[#This Row],[Customer Rating]]/10*2, 0)
   )
)</f>
        <v>0</v>
      </c>
      <c r="J4" s="53" t="str">
        <f>IF(tblHP[[#This Row],[Lead_Score]] &gt;= $M$2, "High",
 IF(tblHP[[#This Row],[Lead_Score]] &gt;= $M$3, "Medium", "Low"))</f>
        <v>Low</v>
      </c>
    </row>
    <row r="5" spans="1:19" x14ac:dyDescent="0.3">
      <c r="A5" s="68" t="s">
        <v>25</v>
      </c>
      <c r="B5" s="69" t="s">
        <v>15</v>
      </c>
      <c r="C5" s="69" t="s">
        <v>22</v>
      </c>
      <c r="D5" s="69">
        <f>IF(NOT(ISBLANK(tblClean[[#This Row],[Pre-Booking Date]])), 1, 0)</f>
        <v>1</v>
      </c>
      <c r="E5" s="69">
        <f>IF(NOT(ISBLANK(tblClean[[#This Row],[Booking Date]])), 1, 0)</f>
        <v>1</v>
      </c>
      <c r="F5" s="70"/>
      <c r="G5" s="42">
        <v>45958</v>
      </c>
      <c r="H5" s="66" cm="1">
        <f t="array" ref="H5">IFERROR(INDEX(tblClean[Is_Cancelled],ROW()-1),"")</f>
        <v>1</v>
      </c>
      <c r="I5" s="53">
        <f>IF(tblHP[[#This Row],[Is_Cancelled]]=1, 0,
   (IF(tblHP[[#This Row],[Lead Type]]="Hot",3,IF(tblHP[[#This Row],[Lead Type]]="Warm",2,IF(tblHP[[#This Row],[Lead Type]]="Cold",1,0)))
    + IF(tblHP[[#This Row],[Is_Booked]]=1,4,IF(tblHP[[#This Row],[Is_PreBooked]]=1,2,0))
    + IF(ISNUMBER(tblHP[[#This Row],[Customer Rating]]), tblHP[[#This Row],[Customer Rating]]/10*2, 0)
   )
)</f>
        <v>0</v>
      </c>
      <c r="J5" s="53" t="str">
        <f>IF(tblHP[[#This Row],[Lead_Score]] &gt;= $M$2, "High",
 IF(tblHP[[#This Row],[Lead_Score]] &gt;= $M$3, "Medium", "Low"))</f>
        <v>Low</v>
      </c>
    </row>
    <row r="6" spans="1:19" x14ac:dyDescent="0.3">
      <c r="A6" s="65" t="s">
        <v>27</v>
      </c>
      <c r="B6" s="66" t="s">
        <v>19</v>
      </c>
      <c r="C6" s="66" t="s">
        <v>16</v>
      </c>
      <c r="D6" s="66">
        <f>IF(NOT(ISBLANK(tblClean[[#This Row],[Pre-Booking Date]])), 1, 0)</f>
        <v>1</v>
      </c>
      <c r="E6" s="66">
        <f>IF(NOT(ISBLANK(tblClean[[#This Row],[Booking Date]])), 1, 0)</f>
        <v>1</v>
      </c>
      <c r="F6" s="67">
        <v>8</v>
      </c>
      <c r="G6" s="35">
        <v>45944</v>
      </c>
      <c r="H6" s="66" cm="1">
        <f t="array" ref="H6">IFERROR(INDEX(tblClean[Is_Cancelled],ROW()-1),"")</f>
        <v>0</v>
      </c>
      <c r="I6" s="53">
        <f>IF(tblHP[[#This Row],[Is_Cancelled]]=1, 0,
   (IF(tblHP[[#This Row],[Lead Type]]="Hot",3,IF(tblHP[[#This Row],[Lead Type]]="Warm",2,IF(tblHP[[#This Row],[Lead Type]]="Cold",1,0)))
    + IF(tblHP[[#This Row],[Is_Booked]]=1,4,IF(tblHP[[#This Row],[Is_PreBooked]]=1,2,0))
    + IF(ISNUMBER(tblHP[[#This Row],[Customer Rating]]), tblHP[[#This Row],[Customer Rating]]/10*2, 0)
   )
)</f>
        <v>7.6</v>
      </c>
      <c r="J6" s="53" t="str">
        <f>IF(tblHP[[#This Row],[Lead_Score]] &gt;= $M$2, "High",
 IF(tblHP[[#This Row],[Lead_Score]] &gt;= $M$3, "Medium", "Low"))</f>
        <v>Medium</v>
      </c>
      <c r="L6" s="9" t="s">
        <v>1083</v>
      </c>
      <c r="M6" s="20" t="s">
        <v>1082</v>
      </c>
      <c r="N6" s="8"/>
      <c r="O6" s="8"/>
      <c r="P6" s="8"/>
    </row>
    <row r="7" spans="1:19" x14ac:dyDescent="0.3">
      <c r="A7" s="68" t="s">
        <v>28</v>
      </c>
      <c r="B7" s="69" t="s">
        <v>19</v>
      </c>
      <c r="C7" s="69" t="s">
        <v>16</v>
      </c>
      <c r="D7" s="69">
        <f>IF(NOT(ISBLANK(tblClean[[#This Row],[Pre-Booking Date]])), 1, 0)</f>
        <v>1</v>
      </c>
      <c r="E7" s="69">
        <f>IF(NOT(ISBLANK(tblClean[[#This Row],[Booking Date]])), 1, 0)</f>
        <v>1</v>
      </c>
      <c r="F7" s="70">
        <v>9</v>
      </c>
      <c r="G7" s="42">
        <v>45957</v>
      </c>
      <c r="H7" s="66" cm="1">
        <f t="array" ref="H7">IFERROR(INDEX(tblClean[Is_Cancelled],ROW()-1),"")</f>
        <v>0</v>
      </c>
      <c r="I7" s="53">
        <f>IF(tblHP[[#This Row],[Is_Cancelled]]=1, 0,
   (IF(tblHP[[#This Row],[Lead Type]]="Hot",3,IF(tblHP[[#This Row],[Lead Type]]="Warm",2,IF(tblHP[[#This Row],[Lead Type]]="Cold",1,0)))
    + IF(tblHP[[#This Row],[Is_Booked]]=1,4,IF(tblHP[[#This Row],[Is_PreBooked]]=1,2,0))
    + IF(ISNUMBER(tblHP[[#This Row],[Customer Rating]]), tblHP[[#This Row],[Customer Rating]]/10*2, 0)
   )
)</f>
        <v>7.8</v>
      </c>
      <c r="J7" s="53" t="str">
        <f>IF(tblHP[[#This Row],[Lead_Score]] &gt;= $M$2, "High",
 IF(tblHP[[#This Row],[Lead_Score]] &gt;= $M$3, "Medium", "Low"))</f>
        <v>Medium</v>
      </c>
      <c r="L7" s="9" t="s">
        <v>1058</v>
      </c>
      <c r="M7" s="8" t="s">
        <v>1068</v>
      </c>
      <c r="N7" s="8" t="s">
        <v>1069</v>
      </c>
      <c r="O7" s="8" t="s">
        <v>1070</v>
      </c>
      <c r="P7" s="8" t="s">
        <v>1059</v>
      </c>
    </row>
    <row r="8" spans="1:19" x14ac:dyDescent="0.3">
      <c r="A8" s="65" t="s">
        <v>29</v>
      </c>
      <c r="B8" s="66" t="s">
        <v>21</v>
      </c>
      <c r="C8" s="66" t="s">
        <v>30</v>
      </c>
      <c r="D8" s="66">
        <f>IF(NOT(ISBLANK(tblClean[[#This Row],[Pre-Booking Date]])), 1, 0)</f>
        <v>1</v>
      </c>
      <c r="E8" s="66">
        <f>IF(NOT(ISBLANK(tblClean[[#This Row],[Booking Date]])), 1, 0)</f>
        <v>1</v>
      </c>
      <c r="F8" s="67">
        <v>10</v>
      </c>
      <c r="G8" s="35">
        <v>45946</v>
      </c>
      <c r="H8" s="66" cm="1">
        <f t="array" ref="H8">IFERROR(INDEX(tblClean[Is_Cancelled],ROW()-1),"")</f>
        <v>0</v>
      </c>
      <c r="I8" s="53">
        <f>IF(tblHP[[#This Row],[Is_Cancelled]]=1, 0,
   (IF(tblHP[[#This Row],[Lead Type]]="Hot",3,IF(tblHP[[#This Row],[Lead Type]]="Warm",2,IF(tblHP[[#This Row],[Lead Type]]="Cold",1,0)))
    + IF(tblHP[[#This Row],[Is_Booked]]=1,4,IF(tblHP[[#This Row],[Is_PreBooked]]=1,2,0))
    + IF(ISNUMBER(tblHP[[#This Row],[Customer Rating]]), tblHP[[#This Row],[Customer Rating]]/10*2, 0)
   )
)</f>
        <v>9</v>
      </c>
      <c r="J8" s="53" t="str">
        <f>IF(tblHP[[#This Row],[Lead_Score]] &gt;= $M$2, "High",
 IF(tblHP[[#This Row],[Lead_Score]] &gt;= $M$3, "Medium", "Low"))</f>
        <v>High</v>
      </c>
      <c r="L8" s="10" t="s">
        <v>15</v>
      </c>
      <c r="M8" s="8">
        <v>28</v>
      </c>
      <c r="N8" s="8">
        <v>198</v>
      </c>
      <c r="O8" s="8">
        <v>37</v>
      </c>
      <c r="P8" s="8">
        <v>263</v>
      </c>
    </row>
    <row r="9" spans="1:19" x14ac:dyDescent="0.3">
      <c r="A9" s="68" t="s">
        <v>31</v>
      </c>
      <c r="B9" s="69" t="s">
        <v>32</v>
      </c>
      <c r="C9" s="69" t="s">
        <v>16</v>
      </c>
      <c r="D9" s="69">
        <f>IF(NOT(ISBLANK(tblClean[[#This Row],[Pre-Booking Date]])), 1, 0)</f>
        <v>1</v>
      </c>
      <c r="E9" s="69">
        <f>IF(NOT(ISBLANK(tblClean[[#This Row],[Booking Date]])), 1, 0)</f>
        <v>1</v>
      </c>
      <c r="F9" s="70"/>
      <c r="G9" s="42">
        <v>45934</v>
      </c>
      <c r="H9" s="66" cm="1">
        <f t="array" ref="H9">IFERROR(INDEX(tblClean[Is_Cancelled],ROW()-1),"")</f>
        <v>1</v>
      </c>
      <c r="I9" s="53">
        <f>IF(tblHP[[#This Row],[Is_Cancelled]]=1, 0,
   (IF(tblHP[[#This Row],[Lead Type]]="Hot",3,IF(tblHP[[#This Row],[Lead Type]]="Warm",2,IF(tblHP[[#This Row],[Lead Type]]="Cold",1,0)))
    + IF(tblHP[[#This Row],[Is_Booked]]=1,4,IF(tblHP[[#This Row],[Is_PreBooked]]=1,2,0))
    + IF(ISNUMBER(tblHP[[#This Row],[Customer Rating]]), tblHP[[#This Row],[Customer Rating]]/10*2, 0)
   )
)</f>
        <v>0</v>
      </c>
      <c r="J9" s="53" t="str">
        <f>IF(tblHP[[#This Row],[Lead_Score]] &gt;= $M$2, "High",
 IF(tblHP[[#This Row],[Lead_Score]] &gt;= $M$3, "Medium", "Low"))</f>
        <v>Low</v>
      </c>
      <c r="L9" s="10" t="s">
        <v>32</v>
      </c>
      <c r="M9" s="8">
        <v>29</v>
      </c>
      <c r="N9" s="8">
        <v>153</v>
      </c>
      <c r="O9" s="8">
        <v>30</v>
      </c>
      <c r="P9" s="8">
        <v>212</v>
      </c>
    </row>
    <row r="10" spans="1:19" x14ac:dyDescent="0.3">
      <c r="A10" s="65" t="s">
        <v>34</v>
      </c>
      <c r="B10" s="66" t="s">
        <v>15</v>
      </c>
      <c r="C10" s="66" t="s">
        <v>30</v>
      </c>
      <c r="D10" s="66">
        <f>IF(NOT(ISBLANK(tblClean[[#This Row],[Pre-Booking Date]])), 1, 0)</f>
        <v>1</v>
      </c>
      <c r="E10" s="66">
        <f>IF(NOT(ISBLANK(tblClean[[#This Row],[Booking Date]])), 1, 0)</f>
        <v>1</v>
      </c>
      <c r="F10" s="67">
        <v>8</v>
      </c>
      <c r="G10" s="35">
        <v>45944</v>
      </c>
      <c r="H10" s="66" cm="1">
        <f t="array" ref="H10">IFERROR(INDEX(tblClean[Is_Cancelled],ROW()-1),"")</f>
        <v>0</v>
      </c>
      <c r="I10" s="53">
        <f>IF(tblHP[[#This Row],[Is_Cancelled]]=1, 0,
   (IF(tblHP[[#This Row],[Lead Type]]="Hot",3,IF(tblHP[[#This Row],[Lead Type]]="Warm",2,IF(tblHP[[#This Row],[Lead Type]]="Cold",1,0)))
    + IF(tblHP[[#This Row],[Is_Booked]]=1,4,IF(tblHP[[#This Row],[Is_PreBooked]]=1,2,0))
    + IF(ISNUMBER(tblHP[[#This Row],[Customer Rating]]), tblHP[[#This Row],[Customer Rating]]/10*2, 0)
   )
)</f>
        <v>8.6</v>
      </c>
      <c r="J10" s="53" t="str">
        <f>IF(tblHP[[#This Row],[Lead_Score]] &gt;= $M$2, "High",
 IF(tblHP[[#This Row],[Lead_Score]] &gt;= $M$3, "Medium", "Low"))</f>
        <v>High</v>
      </c>
      <c r="L10" s="10" t="s">
        <v>19</v>
      </c>
      <c r="M10" s="8">
        <v>20</v>
      </c>
      <c r="N10" s="8">
        <v>195</v>
      </c>
      <c r="O10" s="8">
        <v>48</v>
      </c>
      <c r="P10" s="8">
        <v>263</v>
      </c>
    </row>
    <row r="11" spans="1:19" x14ac:dyDescent="0.3">
      <c r="A11" s="68" t="s">
        <v>35</v>
      </c>
      <c r="B11" s="69" t="s">
        <v>21</v>
      </c>
      <c r="C11" s="69" t="s">
        <v>16</v>
      </c>
      <c r="D11" s="69">
        <f>IF(NOT(ISBLANK(tblClean[[#This Row],[Pre-Booking Date]])), 1, 0)</f>
        <v>0</v>
      </c>
      <c r="E11" s="69">
        <f>IF(NOT(ISBLANK(tblClean[[#This Row],[Booking Date]])), 1, 0)</f>
        <v>0</v>
      </c>
      <c r="F11" s="70">
        <v>6</v>
      </c>
      <c r="G11" s="42">
        <v>45961</v>
      </c>
      <c r="H11" s="66" cm="1">
        <f t="array" ref="H11">IFERROR(INDEX(tblClean[Is_Cancelled],ROW()-1),"")</f>
        <v>0</v>
      </c>
      <c r="I11" s="53">
        <f>IF(tblHP[[#This Row],[Is_Cancelled]]=1, 0,
   (IF(tblHP[[#This Row],[Lead Type]]="Hot",3,IF(tblHP[[#This Row],[Lead Type]]="Warm",2,IF(tblHP[[#This Row],[Lead Type]]="Cold",1,0)))
    + IF(tblHP[[#This Row],[Is_Booked]]=1,4,IF(tblHP[[#This Row],[Is_PreBooked]]=1,2,0))
    + IF(ISNUMBER(tblHP[[#This Row],[Customer Rating]]), tblHP[[#This Row],[Customer Rating]]/10*2, 0)
   )
)</f>
        <v>3.2</v>
      </c>
      <c r="J11" s="53" t="str">
        <f>IF(tblHP[[#This Row],[Lead_Score]] &gt;= $M$2, "High",
 IF(tblHP[[#This Row],[Lead_Score]] &gt;= $M$3, "Medium", "Low"))</f>
        <v>Low</v>
      </c>
      <c r="L11" s="10" t="s">
        <v>21</v>
      </c>
      <c r="M11" s="8">
        <v>32</v>
      </c>
      <c r="N11" s="8">
        <v>201</v>
      </c>
      <c r="O11" s="8">
        <v>29</v>
      </c>
      <c r="P11" s="8">
        <v>262</v>
      </c>
    </row>
    <row r="12" spans="1:19" x14ac:dyDescent="0.3">
      <c r="A12" s="65" t="s">
        <v>36</v>
      </c>
      <c r="B12" s="66" t="s">
        <v>15</v>
      </c>
      <c r="C12" s="66" t="s">
        <v>22</v>
      </c>
      <c r="D12" s="66">
        <f>IF(NOT(ISBLANK(tblClean[[#This Row],[Pre-Booking Date]])), 1, 0)</f>
        <v>0</v>
      </c>
      <c r="E12" s="66">
        <f>IF(NOT(ISBLANK(tblClean[[#This Row],[Booking Date]])), 1, 0)</f>
        <v>0</v>
      </c>
      <c r="F12" s="67"/>
      <c r="G12" s="35">
        <v>45942</v>
      </c>
      <c r="H12" s="66" cm="1">
        <f t="array" ref="H12">IFERROR(INDEX(tblClean[Is_Cancelled],ROW()-1),"")</f>
        <v>1</v>
      </c>
      <c r="I12" s="53">
        <f>IF(tblHP[[#This Row],[Is_Cancelled]]=1, 0,
   (IF(tblHP[[#This Row],[Lead Type]]="Hot",3,IF(tblHP[[#This Row],[Lead Type]]="Warm",2,IF(tblHP[[#This Row],[Lead Type]]="Cold",1,0)))
    + IF(tblHP[[#This Row],[Is_Booked]]=1,4,IF(tblHP[[#This Row],[Is_PreBooked]]=1,2,0))
    + IF(ISNUMBER(tblHP[[#This Row],[Customer Rating]]), tblHP[[#This Row],[Customer Rating]]/10*2, 0)
   )
)</f>
        <v>0</v>
      </c>
      <c r="J12" s="53" t="str">
        <f>IF(tblHP[[#This Row],[Lead_Score]] &gt;= $M$2, "High",
 IF(tblHP[[#This Row],[Lead_Score]] &gt;= $M$3, "Medium", "Low"))</f>
        <v>Low</v>
      </c>
      <c r="L12" s="10" t="s">
        <v>1059</v>
      </c>
      <c r="M12" s="8">
        <v>109</v>
      </c>
      <c r="N12" s="8">
        <v>747</v>
      </c>
      <c r="O12" s="8">
        <v>144</v>
      </c>
      <c r="P12" s="8">
        <v>1000</v>
      </c>
    </row>
    <row r="13" spans="1:19" x14ac:dyDescent="0.3">
      <c r="A13" s="68" t="s">
        <v>37</v>
      </c>
      <c r="B13" s="69" t="s">
        <v>19</v>
      </c>
      <c r="C13" s="69" t="s">
        <v>16</v>
      </c>
      <c r="D13" s="69">
        <f>IF(NOT(ISBLANK(tblClean[[#This Row],[Pre-Booking Date]])), 1, 0)</f>
        <v>1</v>
      </c>
      <c r="E13" s="69">
        <f>IF(NOT(ISBLANK(tblClean[[#This Row],[Booking Date]])), 1, 0)</f>
        <v>1</v>
      </c>
      <c r="F13" s="70">
        <v>0</v>
      </c>
      <c r="G13" s="42">
        <v>45951</v>
      </c>
      <c r="H13" s="66" cm="1">
        <f t="array" ref="H13">IFERROR(INDEX(tblClean[Is_Cancelled],ROW()-1),"")</f>
        <v>0</v>
      </c>
      <c r="I13" s="53">
        <f>IF(tblHP[[#This Row],[Is_Cancelled]]=1, 0,
   (IF(tblHP[[#This Row],[Lead Type]]="Hot",3,IF(tblHP[[#This Row],[Lead Type]]="Warm",2,IF(tblHP[[#This Row],[Lead Type]]="Cold",1,0)))
    + IF(tblHP[[#This Row],[Is_Booked]]=1,4,IF(tblHP[[#This Row],[Is_PreBooked]]=1,2,0))
    + IF(ISNUMBER(tblHP[[#This Row],[Customer Rating]]), tblHP[[#This Row],[Customer Rating]]/10*2, 0)
   )
)</f>
        <v>6</v>
      </c>
      <c r="J13" s="53" t="str">
        <f>IF(tblHP[[#This Row],[Lead_Score]] &gt;= $M$2, "High",
 IF(tblHP[[#This Row],[Lead_Score]] &gt;= $M$3, "Medium", "Low"))</f>
        <v>Low</v>
      </c>
    </row>
    <row r="14" spans="1:19" x14ac:dyDescent="0.3">
      <c r="A14" s="65" t="s">
        <v>38</v>
      </c>
      <c r="B14" s="66" t="s">
        <v>19</v>
      </c>
      <c r="C14" s="66" t="s">
        <v>16</v>
      </c>
      <c r="D14" s="66">
        <f>IF(NOT(ISBLANK(tblClean[[#This Row],[Pre-Booking Date]])), 1, 0)</f>
        <v>1</v>
      </c>
      <c r="E14" s="66">
        <f>IF(NOT(ISBLANK(tblClean[[#This Row],[Booking Date]])), 1, 0)</f>
        <v>1</v>
      </c>
      <c r="F14" s="67">
        <v>10</v>
      </c>
      <c r="G14" s="35">
        <v>45959</v>
      </c>
      <c r="H14" s="66" cm="1">
        <f t="array" ref="H14">IFERROR(INDEX(tblClean[Is_Cancelled],ROW()-1),"")</f>
        <v>0</v>
      </c>
      <c r="I14" s="53">
        <f>IF(tblHP[[#This Row],[Is_Cancelled]]=1, 0,
   (IF(tblHP[[#This Row],[Lead Type]]="Hot",3,IF(tblHP[[#This Row],[Lead Type]]="Warm",2,IF(tblHP[[#This Row],[Lead Type]]="Cold",1,0)))
    + IF(tblHP[[#This Row],[Is_Booked]]=1,4,IF(tblHP[[#This Row],[Is_PreBooked]]=1,2,0))
    + IF(ISNUMBER(tblHP[[#This Row],[Customer Rating]]), tblHP[[#This Row],[Customer Rating]]/10*2, 0)
   )
)</f>
        <v>8</v>
      </c>
      <c r="J14" s="53" t="str">
        <f>IF(tblHP[[#This Row],[Lead_Score]] &gt;= $M$2, "High",
 IF(tblHP[[#This Row],[Lead_Score]] &gt;= $M$3, "Medium", "Low"))</f>
        <v>Medium</v>
      </c>
    </row>
    <row r="15" spans="1:19" x14ac:dyDescent="0.3">
      <c r="A15" s="68" t="s">
        <v>39</v>
      </c>
      <c r="B15" s="69" t="s">
        <v>32</v>
      </c>
      <c r="C15" s="69" t="s">
        <v>16</v>
      </c>
      <c r="D15" s="69">
        <f>IF(NOT(ISBLANK(tblClean[[#This Row],[Pre-Booking Date]])), 1, 0)</f>
        <v>1</v>
      </c>
      <c r="E15" s="69">
        <f>IF(NOT(ISBLANK(tblClean[[#This Row],[Booking Date]])), 1, 0)</f>
        <v>1</v>
      </c>
      <c r="F15" s="70">
        <v>2</v>
      </c>
      <c r="G15" s="42">
        <v>45957</v>
      </c>
      <c r="H15" s="66" cm="1">
        <f t="array" ref="H15">IFERROR(INDEX(tblClean[Is_Cancelled],ROW()-1),"")</f>
        <v>0</v>
      </c>
      <c r="I15" s="53">
        <f>IF(tblHP[[#This Row],[Is_Cancelled]]=1, 0,
   (IF(tblHP[[#This Row],[Lead Type]]="Hot",3,IF(tblHP[[#This Row],[Lead Type]]="Warm",2,IF(tblHP[[#This Row],[Lead Type]]="Cold",1,0)))
    + IF(tblHP[[#This Row],[Is_Booked]]=1,4,IF(tblHP[[#This Row],[Is_PreBooked]]=1,2,0))
    + IF(ISNUMBER(tblHP[[#This Row],[Customer Rating]]), tblHP[[#This Row],[Customer Rating]]/10*2, 0)
   )
)</f>
        <v>6.4</v>
      </c>
      <c r="J15" s="53" t="str">
        <f>IF(tblHP[[#This Row],[Lead_Score]] &gt;= $M$2, "High",
 IF(tblHP[[#This Row],[Lead_Score]] &gt;= $M$3, "Medium", "Low"))</f>
        <v>Low</v>
      </c>
    </row>
    <row r="16" spans="1:19" x14ac:dyDescent="0.3">
      <c r="A16" s="65" t="s">
        <v>40</v>
      </c>
      <c r="B16" s="66" t="s">
        <v>19</v>
      </c>
      <c r="C16" s="66" t="s">
        <v>30</v>
      </c>
      <c r="D16" s="66">
        <f>IF(NOT(ISBLANK(tblClean[[#This Row],[Pre-Booking Date]])), 1, 0)</f>
        <v>1</v>
      </c>
      <c r="E16" s="66">
        <f>IF(NOT(ISBLANK(tblClean[[#This Row],[Booking Date]])), 1, 0)</f>
        <v>1</v>
      </c>
      <c r="F16" s="67"/>
      <c r="G16" s="35">
        <v>45945</v>
      </c>
      <c r="H16" s="66" cm="1">
        <f t="array" ref="H16">IFERROR(INDEX(tblClean[Is_Cancelled],ROW()-1),"")</f>
        <v>1</v>
      </c>
      <c r="I16" s="53">
        <f>IF(tblHP[[#This Row],[Is_Cancelled]]=1, 0,
   (IF(tblHP[[#This Row],[Lead Type]]="Hot",3,IF(tblHP[[#This Row],[Lead Type]]="Warm",2,IF(tblHP[[#This Row],[Lead Type]]="Cold",1,0)))
    + IF(tblHP[[#This Row],[Is_Booked]]=1,4,IF(tblHP[[#This Row],[Is_PreBooked]]=1,2,0))
    + IF(ISNUMBER(tblHP[[#This Row],[Customer Rating]]), tblHP[[#This Row],[Customer Rating]]/10*2, 0)
   )
)</f>
        <v>0</v>
      </c>
      <c r="J16" s="53" t="str">
        <f>IF(tblHP[[#This Row],[Lead_Score]] &gt;= $M$2, "High",
 IF(tblHP[[#This Row],[Lead_Score]] &gt;= $M$3, "Medium", "Low"))</f>
        <v>Low</v>
      </c>
    </row>
    <row r="17" spans="1:10" x14ac:dyDescent="0.3">
      <c r="A17" s="68" t="s">
        <v>41</v>
      </c>
      <c r="B17" s="69" t="s">
        <v>19</v>
      </c>
      <c r="C17" s="69" t="s">
        <v>16</v>
      </c>
      <c r="D17" s="69">
        <f>IF(NOT(ISBLANK(tblClean[[#This Row],[Pre-Booking Date]])), 1, 0)</f>
        <v>1</v>
      </c>
      <c r="E17" s="69">
        <f>IF(NOT(ISBLANK(tblClean[[#This Row],[Booking Date]])), 1, 0)</f>
        <v>1</v>
      </c>
      <c r="F17" s="70">
        <v>8</v>
      </c>
      <c r="G17" s="42">
        <v>45953</v>
      </c>
      <c r="H17" s="66" cm="1">
        <f t="array" ref="H17">IFERROR(INDEX(tblClean[Is_Cancelled],ROW()-1),"")</f>
        <v>0</v>
      </c>
      <c r="I17" s="53">
        <f>IF(tblHP[[#This Row],[Is_Cancelled]]=1, 0,
   (IF(tblHP[[#This Row],[Lead Type]]="Hot",3,IF(tblHP[[#This Row],[Lead Type]]="Warm",2,IF(tblHP[[#This Row],[Lead Type]]="Cold",1,0)))
    + IF(tblHP[[#This Row],[Is_Booked]]=1,4,IF(tblHP[[#This Row],[Is_PreBooked]]=1,2,0))
    + IF(ISNUMBER(tblHP[[#This Row],[Customer Rating]]), tblHP[[#This Row],[Customer Rating]]/10*2, 0)
   )
)</f>
        <v>7.6</v>
      </c>
      <c r="J17" s="53" t="str">
        <f>IF(tblHP[[#This Row],[Lead_Score]] &gt;= $M$2, "High",
 IF(tblHP[[#This Row],[Lead_Score]] &gt;= $M$3, "Medium", "Low"))</f>
        <v>Medium</v>
      </c>
    </row>
    <row r="18" spans="1:10" x14ac:dyDescent="0.3">
      <c r="A18" s="65" t="s">
        <v>42</v>
      </c>
      <c r="B18" s="66" t="s">
        <v>21</v>
      </c>
      <c r="C18" s="66" t="s">
        <v>30</v>
      </c>
      <c r="D18" s="66">
        <f>IF(NOT(ISBLANK(tblClean[[#This Row],[Pre-Booking Date]])), 1, 0)</f>
        <v>1</v>
      </c>
      <c r="E18" s="66">
        <f>IF(NOT(ISBLANK(tblClean[[#This Row],[Booking Date]])), 1, 0)</f>
        <v>1</v>
      </c>
      <c r="F18" s="67">
        <v>2</v>
      </c>
      <c r="G18" s="35">
        <v>45935</v>
      </c>
      <c r="H18" s="66" cm="1">
        <f t="array" ref="H18">IFERROR(INDEX(tblClean[Is_Cancelled],ROW()-1),"")</f>
        <v>0</v>
      </c>
      <c r="I18" s="53">
        <f>IF(tblHP[[#This Row],[Is_Cancelled]]=1, 0,
   (IF(tblHP[[#This Row],[Lead Type]]="Hot",3,IF(tblHP[[#This Row],[Lead Type]]="Warm",2,IF(tblHP[[#This Row],[Lead Type]]="Cold",1,0)))
    + IF(tblHP[[#This Row],[Is_Booked]]=1,4,IF(tblHP[[#This Row],[Is_PreBooked]]=1,2,0))
    + IF(ISNUMBER(tblHP[[#This Row],[Customer Rating]]), tblHP[[#This Row],[Customer Rating]]/10*2, 0)
   )
)</f>
        <v>7.4</v>
      </c>
      <c r="J18" s="53" t="str">
        <f>IF(tblHP[[#This Row],[Lead_Score]] &gt;= $M$2, "High",
 IF(tblHP[[#This Row],[Lead_Score]] &gt;= $M$3, "Medium", "Low"))</f>
        <v>Low</v>
      </c>
    </row>
    <row r="19" spans="1:10" x14ac:dyDescent="0.3">
      <c r="A19" s="68" t="s">
        <v>43</v>
      </c>
      <c r="B19" s="69" t="s">
        <v>15</v>
      </c>
      <c r="C19" s="69" t="s">
        <v>30</v>
      </c>
      <c r="D19" s="69">
        <f>IF(NOT(ISBLANK(tblClean[[#This Row],[Pre-Booking Date]])), 1, 0)</f>
        <v>0</v>
      </c>
      <c r="E19" s="69">
        <f>IF(NOT(ISBLANK(tblClean[[#This Row],[Booking Date]])), 1, 0)</f>
        <v>0</v>
      </c>
      <c r="F19" s="70">
        <v>0</v>
      </c>
      <c r="G19" s="42">
        <v>45944</v>
      </c>
      <c r="H19" s="66" cm="1">
        <f t="array" ref="H19">IFERROR(INDEX(tblClean[Is_Cancelled],ROW()-1),"")</f>
        <v>0</v>
      </c>
      <c r="I19" s="53">
        <f>IF(tblHP[[#This Row],[Is_Cancelled]]=1, 0,
   (IF(tblHP[[#This Row],[Lead Type]]="Hot",3,IF(tblHP[[#This Row],[Lead Type]]="Warm",2,IF(tblHP[[#This Row],[Lead Type]]="Cold",1,0)))
    + IF(tblHP[[#This Row],[Is_Booked]]=1,4,IF(tblHP[[#This Row],[Is_PreBooked]]=1,2,0))
    + IF(ISNUMBER(tblHP[[#This Row],[Customer Rating]]), tblHP[[#This Row],[Customer Rating]]/10*2, 0)
   )
)</f>
        <v>3</v>
      </c>
      <c r="J19" s="53" t="str">
        <f>IF(tblHP[[#This Row],[Lead_Score]] &gt;= $M$2, "High",
 IF(tblHP[[#This Row],[Lead_Score]] &gt;= $M$3, "Medium", "Low"))</f>
        <v>Low</v>
      </c>
    </row>
    <row r="20" spans="1:10" x14ac:dyDescent="0.3">
      <c r="A20" s="65" t="s">
        <v>44</v>
      </c>
      <c r="B20" s="66" t="s">
        <v>15</v>
      </c>
      <c r="C20" s="66" t="s">
        <v>16</v>
      </c>
      <c r="D20" s="66">
        <f>IF(NOT(ISBLANK(tblClean[[#This Row],[Pre-Booking Date]])), 1, 0)</f>
        <v>1</v>
      </c>
      <c r="E20" s="66">
        <f>IF(NOT(ISBLANK(tblClean[[#This Row],[Booking Date]])), 1, 0)</f>
        <v>1</v>
      </c>
      <c r="F20" s="67">
        <v>5</v>
      </c>
      <c r="G20" s="35">
        <v>45936</v>
      </c>
      <c r="H20" s="66" cm="1">
        <f t="array" ref="H20">IFERROR(INDEX(tblClean[Is_Cancelled],ROW()-1),"")</f>
        <v>0</v>
      </c>
      <c r="I20" s="53">
        <f>IF(tblHP[[#This Row],[Is_Cancelled]]=1, 0,
   (IF(tblHP[[#This Row],[Lead Type]]="Hot",3,IF(tblHP[[#This Row],[Lead Type]]="Warm",2,IF(tblHP[[#This Row],[Lead Type]]="Cold",1,0)))
    + IF(tblHP[[#This Row],[Is_Booked]]=1,4,IF(tblHP[[#This Row],[Is_PreBooked]]=1,2,0))
    + IF(ISNUMBER(tblHP[[#This Row],[Customer Rating]]), tblHP[[#This Row],[Customer Rating]]/10*2, 0)
   )
)</f>
        <v>7</v>
      </c>
      <c r="J20" s="53" t="str">
        <f>IF(tblHP[[#This Row],[Lead_Score]] &gt;= $M$2, "High",
 IF(tblHP[[#This Row],[Lead_Score]] &gt;= $M$3, "Medium", "Low"))</f>
        <v>Low</v>
      </c>
    </row>
    <row r="21" spans="1:10" x14ac:dyDescent="0.3">
      <c r="A21" s="68" t="s">
        <v>45</v>
      </c>
      <c r="B21" s="69" t="s">
        <v>21</v>
      </c>
      <c r="C21" s="69" t="s">
        <v>16</v>
      </c>
      <c r="D21" s="69">
        <f>IF(NOT(ISBLANK(tblClean[[#This Row],[Pre-Booking Date]])), 1, 0)</f>
        <v>1</v>
      </c>
      <c r="E21" s="69">
        <f>IF(NOT(ISBLANK(tblClean[[#This Row],[Booking Date]])), 1, 0)</f>
        <v>1</v>
      </c>
      <c r="F21" s="70">
        <v>4</v>
      </c>
      <c r="G21" s="42">
        <v>45954</v>
      </c>
      <c r="H21" s="66" cm="1">
        <f t="array" ref="H21">IFERROR(INDEX(tblClean[Is_Cancelled],ROW()-1),"")</f>
        <v>0</v>
      </c>
      <c r="I21" s="53">
        <f>IF(tblHP[[#This Row],[Is_Cancelled]]=1, 0,
   (IF(tblHP[[#This Row],[Lead Type]]="Hot",3,IF(tblHP[[#This Row],[Lead Type]]="Warm",2,IF(tblHP[[#This Row],[Lead Type]]="Cold",1,0)))
    + IF(tblHP[[#This Row],[Is_Booked]]=1,4,IF(tblHP[[#This Row],[Is_PreBooked]]=1,2,0))
    + IF(ISNUMBER(tblHP[[#This Row],[Customer Rating]]), tblHP[[#This Row],[Customer Rating]]/10*2, 0)
   )
)</f>
        <v>6.8</v>
      </c>
      <c r="J21" s="53" t="str">
        <f>IF(tblHP[[#This Row],[Lead_Score]] &gt;= $M$2, "High",
 IF(tblHP[[#This Row],[Lead_Score]] &gt;= $M$3, "Medium", "Low"))</f>
        <v>Low</v>
      </c>
    </row>
    <row r="22" spans="1:10" x14ac:dyDescent="0.3">
      <c r="A22" s="65" t="s">
        <v>46</v>
      </c>
      <c r="B22" s="66" t="s">
        <v>32</v>
      </c>
      <c r="C22" s="66" t="s">
        <v>16</v>
      </c>
      <c r="D22" s="66">
        <f>IF(NOT(ISBLANK(tblClean[[#This Row],[Pre-Booking Date]])), 1, 0)</f>
        <v>1</v>
      </c>
      <c r="E22" s="66">
        <f>IF(NOT(ISBLANK(tblClean[[#This Row],[Booking Date]])), 1, 0)</f>
        <v>1</v>
      </c>
      <c r="F22" s="67">
        <v>6</v>
      </c>
      <c r="G22" s="35">
        <v>45947</v>
      </c>
      <c r="H22" s="66" cm="1">
        <f t="array" ref="H22">IFERROR(INDEX(tblClean[Is_Cancelled],ROW()-1),"")</f>
        <v>0</v>
      </c>
      <c r="I22" s="53">
        <f>IF(tblHP[[#This Row],[Is_Cancelled]]=1, 0,
   (IF(tblHP[[#This Row],[Lead Type]]="Hot",3,IF(tblHP[[#This Row],[Lead Type]]="Warm",2,IF(tblHP[[#This Row],[Lead Type]]="Cold",1,0)))
    + IF(tblHP[[#This Row],[Is_Booked]]=1,4,IF(tblHP[[#This Row],[Is_PreBooked]]=1,2,0))
    + IF(ISNUMBER(tblHP[[#This Row],[Customer Rating]]), tblHP[[#This Row],[Customer Rating]]/10*2, 0)
   )
)</f>
        <v>7.2</v>
      </c>
      <c r="J22" s="53" t="str">
        <f>IF(tblHP[[#This Row],[Lead_Score]] &gt;= $M$2, "High",
 IF(tblHP[[#This Row],[Lead_Score]] &gt;= $M$3, "Medium", "Low"))</f>
        <v>Low</v>
      </c>
    </row>
    <row r="23" spans="1:10" x14ac:dyDescent="0.3">
      <c r="A23" s="68" t="s">
        <v>47</v>
      </c>
      <c r="B23" s="69" t="s">
        <v>15</v>
      </c>
      <c r="C23" s="69" t="s">
        <v>30</v>
      </c>
      <c r="D23" s="69">
        <f>IF(NOT(ISBLANK(tblClean[[#This Row],[Pre-Booking Date]])), 1, 0)</f>
        <v>1</v>
      </c>
      <c r="E23" s="69">
        <f>IF(NOT(ISBLANK(tblClean[[#This Row],[Booking Date]])), 1, 0)</f>
        <v>1</v>
      </c>
      <c r="F23" s="70">
        <v>3</v>
      </c>
      <c r="G23" s="42">
        <v>45961</v>
      </c>
      <c r="H23" s="66" cm="1">
        <f t="array" ref="H23">IFERROR(INDEX(tblClean[Is_Cancelled],ROW()-1),"")</f>
        <v>0</v>
      </c>
      <c r="I23" s="53">
        <f>IF(tblHP[[#This Row],[Is_Cancelled]]=1, 0,
   (IF(tblHP[[#This Row],[Lead Type]]="Hot",3,IF(tblHP[[#This Row],[Lead Type]]="Warm",2,IF(tblHP[[#This Row],[Lead Type]]="Cold",1,0)))
    + IF(tblHP[[#This Row],[Is_Booked]]=1,4,IF(tblHP[[#This Row],[Is_PreBooked]]=1,2,0))
    + IF(ISNUMBER(tblHP[[#This Row],[Customer Rating]]), tblHP[[#This Row],[Customer Rating]]/10*2, 0)
   )
)</f>
        <v>7.6</v>
      </c>
      <c r="J23" s="53" t="str">
        <f>IF(tblHP[[#This Row],[Lead_Score]] &gt;= $M$2, "High",
 IF(tblHP[[#This Row],[Lead_Score]] &gt;= $M$3, "Medium", "Low"))</f>
        <v>Medium</v>
      </c>
    </row>
    <row r="24" spans="1:10" x14ac:dyDescent="0.3">
      <c r="A24" s="65" t="s">
        <v>48</v>
      </c>
      <c r="B24" s="66" t="s">
        <v>19</v>
      </c>
      <c r="C24" s="66" t="s">
        <v>16</v>
      </c>
      <c r="D24" s="66">
        <f>IF(NOT(ISBLANK(tblClean[[#This Row],[Pre-Booking Date]])), 1, 0)</f>
        <v>1</v>
      </c>
      <c r="E24" s="66">
        <f>IF(NOT(ISBLANK(tblClean[[#This Row],[Booking Date]])), 1, 0)</f>
        <v>1</v>
      </c>
      <c r="F24" s="67">
        <v>8</v>
      </c>
      <c r="G24" s="35">
        <v>45951</v>
      </c>
      <c r="H24" s="66" cm="1">
        <f t="array" ref="H24">IFERROR(INDEX(tblClean[Is_Cancelled],ROW()-1),"")</f>
        <v>0</v>
      </c>
      <c r="I24" s="53">
        <f>IF(tblHP[[#This Row],[Is_Cancelled]]=1, 0,
   (IF(tblHP[[#This Row],[Lead Type]]="Hot",3,IF(tblHP[[#This Row],[Lead Type]]="Warm",2,IF(tblHP[[#This Row],[Lead Type]]="Cold",1,0)))
    + IF(tblHP[[#This Row],[Is_Booked]]=1,4,IF(tblHP[[#This Row],[Is_PreBooked]]=1,2,0))
    + IF(ISNUMBER(tblHP[[#This Row],[Customer Rating]]), tblHP[[#This Row],[Customer Rating]]/10*2, 0)
   )
)</f>
        <v>7.6</v>
      </c>
      <c r="J24" s="53" t="str">
        <f>IF(tblHP[[#This Row],[Lead_Score]] &gt;= $M$2, "High",
 IF(tblHP[[#This Row],[Lead_Score]] &gt;= $M$3, "Medium", "Low"))</f>
        <v>Medium</v>
      </c>
    </row>
    <row r="25" spans="1:10" x14ac:dyDescent="0.3">
      <c r="A25" s="68" t="s">
        <v>49</v>
      </c>
      <c r="B25" s="69" t="s">
        <v>15</v>
      </c>
      <c r="C25" s="69" t="s">
        <v>16</v>
      </c>
      <c r="D25" s="69">
        <f>IF(NOT(ISBLANK(tblClean[[#This Row],[Pre-Booking Date]])), 1, 0)</f>
        <v>1</v>
      </c>
      <c r="E25" s="69">
        <f>IF(NOT(ISBLANK(tblClean[[#This Row],[Booking Date]])), 1, 0)</f>
        <v>1</v>
      </c>
      <c r="F25" s="70">
        <v>3</v>
      </c>
      <c r="G25" s="42">
        <v>45939</v>
      </c>
      <c r="H25" s="66" cm="1">
        <f t="array" ref="H25">IFERROR(INDEX(tblClean[Is_Cancelled],ROW()-1),"")</f>
        <v>0</v>
      </c>
      <c r="I25" s="53">
        <f>IF(tblHP[[#This Row],[Is_Cancelled]]=1, 0,
   (IF(tblHP[[#This Row],[Lead Type]]="Hot",3,IF(tblHP[[#This Row],[Lead Type]]="Warm",2,IF(tblHP[[#This Row],[Lead Type]]="Cold",1,0)))
    + IF(tblHP[[#This Row],[Is_Booked]]=1,4,IF(tblHP[[#This Row],[Is_PreBooked]]=1,2,0))
    + IF(ISNUMBER(tblHP[[#This Row],[Customer Rating]]), tblHP[[#This Row],[Customer Rating]]/10*2, 0)
   )
)</f>
        <v>6.6</v>
      </c>
      <c r="J25" s="53" t="str">
        <f>IF(tblHP[[#This Row],[Lead_Score]] &gt;= $M$2, "High",
 IF(tblHP[[#This Row],[Lead_Score]] &gt;= $M$3, "Medium", "Low"))</f>
        <v>Low</v>
      </c>
    </row>
    <row r="26" spans="1:10" x14ac:dyDescent="0.3">
      <c r="A26" s="65" t="s">
        <v>50</v>
      </c>
      <c r="B26" s="66" t="s">
        <v>19</v>
      </c>
      <c r="C26" s="66" t="s">
        <v>16</v>
      </c>
      <c r="D26" s="66">
        <f>IF(NOT(ISBLANK(tblClean[[#This Row],[Pre-Booking Date]])), 1, 0)</f>
        <v>1</v>
      </c>
      <c r="E26" s="66">
        <f>IF(NOT(ISBLANK(tblClean[[#This Row],[Booking Date]])), 1, 0)</f>
        <v>1</v>
      </c>
      <c r="F26" s="67">
        <v>1</v>
      </c>
      <c r="G26" s="35">
        <v>45950</v>
      </c>
      <c r="H26" s="66" cm="1">
        <f t="array" ref="H26">IFERROR(INDEX(tblClean[Is_Cancelled],ROW()-1),"")</f>
        <v>0</v>
      </c>
      <c r="I26" s="53">
        <f>IF(tblHP[[#This Row],[Is_Cancelled]]=1, 0,
   (IF(tblHP[[#This Row],[Lead Type]]="Hot",3,IF(tblHP[[#This Row],[Lead Type]]="Warm",2,IF(tblHP[[#This Row],[Lead Type]]="Cold",1,0)))
    + IF(tblHP[[#This Row],[Is_Booked]]=1,4,IF(tblHP[[#This Row],[Is_PreBooked]]=1,2,0))
    + IF(ISNUMBER(tblHP[[#This Row],[Customer Rating]]), tblHP[[#This Row],[Customer Rating]]/10*2, 0)
   )
)</f>
        <v>6.2</v>
      </c>
      <c r="J26" s="53" t="str">
        <f>IF(tblHP[[#This Row],[Lead_Score]] &gt;= $M$2, "High",
 IF(tblHP[[#This Row],[Lead_Score]] &gt;= $M$3, "Medium", "Low"))</f>
        <v>Low</v>
      </c>
    </row>
    <row r="27" spans="1:10" x14ac:dyDescent="0.3">
      <c r="A27" s="68" t="s">
        <v>51</v>
      </c>
      <c r="B27" s="69" t="s">
        <v>32</v>
      </c>
      <c r="C27" s="69" t="s">
        <v>16</v>
      </c>
      <c r="D27" s="69">
        <f>IF(NOT(ISBLANK(tblClean[[#This Row],[Pre-Booking Date]])), 1, 0)</f>
        <v>1</v>
      </c>
      <c r="E27" s="69">
        <f>IF(NOT(ISBLANK(tblClean[[#This Row],[Booking Date]])), 1, 0)</f>
        <v>1</v>
      </c>
      <c r="F27" s="70">
        <v>4</v>
      </c>
      <c r="G27" s="42">
        <v>45956</v>
      </c>
      <c r="H27" s="66" cm="1">
        <f t="array" ref="H27">IFERROR(INDEX(tblClean[Is_Cancelled],ROW()-1),"")</f>
        <v>0</v>
      </c>
      <c r="I27" s="53">
        <f>IF(tblHP[[#This Row],[Is_Cancelled]]=1, 0,
   (IF(tblHP[[#This Row],[Lead Type]]="Hot",3,IF(tblHP[[#This Row],[Lead Type]]="Warm",2,IF(tblHP[[#This Row],[Lead Type]]="Cold",1,0)))
    + IF(tblHP[[#This Row],[Is_Booked]]=1,4,IF(tblHP[[#This Row],[Is_PreBooked]]=1,2,0))
    + IF(ISNUMBER(tblHP[[#This Row],[Customer Rating]]), tblHP[[#This Row],[Customer Rating]]/10*2, 0)
   )
)</f>
        <v>6.8</v>
      </c>
      <c r="J27" s="53" t="str">
        <f>IF(tblHP[[#This Row],[Lead_Score]] &gt;= $M$2, "High",
 IF(tblHP[[#This Row],[Lead_Score]] &gt;= $M$3, "Medium", "Low"))</f>
        <v>Low</v>
      </c>
    </row>
    <row r="28" spans="1:10" x14ac:dyDescent="0.3">
      <c r="A28" s="65" t="s">
        <v>52</v>
      </c>
      <c r="B28" s="66" t="s">
        <v>21</v>
      </c>
      <c r="C28" s="66" t="s">
        <v>16</v>
      </c>
      <c r="D28" s="66">
        <f>IF(NOT(ISBLANK(tblClean[[#This Row],[Pre-Booking Date]])), 1, 0)</f>
        <v>1</v>
      </c>
      <c r="E28" s="66">
        <f>IF(NOT(ISBLANK(tblClean[[#This Row],[Booking Date]])), 1, 0)</f>
        <v>1</v>
      </c>
      <c r="F28" s="67">
        <v>1</v>
      </c>
      <c r="G28" s="35">
        <v>45960</v>
      </c>
      <c r="H28" s="66" cm="1">
        <f t="array" ref="H28">IFERROR(INDEX(tblClean[Is_Cancelled],ROW()-1),"")</f>
        <v>0</v>
      </c>
      <c r="I28" s="53">
        <f>IF(tblHP[[#This Row],[Is_Cancelled]]=1, 0,
   (IF(tblHP[[#This Row],[Lead Type]]="Hot",3,IF(tblHP[[#This Row],[Lead Type]]="Warm",2,IF(tblHP[[#This Row],[Lead Type]]="Cold",1,0)))
    + IF(tblHP[[#This Row],[Is_Booked]]=1,4,IF(tblHP[[#This Row],[Is_PreBooked]]=1,2,0))
    + IF(ISNUMBER(tblHP[[#This Row],[Customer Rating]]), tblHP[[#This Row],[Customer Rating]]/10*2, 0)
   )
)</f>
        <v>6.2</v>
      </c>
      <c r="J28" s="53" t="str">
        <f>IF(tblHP[[#This Row],[Lead_Score]] &gt;= $M$2, "High",
 IF(tblHP[[#This Row],[Lead_Score]] &gt;= $M$3, "Medium", "Low"))</f>
        <v>Low</v>
      </c>
    </row>
    <row r="29" spans="1:10" x14ac:dyDescent="0.3">
      <c r="A29" s="68" t="s">
        <v>53</v>
      </c>
      <c r="B29" s="69" t="s">
        <v>15</v>
      </c>
      <c r="C29" s="69" t="s">
        <v>16</v>
      </c>
      <c r="D29" s="69">
        <f>IF(NOT(ISBLANK(tblClean[[#This Row],[Pre-Booking Date]])), 1, 0)</f>
        <v>1</v>
      </c>
      <c r="E29" s="69">
        <f>IF(NOT(ISBLANK(tblClean[[#This Row],[Booking Date]])), 1, 0)</f>
        <v>1</v>
      </c>
      <c r="F29" s="70">
        <v>3</v>
      </c>
      <c r="G29" s="42">
        <v>45948</v>
      </c>
      <c r="H29" s="66" cm="1">
        <f t="array" ref="H29">IFERROR(INDEX(tblClean[Is_Cancelled],ROW()-1),"")</f>
        <v>0</v>
      </c>
      <c r="I29" s="53">
        <f>IF(tblHP[[#This Row],[Is_Cancelled]]=1, 0,
   (IF(tblHP[[#This Row],[Lead Type]]="Hot",3,IF(tblHP[[#This Row],[Lead Type]]="Warm",2,IF(tblHP[[#This Row],[Lead Type]]="Cold",1,0)))
    + IF(tblHP[[#This Row],[Is_Booked]]=1,4,IF(tblHP[[#This Row],[Is_PreBooked]]=1,2,0))
    + IF(ISNUMBER(tblHP[[#This Row],[Customer Rating]]), tblHP[[#This Row],[Customer Rating]]/10*2, 0)
   )
)</f>
        <v>6.6</v>
      </c>
      <c r="J29" s="53" t="str">
        <f>IF(tblHP[[#This Row],[Lead_Score]] &gt;= $M$2, "High",
 IF(tblHP[[#This Row],[Lead_Score]] &gt;= $M$3, "Medium", "Low"))</f>
        <v>Low</v>
      </c>
    </row>
    <row r="30" spans="1:10" x14ac:dyDescent="0.3">
      <c r="A30" s="65" t="s">
        <v>54</v>
      </c>
      <c r="B30" s="66" t="s">
        <v>21</v>
      </c>
      <c r="C30" s="66" t="s">
        <v>16</v>
      </c>
      <c r="D30" s="66">
        <f>IF(NOT(ISBLANK(tblClean[[#This Row],[Pre-Booking Date]])), 1, 0)</f>
        <v>1</v>
      </c>
      <c r="E30" s="66">
        <f>IF(NOT(ISBLANK(tblClean[[#This Row],[Booking Date]])), 1, 0)</f>
        <v>1</v>
      </c>
      <c r="F30" s="67">
        <v>3</v>
      </c>
      <c r="G30" s="35">
        <v>45955</v>
      </c>
      <c r="H30" s="66" cm="1">
        <f t="array" ref="H30">IFERROR(INDEX(tblClean[Is_Cancelled],ROW()-1),"")</f>
        <v>0</v>
      </c>
      <c r="I30" s="53">
        <f>IF(tblHP[[#This Row],[Is_Cancelled]]=1, 0,
   (IF(tblHP[[#This Row],[Lead Type]]="Hot",3,IF(tblHP[[#This Row],[Lead Type]]="Warm",2,IF(tblHP[[#This Row],[Lead Type]]="Cold",1,0)))
    + IF(tblHP[[#This Row],[Is_Booked]]=1,4,IF(tblHP[[#This Row],[Is_PreBooked]]=1,2,0))
    + IF(ISNUMBER(tblHP[[#This Row],[Customer Rating]]), tblHP[[#This Row],[Customer Rating]]/10*2, 0)
   )
)</f>
        <v>6.6</v>
      </c>
      <c r="J30" s="53" t="str">
        <f>IF(tblHP[[#This Row],[Lead_Score]] &gt;= $M$2, "High",
 IF(tblHP[[#This Row],[Lead_Score]] &gt;= $M$3, "Medium", "Low"))</f>
        <v>Low</v>
      </c>
    </row>
    <row r="31" spans="1:10" x14ac:dyDescent="0.3">
      <c r="A31" s="68" t="s">
        <v>55</v>
      </c>
      <c r="B31" s="69" t="s">
        <v>15</v>
      </c>
      <c r="C31" s="69" t="s">
        <v>22</v>
      </c>
      <c r="D31" s="69">
        <f>IF(NOT(ISBLANK(tblClean[[#This Row],[Pre-Booking Date]])), 1, 0)</f>
        <v>1</v>
      </c>
      <c r="E31" s="69">
        <f>IF(NOT(ISBLANK(tblClean[[#This Row],[Booking Date]])), 1, 0)</f>
        <v>1</v>
      </c>
      <c r="F31" s="70"/>
      <c r="G31" s="42">
        <v>45946</v>
      </c>
      <c r="H31" s="66" cm="1">
        <f t="array" ref="H31">IFERROR(INDEX(tblClean[Is_Cancelled],ROW()-1),"")</f>
        <v>1</v>
      </c>
      <c r="I31" s="53">
        <f>IF(tblHP[[#This Row],[Is_Cancelled]]=1, 0,
   (IF(tblHP[[#This Row],[Lead Type]]="Hot",3,IF(tblHP[[#This Row],[Lead Type]]="Warm",2,IF(tblHP[[#This Row],[Lead Type]]="Cold",1,0)))
    + IF(tblHP[[#This Row],[Is_Booked]]=1,4,IF(tblHP[[#This Row],[Is_PreBooked]]=1,2,0))
    + IF(ISNUMBER(tblHP[[#This Row],[Customer Rating]]), tblHP[[#This Row],[Customer Rating]]/10*2, 0)
   )
)</f>
        <v>0</v>
      </c>
      <c r="J31" s="53" t="str">
        <f>IF(tblHP[[#This Row],[Lead_Score]] &gt;= $M$2, "High",
 IF(tblHP[[#This Row],[Lead_Score]] &gt;= $M$3, "Medium", "Low"))</f>
        <v>Low</v>
      </c>
    </row>
    <row r="32" spans="1:10" x14ac:dyDescent="0.3">
      <c r="A32" s="65" t="s">
        <v>56</v>
      </c>
      <c r="B32" s="66" t="s">
        <v>19</v>
      </c>
      <c r="C32" s="66" t="s">
        <v>16</v>
      </c>
      <c r="D32" s="66">
        <f>IF(NOT(ISBLANK(tblClean[[#This Row],[Pre-Booking Date]])), 1, 0)</f>
        <v>1</v>
      </c>
      <c r="E32" s="66">
        <f>IF(NOT(ISBLANK(tblClean[[#This Row],[Booking Date]])), 1, 0)</f>
        <v>1</v>
      </c>
      <c r="F32" s="67">
        <v>3</v>
      </c>
      <c r="G32" s="35">
        <v>45945</v>
      </c>
      <c r="H32" s="66" cm="1">
        <f t="array" ref="H32">IFERROR(INDEX(tblClean[Is_Cancelled],ROW()-1),"")</f>
        <v>0</v>
      </c>
      <c r="I32" s="53">
        <f>IF(tblHP[[#This Row],[Is_Cancelled]]=1, 0,
   (IF(tblHP[[#This Row],[Lead Type]]="Hot",3,IF(tblHP[[#This Row],[Lead Type]]="Warm",2,IF(tblHP[[#This Row],[Lead Type]]="Cold",1,0)))
    + IF(tblHP[[#This Row],[Is_Booked]]=1,4,IF(tblHP[[#This Row],[Is_PreBooked]]=1,2,0))
    + IF(ISNUMBER(tblHP[[#This Row],[Customer Rating]]), tblHP[[#This Row],[Customer Rating]]/10*2, 0)
   )
)</f>
        <v>6.6</v>
      </c>
      <c r="J32" s="53" t="str">
        <f>IF(tblHP[[#This Row],[Lead_Score]] &gt;= $M$2, "High",
 IF(tblHP[[#This Row],[Lead_Score]] &gt;= $M$3, "Medium", "Low"))</f>
        <v>Low</v>
      </c>
    </row>
    <row r="33" spans="1:10" x14ac:dyDescent="0.3">
      <c r="A33" s="68" t="s">
        <v>57</v>
      </c>
      <c r="B33" s="69" t="s">
        <v>21</v>
      </c>
      <c r="C33" s="69" t="s">
        <v>16</v>
      </c>
      <c r="D33" s="69">
        <f>IF(NOT(ISBLANK(tblClean[[#This Row],[Pre-Booking Date]])), 1, 0)</f>
        <v>1</v>
      </c>
      <c r="E33" s="69">
        <f>IF(NOT(ISBLANK(tblClean[[#This Row],[Booking Date]])), 1, 0)</f>
        <v>1</v>
      </c>
      <c r="F33" s="70">
        <v>5</v>
      </c>
      <c r="G33" s="42">
        <v>45944</v>
      </c>
      <c r="H33" s="66" cm="1">
        <f t="array" ref="H33">IFERROR(INDEX(tblClean[Is_Cancelled],ROW()-1),"")</f>
        <v>0</v>
      </c>
      <c r="I33" s="53">
        <f>IF(tblHP[[#This Row],[Is_Cancelled]]=1, 0,
   (IF(tblHP[[#This Row],[Lead Type]]="Hot",3,IF(tblHP[[#This Row],[Lead Type]]="Warm",2,IF(tblHP[[#This Row],[Lead Type]]="Cold",1,0)))
    + IF(tblHP[[#This Row],[Is_Booked]]=1,4,IF(tblHP[[#This Row],[Is_PreBooked]]=1,2,0))
    + IF(ISNUMBER(tblHP[[#This Row],[Customer Rating]]), tblHP[[#This Row],[Customer Rating]]/10*2, 0)
   )
)</f>
        <v>7</v>
      </c>
      <c r="J33" s="53" t="str">
        <f>IF(tblHP[[#This Row],[Lead_Score]] &gt;= $M$2, "High",
 IF(tblHP[[#This Row],[Lead_Score]] &gt;= $M$3, "Medium", "Low"))</f>
        <v>Low</v>
      </c>
    </row>
    <row r="34" spans="1:10" x14ac:dyDescent="0.3">
      <c r="A34" s="65" t="s">
        <v>58</v>
      </c>
      <c r="B34" s="66" t="s">
        <v>15</v>
      </c>
      <c r="C34" s="66" t="s">
        <v>16</v>
      </c>
      <c r="D34" s="66">
        <f>IF(NOT(ISBLANK(tblClean[[#This Row],[Pre-Booking Date]])), 1, 0)</f>
        <v>1</v>
      </c>
      <c r="E34" s="66">
        <f>IF(NOT(ISBLANK(tblClean[[#This Row],[Booking Date]])), 1, 0)</f>
        <v>1</v>
      </c>
      <c r="F34" s="67">
        <v>3</v>
      </c>
      <c r="G34" s="35">
        <v>45957</v>
      </c>
      <c r="H34" s="66" cm="1">
        <f t="array" ref="H34">IFERROR(INDEX(tblClean[Is_Cancelled],ROW()-1),"")</f>
        <v>0</v>
      </c>
      <c r="I34" s="53">
        <f>IF(tblHP[[#This Row],[Is_Cancelled]]=1, 0,
   (IF(tblHP[[#This Row],[Lead Type]]="Hot",3,IF(tblHP[[#This Row],[Lead Type]]="Warm",2,IF(tblHP[[#This Row],[Lead Type]]="Cold",1,0)))
    + IF(tblHP[[#This Row],[Is_Booked]]=1,4,IF(tblHP[[#This Row],[Is_PreBooked]]=1,2,0))
    + IF(ISNUMBER(tblHP[[#This Row],[Customer Rating]]), tblHP[[#This Row],[Customer Rating]]/10*2, 0)
   )
)</f>
        <v>6.6</v>
      </c>
      <c r="J34" s="53" t="str">
        <f>IF(tblHP[[#This Row],[Lead_Score]] &gt;= $M$2, "High",
 IF(tblHP[[#This Row],[Lead_Score]] &gt;= $M$3, "Medium", "Low"))</f>
        <v>Low</v>
      </c>
    </row>
    <row r="35" spans="1:10" x14ac:dyDescent="0.3">
      <c r="A35" s="68" t="s">
        <v>59</v>
      </c>
      <c r="B35" s="69" t="s">
        <v>19</v>
      </c>
      <c r="C35" s="69" t="s">
        <v>16</v>
      </c>
      <c r="D35" s="69">
        <f>IF(NOT(ISBLANK(tblClean[[#This Row],[Pre-Booking Date]])), 1, 0)</f>
        <v>1</v>
      </c>
      <c r="E35" s="69">
        <f>IF(NOT(ISBLANK(tblClean[[#This Row],[Booking Date]])), 1, 0)</f>
        <v>1</v>
      </c>
      <c r="F35" s="70">
        <v>3</v>
      </c>
      <c r="G35" s="42">
        <v>45954</v>
      </c>
      <c r="H35" s="66" cm="1">
        <f t="array" ref="H35">IFERROR(INDEX(tblClean[Is_Cancelled],ROW()-1),"")</f>
        <v>0</v>
      </c>
      <c r="I35" s="53">
        <f>IF(tblHP[[#This Row],[Is_Cancelled]]=1, 0,
   (IF(tblHP[[#This Row],[Lead Type]]="Hot",3,IF(tblHP[[#This Row],[Lead Type]]="Warm",2,IF(tblHP[[#This Row],[Lead Type]]="Cold",1,0)))
    + IF(tblHP[[#This Row],[Is_Booked]]=1,4,IF(tblHP[[#This Row],[Is_PreBooked]]=1,2,0))
    + IF(ISNUMBER(tblHP[[#This Row],[Customer Rating]]), tblHP[[#This Row],[Customer Rating]]/10*2, 0)
   )
)</f>
        <v>6.6</v>
      </c>
      <c r="J35" s="53" t="str">
        <f>IF(tblHP[[#This Row],[Lead_Score]] &gt;= $M$2, "High",
 IF(tblHP[[#This Row],[Lead_Score]] &gt;= $M$3, "Medium", "Low"))</f>
        <v>Low</v>
      </c>
    </row>
    <row r="36" spans="1:10" x14ac:dyDescent="0.3">
      <c r="A36" s="65" t="s">
        <v>60</v>
      </c>
      <c r="B36" s="66" t="s">
        <v>21</v>
      </c>
      <c r="C36" s="66" t="s">
        <v>22</v>
      </c>
      <c r="D36" s="66">
        <f>IF(NOT(ISBLANK(tblClean[[#This Row],[Pre-Booking Date]])), 1, 0)</f>
        <v>1</v>
      </c>
      <c r="E36" s="66">
        <f>IF(NOT(ISBLANK(tblClean[[#This Row],[Booking Date]])), 1, 0)</f>
        <v>1</v>
      </c>
      <c r="F36" s="67"/>
      <c r="G36" s="35">
        <v>45949</v>
      </c>
      <c r="H36" s="66" cm="1">
        <f t="array" ref="H36">IFERROR(INDEX(tblClean[Is_Cancelled],ROW()-1),"")</f>
        <v>1</v>
      </c>
      <c r="I36" s="53">
        <f>IF(tblHP[[#This Row],[Is_Cancelled]]=1, 0,
   (IF(tblHP[[#This Row],[Lead Type]]="Hot",3,IF(tblHP[[#This Row],[Lead Type]]="Warm",2,IF(tblHP[[#This Row],[Lead Type]]="Cold",1,0)))
    + IF(tblHP[[#This Row],[Is_Booked]]=1,4,IF(tblHP[[#This Row],[Is_PreBooked]]=1,2,0))
    + IF(ISNUMBER(tblHP[[#This Row],[Customer Rating]]), tblHP[[#This Row],[Customer Rating]]/10*2, 0)
   )
)</f>
        <v>0</v>
      </c>
      <c r="J36" s="53" t="str">
        <f>IF(tblHP[[#This Row],[Lead_Score]] &gt;= $M$2, "High",
 IF(tblHP[[#This Row],[Lead_Score]] &gt;= $M$3, "Medium", "Low"))</f>
        <v>Low</v>
      </c>
    </row>
    <row r="37" spans="1:10" x14ac:dyDescent="0.3">
      <c r="A37" s="68" t="s">
        <v>61</v>
      </c>
      <c r="B37" s="69" t="s">
        <v>21</v>
      </c>
      <c r="C37" s="69" t="s">
        <v>16</v>
      </c>
      <c r="D37" s="69">
        <f>IF(NOT(ISBLANK(tblClean[[#This Row],[Pre-Booking Date]])), 1, 0)</f>
        <v>1</v>
      </c>
      <c r="E37" s="69">
        <f>IF(NOT(ISBLANK(tblClean[[#This Row],[Booking Date]])), 1, 0)</f>
        <v>1</v>
      </c>
      <c r="F37" s="70">
        <v>9</v>
      </c>
      <c r="G37" s="42">
        <v>45939</v>
      </c>
      <c r="H37" s="66" cm="1">
        <f t="array" ref="H37">IFERROR(INDEX(tblClean[Is_Cancelled],ROW()-1),"")</f>
        <v>0</v>
      </c>
      <c r="I37" s="53">
        <f>IF(tblHP[[#This Row],[Is_Cancelled]]=1, 0,
   (IF(tblHP[[#This Row],[Lead Type]]="Hot",3,IF(tblHP[[#This Row],[Lead Type]]="Warm",2,IF(tblHP[[#This Row],[Lead Type]]="Cold",1,0)))
    + IF(tblHP[[#This Row],[Is_Booked]]=1,4,IF(tblHP[[#This Row],[Is_PreBooked]]=1,2,0))
    + IF(ISNUMBER(tblHP[[#This Row],[Customer Rating]]), tblHP[[#This Row],[Customer Rating]]/10*2, 0)
   )
)</f>
        <v>7.8</v>
      </c>
      <c r="J37" s="53" t="str">
        <f>IF(tblHP[[#This Row],[Lead_Score]] &gt;= $M$2, "High",
 IF(tblHP[[#This Row],[Lead_Score]] &gt;= $M$3, "Medium", "Low"))</f>
        <v>Medium</v>
      </c>
    </row>
    <row r="38" spans="1:10" x14ac:dyDescent="0.3">
      <c r="A38" s="65" t="s">
        <v>62</v>
      </c>
      <c r="B38" s="66" t="s">
        <v>15</v>
      </c>
      <c r="C38" s="66" t="s">
        <v>16</v>
      </c>
      <c r="D38" s="66">
        <f>IF(NOT(ISBLANK(tblClean[[#This Row],[Pre-Booking Date]])), 1, 0)</f>
        <v>0</v>
      </c>
      <c r="E38" s="66">
        <f>IF(NOT(ISBLANK(tblClean[[#This Row],[Booking Date]])), 1, 0)</f>
        <v>0</v>
      </c>
      <c r="F38" s="67"/>
      <c r="G38" s="35">
        <v>45941</v>
      </c>
      <c r="H38" s="66" cm="1">
        <f t="array" ref="H38">IFERROR(INDEX(tblClean[Is_Cancelled],ROW()-1),"")</f>
        <v>1</v>
      </c>
      <c r="I38" s="53">
        <f>IF(tblHP[[#This Row],[Is_Cancelled]]=1, 0,
   (IF(tblHP[[#This Row],[Lead Type]]="Hot",3,IF(tblHP[[#This Row],[Lead Type]]="Warm",2,IF(tblHP[[#This Row],[Lead Type]]="Cold",1,0)))
    + IF(tblHP[[#This Row],[Is_Booked]]=1,4,IF(tblHP[[#This Row],[Is_PreBooked]]=1,2,0))
    + IF(ISNUMBER(tblHP[[#This Row],[Customer Rating]]), tblHP[[#This Row],[Customer Rating]]/10*2, 0)
   )
)</f>
        <v>0</v>
      </c>
      <c r="J38" s="53" t="str">
        <f>IF(tblHP[[#This Row],[Lead_Score]] &gt;= $M$2, "High",
 IF(tblHP[[#This Row],[Lead_Score]] &gt;= $M$3, "Medium", "Low"))</f>
        <v>Low</v>
      </c>
    </row>
    <row r="39" spans="1:10" x14ac:dyDescent="0.3">
      <c r="A39" s="68" t="s">
        <v>64</v>
      </c>
      <c r="B39" s="69" t="s">
        <v>15</v>
      </c>
      <c r="C39" s="69" t="s">
        <v>16</v>
      </c>
      <c r="D39" s="69">
        <f>IF(NOT(ISBLANK(tblClean[[#This Row],[Pre-Booking Date]])), 1, 0)</f>
        <v>1</v>
      </c>
      <c r="E39" s="69">
        <f>IF(NOT(ISBLANK(tblClean[[#This Row],[Booking Date]])), 1, 0)</f>
        <v>1</v>
      </c>
      <c r="F39" s="70">
        <v>2</v>
      </c>
      <c r="G39" s="42">
        <v>45958</v>
      </c>
      <c r="H39" s="66" cm="1">
        <f t="array" ref="H39">IFERROR(INDEX(tblClean[Is_Cancelled],ROW()-1),"")</f>
        <v>0</v>
      </c>
      <c r="I39" s="53">
        <f>IF(tblHP[[#This Row],[Is_Cancelled]]=1, 0,
   (IF(tblHP[[#This Row],[Lead Type]]="Hot",3,IF(tblHP[[#This Row],[Lead Type]]="Warm",2,IF(tblHP[[#This Row],[Lead Type]]="Cold",1,0)))
    + IF(tblHP[[#This Row],[Is_Booked]]=1,4,IF(tblHP[[#This Row],[Is_PreBooked]]=1,2,0))
    + IF(ISNUMBER(tblHP[[#This Row],[Customer Rating]]), tblHP[[#This Row],[Customer Rating]]/10*2, 0)
   )
)</f>
        <v>6.4</v>
      </c>
      <c r="J39" s="53" t="str">
        <f>IF(tblHP[[#This Row],[Lead_Score]] &gt;= $M$2, "High",
 IF(tblHP[[#This Row],[Lead_Score]] &gt;= $M$3, "Medium", "Low"))</f>
        <v>Low</v>
      </c>
    </row>
    <row r="40" spans="1:10" x14ac:dyDescent="0.3">
      <c r="A40" s="65" t="s">
        <v>65</v>
      </c>
      <c r="B40" s="66" t="s">
        <v>15</v>
      </c>
      <c r="C40" s="66" t="s">
        <v>16</v>
      </c>
      <c r="D40" s="66">
        <f>IF(NOT(ISBLANK(tblClean[[#This Row],[Pre-Booking Date]])), 1, 0)</f>
        <v>1</v>
      </c>
      <c r="E40" s="66">
        <f>IF(NOT(ISBLANK(tblClean[[#This Row],[Booking Date]])), 1, 0)</f>
        <v>1</v>
      </c>
      <c r="F40" s="67">
        <v>9</v>
      </c>
      <c r="G40" s="35">
        <v>45938</v>
      </c>
      <c r="H40" s="66" cm="1">
        <f t="array" ref="H40">IFERROR(INDEX(tblClean[Is_Cancelled],ROW()-1),"")</f>
        <v>0</v>
      </c>
      <c r="I40" s="53">
        <f>IF(tblHP[[#This Row],[Is_Cancelled]]=1, 0,
   (IF(tblHP[[#This Row],[Lead Type]]="Hot",3,IF(tblHP[[#This Row],[Lead Type]]="Warm",2,IF(tblHP[[#This Row],[Lead Type]]="Cold",1,0)))
    + IF(tblHP[[#This Row],[Is_Booked]]=1,4,IF(tblHP[[#This Row],[Is_PreBooked]]=1,2,0))
    + IF(ISNUMBER(tblHP[[#This Row],[Customer Rating]]), tblHP[[#This Row],[Customer Rating]]/10*2, 0)
   )
)</f>
        <v>7.8</v>
      </c>
      <c r="J40" s="53" t="str">
        <f>IF(tblHP[[#This Row],[Lead_Score]] &gt;= $M$2, "High",
 IF(tblHP[[#This Row],[Lead_Score]] &gt;= $M$3, "Medium", "Low"))</f>
        <v>Medium</v>
      </c>
    </row>
    <row r="41" spans="1:10" x14ac:dyDescent="0.3">
      <c r="A41" s="68" t="s">
        <v>66</v>
      </c>
      <c r="B41" s="69" t="s">
        <v>19</v>
      </c>
      <c r="C41" s="69" t="s">
        <v>16</v>
      </c>
      <c r="D41" s="69">
        <f>IF(NOT(ISBLANK(tblClean[[#This Row],[Pre-Booking Date]])), 1, 0)</f>
        <v>1</v>
      </c>
      <c r="E41" s="69">
        <f>IF(NOT(ISBLANK(tblClean[[#This Row],[Booking Date]])), 1, 0)</f>
        <v>1</v>
      </c>
      <c r="F41" s="70"/>
      <c r="G41" s="42">
        <v>45957</v>
      </c>
      <c r="H41" s="66" cm="1">
        <f t="array" ref="H41">IFERROR(INDEX(tblClean[Is_Cancelled],ROW()-1),"")</f>
        <v>1</v>
      </c>
      <c r="I41" s="53">
        <f>IF(tblHP[[#This Row],[Is_Cancelled]]=1, 0,
   (IF(tblHP[[#This Row],[Lead Type]]="Hot",3,IF(tblHP[[#This Row],[Lead Type]]="Warm",2,IF(tblHP[[#This Row],[Lead Type]]="Cold",1,0)))
    + IF(tblHP[[#This Row],[Is_Booked]]=1,4,IF(tblHP[[#This Row],[Is_PreBooked]]=1,2,0))
    + IF(ISNUMBER(tblHP[[#This Row],[Customer Rating]]), tblHP[[#This Row],[Customer Rating]]/10*2, 0)
   )
)</f>
        <v>0</v>
      </c>
      <c r="J41" s="53" t="str">
        <f>IF(tblHP[[#This Row],[Lead_Score]] &gt;= $M$2, "High",
 IF(tblHP[[#This Row],[Lead_Score]] &gt;= $M$3, "Medium", "Low"))</f>
        <v>Low</v>
      </c>
    </row>
    <row r="42" spans="1:10" x14ac:dyDescent="0.3">
      <c r="A42" s="65" t="s">
        <v>67</v>
      </c>
      <c r="B42" s="66" t="s">
        <v>15</v>
      </c>
      <c r="C42" s="66" t="s">
        <v>22</v>
      </c>
      <c r="D42" s="66">
        <f>IF(NOT(ISBLANK(tblClean[[#This Row],[Pre-Booking Date]])), 1, 0)</f>
        <v>1</v>
      </c>
      <c r="E42" s="66">
        <f>IF(NOT(ISBLANK(tblClean[[#This Row],[Booking Date]])), 1, 0)</f>
        <v>1</v>
      </c>
      <c r="F42" s="67"/>
      <c r="G42" s="35">
        <v>45960</v>
      </c>
      <c r="H42" s="66" cm="1">
        <f t="array" ref="H42">IFERROR(INDEX(tblClean[Is_Cancelled],ROW()-1),"")</f>
        <v>1</v>
      </c>
      <c r="I42" s="53">
        <f>IF(tblHP[[#This Row],[Is_Cancelled]]=1, 0,
   (IF(tblHP[[#This Row],[Lead Type]]="Hot",3,IF(tblHP[[#This Row],[Lead Type]]="Warm",2,IF(tblHP[[#This Row],[Lead Type]]="Cold",1,0)))
    + IF(tblHP[[#This Row],[Is_Booked]]=1,4,IF(tblHP[[#This Row],[Is_PreBooked]]=1,2,0))
    + IF(ISNUMBER(tblHP[[#This Row],[Customer Rating]]), tblHP[[#This Row],[Customer Rating]]/10*2, 0)
   )
)</f>
        <v>0</v>
      </c>
      <c r="J42" s="53" t="str">
        <f>IF(tblHP[[#This Row],[Lead_Score]] &gt;= $M$2, "High",
 IF(tblHP[[#This Row],[Lead_Score]] &gt;= $M$3, "Medium", "Low"))</f>
        <v>Low</v>
      </c>
    </row>
    <row r="43" spans="1:10" x14ac:dyDescent="0.3">
      <c r="A43" s="68" t="s">
        <v>68</v>
      </c>
      <c r="B43" s="69" t="s">
        <v>21</v>
      </c>
      <c r="C43" s="69" t="s">
        <v>16</v>
      </c>
      <c r="D43" s="69">
        <f>IF(NOT(ISBLANK(tblClean[[#This Row],[Pre-Booking Date]])), 1, 0)</f>
        <v>0</v>
      </c>
      <c r="E43" s="69">
        <f>IF(NOT(ISBLANK(tblClean[[#This Row],[Booking Date]])), 1, 0)</f>
        <v>0</v>
      </c>
      <c r="F43" s="70">
        <v>6</v>
      </c>
      <c r="G43" s="42">
        <v>45933</v>
      </c>
      <c r="H43" s="66" cm="1">
        <f t="array" ref="H43">IFERROR(INDEX(tblClean[Is_Cancelled],ROW()-1),"")</f>
        <v>0</v>
      </c>
      <c r="I43" s="53">
        <f>IF(tblHP[[#This Row],[Is_Cancelled]]=1, 0,
   (IF(tblHP[[#This Row],[Lead Type]]="Hot",3,IF(tblHP[[#This Row],[Lead Type]]="Warm",2,IF(tblHP[[#This Row],[Lead Type]]="Cold",1,0)))
    + IF(tblHP[[#This Row],[Is_Booked]]=1,4,IF(tblHP[[#This Row],[Is_PreBooked]]=1,2,0))
    + IF(ISNUMBER(tblHP[[#This Row],[Customer Rating]]), tblHP[[#This Row],[Customer Rating]]/10*2, 0)
   )
)</f>
        <v>3.2</v>
      </c>
      <c r="J43" s="53" t="str">
        <f>IF(tblHP[[#This Row],[Lead_Score]] &gt;= $M$2, "High",
 IF(tblHP[[#This Row],[Lead_Score]] &gt;= $M$3, "Medium", "Low"))</f>
        <v>Low</v>
      </c>
    </row>
    <row r="44" spans="1:10" x14ac:dyDescent="0.3">
      <c r="A44" s="65" t="s">
        <v>69</v>
      </c>
      <c r="B44" s="66" t="s">
        <v>21</v>
      </c>
      <c r="C44" s="66" t="s">
        <v>16</v>
      </c>
      <c r="D44" s="66">
        <f>IF(NOT(ISBLANK(tblClean[[#This Row],[Pre-Booking Date]])), 1, 0)</f>
        <v>1</v>
      </c>
      <c r="E44" s="66">
        <f>IF(NOT(ISBLANK(tblClean[[#This Row],[Booking Date]])), 1, 0)</f>
        <v>1</v>
      </c>
      <c r="F44" s="67">
        <v>7</v>
      </c>
      <c r="G44" s="35">
        <v>45939</v>
      </c>
      <c r="H44" s="66" cm="1">
        <f t="array" ref="H44">IFERROR(INDEX(tblClean[Is_Cancelled],ROW()-1),"")</f>
        <v>0</v>
      </c>
      <c r="I44" s="53">
        <f>IF(tblHP[[#This Row],[Is_Cancelled]]=1, 0,
   (IF(tblHP[[#This Row],[Lead Type]]="Hot",3,IF(tblHP[[#This Row],[Lead Type]]="Warm",2,IF(tblHP[[#This Row],[Lead Type]]="Cold",1,0)))
    + IF(tblHP[[#This Row],[Is_Booked]]=1,4,IF(tblHP[[#This Row],[Is_PreBooked]]=1,2,0))
    + IF(ISNUMBER(tblHP[[#This Row],[Customer Rating]]), tblHP[[#This Row],[Customer Rating]]/10*2, 0)
   )
)</f>
        <v>7.4</v>
      </c>
      <c r="J44" s="53" t="str">
        <f>IF(tblHP[[#This Row],[Lead_Score]] &gt;= $M$2, "High",
 IF(tblHP[[#This Row],[Lead_Score]] &gt;= $M$3, "Medium", "Low"))</f>
        <v>Low</v>
      </c>
    </row>
    <row r="45" spans="1:10" x14ac:dyDescent="0.3">
      <c r="A45" s="68" t="s">
        <v>70</v>
      </c>
      <c r="B45" s="69" t="s">
        <v>15</v>
      </c>
      <c r="C45" s="69" t="s">
        <v>22</v>
      </c>
      <c r="D45" s="69">
        <f>IF(NOT(ISBLANK(tblClean[[#This Row],[Pre-Booking Date]])), 1, 0)</f>
        <v>1</v>
      </c>
      <c r="E45" s="69">
        <f>IF(NOT(ISBLANK(tblClean[[#This Row],[Booking Date]])), 1, 0)</f>
        <v>1</v>
      </c>
      <c r="F45" s="70"/>
      <c r="G45" s="42">
        <v>45959</v>
      </c>
      <c r="H45" s="66" cm="1">
        <f t="array" ref="H45">IFERROR(INDEX(tblClean[Is_Cancelled],ROW()-1),"")</f>
        <v>1</v>
      </c>
      <c r="I45" s="53">
        <f>IF(tblHP[[#This Row],[Is_Cancelled]]=1, 0,
   (IF(tblHP[[#This Row],[Lead Type]]="Hot",3,IF(tblHP[[#This Row],[Lead Type]]="Warm",2,IF(tblHP[[#This Row],[Lead Type]]="Cold",1,0)))
    + IF(tblHP[[#This Row],[Is_Booked]]=1,4,IF(tblHP[[#This Row],[Is_PreBooked]]=1,2,0))
    + IF(ISNUMBER(tblHP[[#This Row],[Customer Rating]]), tblHP[[#This Row],[Customer Rating]]/10*2, 0)
   )
)</f>
        <v>0</v>
      </c>
      <c r="J45" s="53" t="str">
        <f>IF(tblHP[[#This Row],[Lead_Score]] &gt;= $M$2, "High",
 IF(tblHP[[#This Row],[Lead_Score]] &gt;= $M$3, "Medium", "Low"))</f>
        <v>Low</v>
      </c>
    </row>
    <row r="46" spans="1:10" x14ac:dyDescent="0.3">
      <c r="A46" s="65" t="s">
        <v>71</v>
      </c>
      <c r="B46" s="66" t="s">
        <v>15</v>
      </c>
      <c r="C46" s="66" t="s">
        <v>30</v>
      </c>
      <c r="D46" s="66">
        <f>IF(NOT(ISBLANK(tblClean[[#This Row],[Pre-Booking Date]])), 1, 0)</f>
        <v>1</v>
      </c>
      <c r="E46" s="66">
        <f>IF(NOT(ISBLANK(tblClean[[#This Row],[Booking Date]])), 1, 0)</f>
        <v>1</v>
      </c>
      <c r="F46" s="67">
        <v>8</v>
      </c>
      <c r="G46" s="35">
        <v>45945</v>
      </c>
      <c r="H46" s="66" cm="1">
        <f t="array" ref="H46">IFERROR(INDEX(tblClean[Is_Cancelled],ROW()-1),"")</f>
        <v>0</v>
      </c>
      <c r="I46" s="53">
        <f>IF(tblHP[[#This Row],[Is_Cancelled]]=1, 0,
   (IF(tblHP[[#This Row],[Lead Type]]="Hot",3,IF(tblHP[[#This Row],[Lead Type]]="Warm",2,IF(tblHP[[#This Row],[Lead Type]]="Cold",1,0)))
    + IF(tblHP[[#This Row],[Is_Booked]]=1,4,IF(tblHP[[#This Row],[Is_PreBooked]]=1,2,0))
    + IF(ISNUMBER(tblHP[[#This Row],[Customer Rating]]), tblHP[[#This Row],[Customer Rating]]/10*2, 0)
   )
)</f>
        <v>8.6</v>
      </c>
      <c r="J46" s="53" t="str">
        <f>IF(tblHP[[#This Row],[Lead_Score]] &gt;= $M$2, "High",
 IF(tblHP[[#This Row],[Lead_Score]] &gt;= $M$3, "Medium", "Low"))</f>
        <v>High</v>
      </c>
    </row>
    <row r="47" spans="1:10" x14ac:dyDescent="0.3">
      <c r="A47" s="68" t="s">
        <v>72</v>
      </c>
      <c r="B47" s="69" t="s">
        <v>32</v>
      </c>
      <c r="C47" s="69" t="s">
        <v>30</v>
      </c>
      <c r="D47" s="69">
        <f>IF(NOT(ISBLANK(tblClean[[#This Row],[Pre-Booking Date]])), 1, 0)</f>
        <v>1</v>
      </c>
      <c r="E47" s="69">
        <f>IF(NOT(ISBLANK(tblClean[[#This Row],[Booking Date]])), 1, 0)</f>
        <v>1</v>
      </c>
      <c r="F47" s="70">
        <v>3</v>
      </c>
      <c r="G47" s="42">
        <v>45938</v>
      </c>
      <c r="H47" s="66" cm="1">
        <f t="array" ref="H47">IFERROR(INDEX(tblClean[Is_Cancelled],ROW()-1),"")</f>
        <v>0</v>
      </c>
      <c r="I47" s="53">
        <f>IF(tblHP[[#This Row],[Is_Cancelled]]=1, 0,
   (IF(tblHP[[#This Row],[Lead Type]]="Hot",3,IF(tblHP[[#This Row],[Lead Type]]="Warm",2,IF(tblHP[[#This Row],[Lead Type]]="Cold",1,0)))
    + IF(tblHP[[#This Row],[Is_Booked]]=1,4,IF(tblHP[[#This Row],[Is_PreBooked]]=1,2,0))
    + IF(ISNUMBER(tblHP[[#This Row],[Customer Rating]]), tblHP[[#This Row],[Customer Rating]]/10*2, 0)
   )
)</f>
        <v>7.6</v>
      </c>
      <c r="J47" s="53" t="str">
        <f>IF(tblHP[[#This Row],[Lead_Score]] &gt;= $M$2, "High",
 IF(tblHP[[#This Row],[Lead_Score]] &gt;= $M$3, "Medium", "Low"))</f>
        <v>Medium</v>
      </c>
    </row>
    <row r="48" spans="1:10" x14ac:dyDescent="0.3">
      <c r="A48" s="65" t="s">
        <v>73</v>
      </c>
      <c r="B48" s="66" t="s">
        <v>21</v>
      </c>
      <c r="C48" s="66" t="s">
        <v>16</v>
      </c>
      <c r="D48" s="66">
        <f>IF(NOT(ISBLANK(tblClean[[#This Row],[Pre-Booking Date]])), 1, 0)</f>
        <v>1</v>
      </c>
      <c r="E48" s="66">
        <f>IF(NOT(ISBLANK(tblClean[[#This Row],[Booking Date]])), 1, 0)</f>
        <v>1</v>
      </c>
      <c r="F48" s="67">
        <v>5</v>
      </c>
      <c r="G48" s="35">
        <v>45955</v>
      </c>
      <c r="H48" s="66" cm="1">
        <f t="array" ref="H48">IFERROR(INDEX(tblClean[Is_Cancelled],ROW()-1),"")</f>
        <v>0</v>
      </c>
      <c r="I48" s="53">
        <f>IF(tblHP[[#This Row],[Is_Cancelled]]=1, 0,
   (IF(tblHP[[#This Row],[Lead Type]]="Hot",3,IF(tblHP[[#This Row],[Lead Type]]="Warm",2,IF(tblHP[[#This Row],[Lead Type]]="Cold",1,0)))
    + IF(tblHP[[#This Row],[Is_Booked]]=1,4,IF(tblHP[[#This Row],[Is_PreBooked]]=1,2,0))
    + IF(ISNUMBER(tblHP[[#This Row],[Customer Rating]]), tblHP[[#This Row],[Customer Rating]]/10*2, 0)
   )
)</f>
        <v>7</v>
      </c>
      <c r="J48" s="53" t="str">
        <f>IF(tblHP[[#This Row],[Lead_Score]] &gt;= $M$2, "High",
 IF(tblHP[[#This Row],[Lead_Score]] &gt;= $M$3, "Medium", "Low"))</f>
        <v>Low</v>
      </c>
    </row>
    <row r="49" spans="1:10" x14ac:dyDescent="0.3">
      <c r="A49" s="68" t="s">
        <v>74</v>
      </c>
      <c r="B49" s="69" t="s">
        <v>19</v>
      </c>
      <c r="C49" s="69" t="s">
        <v>22</v>
      </c>
      <c r="D49" s="69">
        <f>IF(NOT(ISBLANK(tblClean[[#This Row],[Pre-Booking Date]])), 1, 0)</f>
        <v>0</v>
      </c>
      <c r="E49" s="69">
        <f>IF(NOT(ISBLANK(tblClean[[#This Row],[Booking Date]])), 1, 0)</f>
        <v>0</v>
      </c>
      <c r="F49" s="70"/>
      <c r="G49" s="42">
        <v>45945</v>
      </c>
      <c r="H49" s="66" cm="1">
        <f t="array" ref="H49">IFERROR(INDEX(tblClean[Is_Cancelled],ROW()-1),"")</f>
        <v>1</v>
      </c>
      <c r="I49" s="53">
        <f>IF(tblHP[[#This Row],[Is_Cancelled]]=1, 0,
   (IF(tblHP[[#This Row],[Lead Type]]="Hot",3,IF(tblHP[[#This Row],[Lead Type]]="Warm",2,IF(tblHP[[#This Row],[Lead Type]]="Cold",1,0)))
    + IF(tblHP[[#This Row],[Is_Booked]]=1,4,IF(tblHP[[#This Row],[Is_PreBooked]]=1,2,0))
    + IF(ISNUMBER(tblHP[[#This Row],[Customer Rating]]), tblHP[[#This Row],[Customer Rating]]/10*2, 0)
   )
)</f>
        <v>0</v>
      </c>
      <c r="J49" s="53" t="str">
        <f>IF(tblHP[[#This Row],[Lead_Score]] &gt;= $M$2, "High",
 IF(tblHP[[#This Row],[Lead_Score]] &gt;= $M$3, "Medium", "Low"))</f>
        <v>Low</v>
      </c>
    </row>
    <row r="50" spans="1:10" x14ac:dyDescent="0.3">
      <c r="A50" s="65" t="s">
        <v>75</v>
      </c>
      <c r="B50" s="66" t="s">
        <v>32</v>
      </c>
      <c r="C50" s="66" t="s">
        <v>30</v>
      </c>
      <c r="D50" s="66">
        <f>IF(NOT(ISBLANK(tblClean[[#This Row],[Pre-Booking Date]])), 1, 0)</f>
        <v>1</v>
      </c>
      <c r="E50" s="66">
        <f>IF(NOT(ISBLANK(tblClean[[#This Row],[Booking Date]])), 1, 0)</f>
        <v>1</v>
      </c>
      <c r="F50" s="67">
        <v>0</v>
      </c>
      <c r="G50" s="35">
        <v>45949</v>
      </c>
      <c r="H50" s="66" cm="1">
        <f t="array" ref="H50">IFERROR(INDEX(tblClean[Is_Cancelled],ROW()-1),"")</f>
        <v>0</v>
      </c>
      <c r="I50" s="53">
        <f>IF(tblHP[[#This Row],[Is_Cancelled]]=1, 0,
   (IF(tblHP[[#This Row],[Lead Type]]="Hot",3,IF(tblHP[[#This Row],[Lead Type]]="Warm",2,IF(tblHP[[#This Row],[Lead Type]]="Cold",1,0)))
    + IF(tblHP[[#This Row],[Is_Booked]]=1,4,IF(tblHP[[#This Row],[Is_PreBooked]]=1,2,0))
    + IF(ISNUMBER(tblHP[[#This Row],[Customer Rating]]), tblHP[[#This Row],[Customer Rating]]/10*2, 0)
   )
)</f>
        <v>7</v>
      </c>
      <c r="J50" s="53" t="str">
        <f>IF(tblHP[[#This Row],[Lead_Score]] &gt;= $M$2, "High",
 IF(tblHP[[#This Row],[Lead_Score]] &gt;= $M$3, "Medium", "Low"))</f>
        <v>Low</v>
      </c>
    </row>
    <row r="51" spans="1:10" x14ac:dyDescent="0.3">
      <c r="A51" s="68" t="s">
        <v>76</v>
      </c>
      <c r="B51" s="69" t="s">
        <v>15</v>
      </c>
      <c r="C51" s="69" t="s">
        <v>30</v>
      </c>
      <c r="D51" s="69">
        <f>IF(NOT(ISBLANK(tblClean[[#This Row],[Pre-Booking Date]])), 1, 0)</f>
        <v>1</v>
      </c>
      <c r="E51" s="69">
        <f>IF(NOT(ISBLANK(tblClean[[#This Row],[Booking Date]])), 1, 0)</f>
        <v>1</v>
      </c>
      <c r="F51" s="70">
        <v>6</v>
      </c>
      <c r="G51" s="42">
        <v>45950</v>
      </c>
      <c r="H51" s="66" cm="1">
        <f t="array" ref="H51">IFERROR(INDEX(tblClean[Is_Cancelled],ROW()-1),"")</f>
        <v>0</v>
      </c>
      <c r="I51"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51" s="53" t="str">
        <f>IF(tblHP[[#This Row],[Lead_Score]] &gt;= $M$2, "High",
 IF(tblHP[[#This Row],[Lead_Score]] &gt;= $M$3, "Medium", "Low"))</f>
        <v>High</v>
      </c>
    </row>
    <row r="52" spans="1:10" x14ac:dyDescent="0.3">
      <c r="A52" s="65" t="s">
        <v>77</v>
      </c>
      <c r="B52" s="66" t="s">
        <v>15</v>
      </c>
      <c r="C52" s="66" t="s">
        <v>30</v>
      </c>
      <c r="D52" s="66">
        <f>IF(NOT(ISBLANK(tblClean[[#This Row],[Pre-Booking Date]])), 1, 0)</f>
        <v>0</v>
      </c>
      <c r="E52" s="66">
        <f>IF(NOT(ISBLANK(tblClean[[#This Row],[Booking Date]])), 1, 0)</f>
        <v>0</v>
      </c>
      <c r="F52" s="67">
        <v>6</v>
      </c>
      <c r="G52" s="35">
        <v>45952</v>
      </c>
      <c r="H52" s="66" cm="1">
        <f t="array" ref="H52">IFERROR(INDEX(tblClean[Is_Cancelled],ROW()-1),"")</f>
        <v>0</v>
      </c>
      <c r="I52" s="53">
        <f>IF(tblHP[[#This Row],[Is_Cancelled]]=1, 0,
   (IF(tblHP[[#This Row],[Lead Type]]="Hot",3,IF(tblHP[[#This Row],[Lead Type]]="Warm",2,IF(tblHP[[#This Row],[Lead Type]]="Cold",1,0)))
    + IF(tblHP[[#This Row],[Is_Booked]]=1,4,IF(tblHP[[#This Row],[Is_PreBooked]]=1,2,0))
    + IF(ISNUMBER(tblHP[[#This Row],[Customer Rating]]), tblHP[[#This Row],[Customer Rating]]/10*2, 0)
   )
)</f>
        <v>4.2</v>
      </c>
      <c r="J52" s="53" t="str">
        <f>IF(tblHP[[#This Row],[Lead_Score]] &gt;= $M$2, "High",
 IF(tblHP[[#This Row],[Lead_Score]] &gt;= $M$3, "Medium", "Low"))</f>
        <v>Low</v>
      </c>
    </row>
    <row r="53" spans="1:10" x14ac:dyDescent="0.3">
      <c r="A53" s="68" t="s">
        <v>78</v>
      </c>
      <c r="B53" s="69" t="s">
        <v>21</v>
      </c>
      <c r="C53" s="69" t="s">
        <v>30</v>
      </c>
      <c r="D53" s="69">
        <f>IF(NOT(ISBLANK(tblClean[[#This Row],[Pre-Booking Date]])), 1, 0)</f>
        <v>1</v>
      </c>
      <c r="E53" s="69">
        <f>IF(NOT(ISBLANK(tblClean[[#This Row],[Booking Date]])), 1, 0)</f>
        <v>1</v>
      </c>
      <c r="F53" s="70">
        <v>6</v>
      </c>
      <c r="G53" s="42">
        <v>45943</v>
      </c>
      <c r="H53" s="66" cm="1">
        <f t="array" ref="H53">IFERROR(INDEX(tblClean[Is_Cancelled],ROW()-1),"")</f>
        <v>0</v>
      </c>
      <c r="I53"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53" s="53" t="str">
        <f>IF(tblHP[[#This Row],[Lead_Score]] &gt;= $M$2, "High",
 IF(tblHP[[#This Row],[Lead_Score]] &gt;= $M$3, "Medium", "Low"))</f>
        <v>High</v>
      </c>
    </row>
    <row r="54" spans="1:10" x14ac:dyDescent="0.3">
      <c r="A54" s="65" t="s">
        <v>79</v>
      </c>
      <c r="B54" s="66" t="s">
        <v>15</v>
      </c>
      <c r="C54" s="66" t="s">
        <v>30</v>
      </c>
      <c r="D54" s="66">
        <f>IF(NOT(ISBLANK(tblClean[[#This Row],[Pre-Booking Date]])), 1, 0)</f>
        <v>1</v>
      </c>
      <c r="E54" s="66">
        <f>IF(NOT(ISBLANK(tblClean[[#This Row],[Booking Date]])), 1, 0)</f>
        <v>1</v>
      </c>
      <c r="F54" s="67">
        <v>4</v>
      </c>
      <c r="G54" s="35">
        <v>45941</v>
      </c>
      <c r="H54" s="66" cm="1">
        <f t="array" ref="H54">IFERROR(INDEX(tblClean[Is_Cancelled],ROW()-1),"")</f>
        <v>0</v>
      </c>
      <c r="I54" s="53">
        <f>IF(tblHP[[#This Row],[Is_Cancelled]]=1, 0,
   (IF(tblHP[[#This Row],[Lead Type]]="Hot",3,IF(tblHP[[#This Row],[Lead Type]]="Warm",2,IF(tblHP[[#This Row],[Lead Type]]="Cold",1,0)))
    + IF(tblHP[[#This Row],[Is_Booked]]=1,4,IF(tblHP[[#This Row],[Is_PreBooked]]=1,2,0))
    + IF(ISNUMBER(tblHP[[#This Row],[Customer Rating]]), tblHP[[#This Row],[Customer Rating]]/10*2, 0)
   )
)</f>
        <v>7.8</v>
      </c>
      <c r="J54" s="53" t="str">
        <f>IF(tblHP[[#This Row],[Lead_Score]] &gt;= $M$2, "High",
 IF(tblHP[[#This Row],[Lead_Score]] &gt;= $M$3, "Medium", "Low"))</f>
        <v>Medium</v>
      </c>
    </row>
    <row r="55" spans="1:10" x14ac:dyDescent="0.3">
      <c r="A55" s="68" t="s">
        <v>80</v>
      </c>
      <c r="B55" s="69" t="s">
        <v>19</v>
      </c>
      <c r="C55" s="69" t="s">
        <v>16</v>
      </c>
      <c r="D55" s="69">
        <f>IF(NOT(ISBLANK(tblClean[[#This Row],[Pre-Booking Date]])), 1, 0)</f>
        <v>1</v>
      </c>
      <c r="E55" s="69">
        <f>IF(NOT(ISBLANK(tblClean[[#This Row],[Booking Date]])), 1, 0)</f>
        <v>1</v>
      </c>
      <c r="F55" s="70">
        <v>4</v>
      </c>
      <c r="G55" s="42">
        <v>45931</v>
      </c>
      <c r="H55" s="66" cm="1">
        <f t="array" ref="H55">IFERROR(INDEX(tblClean[Is_Cancelled],ROW()-1),"")</f>
        <v>0</v>
      </c>
      <c r="I55" s="53">
        <f>IF(tblHP[[#This Row],[Is_Cancelled]]=1, 0,
   (IF(tblHP[[#This Row],[Lead Type]]="Hot",3,IF(tblHP[[#This Row],[Lead Type]]="Warm",2,IF(tblHP[[#This Row],[Lead Type]]="Cold",1,0)))
    + IF(tblHP[[#This Row],[Is_Booked]]=1,4,IF(tblHP[[#This Row],[Is_PreBooked]]=1,2,0))
    + IF(ISNUMBER(tblHP[[#This Row],[Customer Rating]]), tblHP[[#This Row],[Customer Rating]]/10*2, 0)
   )
)</f>
        <v>6.8</v>
      </c>
      <c r="J55" s="53" t="str">
        <f>IF(tblHP[[#This Row],[Lead_Score]] &gt;= $M$2, "High",
 IF(tblHP[[#This Row],[Lead_Score]] &gt;= $M$3, "Medium", "Low"))</f>
        <v>Low</v>
      </c>
    </row>
    <row r="56" spans="1:10" x14ac:dyDescent="0.3">
      <c r="A56" s="65" t="s">
        <v>81</v>
      </c>
      <c r="B56" s="66" t="s">
        <v>21</v>
      </c>
      <c r="C56" s="66" t="s">
        <v>16</v>
      </c>
      <c r="D56" s="66">
        <f>IF(NOT(ISBLANK(tblClean[[#This Row],[Pre-Booking Date]])), 1, 0)</f>
        <v>0</v>
      </c>
      <c r="E56" s="66">
        <f>IF(NOT(ISBLANK(tblClean[[#This Row],[Booking Date]])), 1, 0)</f>
        <v>0</v>
      </c>
      <c r="F56" s="67">
        <v>8</v>
      </c>
      <c r="G56" s="35">
        <v>45946</v>
      </c>
      <c r="H56" s="66" cm="1">
        <f t="array" ref="H56">IFERROR(INDEX(tblClean[Is_Cancelled],ROW()-1),"")</f>
        <v>0</v>
      </c>
      <c r="I56" s="53">
        <f>IF(tblHP[[#This Row],[Is_Cancelled]]=1, 0,
   (IF(tblHP[[#This Row],[Lead Type]]="Hot",3,IF(tblHP[[#This Row],[Lead Type]]="Warm",2,IF(tblHP[[#This Row],[Lead Type]]="Cold",1,0)))
    + IF(tblHP[[#This Row],[Is_Booked]]=1,4,IF(tblHP[[#This Row],[Is_PreBooked]]=1,2,0))
    + IF(ISNUMBER(tblHP[[#This Row],[Customer Rating]]), tblHP[[#This Row],[Customer Rating]]/10*2, 0)
   )
)</f>
        <v>3.6</v>
      </c>
      <c r="J56" s="53" t="str">
        <f>IF(tblHP[[#This Row],[Lead_Score]] &gt;= $M$2, "High",
 IF(tblHP[[#This Row],[Lead_Score]] &gt;= $M$3, "Medium", "Low"))</f>
        <v>Low</v>
      </c>
    </row>
    <row r="57" spans="1:10" x14ac:dyDescent="0.3">
      <c r="A57" s="68" t="s">
        <v>82</v>
      </c>
      <c r="B57" s="69" t="s">
        <v>15</v>
      </c>
      <c r="C57" s="69" t="s">
        <v>30</v>
      </c>
      <c r="D57" s="69">
        <f>IF(NOT(ISBLANK(tblClean[[#This Row],[Pre-Booking Date]])), 1, 0)</f>
        <v>1</v>
      </c>
      <c r="E57" s="69">
        <f>IF(NOT(ISBLANK(tblClean[[#This Row],[Booking Date]])), 1, 0)</f>
        <v>1</v>
      </c>
      <c r="F57" s="70">
        <v>3</v>
      </c>
      <c r="G57" s="42">
        <v>45958</v>
      </c>
      <c r="H57" s="66" cm="1">
        <f t="array" ref="H57">IFERROR(INDEX(tblClean[Is_Cancelled],ROW()-1),"")</f>
        <v>0</v>
      </c>
      <c r="I57" s="53">
        <f>IF(tblHP[[#This Row],[Is_Cancelled]]=1, 0,
   (IF(tblHP[[#This Row],[Lead Type]]="Hot",3,IF(tblHP[[#This Row],[Lead Type]]="Warm",2,IF(tblHP[[#This Row],[Lead Type]]="Cold",1,0)))
    + IF(tblHP[[#This Row],[Is_Booked]]=1,4,IF(tblHP[[#This Row],[Is_PreBooked]]=1,2,0))
    + IF(ISNUMBER(tblHP[[#This Row],[Customer Rating]]), tblHP[[#This Row],[Customer Rating]]/10*2, 0)
   )
)</f>
        <v>7.6</v>
      </c>
      <c r="J57" s="53" t="str">
        <f>IF(tblHP[[#This Row],[Lead_Score]] &gt;= $M$2, "High",
 IF(tblHP[[#This Row],[Lead_Score]] &gt;= $M$3, "Medium", "Low"))</f>
        <v>Medium</v>
      </c>
    </row>
    <row r="58" spans="1:10" x14ac:dyDescent="0.3">
      <c r="A58" s="65" t="s">
        <v>83</v>
      </c>
      <c r="B58" s="66" t="s">
        <v>21</v>
      </c>
      <c r="C58" s="66" t="s">
        <v>16</v>
      </c>
      <c r="D58" s="66">
        <f>IF(NOT(ISBLANK(tblClean[[#This Row],[Pre-Booking Date]])), 1, 0)</f>
        <v>1</v>
      </c>
      <c r="E58" s="66">
        <f>IF(NOT(ISBLANK(tblClean[[#This Row],[Booking Date]])), 1, 0)</f>
        <v>1</v>
      </c>
      <c r="F58" s="67">
        <v>6</v>
      </c>
      <c r="G58" s="35">
        <v>45941</v>
      </c>
      <c r="H58" s="66" cm="1">
        <f t="array" ref="H58">IFERROR(INDEX(tblClean[Is_Cancelled],ROW()-1),"")</f>
        <v>0</v>
      </c>
      <c r="I58" s="53">
        <f>IF(tblHP[[#This Row],[Is_Cancelled]]=1, 0,
   (IF(tblHP[[#This Row],[Lead Type]]="Hot",3,IF(tblHP[[#This Row],[Lead Type]]="Warm",2,IF(tblHP[[#This Row],[Lead Type]]="Cold",1,0)))
    + IF(tblHP[[#This Row],[Is_Booked]]=1,4,IF(tblHP[[#This Row],[Is_PreBooked]]=1,2,0))
    + IF(ISNUMBER(tblHP[[#This Row],[Customer Rating]]), tblHP[[#This Row],[Customer Rating]]/10*2, 0)
   )
)</f>
        <v>7.2</v>
      </c>
      <c r="J58" s="53" t="str">
        <f>IF(tblHP[[#This Row],[Lead_Score]] &gt;= $M$2, "High",
 IF(tblHP[[#This Row],[Lead_Score]] &gt;= $M$3, "Medium", "Low"))</f>
        <v>Low</v>
      </c>
    </row>
    <row r="59" spans="1:10" x14ac:dyDescent="0.3">
      <c r="A59" s="68" t="s">
        <v>84</v>
      </c>
      <c r="B59" s="69" t="s">
        <v>15</v>
      </c>
      <c r="C59" s="69" t="s">
        <v>30</v>
      </c>
      <c r="D59" s="69">
        <f>IF(NOT(ISBLANK(tblClean[[#This Row],[Pre-Booking Date]])), 1, 0)</f>
        <v>1</v>
      </c>
      <c r="E59" s="69">
        <f>IF(NOT(ISBLANK(tblClean[[#This Row],[Booking Date]])), 1, 0)</f>
        <v>1</v>
      </c>
      <c r="F59" s="70">
        <v>1</v>
      </c>
      <c r="G59" s="42">
        <v>45936</v>
      </c>
      <c r="H59" s="66" cm="1">
        <f t="array" ref="H59">IFERROR(INDEX(tblClean[Is_Cancelled],ROW()-1),"")</f>
        <v>0</v>
      </c>
      <c r="I59" s="53">
        <f>IF(tblHP[[#This Row],[Is_Cancelled]]=1, 0,
   (IF(tblHP[[#This Row],[Lead Type]]="Hot",3,IF(tblHP[[#This Row],[Lead Type]]="Warm",2,IF(tblHP[[#This Row],[Lead Type]]="Cold",1,0)))
    + IF(tblHP[[#This Row],[Is_Booked]]=1,4,IF(tblHP[[#This Row],[Is_PreBooked]]=1,2,0))
    + IF(ISNUMBER(tblHP[[#This Row],[Customer Rating]]), tblHP[[#This Row],[Customer Rating]]/10*2, 0)
   )
)</f>
        <v>7.2</v>
      </c>
      <c r="J59" s="53" t="str">
        <f>IF(tblHP[[#This Row],[Lead_Score]] &gt;= $M$2, "High",
 IF(tblHP[[#This Row],[Lead_Score]] &gt;= $M$3, "Medium", "Low"))</f>
        <v>Low</v>
      </c>
    </row>
    <row r="60" spans="1:10" x14ac:dyDescent="0.3">
      <c r="A60" s="65" t="s">
        <v>85</v>
      </c>
      <c r="B60" s="66" t="s">
        <v>15</v>
      </c>
      <c r="C60" s="66" t="s">
        <v>16</v>
      </c>
      <c r="D60" s="66">
        <f>IF(NOT(ISBLANK(tblClean[[#This Row],[Pre-Booking Date]])), 1, 0)</f>
        <v>1</v>
      </c>
      <c r="E60" s="66">
        <f>IF(NOT(ISBLANK(tblClean[[#This Row],[Booking Date]])), 1, 0)</f>
        <v>1</v>
      </c>
      <c r="F60" s="67"/>
      <c r="G60" s="35">
        <v>45946</v>
      </c>
      <c r="H60" s="66" cm="1">
        <f t="array" ref="H60">IFERROR(INDEX(tblClean[Is_Cancelled],ROW()-1),"")</f>
        <v>1</v>
      </c>
      <c r="I60" s="53">
        <f>IF(tblHP[[#This Row],[Is_Cancelled]]=1, 0,
   (IF(tblHP[[#This Row],[Lead Type]]="Hot",3,IF(tblHP[[#This Row],[Lead Type]]="Warm",2,IF(tblHP[[#This Row],[Lead Type]]="Cold",1,0)))
    + IF(tblHP[[#This Row],[Is_Booked]]=1,4,IF(tblHP[[#This Row],[Is_PreBooked]]=1,2,0))
    + IF(ISNUMBER(tblHP[[#This Row],[Customer Rating]]), tblHP[[#This Row],[Customer Rating]]/10*2, 0)
   )
)</f>
        <v>0</v>
      </c>
      <c r="J60" s="53" t="str">
        <f>IF(tblHP[[#This Row],[Lead_Score]] &gt;= $M$2, "High",
 IF(tblHP[[#This Row],[Lead_Score]] &gt;= $M$3, "Medium", "Low"))</f>
        <v>Low</v>
      </c>
    </row>
    <row r="61" spans="1:10" x14ac:dyDescent="0.3">
      <c r="A61" s="68" t="s">
        <v>86</v>
      </c>
      <c r="B61" s="69" t="s">
        <v>15</v>
      </c>
      <c r="C61" s="69" t="s">
        <v>16</v>
      </c>
      <c r="D61" s="69">
        <f>IF(NOT(ISBLANK(tblClean[[#This Row],[Pre-Booking Date]])), 1, 0)</f>
        <v>1</v>
      </c>
      <c r="E61" s="69">
        <f>IF(NOT(ISBLANK(tblClean[[#This Row],[Booking Date]])), 1, 0)</f>
        <v>1</v>
      </c>
      <c r="F61" s="70">
        <v>2</v>
      </c>
      <c r="G61" s="42">
        <v>45937</v>
      </c>
      <c r="H61" s="66" cm="1">
        <f t="array" ref="H61">IFERROR(INDEX(tblClean[Is_Cancelled],ROW()-1),"")</f>
        <v>0</v>
      </c>
      <c r="I61" s="53">
        <f>IF(tblHP[[#This Row],[Is_Cancelled]]=1, 0,
   (IF(tblHP[[#This Row],[Lead Type]]="Hot",3,IF(tblHP[[#This Row],[Lead Type]]="Warm",2,IF(tblHP[[#This Row],[Lead Type]]="Cold",1,0)))
    + IF(tblHP[[#This Row],[Is_Booked]]=1,4,IF(tblHP[[#This Row],[Is_PreBooked]]=1,2,0))
    + IF(ISNUMBER(tblHP[[#This Row],[Customer Rating]]), tblHP[[#This Row],[Customer Rating]]/10*2, 0)
   )
)</f>
        <v>6.4</v>
      </c>
      <c r="J61" s="53" t="str">
        <f>IF(tblHP[[#This Row],[Lead_Score]] &gt;= $M$2, "High",
 IF(tblHP[[#This Row],[Lead_Score]] &gt;= $M$3, "Medium", "Low"))</f>
        <v>Low</v>
      </c>
    </row>
    <row r="62" spans="1:10" x14ac:dyDescent="0.3">
      <c r="A62" s="65" t="s">
        <v>87</v>
      </c>
      <c r="B62" s="66" t="s">
        <v>19</v>
      </c>
      <c r="C62" s="66" t="s">
        <v>16</v>
      </c>
      <c r="D62" s="66">
        <f>IF(NOT(ISBLANK(tblClean[[#This Row],[Pre-Booking Date]])), 1, 0)</f>
        <v>1</v>
      </c>
      <c r="E62" s="66">
        <f>IF(NOT(ISBLANK(tblClean[[#This Row],[Booking Date]])), 1, 0)</f>
        <v>1</v>
      </c>
      <c r="F62" s="67">
        <v>7</v>
      </c>
      <c r="G62" s="35">
        <v>45942</v>
      </c>
      <c r="H62" s="66" cm="1">
        <f t="array" ref="H62">IFERROR(INDEX(tblClean[Is_Cancelled],ROW()-1),"")</f>
        <v>0</v>
      </c>
      <c r="I62" s="53">
        <f>IF(tblHP[[#This Row],[Is_Cancelled]]=1, 0,
   (IF(tblHP[[#This Row],[Lead Type]]="Hot",3,IF(tblHP[[#This Row],[Lead Type]]="Warm",2,IF(tblHP[[#This Row],[Lead Type]]="Cold",1,0)))
    + IF(tblHP[[#This Row],[Is_Booked]]=1,4,IF(tblHP[[#This Row],[Is_PreBooked]]=1,2,0))
    + IF(ISNUMBER(tblHP[[#This Row],[Customer Rating]]), tblHP[[#This Row],[Customer Rating]]/10*2, 0)
   )
)</f>
        <v>7.4</v>
      </c>
      <c r="J62" s="53" t="str">
        <f>IF(tblHP[[#This Row],[Lead_Score]] &gt;= $M$2, "High",
 IF(tblHP[[#This Row],[Lead_Score]] &gt;= $M$3, "Medium", "Low"))</f>
        <v>Low</v>
      </c>
    </row>
    <row r="63" spans="1:10" x14ac:dyDescent="0.3">
      <c r="A63" s="68" t="s">
        <v>88</v>
      </c>
      <c r="B63" s="69" t="s">
        <v>19</v>
      </c>
      <c r="C63" s="69" t="s">
        <v>30</v>
      </c>
      <c r="D63" s="69">
        <f>IF(NOT(ISBLANK(tblClean[[#This Row],[Pre-Booking Date]])), 1, 0)</f>
        <v>1</v>
      </c>
      <c r="E63" s="69">
        <f>IF(NOT(ISBLANK(tblClean[[#This Row],[Booking Date]])), 1, 0)</f>
        <v>1</v>
      </c>
      <c r="F63" s="70">
        <v>9</v>
      </c>
      <c r="G63" s="42">
        <v>45956</v>
      </c>
      <c r="H63" s="66" cm="1">
        <f t="array" ref="H63">IFERROR(INDEX(tblClean[Is_Cancelled],ROW()-1),"")</f>
        <v>0</v>
      </c>
      <c r="I63"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63" s="53" t="str">
        <f>IF(tblHP[[#This Row],[Lead_Score]] &gt;= $M$2, "High",
 IF(tblHP[[#This Row],[Lead_Score]] &gt;= $M$3, "Medium", "Low"))</f>
        <v>High</v>
      </c>
    </row>
    <row r="64" spans="1:10" x14ac:dyDescent="0.3">
      <c r="A64" s="65" t="s">
        <v>89</v>
      </c>
      <c r="B64" s="66" t="s">
        <v>21</v>
      </c>
      <c r="C64" s="66" t="s">
        <v>16</v>
      </c>
      <c r="D64" s="66">
        <f>IF(NOT(ISBLANK(tblClean[[#This Row],[Pre-Booking Date]])), 1, 0)</f>
        <v>1</v>
      </c>
      <c r="E64" s="66">
        <f>IF(NOT(ISBLANK(tblClean[[#This Row],[Booking Date]])), 1, 0)</f>
        <v>1</v>
      </c>
      <c r="F64" s="67">
        <v>3</v>
      </c>
      <c r="G64" s="35">
        <v>45939</v>
      </c>
      <c r="H64" s="66" cm="1">
        <f t="array" ref="H64">IFERROR(INDEX(tblClean[Is_Cancelled],ROW()-1),"")</f>
        <v>0</v>
      </c>
      <c r="I64" s="53">
        <f>IF(tblHP[[#This Row],[Is_Cancelled]]=1, 0,
   (IF(tblHP[[#This Row],[Lead Type]]="Hot",3,IF(tblHP[[#This Row],[Lead Type]]="Warm",2,IF(tblHP[[#This Row],[Lead Type]]="Cold",1,0)))
    + IF(tblHP[[#This Row],[Is_Booked]]=1,4,IF(tblHP[[#This Row],[Is_PreBooked]]=1,2,0))
    + IF(ISNUMBER(tblHP[[#This Row],[Customer Rating]]), tblHP[[#This Row],[Customer Rating]]/10*2, 0)
   )
)</f>
        <v>6.6</v>
      </c>
      <c r="J64" s="53" t="str">
        <f>IF(tblHP[[#This Row],[Lead_Score]] &gt;= $M$2, "High",
 IF(tblHP[[#This Row],[Lead_Score]] &gt;= $M$3, "Medium", "Low"))</f>
        <v>Low</v>
      </c>
    </row>
    <row r="65" spans="1:10" x14ac:dyDescent="0.3">
      <c r="A65" s="68" t="s">
        <v>90</v>
      </c>
      <c r="B65" s="69" t="s">
        <v>15</v>
      </c>
      <c r="C65" s="69" t="s">
        <v>30</v>
      </c>
      <c r="D65" s="69">
        <f>IF(NOT(ISBLANK(tblClean[[#This Row],[Pre-Booking Date]])), 1, 0)</f>
        <v>1</v>
      </c>
      <c r="E65" s="69">
        <f>IF(NOT(ISBLANK(tblClean[[#This Row],[Booking Date]])), 1, 0)</f>
        <v>1</v>
      </c>
      <c r="F65" s="70">
        <v>3</v>
      </c>
      <c r="G65" s="42">
        <v>45941</v>
      </c>
      <c r="H65" s="66" cm="1">
        <f t="array" ref="H65">IFERROR(INDEX(tblClean[Is_Cancelled],ROW()-1),"")</f>
        <v>0</v>
      </c>
      <c r="I65" s="53">
        <f>IF(tblHP[[#This Row],[Is_Cancelled]]=1, 0,
   (IF(tblHP[[#This Row],[Lead Type]]="Hot",3,IF(tblHP[[#This Row],[Lead Type]]="Warm",2,IF(tblHP[[#This Row],[Lead Type]]="Cold",1,0)))
    + IF(tblHP[[#This Row],[Is_Booked]]=1,4,IF(tblHP[[#This Row],[Is_PreBooked]]=1,2,0))
    + IF(ISNUMBER(tblHP[[#This Row],[Customer Rating]]), tblHP[[#This Row],[Customer Rating]]/10*2, 0)
   )
)</f>
        <v>7.6</v>
      </c>
      <c r="J65" s="53" t="str">
        <f>IF(tblHP[[#This Row],[Lead_Score]] &gt;= $M$2, "High",
 IF(tblHP[[#This Row],[Lead_Score]] &gt;= $M$3, "Medium", "Low"))</f>
        <v>Medium</v>
      </c>
    </row>
    <row r="66" spans="1:10" x14ac:dyDescent="0.3">
      <c r="A66" s="65" t="s">
        <v>91</v>
      </c>
      <c r="B66" s="66" t="s">
        <v>15</v>
      </c>
      <c r="C66" s="66" t="s">
        <v>22</v>
      </c>
      <c r="D66" s="66">
        <f>IF(NOT(ISBLANK(tblClean[[#This Row],[Pre-Booking Date]])), 1, 0)</f>
        <v>1</v>
      </c>
      <c r="E66" s="66">
        <f>IF(NOT(ISBLANK(tblClean[[#This Row],[Booking Date]])), 1, 0)</f>
        <v>1</v>
      </c>
      <c r="F66" s="67"/>
      <c r="G66" s="35">
        <v>45939</v>
      </c>
      <c r="H66" s="66" cm="1">
        <f t="array" ref="H66">IFERROR(INDEX(tblClean[Is_Cancelled],ROW()-1),"")</f>
        <v>1</v>
      </c>
      <c r="I66" s="53">
        <f>IF(tblHP[[#This Row],[Is_Cancelled]]=1, 0,
   (IF(tblHP[[#This Row],[Lead Type]]="Hot",3,IF(tblHP[[#This Row],[Lead Type]]="Warm",2,IF(tblHP[[#This Row],[Lead Type]]="Cold",1,0)))
    + IF(tblHP[[#This Row],[Is_Booked]]=1,4,IF(tblHP[[#This Row],[Is_PreBooked]]=1,2,0))
    + IF(ISNUMBER(tblHP[[#This Row],[Customer Rating]]), tblHP[[#This Row],[Customer Rating]]/10*2, 0)
   )
)</f>
        <v>0</v>
      </c>
      <c r="J66" s="53" t="str">
        <f>IF(tblHP[[#This Row],[Lead_Score]] &gt;= $M$2, "High",
 IF(tblHP[[#This Row],[Lead_Score]] &gt;= $M$3, "Medium", "Low"))</f>
        <v>Low</v>
      </c>
    </row>
    <row r="67" spans="1:10" x14ac:dyDescent="0.3">
      <c r="A67" s="68" t="s">
        <v>92</v>
      </c>
      <c r="B67" s="69" t="s">
        <v>19</v>
      </c>
      <c r="C67" s="69" t="s">
        <v>16</v>
      </c>
      <c r="D67" s="69">
        <f>IF(NOT(ISBLANK(tblClean[[#This Row],[Pre-Booking Date]])), 1, 0)</f>
        <v>1</v>
      </c>
      <c r="E67" s="69">
        <f>IF(NOT(ISBLANK(tblClean[[#This Row],[Booking Date]])), 1, 0)</f>
        <v>1</v>
      </c>
      <c r="F67" s="70">
        <v>10</v>
      </c>
      <c r="G67" s="42">
        <v>45959</v>
      </c>
      <c r="H67" s="66" cm="1">
        <f t="array" ref="H67">IFERROR(INDEX(tblClean[Is_Cancelled],ROW()-1),"")</f>
        <v>0</v>
      </c>
      <c r="I67" s="53">
        <f>IF(tblHP[[#This Row],[Is_Cancelled]]=1, 0,
   (IF(tblHP[[#This Row],[Lead Type]]="Hot",3,IF(tblHP[[#This Row],[Lead Type]]="Warm",2,IF(tblHP[[#This Row],[Lead Type]]="Cold",1,0)))
    + IF(tblHP[[#This Row],[Is_Booked]]=1,4,IF(tblHP[[#This Row],[Is_PreBooked]]=1,2,0))
    + IF(ISNUMBER(tblHP[[#This Row],[Customer Rating]]), tblHP[[#This Row],[Customer Rating]]/10*2, 0)
   )
)</f>
        <v>8</v>
      </c>
      <c r="J67" s="53" t="str">
        <f>IF(tblHP[[#This Row],[Lead_Score]] &gt;= $M$2, "High",
 IF(tblHP[[#This Row],[Lead_Score]] &gt;= $M$3, "Medium", "Low"))</f>
        <v>Medium</v>
      </c>
    </row>
    <row r="68" spans="1:10" x14ac:dyDescent="0.3">
      <c r="A68" s="65" t="s">
        <v>93</v>
      </c>
      <c r="B68" s="66" t="s">
        <v>15</v>
      </c>
      <c r="C68" s="66" t="s">
        <v>16</v>
      </c>
      <c r="D68" s="66">
        <f>IF(NOT(ISBLANK(tblClean[[#This Row],[Pre-Booking Date]])), 1, 0)</f>
        <v>1</v>
      </c>
      <c r="E68" s="66">
        <f>IF(NOT(ISBLANK(tblClean[[#This Row],[Booking Date]])), 1, 0)</f>
        <v>1</v>
      </c>
      <c r="F68" s="67">
        <v>4</v>
      </c>
      <c r="G68" s="35">
        <v>45950</v>
      </c>
      <c r="H68" s="66" cm="1">
        <f t="array" ref="H68">IFERROR(INDEX(tblClean[Is_Cancelled],ROW()-1),"")</f>
        <v>0</v>
      </c>
      <c r="I68" s="53">
        <f>IF(tblHP[[#This Row],[Is_Cancelled]]=1, 0,
   (IF(tblHP[[#This Row],[Lead Type]]="Hot",3,IF(tblHP[[#This Row],[Lead Type]]="Warm",2,IF(tblHP[[#This Row],[Lead Type]]="Cold",1,0)))
    + IF(tblHP[[#This Row],[Is_Booked]]=1,4,IF(tblHP[[#This Row],[Is_PreBooked]]=1,2,0))
    + IF(ISNUMBER(tblHP[[#This Row],[Customer Rating]]), tblHP[[#This Row],[Customer Rating]]/10*2, 0)
   )
)</f>
        <v>6.8</v>
      </c>
      <c r="J68" s="53" t="str">
        <f>IF(tblHP[[#This Row],[Lead_Score]] &gt;= $M$2, "High",
 IF(tblHP[[#This Row],[Lead_Score]] &gt;= $M$3, "Medium", "Low"))</f>
        <v>Low</v>
      </c>
    </row>
    <row r="69" spans="1:10" x14ac:dyDescent="0.3">
      <c r="A69" s="68" t="s">
        <v>94</v>
      </c>
      <c r="B69" s="69" t="s">
        <v>19</v>
      </c>
      <c r="C69" s="69" t="s">
        <v>30</v>
      </c>
      <c r="D69" s="69">
        <f>IF(NOT(ISBLANK(tblClean[[#This Row],[Pre-Booking Date]])), 1, 0)</f>
        <v>1</v>
      </c>
      <c r="E69" s="69">
        <f>IF(NOT(ISBLANK(tblClean[[#This Row],[Booking Date]])), 1, 0)</f>
        <v>1</v>
      </c>
      <c r="F69" s="70">
        <v>5</v>
      </c>
      <c r="G69" s="42">
        <v>45953</v>
      </c>
      <c r="H69" s="66" cm="1">
        <f t="array" ref="H69">IFERROR(INDEX(tblClean[Is_Cancelled],ROW()-1),"")</f>
        <v>0</v>
      </c>
      <c r="I69" s="53">
        <f>IF(tblHP[[#This Row],[Is_Cancelled]]=1, 0,
   (IF(tblHP[[#This Row],[Lead Type]]="Hot",3,IF(tblHP[[#This Row],[Lead Type]]="Warm",2,IF(tblHP[[#This Row],[Lead Type]]="Cold",1,0)))
    + IF(tblHP[[#This Row],[Is_Booked]]=1,4,IF(tblHP[[#This Row],[Is_PreBooked]]=1,2,0))
    + IF(ISNUMBER(tblHP[[#This Row],[Customer Rating]]), tblHP[[#This Row],[Customer Rating]]/10*2, 0)
   )
)</f>
        <v>8</v>
      </c>
      <c r="J69" s="53" t="str">
        <f>IF(tblHP[[#This Row],[Lead_Score]] &gt;= $M$2, "High",
 IF(tblHP[[#This Row],[Lead_Score]] &gt;= $M$3, "Medium", "Low"))</f>
        <v>Medium</v>
      </c>
    </row>
    <row r="70" spans="1:10" x14ac:dyDescent="0.3">
      <c r="A70" s="65" t="s">
        <v>95</v>
      </c>
      <c r="B70" s="66" t="s">
        <v>15</v>
      </c>
      <c r="C70" s="66" t="s">
        <v>22</v>
      </c>
      <c r="D70" s="66">
        <f>IF(NOT(ISBLANK(tblClean[[#This Row],[Pre-Booking Date]])), 1, 0)</f>
        <v>1</v>
      </c>
      <c r="E70" s="66">
        <f>IF(NOT(ISBLANK(tblClean[[#This Row],[Booking Date]])), 1, 0)</f>
        <v>1</v>
      </c>
      <c r="F70" s="67"/>
      <c r="G70" s="35">
        <v>45959</v>
      </c>
      <c r="H70" s="66" cm="1">
        <f t="array" ref="H70">IFERROR(INDEX(tblClean[Is_Cancelled],ROW()-1),"")</f>
        <v>1</v>
      </c>
      <c r="I70" s="53">
        <f>IF(tblHP[[#This Row],[Is_Cancelled]]=1, 0,
   (IF(tblHP[[#This Row],[Lead Type]]="Hot",3,IF(tblHP[[#This Row],[Lead Type]]="Warm",2,IF(tblHP[[#This Row],[Lead Type]]="Cold",1,0)))
    + IF(tblHP[[#This Row],[Is_Booked]]=1,4,IF(tblHP[[#This Row],[Is_PreBooked]]=1,2,0))
    + IF(ISNUMBER(tblHP[[#This Row],[Customer Rating]]), tblHP[[#This Row],[Customer Rating]]/10*2, 0)
   )
)</f>
        <v>0</v>
      </c>
      <c r="J70" s="53" t="str">
        <f>IF(tblHP[[#This Row],[Lead_Score]] &gt;= $M$2, "High",
 IF(tblHP[[#This Row],[Lead_Score]] &gt;= $M$3, "Medium", "Low"))</f>
        <v>Low</v>
      </c>
    </row>
    <row r="71" spans="1:10" x14ac:dyDescent="0.3">
      <c r="A71" s="68" t="s">
        <v>96</v>
      </c>
      <c r="B71" s="69" t="s">
        <v>21</v>
      </c>
      <c r="C71" s="69" t="s">
        <v>30</v>
      </c>
      <c r="D71" s="69">
        <f>IF(NOT(ISBLANK(tblClean[[#This Row],[Pre-Booking Date]])), 1, 0)</f>
        <v>1</v>
      </c>
      <c r="E71" s="69">
        <f>IF(NOT(ISBLANK(tblClean[[#This Row],[Booking Date]])), 1, 0)</f>
        <v>1</v>
      </c>
      <c r="F71" s="70">
        <v>1</v>
      </c>
      <c r="G71" s="42">
        <v>45939</v>
      </c>
      <c r="H71" s="66" cm="1">
        <f t="array" ref="H71">IFERROR(INDEX(tblClean[Is_Cancelled],ROW()-1),"")</f>
        <v>0</v>
      </c>
      <c r="I71" s="53">
        <f>IF(tblHP[[#This Row],[Is_Cancelled]]=1, 0,
   (IF(tblHP[[#This Row],[Lead Type]]="Hot",3,IF(tblHP[[#This Row],[Lead Type]]="Warm",2,IF(tblHP[[#This Row],[Lead Type]]="Cold",1,0)))
    + IF(tblHP[[#This Row],[Is_Booked]]=1,4,IF(tblHP[[#This Row],[Is_PreBooked]]=1,2,0))
    + IF(ISNUMBER(tblHP[[#This Row],[Customer Rating]]), tblHP[[#This Row],[Customer Rating]]/10*2, 0)
   )
)</f>
        <v>7.2</v>
      </c>
      <c r="J71" s="53" t="str">
        <f>IF(tblHP[[#This Row],[Lead_Score]] &gt;= $M$2, "High",
 IF(tblHP[[#This Row],[Lead_Score]] &gt;= $M$3, "Medium", "Low"))</f>
        <v>Low</v>
      </c>
    </row>
    <row r="72" spans="1:10" x14ac:dyDescent="0.3">
      <c r="A72" s="65" t="s">
        <v>97</v>
      </c>
      <c r="B72" s="66" t="s">
        <v>15</v>
      </c>
      <c r="C72" s="66" t="s">
        <v>30</v>
      </c>
      <c r="D72" s="66">
        <f>IF(NOT(ISBLANK(tblClean[[#This Row],[Pre-Booking Date]])), 1, 0)</f>
        <v>1</v>
      </c>
      <c r="E72" s="66">
        <f>IF(NOT(ISBLANK(tblClean[[#This Row],[Booking Date]])), 1, 0)</f>
        <v>1</v>
      </c>
      <c r="F72" s="67">
        <v>10</v>
      </c>
      <c r="G72" s="35">
        <v>45948</v>
      </c>
      <c r="H72" s="66" cm="1">
        <f t="array" ref="H72">IFERROR(INDEX(tblClean[Is_Cancelled],ROW()-1),"")</f>
        <v>0</v>
      </c>
      <c r="I72" s="53">
        <f>IF(tblHP[[#This Row],[Is_Cancelled]]=1, 0,
   (IF(tblHP[[#This Row],[Lead Type]]="Hot",3,IF(tblHP[[#This Row],[Lead Type]]="Warm",2,IF(tblHP[[#This Row],[Lead Type]]="Cold",1,0)))
    + IF(tblHP[[#This Row],[Is_Booked]]=1,4,IF(tblHP[[#This Row],[Is_PreBooked]]=1,2,0))
    + IF(ISNUMBER(tblHP[[#This Row],[Customer Rating]]), tblHP[[#This Row],[Customer Rating]]/10*2, 0)
   )
)</f>
        <v>9</v>
      </c>
      <c r="J72" s="53" t="str">
        <f>IF(tblHP[[#This Row],[Lead_Score]] &gt;= $M$2, "High",
 IF(tblHP[[#This Row],[Lead_Score]] &gt;= $M$3, "Medium", "Low"))</f>
        <v>High</v>
      </c>
    </row>
    <row r="73" spans="1:10" x14ac:dyDescent="0.3">
      <c r="A73" s="68" t="s">
        <v>98</v>
      </c>
      <c r="B73" s="69" t="s">
        <v>15</v>
      </c>
      <c r="C73" s="69" t="s">
        <v>16</v>
      </c>
      <c r="D73" s="69">
        <f>IF(NOT(ISBLANK(tblClean[[#This Row],[Pre-Booking Date]])), 1, 0)</f>
        <v>0</v>
      </c>
      <c r="E73" s="69">
        <f>IF(NOT(ISBLANK(tblClean[[#This Row],[Booking Date]])), 1, 0)</f>
        <v>0</v>
      </c>
      <c r="F73" s="70">
        <v>7</v>
      </c>
      <c r="G73" s="42">
        <v>45931</v>
      </c>
      <c r="H73" s="66" cm="1">
        <f t="array" ref="H73">IFERROR(INDEX(tblClean[Is_Cancelled],ROW()-1),"")</f>
        <v>0</v>
      </c>
      <c r="I73" s="53">
        <f>IF(tblHP[[#This Row],[Is_Cancelled]]=1, 0,
   (IF(tblHP[[#This Row],[Lead Type]]="Hot",3,IF(tblHP[[#This Row],[Lead Type]]="Warm",2,IF(tblHP[[#This Row],[Lead Type]]="Cold",1,0)))
    + IF(tblHP[[#This Row],[Is_Booked]]=1,4,IF(tblHP[[#This Row],[Is_PreBooked]]=1,2,0))
    + IF(ISNUMBER(tblHP[[#This Row],[Customer Rating]]), tblHP[[#This Row],[Customer Rating]]/10*2, 0)
   )
)</f>
        <v>3.4</v>
      </c>
      <c r="J73" s="53" t="str">
        <f>IF(tblHP[[#This Row],[Lead_Score]] &gt;= $M$2, "High",
 IF(tblHP[[#This Row],[Lead_Score]] &gt;= $M$3, "Medium", "Low"))</f>
        <v>Low</v>
      </c>
    </row>
    <row r="74" spans="1:10" x14ac:dyDescent="0.3">
      <c r="A74" s="65" t="s">
        <v>99</v>
      </c>
      <c r="B74" s="66" t="s">
        <v>32</v>
      </c>
      <c r="C74" s="66" t="s">
        <v>30</v>
      </c>
      <c r="D74" s="66">
        <f>IF(NOT(ISBLANK(tblClean[[#This Row],[Pre-Booking Date]])), 1, 0)</f>
        <v>1</v>
      </c>
      <c r="E74" s="66">
        <f>IF(NOT(ISBLANK(tblClean[[#This Row],[Booking Date]])), 1, 0)</f>
        <v>1</v>
      </c>
      <c r="F74" s="67">
        <v>6</v>
      </c>
      <c r="G74" s="35">
        <v>45947</v>
      </c>
      <c r="H74" s="66" cm="1">
        <f t="array" ref="H74">IFERROR(INDEX(tblClean[Is_Cancelled],ROW()-1),"")</f>
        <v>0</v>
      </c>
      <c r="I74"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74" s="53" t="str">
        <f>IF(tblHP[[#This Row],[Lead_Score]] &gt;= $M$2, "High",
 IF(tblHP[[#This Row],[Lead_Score]] &gt;= $M$3, "Medium", "Low"))</f>
        <v>High</v>
      </c>
    </row>
    <row r="75" spans="1:10" x14ac:dyDescent="0.3">
      <c r="A75" s="68" t="s">
        <v>100</v>
      </c>
      <c r="B75" s="69" t="s">
        <v>19</v>
      </c>
      <c r="C75" s="69" t="s">
        <v>22</v>
      </c>
      <c r="D75" s="69">
        <f>IF(NOT(ISBLANK(tblClean[[#This Row],[Pre-Booking Date]])), 1, 0)</f>
        <v>1</v>
      </c>
      <c r="E75" s="69">
        <f>IF(NOT(ISBLANK(tblClean[[#This Row],[Booking Date]])), 1, 0)</f>
        <v>1</v>
      </c>
      <c r="F75" s="70"/>
      <c r="G75" s="42">
        <v>45961</v>
      </c>
      <c r="H75" s="66" cm="1">
        <f t="array" ref="H75">IFERROR(INDEX(tblClean[Is_Cancelled],ROW()-1),"")</f>
        <v>1</v>
      </c>
      <c r="I75" s="53">
        <f>IF(tblHP[[#This Row],[Is_Cancelled]]=1, 0,
   (IF(tblHP[[#This Row],[Lead Type]]="Hot",3,IF(tblHP[[#This Row],[Lead Type]]="Warm",2,IF(tblHP[[#This Row],[Lead Type]]="Cold",1,0)))
    + IF(tblHP[[#This Row],[Is_Booked]]=1,4,IF(tblHP[[#This Row],[Is_PreBooked]]=1,2,0))
    + IF(ISNUMBER(tblHP[[#This Row],[Customer Rating]]), tblHP[[#This Row],[Customer Rating]]/10*2, 0)
   )
)</f>
        <v>0</v>
      </c>
      <c r="J75" s="53" t="str">
        <f>IF(tblHP[[#This Row],[Lead_Score]] &gt;= $M$2, "High",
 IF(tblHP[[#This Row],[Lead_Score]] &gt;= $M$3, "Medium", "Low"))</f>
        <v>Low</v>
      </c>
    </row>
    <row r="76" spans="1:10" x14ac:dyDescent="0.3">
      <c r="A76" s="65" t="s">
        <v>102</v>
      </c>
      <c r="B76" s="66" t="s">
        <v>15</v>
      </c>
      <c r="C76" s="66" t="s">
        <v>16</v>
      </c>
      <c r="D76" s="66">
        <f>IF(NOT(ISBLANK(tblClean[[#This Row],[Pre-Booking Date]])), 1, 0)</f>
        <v>1</v>
      </c>
      <c r="E76" s="66">
        <f>IF(NOT(ISBLANK(tblClean[[#This Row],[Booking Date]])), 1, 0)</f>
        <v>1</v>
      </c>
      <c r="F76" s="67">
        <v>0</v>
      </c>
      <c r="G76" s="35">
        <v>45937</v>
      </c>
      <c r="H76" s="66" cm="1">
        <f t="array" ref="H76">IFERROR(INDEX(tblClean[Is_Cancelled],ROW()-1),"")</f>
        <v>0</v>
      </c>
      <c r="I76" s="53">
        <f>IF(tblHP[[#This Row],[Is_Cancelled]]=1, 0,
   (IF(tblHP[[#This Row],[Lead Type]]="Hot",3,IF(tblHP[[#This Row],[Lead Type]]="Warm",2,IF(tblHP[[#This Row],[Lead Type]]="Cold",1,0)))
    + IF(tblHP[[#This Row],[Is_Booked]]=1,4,IF(tblHP[[#This Row],[Is_PreBooked]]=1,2,0))
    + IF(ISNUMBER(tblHP[[#This Row],[Customer Rating]]), tblHP[[#This Row],[Customer Rating]]/10*2, 0)
   )
)</f>
        <v>6</v>
      </c>
      <c r="J76" s="53" t="str">
        <f>IF(tblHP[[#This Row],[Lead_Score]] &gt;= $M$2, "High",
 IF(tblHP[[#This Row],[Lead_Score]] &gt;= $M$3, "Medium", "Low"))</f>
        <v>Low</v>
      </c>
    </row>
    <row r="77" spans="1:10" x14ac:dyDescent="0.3">
      <c r="A77" s="68" t="s">
        <v>103</v>
      </c>
      <c r="B77" s="69" t="s">
        <v>15</v>
      </c>
      <c r="C77" s="69" t="s">
        <v>30</v>
      </c>
      <c r="D77" s="69">
        <f>IF(NOT(ISBLANK(tblClean[[#This Row],[Pre-Booking Date]])), 1, 0)</f>
        <v>0</v>
      </c>
      <c r="E77" s="69">
        <f>IF(NOT(ISBLANK(tblClean[[#This Row],[Booking Date]])), 1, 0)</f>
        <v>0</v>
      </c>
      <c r="F77" s="70">
        <v>1</v>
      </c>
      <c r="G77" s="42">
        <v>45933</v>
      </c>
      <c r="H77" s="66" cm="1">
        <f t="array" ref="H77">IFERROR(INDEX(tblClean[Is_Cancelled],ROW()-1),"")</f>
        <v>0</v>
      </c>
      <c r="I77" s="53">
        <f>IF(tblHP[[#This Row],[Is_Cancelled]]=1, 0,
   (IF(tblHP[[#This Row],[Lead Type]]="Hot",3,IF(tblHP[[#This Row],[Lead Type]]="Warm",2,IF(tblHP[[#This Row],[Lead Type]]="Cold",1,0)))
    + IF(tblHP[[#This Row],[Is_Booked]]=1,4,IF(tblHP[[#This Row],[Is_PreBooked]]=1,2,0))
    + IF(ISNUMBER(tblHP[[#This Row],[Customer Rating]]), tblHP[[#This Row],[Customer Rating]]/10*2, 0)
   )
)</f>
        <v>3.2</v>
      </c>
      <c r="J77" s="53" t="str">
        <f>IF(tblHP[[#This Row],[Lead_Score]] &gt;= $M$2, "High",
 IF(tblHP[[#This Row],[Lead_Score]] &gt;= $M$3, "Medium", "Low"))</f>
        <v>Low</v>
      </c>
    </row>
    <row r="78" spans="1:10" x14ac:dyDescent="0.3">
      <c r="A78" s="65" t="s">
        <v>104</v>
      </c>
      <c r="B78" s="66" t="s">
        <v>32</v>
      </c>
      <c r="C78" s="66" t="s">
        <v>16</v>
      </c>
      <c r="D78" s="66">
        <f>IF(NOT(ISBLANK(tblClean[[#This Row],[Pre-Booking Date]])), 1, 0)</f>
        <v>1</v>
      </c>
      <c r="E78" s="66">
        <f>IF(NOT(ISBLANK(tblClean[[#This Row],[Booking Date]])), 1, 0)</f>
        <v>1</v>
      </c>
      <c r="F78" s="67">
        <v>8</v>
      </c>
      <c r="G78" s="35">
        <v>45938</v>
      </c>
      <c r="H78" s="66" cm="1">
        <f t="array" ref="H78">IFERROR(INDEX(tblClean[Is_Cancelled],ROW()-1),"")</f>
        <v>0</v>
      </c>
      <c r="I78" s="53">
        <f>IF(tblHP[[#This Row],[Is_Cancelled]]=1, 0,
   (IF(tblHP[[#This Row],[Lead Type]]="Hot",3,IF(tblHP[[#This Row],[Lead Type]]="Warm",2,IF(tblHP[[#This Row],[Lead Type]]="Cold",1,0)))
    + IF(tblHP[[#This Row],[Is_Booked]]=1,4,IF(tblHP[[#This Row],[Is_PreBooked]]=1,2,0))
    + IF(ISNUMBER(tblHP[[#This Row],[Customer Rating]]), tblHP[[#This Row],[Customer Rating]]/10*2, 0)
   )
)</f>
        <v>7.6</v>
      </c>
      <c r="J78" s="53" t="str">
        <f>IF(tblHP[[#This Row],[Lead_Score]] &gt;= $M$2, "High",
 IF(tblHP[[#This Row],[Lead_Score]] &gt;= $M$3, "Medium", "Low"))</f>
        <v>Medium</v>
      </c>
    </row>
    <row r="79" spans="1:10" x14ac:dyDescent="0.3">
      <c r="A79" s="68" t="s">
        <v>105</v>
      </c>
      <c r="B79" s="69" t="s">
        <v>32</v>
      </c>
      <c r="C79" s="69" t="s">
        <v>22</v>
      </c>
      <c r="D79" s="69">
        <f>IF(NOT(ISBLANK(tblClean[[#This Row],[Pre-Booking Date]])), 1, 0)</f>
        <v>1</v>
      </c>
      <c r="E79" s="69">
        <f>IF(NOT(ISBLANK(tblClean[[#This Row],[Booking Date]])), 1, 0)</f>
        <v>1</v>
      </c>
      <c r="F79" s="70"/>
      <c r="G79" s="42">
        <v>45954</v>
      </c>
      <c r="H79" s="66" cm="1">
        <f t="array" ref="H79">IFERROR(INDEX(tblClean[Is_Cancelled],ROW()-1),"")</f>
        <v>1</v>
      </c>
      <c r="I79" s="53">
        <f>IF(tblHP[[#This Row],[Is_Cancelled]]=1, 0,
   (IF(tblHP[[#This Row],[Lead Type]]="Hot",3,IF(tblHP[[#This Row],[Lead Type]]="Warm",2,IF(tblHP[[#This Row],[Lead Type]]="Cold",1,0)))
    + IF(tblHP[[#This Row],[Is_Booked]]=1,4,IF(tblHP[[#This Row],[Is_PreBooked]]=1,2,0))
    + IF(ISNUMBER(tblHP[[#This Row],[Customer Rating]]), tblHP[[#This Row],[Customer Rating]]/10*2, 0)
   )
)</f>
        <v>0</v>
      </c>
      <c r="J79" s="53" t="str">
        <f>IF(tblHP[[#This Row],[Lead_Score]] &gt;= $M$2, "High",
 IF(tblHP[[#This Row],[Lead_Score]] &gt;= $M$3, "Medium", "Low"))</f>
        <v>Low</v>
      </c>
    </row>
    <row r="80" spans="1:10" x14ac:dyDescent="0.3">
      <c r="A80" s="65" t="s">
        <v>106</v>
      </c>
      <c r="B80" s="66" t="s">
        <v>19</v>
      </c>
      <c r="C80" s="66" t="s">
        <v>22</v>
      </c>
      <c r="D80" s="66">
        <f>IF(NOT(ISBLANK(tblClean[[#This Row],[Pre-Booking Date]])), 1, 0)</f>
        <v>1</v>
      </c>
      <c r="E80" s="66">
        <f>IF(NOT(ISBLANK(tblClean[[#This Row],[Booking Date]])), 1, 0)</f>
        <v>1</v>
      </c>
      <c r="F80" s="67"/>
      <c r="G80" s="35">
        <v>45944</v>
      </c>
      <c r="H80" s="66" cm="1">
        <f t="array" ref="H80">IFERROR(INDEX(tblClean[Is_Cancelled],ROW()-1),"")</f>
        <v>1</v>
      </c>
      <c r="I80" s="53">
        <f>IF(tblHP[[#This Row],[Is_Cancelled]]=1, 0,
   (IF(tblHP[[#This Row],[Lead Type]]="Hot",3,IF(tblHP[[#This Row],[Lead Type]]="Warm",2,IF(tblHP[[#This Row],[Lead Type]]="Cold",1,0)))
    + IF(tblHP[[#This Row],[Is_Booked]]=1,4,IF(tblHP[[#This Row],[Is_PreBooked]]=1,2,0))
    + IF(ISNUMBER(tblHP[[#This Row],[Customer Rating]]), tblHP[[#This Row],[Customer Rating]]/10*2, 0)
   )
)</f>
        <v>0</v>
      </c>
      <c r="J80" s="53" t="str">
        <f>IF(tblHP[[#This Row],[Lead_Score]] &gt;= $M$2, "High",
 IF(tblHP[[#This Row],[Lead_Score]] &gt;= $M$3, "Medium", "Low"))</f>
        <v>Low</v>
      </c>
    </row>
    <row r="81" spans="1:10" x14ac:dyDescent="0.3">
      <c r="A81" s="68" t="s">
        <v>107</v>
      </c>
      <c r="B81" s="69" t="s">
        <v>32</v>
      </c>
      <c r="C81" s="69" t="s">
        <v>16</v>
      </c>
      <c r="D81" s="69">
        <f>IF(NOT(ISBLANK(tblClean[[#This Row],[Pre-Booking Date]])), 1, 0)</f>
        <v>1</v>
      </c>
      <c r="E81" s="69">
        <f>IF(NOT(ISBLANK(tblClean[[#This Row],[Booking Date]])), 1, 0)</f>
        <v>1</v>
      </c>
      <c r="F81" s="70"/>
      <c r="G81" s="42">
        <v>45946</v>
      </c>
      <c r="H81" s="66" cm="1">
        <f t="array" ref="H81">IFERROR(INDEX(tblClean[Is_Cancelled],ROW()-1),"")</f>
        <v>1</v>
      </c>
      <c r="I81" s="53">
        <f>IF(tblHP[[#This Row],[Is_Cancelled]]=1, 0,
   (IF(tblHP[[#This Row],[Lead Type]]="Hot",3,IF(tblHP[[#This Row],[Lead Type]]="Warm",2,IF(tblHP[[#This Row],[Lead Type]]="Cold",1,0)))
    + IF(tblHP[[#This Row],[Is_Booked]]=1,4,IF(tblHP[[#This Row],[Is_PreBooked]]=1,2,0))
    + IF(ISNUMBER(tblHP[[#This Row],[Customer Rating]]), tblHP[[#This Row],[Customer Rating]]/10*2, 0)
   )
)</f>
        <v>0</v>
      </c>
      <c r="J81" s="53" t="str">
        <f>IF(tblHP[[#This Row],[Lead_Score]] &gt;= $M$2, "High",
 IF(tblHP[[#This Row],[Lead_Score]] &gt;= $M$3, "Medium", "Low"))</f>
        <v>Low</v>
      </c>
    </row>
    <row r="82" spans="1:10" x14ac:dyDescent="0.3">
      <c r="A82" s="65" t="s">
        <v>108</v>
      </c>
      <c r="B82" s="66" t="s">
        <v>21</v>
      </c>
      <c r="C82" s="66" t="s">
        <v>22</v>
      </c>
      <c r="D82" s="66">
        <f>IF(NOT(ISBLANK(tblClean[[#This Row],[Pre-Booking Date]])), 1, 0)</f>
        <v>0</v>
      </c>
      <c r="E82" s="66">
        <f>IF(NOT(ISBLANK(tblClean[[#This Row],[Booking Date]])), 1, 0)</f>
        <v>0</v>
      </c>
      <c r="F82" s="67"/>
      <c r="G82" s="35">
        <v>45948</v>
      </c>
      <c r="H82" s="66" cm="1">
        <f t="array" ref="H82">IFERROR(INDEX(tblClean[Is_Cancelled],ROW()-1),"")</f>
        <v>1</v>
      </c>
      <c r="I82" s="53">
        <f>IF(tblHP[[#This Row],[Is_Cancelled]]=1, 0,
   (IF(tblHP[[#This Row],[Lead Type]]="Hot",3,IF(tblHP[[#This Row],[Lead Type]]="Warm",2,IF(tblHP[[#This Row],[Lead Type]]="Cold",1,0)))
    + IF(tblHP[[#This Row],[Is_Booked]]=1,4,IF(tblHP[[#This Row],[Is_PreBooked]]=1,2,0))
    + IF(ISNUMBER(tblHP[[#This Row],[Customer Rating]]), tblHP[[#This Row],[Customer Rating]]/10*2, 0)
   )
)</f>
        <v>0</v>
      </c>
      <c r="J82" s="53" t="str">
        <f>IF(tblHP[[#This Row],[Lead_Score]] &gt;= $M$2, "High",
 IF(tblHP[[#This Row],[Lead_Score]] &gt;= $M$3, "Medium", "Low"))</f>
        <v>Low</v>
      </c>
    </row>
    <row r="83" spans="1:10" x14ac:dyDescent="0.3">
      <c r="A83" s="68" t="s">
        <v>109</v>
      </c>
      <c r="B83" s="69" t="s">
        <v>32</v>
      </c>
      <c r="C83" s="69" t="s">
        <v>22</v>
      </c>
      <c r="D83" s="69">
        <f>IF(NOT(ISBLANK(tblClean[[#This Row],[Pre-Booking Date]])), 1, 0)</f>
        <v>1</v>
      </c>
      <c r="E83" s="69">
        <f>IF(NOT(ISBLANK(tblClean[[#This Row],[Booking Date]])), 1, 0)</f>
        <v>1</v>
      </c>
      <c r="F83" s="70"/>
      <c r="G83" s="42">
        <v>45955</v>
      </c>
      <c r="H83" s="66" cm="1">
        <f t="array" ref="H83">IFERROR(INDEX(tblClean[Is_Cancelled],ROW()-1),"")</f>
        <v>1</v>
      </c>
      <c r="I83" s="53">
        <f>IF(tblHP[[#This Row],[Is_Cancelled]]=1, 0,
   (IF(tblHP[[#This Row],[Lead Type]]="Hot",3,IF(tblHP[[#This Row],[Lead Type]]="Warm",2,IF(tblHP[[#This Row],[Lead Type]]="Cold",1,0)))
    + IF(tblHP[[#This Row],[Is_Booked]]=1,4,IF(tblHP[[#This Row],[Is_PreBooked]]=1,2,0))
    + IF(ISNUMBER(tblHP[[#This Row],[Customer Rating]]), tblHP[[#This Row],[Customer Rating]]/10*2, 0)
   )
)</f>
        <v>0</v>
      </c>
      <c r="J83" s="53" t="str">
        <f>IF(tblHP[[#This Row],[Lead_Score]] &gt;= $M$2, "High",
 IF(tblHP[[#This Row],[Lead_Score]] &gt;= $M$3, "Medium", "Low"))</f>
        <v>Low</v>
      </c>
    </row>
    <row r="84" spans="1:10" x14ac:dyDescent="0.3">
      <c r="A84" s="65" t="s">
        <v>110</v>
      </c>
      <c r="B84" s="66" t="s">
        <v>21</v>
      </c>
      <c r="C84" s="66" t="s">
        <v>16</v>
      </c>
      <c r="D84" s="66">
        <f>IF(NOT(ISBLANK(tblClean[[#This Row],[Pre-Booking Date]])), 1, 0)</f>
        <v>1</v>
      </c>
      <c r="E84" s="66">
        <f>IF(NOT(ISBLANK(tblClean[[#This Row],[Booking Date]])), 1, 0)</f>
        <v>1</v>
      </c>
      <c r="F84" s="67">
        <v>5</v>
      </c>
      <c r="G84" s="35">
        <v>45938</v>
      </c>
      <c r="H84" s="66" cm="1">
        <f t="array" ref="H84">IFERROR(INDEX(tblClean[Is_Cancelled],ROW()-1),"")</f>
        <v>0</v>
      </c>
      <c r="I84" s="53">
        <f>IF(tblHP[[#This Row],[Is_Cancelled]]=1, 0,
   (IF(tblHP[[#This Row],[Lead Type]]="Hot",3,IF(tblHP[[#This Row],[Lead Type]]="Warm",2,IF(tblHP[[#This Row],[Lead Type]]="Cold",1,0)))
    + IF(tblHP[[#This Row],[Is_Booked]]=1,4,IF(tblHP[[#This Row],[Is_PreBooked]]=1,2,0))
    + IF(ISNUMBER(tblHP[[#This Row],[Customer Rating]]), tblHP[[#This Row],[Customer Rating]]/10*2, 0)
   )
)</f>
        <v>7</v>
      </c>
      <c r="J84" s="53" t="str">
        <f>IF(tblHP[[#This Row],[Lead_Score]] &gt;= $M$2, "High",
 IF(tblHP[[#This Row],[Lead_Score]] &gt;= $M$3, "Medium", "Low"))</f>
        <v>Low</v>
      </c>
    </row>
    <row r="85" spans="1:10" x14ac:dyDescent="0.3">
      <c r="A85" s="68" t="s">
        <v>111</v>
      </c>
      <c r="B85" s="69" t="s">
        <v>19</v>
      </c>
      <c r="C85" s="69" t="s">
        <v>30</v>
      </c>
      <c r="D85" s="69">
        <f>IF(NOT(ISBLANK(tblClean[[#This Row],[Pre-Booking Date]])), 1, 0)</f>
        <v>1</v>
      </c>
      <c r="E85" s="69">
        <f>IF(NOT(ISBLANK(tblClean[[#This Row],[Booking Date]])), 1, 0)</f>
        <v>1</v>
      </c>
      <c r="F85" s="70">
        <v>5</v>
      </c>
      <c r="G85" s="42">
        <v>45953</v>
      </c>
      <c r="H85" s="66" cm="1">
        <f t="array" ref="H85">IFERROR(INDEX(tblClean[Is_Cancelled],ROW()-1),"")</f>
        <v>0</v>
      </c>
      <c r="I85" s="53">
        <f>IF(tblHP[[#This Row],[Is_Cancelled]]=1, 0,
   (IF(tblHP[[#This Row],[Lead Type]]="Hot",3,IF(tblHP[[#This Row],[Lead Type]]="Warm",2,IF(tblHP[[#This Row],[Lead Type]]="Cold",1,0)))
    + IF(tblHP[[#This Row],[Is_Booked]]=1,4,IF(tblHP[[#This Row],[Is_PreBooked]]=1,2,0))
    + IF(ISNUMBER(tblHP[[#This Row],[Customer Rating]]), tblHP[[#This Row],[Customer Rating]]/10*2, 0)
   )
)</f>
        <v>8</v>
      </c>
      <c r="J85" s="53" t="str">
        <f>IF(tblHP[[#This Row],[Lead_Score]] &gt;= $M$2, "High",
 IF(tblHP[[#This Row],[Lead_Score]] &gt;= $M$3, "Medium", "Low"))</f>
        <v>Medium</v>
      </c>
    </row>
    <row r="86" spans="1:10" x14ac:dyDescent="0.3">
      <c r="A86" s="65" t="s">
        <v>112</v>
      </c>
      <c r="B86" s="66" t="s">
        <v>19</v>
      </c>
      <c r="C86" s="66" t="s">
        <v>16</v>
      </c>
      <c r="D86" s="66">
        <f>IF(NOT(ISBLANK(tblClean[[#This Row],[Pre-Booking Date]])), 1, 0)</f>
        <v>0</v>
      </c>
      <c r="E86" s="66">
        <f>IF(NOT(ISBLANK(tblClean[[#This Row],[Booking Date]])), 1, 0)</f>
        <v>0</v>
      </c>
      <c r="F86" s="67">
        <v>4</v>
      </c>
      <c r="G86" s="35">
        <v>45946</v>
      </c>
      <c r="H86" s="66" cm="1">
        <f t="array" ref="H86">IFERROR(INDEX(tblClean[Is_Cancelled],ROW()-1),"")</f>
        <v>0</v>
      </c>
      <c r="I86" s="53">
        <f>IF(tblHP[[#This Row],[Is_Cancelled]]=1, 0,
   (IF(tblHP[[#This Row],[Lead Type]]="Hot",3,IF(tblHP[[#This Row],[Lead Type]]="Warm",2,IF(tblHP[[#This Row],[Lead Type]]="Cold",1,0)))
    + IF(tblHP[[#This Row],[Is_Booked]]=1,4,IF(tblHP[[#This Row],[Is_PreBooked]]=1,2,0))
    + IF(ISNUMBER(tblHP[[#This Row],[Customer Rating]]), tblHP[[#This Row],[Customer Rating]]/10*2, 0)
   )
)</f>
        <v>2.8</v>
      </c>
      <c r="J86" s="53" t="str">
        <f>IF(tblHP[[#This Row],[Lead_Score]] &gt;= $M$2, "High",
 IF(tblHP[[#This Row],[Lead_Score]] &gt;= $M$3, "Medium", "Low"))</f>
        <v>Low</v>
      </c>
    </row>
    <row r="87" spans="1:10" x14ac:dyDescent="0.3">
      <c r="A87" s="68" t="s">
        <v>113</v>
      </c>
      <c r="B87" s="69" t="s">
        <v>19</v>
      </c>
      <c r="C87" s="69" t="s">
        <v>22</v>
      </c>
      <c r="D87" s="69">
        <f>IF(NOT(ISBLANK(tblClean[[#This Row],[Pre-Booking Date]])), 1, 0)</f>
        <v>0</v>
      </c>
      <c r="E87" s="69">
        <f>IF(NOT(ISBLANK(tblClean[[#This Row],[Booking Date]])), 1, 0)</f>
        <v>0</v>
      </c>
      <c r="F87" s="70"/>
      <c r="G87" s="42">
        <v>45951</v>
      </c>
      <c r="H87" s="66" cm="1">
        <f t="array" ref="H87">IFERROR(INDEX(tblClean[Is_Cancelled],ROW()-1),"")</f>
        <v>1</v>
      </c>
      <c r="I87" s="53">
        <f>IF(tblHP[[#This Row],[Is_Cancelled]]=1, 0,
   (IF(tblHP[[#This Row],[Lead Type]]="Hot",3,IF(tblHP[[#This Row],[Lead Type]]="Warm",2,IF(tblHP[[#This Row],[Lead Type]]="Cold",1,0)))
    + IF(tblHP[[#This Row],[Is_Booked]]=1,4,IF(tblHP[[#This Row],[Is_PreBooked]]=1,2,0))
    + IF(ISNUMBER(tblHP[[#This Row],[Customer Rating]]), tblHP[[#This Row],[Customer Rating]]/10*2, 0)
   )
)</f>
        <v>0</v>
      </c>
      <c r="J87" s="53" t="str">
        <f>IF(tblHP[[#This Row],[Lead_Score]] &gt;= $M$2, "High",
 IF(tblHP[[#This Row],[Lead_Score]] &gt;= $M$3, "Medium", "Low"))</f>
        <v>Low</v>
      </c>
    </row>
    <row r="88" spans="1:10" x14ac:dyDescent="0.3">
      <c r="A88" s="65" t="s">
        <v>114</v>
      </c>
      <c r="B88" s="66" t="s">
        <v>19</v>
      </c>
      <c r="C88" s="66" t="s">
        <v>30</v>
      </c>
      <c r="D88" s="66">
        <f>IF(NOT(ISBLANK(tblClean[[#This Row],[Pre-Booking Date]])), 1, 0)</f>
        <v>1</v>
      </c>
      <c r="E88" s="66">
        <f>IF(NOT(ISBLANK(tblClean[[#This Row],[Booking Date]])), 1, 0)</f>
        <v>1</v>
      </c>
      <c r="F88" s="67">
        <v>7</v>
      </c>
      <c r="G88" s="35">
        <v>45953</v>
      </c>
      <c r="H88" s="66" cm="1">
        <f t="array" ref="H88">IFERROR(INDEX(tblClean[Is_Cancelled],ROW()-1),"")</f>
        <v>0</v>
      </c>
      <c r="I88" s="53">
        <f>IF(tblHP[[#This Row],[Is_Cancelled]]=1, 0,
   (IF(tblHP[[#This Row],[Lead Type]]="Hot",3,IF(tblHP[[#This Row],[Lead Type]]="Warm",2,IF(tblHP[[#This Row],[Lead Type]]="Cold",1,0)))
    + IF(tblHP[[#This Row],[Is_Booked]]=1,4,IF(tblHP[[#This Row],[Is_PreBooked]]=1,2,0))
    + IF(ISNUMBER(tblHP[[#This Row],[Customer Rating]]), tblHP[[#This Row],[Customer Rating]]/10*2, 0)
   )
)</f>
        <v>8.4</v>
      </c>
      <c r="J88" s="53" t="str">
        <f>IF(tblHP[[#This Row],[Lead_Score]] &gt;= $M$2, "High",
 IF(tblHP[[#This Row],[Lead_Score]] &gt;= $M$3, "Medium", "Low"))</f>
        <v>High</v>
      </c>
    </row>
    <row r="89" spans="1:10" x14ac:dyDescent="0.3">
      <c r="A89" s="68" t="s">
        <v>115</v>
      </c>
      <c r="B89" s="69" t="s">
        <v>19</v>
      </c>
      <c r="C89" s="69" t="s">
        <v>22</v>
      </c>
      <c r="D89" s="69">
        <f>IF(NOT(ISBLANK(tblClean[[#This Row],[Pre-Booking Date]])), 1, 0)</f>
        <v>0</v>
      </c>
      <c r="E89" s="69">
        <f>IF(NOT(ISBLANK(tblClean[[#This Row],[Booking Date]])), 1, 0)</f>
        <v>0</v>
      </c>
      <c r="F89" s="70"/>
      <c r="G89" s="42">
        <v>45946</v>
      </c>
      <c r="H89" s="66" cm="1">
        <f t="array" ref="H89">IFERROR(INDEX(tblClean[Is_Cancelled],ROW()-1),"")</f>
        <v>1</v>
      </c>
      <c r="I89" s="53">
        <f>IF(tblHP[[#This Row],[Is_Cancelled]]=1, 0,
   (IF(tblHP[[#This Row],[Lead Type]]="Hot",3,IF(tblHP[[#This Row],[Lead Type]]="Warm",2,IF(tblHP[[#This Row],[Lead Type]]="Cold",1,0)))
    + IF(tblHP[[#This Row],[Is_Booked]]=1,4,IF(tblHP[[#This Row],[Is_PreBooked]]=1,2,0))
    + IF(ISNUMBER(tblHP[[#This Row],[Customer Rating]]), tblHP[[#This Row],[Customer Rating]]/10*2, 0)
   )
)</f>
        <v>0</v>
      </c>
      <c r="J89" s="53" t="str">
        <f>IF(tblHP[[#This Row],[Lead_Score]] &gt;= $M$2, "High",
 IF(tblHP[[#This Row],[Lead_Score]] &gt;= $M$3, "Medium", "Low"))</f>
        <v>Low</v>
      </c>
    </row>
    <row r="90" spans="1:10" x14ac:dyDescent="0.3">
      <c r="A90" s="65" t="s">
        <v>116</v>
      </c>
      <c r="B90" s="66" t="s">
        <v>21</v>
      </c>
      <c r="C90" s="66" t="s">
        <v>30</v>
      </c>
      <c r="D90" s="66">
        <f>IF(NOT(ISBLANK(tblClean[[#This Row],[Pre-Booking Date]])), 1, 0)</f>
        <v>0</v>
      </c>
      <c r="E90" s="66">
        <f>IF(NOT(ISBLANK(tblClean[[#This Row],[Booking Date]])), 1, 0)</f>
        <v>0</v>
      </c>
      <c r="F90" s="67">
        <v>5</v>
      </c>
      <c r="G90" s="35">
        <v>45945</v>
      </c>
      <c r="H90" s="66" cm="1">
        <f t="array" ref="H90">IFERROR(INDEX(tblClean[Is_Cancelled],ROW()-1),"")</f>
        <v>0</v>
      </c>
      <c r="I90" s="53">
        <f>IF(tblHP[[#This Row],[Is_Cancelled]]=1, 0,
   (IF(tblHP[[#This Row],[Lead Type]]="Hot",3,IF(tblHP[[#This Row],[Lead Type]]="Warm",2,IF(tblHP[[#This Row],[Lead Type]]="Cold",1,0)))
    + IF(tblHP[[#This Row],[Is_Booked]]=1,4,IF(tblHP[[#This Row],[Is_PreBooked]]=1,2,0))
    + IF(ISNUMBER(tblHP[[#This Row],[Customer Rating]]), tblHP[[#This Row],[Customer Rating]]/10*2, 0)
   )
)</f>
        <v>4</v>
      </c>
      <c r="J90" s="53" t="str">
        <f>IF(tblHP[[#This Row],[Lead_Score]] &gt;= $M$2, "High",
 IF(tblHP[[#This Row],[Lead_Score]] &gt;= $M$3, "Medium", "Low"))</f>
        <v>Low</v>
      </c>
    </row>
    <row r="91" spans="1:10" x14ac:dyDescent="0.3">
      <c r="A91" s="68" t="s">
        <v>117</v>
      </c>
      <c r="B91" s="69" t="s">
        <v>21</v>
      </c>
      <c r="C91" s="69" t="s">
        <v>30</v>
      </c>
      <c r="D91" s="69">
        <f>IF(NOT(ISBLANK(tblClean[[#This Row],[Pre-Booking Date]])), 1, 0)</f>
        <v>1</v>
      </c>
      <c r="E91" s="69">
        <f>IF(NOT(ISBLANK(tblClean[[#This Row],[Booking Date]])), 1, 0)</f>
        <v>1</v>
      </c>
      <c r="F91" s="70">
        <v>8</v>
      </c>
      <c r="G91" s="42">
        <v>45956</v>
      </c>
      <c r="H91" s="66" cm="1">
        <f t="array" ref="H91">IFERROR(INDEX(tblClean[Is_Cancelled],ROW()-1),"")</f>
        <v>0</v>
      </c>
      <c r="I91" s="53">
        <f>IF(tblHP[[#This Row],[Is_Cancelled]]=1, 0,
   (IF(tblHP[[#This Row],[Lead Type]]="Hot",3,IF(tblHP[[#This Row],[Lead Type]]="Warm",2,IF(tblHP[[#This Row],[Lead Type]]="Cold",1,0)))
    + IF(tblHP[[#This Row],[Is_Booked]]=1,4,IF(tblHP[[#This Row],[Is_PreBooked]]=1,2,0))
    + IF(ISNUMBER(tblHP[[#This Row],[Customer Rating]]), tblHP[[#This Row],[Customer Rating]]/10*2, 0)
   )
)</f>
        <v>8.6</v>
      </c>
      <c r="J91" s="53" t="str">
        <f>IF(tblHP[[#This Row],[Lead_Score]] &gt;= $M$2, "High",
 IF(tblHP[[#This Row],[Lead_Score]] &gt;= $M$3, "Medium", "Low"))</f>
        <v>High</v>
      </c>
    </row>
    <row r="92" spans="1:10" x14ac:dyDescent="0.3">
      <c r="A92" s="65" t="s">
        <v>118</v>
      </c>
      <c r="B92" s="66" t="s">
        <v>19</v>
      </c>
      <c r="C92" s="66" t="s">
        <v>16</v>
      </c>
      <c r="D92" s="66">
        <f>IF(NOT(ISBLANK(tblClean[[#This Row],[Pre-Booking Date]])), 1, 0)</f>
        <v>1</v>
      </c>
      <c r="E92" s="66">
        <f>IF(NOT(ISBLANK(tblClean[[#This Row],[Booking Date]])), 1, 0)</f>
        <v>1</v>
      </c>
      <c r="F92" s="67">
        <v>0</v>
      </c>
      <c r="G92" s="35">
        <v>45931</v>
      </c>
      <c r="H92" s="66" cm="1">
        <f t="array" ref="H92">IFERROR(INDEX(tblClean[Is_Cancelled],ROW()-1),"")</f>
        <v>0</v>
      </c>
      <c r="I92" s="53">
        <f>IF(tblHP[[#This Row],[Is_Cancelled]]=1, 0,
   (IF(tblHP[[#This Row],[Lead Type]]="Hot",3,IF(tblHP[[#This Row],[Lead Type]]="Warm",2,IF(tblHP[[#This Row],[Lead Type]]="Cold",1,0)))
    + IF(tblHP[[#This Row],[Is_Booked]]=1,4,IF(tblHP[[#This Row],[Is_PreBooked]]=1,2,0))
    + IF(ISNUMBER(tblHP[[#This Row],[Customer Rating]]), tblHP[[#This Row],[Customer Rating]]/10*2, 0)
   )
)</f>
        <v>6</v>
      </c>
      <c r="J92" s="53" t="str">
        <f>IF(tblHP[[#This Row],[Lead_Score]] &gt;= $M$2, "High",
 IF(tblHP[[#This Row],[Lead_Score]] &gt;= $M$3, "Medium", "Low"))</f>
        <v>Low</v>
      </c>
    </row>
    <row r="93" spans="1:10" x14ac:dyDescent="0.3">
      <c r="A93" s="68" t="s">
        <v>119</v>
      </c>
      <c r="B93" s="69" t="s">
        <v>32</v>
      </c>
      <c r="C93" s="69" t="s">
        <v>30</v>
      </c>
      <c r="D93" s="69">
        <f>IF(NOT(ISBLANK(tblClean[[#This Row],[Pre-Booking Date]])), 1, 0)</f>
        <v>1</v>
      </c>
      <c r="E93" s="69">
        <f>IF(NOT(ISBLANK(tblClean[[#This Row],[Booking Date]])), 1, 0)</f>
        <v>1</v>
      </c>
      <c r="F93" s="70">
        <v>9</v>
      </c>
      <c r="G93" s="42">
        <v>45933</v>
      </c>
      <c r="H93" s="66" cm="1">
        <f t="array" ref="H93">IFERROR(INDEX(tblClean[Is_Cancelled],ROW()-1),"")</f>
        <v>0</v>
      </c>
      <c r="I93"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93" s="53" t="str">
        <f>IF(tblHP[[#This Row],[Lead_Score]] &gt;= $M$2, "High",
 IF(tblHP[[#This Row],[Lead_Score]] &gt;= $M$3, "Medium", "Low"))</f>
        <v>High</v>
      </c>
    </row>
    <row r="94" spans="1:10" x14ac:dyDescent="0.3">
      <c r="A94" s="65" t="s">
        <v>120</v>
      </c>
      <c r="B94" s="66" t="s">
        <v>15</v>
      </c>
      <c r="C94" s="66" t="s">
        <v>22</v>
      </c>
      <c r="D94" s="66">
        <f>IF(NOT(ISBLANK(tblClean[[#This Row],[Pre-Booking Date]])), 1, 0)</f>
        <v>0</v>
      </c>
      <c r="E94" s="66">
        <f>IF(NOT(ISBLANK(tblClean[[#This Row],[Booking Date]])), 1, 0)</f>
        <v>0</v>
      </c>
      <c r="F94" s="67"/>
      <c r="G94" s="35">
        <v>45940</v>
      </c>
      <c r="H94" s="66" cm="1">
        <f t="array" ref="H94">IFERROR(INDEX(tblClean[Is_Cancelled],ROW()-1),"")</f>
        <v>1</v>
      </c>
      <c r="I94" s="53">
        <f>IF(tblHP[[#This Row],[Is_Cancelled]]=1, 0,
   (IF(tblHP[[#This Row],[Lead Type]]="Hot",3,IF(tblHP[[#This Row],[Lead Type]]="Warm",2,IF(tblHP[[#This Row],[Lead Type]]="Cold",1,0)))
    + IF(tblHP[[#This Row],[Is_Booked]]=1,4,IF(tblHP[[#This Row],[Is_PreBooked]]=1,2,0))
    + IF(ISNUMBER(tblHP[[#This Row],[Customer Rating]]), tblHP[[#This Row],[Customer Rating]]/10*2, 0)
   )
)</f>
        <v>0</v>
      </c>
      <c r="J94" s="53" t="str">
        <f>IF(tblHP[[#This Row],[Lead_Score]] &gt;= $M$2, "High",
 IF(tblHP[[#This Row],[Lead_Score]] &gt;= $M$3, "Medium", "Low"))</f>
        <v>Low</v>
      </c>
    </row>
    <row r="95" spans="1:10" x14ac:dyDescent="0.3">
      <c r="A95" s="68" t="s">
        <v>121</v>
      </c>
      <c r="B95" s="69" t="s">
        <v>19</v>
      </c>
      <c r="C95" s="69" t="s">
        <v>22</v>
      </c>
      <c r="D95" s="69">
        <f>IF(NOT(ISBLANK(tblClean[[#This Row],[Pre-Booking Date]])), 1, 0)</f>
        <v>1</v>
      </c>
      <c r="E95" s="69">
        <f>IF(NOT(ISBLANK(tblClean[[#This Row],[Booking Date]])), 1, 0)</f>
        <v>1</v>
      </c>
      <c r="F95" s="70"/>
      <c r="G95" s="42">
        <v>45938</v>
      </c>
      <c r="H95" s="66" cm="1">
        <f t="array" ref="H95">IFERROR(INDEX(tblClean[Is_Cancelled],ROW()-1),"")</f>
        <v>1</v>
      </c>
      <c r="I95" s="53">
        <f>IF(tblHP[[#This Row],[Is_Cancelled]]=1, 0,
   (IF(tblHP[[#This Row],[Lead Type]]="Hot",3,IF(tblHP[[#This Row],[Lead Type]]="Warm",2,IF(tblHP[[#This Row],[Lead Type]]="Cold",1,0)))
    + IF(tblHP[[#This Row],[Is_Booked]]=1,4,IF(tblHP[[#This Row],[Is_PreBooked]]=1,2,0))
    + IF(ISNUMBER(tblHP[[#This Row],[Customer Rating]]), tblHP[[#This Row],[Customer Rating]]/10*2, 0)
   )
)</f>
        <v>0</v>
      </c>
      <c r="J95" s="53" t="str">
        <f>IF(tblHP[[#This Row],[Lead_Score]] &gt;= $M$2, "High",
 IF(tblHP[[#This Row],[Lead_Score]] &gt;= $M$3, "Medium", "Low"))</f>
        <v>Low</v>
      </c>
    </row>
    <row r="96" spans="1:10" x14ac:dyDescent="0.3">
      <c r="A96" s="65" t="s">
        <v>122</v>
      </c>
      <c r="B96" s="66" t="s">
        <v>32</v>
      </c>
      <c r="C96" s="66" t="s">
        <v>22</v>
      </c>
      <c r="D96" s="66">
        <f>IF(NOT(ISBLANK(tblClean[[#This Row],[Pre-Booking Date]])), 1, 0)</f>
        <v>0</v>
      </c>
      <c r="E96" s="66">
        <f>IF(NOT(ISBLANK(tblClean[[#This Row],[Booking Date]])), 1, 0)</f>
        <v>0</v>
      </c>
      <c r="F96" s="67"/>
      <c r="G96" s="35">
        <v>45943</v>
      </c>
      <c r="H96" s="66" cm="1">
        <f t="array" ref="H96">IFERROR(INDEX(tblClean[Is_Cancelled],ROW()-1),"")</f>
        <v>1</v>
      </c>
      <c r="I96" s="53">
        <f>IF(tblHP[[#This Row],[Is_Cancelled]]=1, 0,
   (IF(tblHP[[#This Row],[Lead Type]]="Hot",3,IF(tblHP[[#This Row],[Lead Type]]="Warm",2,IF(tblHP[[#This Row],[Lead Type]]="Cold",1,0)))
    + IF(tblHP[[#This Row],[Is_Booked]]=1,4,IF(tblHP[[#This Row],[Is_PreBooked]]=1,2,0))
    + IF(ISNUMBER(tblHP[[#This Row],[Customer Rating]]), tblHP[[#This Row],[Customer Rating]]/10*2, 0)
   )
)</f>
        <v>0</v>
      </c>
      <c r="J96" s="53" t="str">
        <f>IF(tblHP[[#This Row],[Lead_Score]] &gt;= $M$2, "High",
 IF(tblHP[[#This Row],[Lead_Score]] &gt;= $M$3, "Medium", "Low"))</f>
        <v>Low</v>
      </c>
    </row>
    <row r="97" spans="1:10" x14ac:dyDescent="0.3">
      <c r="A97" s="68" t="s">
        <v>123</v>
      </c>
      <c r="B97" s="69" t="s">
        <v>15</v>
      </c>
      <c r="C97" s="69" t="s">
        <v>16</v>
      </c>
      <c r="D97" s="69">
        <f>IF(NOT(ISBLANK(tblClean[[#This Row],[Pre-Booking Date]])), 1, 0)</f>
        <v>1</v>
      </c>
      <c r="E97" s="69">
        <f>IF(NOT(ISBLANK(tblClean[[#This Row],[Booking Date]])), 1, 0)</f>
        <v>1</v>
      </c>
      <c r="F97" s="70">
        <v>9</v>
      </c>
      <c r="G97" s="42">
        <v>45953</v>
      </c>
      <c r="H97" s="66" cm="1">
        <f t="array" ref="H97">IFERROR(INDEX(tblClean[Is_Cancelled],ROW()-1),"")</f>
        <v>0</v>
      </c>
      <c r="I97" s="53">
        <f>IF(tblHP[[#This Row],[Is_Cancelled]]=1, 0,
   (IF(tblHP[[#This Row],[Lead Type]]="Hot",3,IF(tblHP[[#This Row],[Lead Type]]="Warm",2,IF(tblHP[[#This Row],[Lead Type]]="Cold",1,0)))
    + IF(tblHP[[#This Row],[Is_Booked]]=1,4,IF(tblHP[[#This Row],[Is_PreBooked]]=1,2,0))
    + IF(ISNUMBER(tblHP[[#This Row],[Customer Rating]]), tblHP[[#This Row],[Customer Rating]]/10*2, 0)
   )
)</f>
        <v>7.8</v>
      </c>
      <c r="J97" s="53" t="str">
        <f>IF(tblHP[[#This Row],[Lead_Score]] &gt;= $M$2, "High",
 IF(tblHP[[#This Row],[Lead_Score]] &gt;= $M$3, "Medium", "Low"))</f>
        <v>Medium</v>
      </c>
    </row>
    <row r="98" spans="1:10" x14ac:dyDescent="0.3">
      <c r="A98" s="65" t="s">
        <v>124</v>
      </c>
      <c r="B98" s="66" t="s">
        <v>19</v>
      </c>
      <c r="C98" s="66" t="s">
        <v>30</v>
      </c>
      <c r="D98" s="66">
        <f>IF(NOT(ISBLANK(tblClean[[#This Row],[Pre-Booking Date]])), 1, 0)</f>
        <v>1</v>
      </c>
      <c r="E98" s="66">
        <f>IF(NOT(ISBLANK(tblClean[[#This Row],[Booking Date]])), 1, 0)</f>
        <v>1</v>
      </c>
      <c r="F98" s="67"/>
      <c r="G98" s="35">
        <v>45938</v>
      </c>
      <c r="H98" s="66" cm="1">
        <f t="array" ref="H98">IFERROR(INDEX(tblClean[Is_Cancelled],ROW()-1),"")</f>
        <v>1</v>
      </c>
      <c r="I98" s="53">
        <f>IF(tblHP[[#This Row],[Is_Cancelled]]=1, 0,
   (IF(tblHP[[#This Row],[Lead Type]]="Hot",3,IF(tblHP[[#This Row],[Lead Type]]="Warm",2,IF(tblHP[[#This Row],[Lead Type]]="Cold",1,0)))
    + IF(tblHP[[#This Row],[Is_Booked]]=1,4,IF(tblHP[[#This Row],[Is_PreBooked]]=1,2,0))
    + IF(ISNUMBER(tblHP[[#This Row],[Customer Rating]]), tblHP[[#This Row],[Customer Rating]]/10*2, 0)
   )
)</f>
        <v>0</v>
      </c>
      <c r="J98" s="53" t="str">
        <f>IF(tblHP[[#This Row],[Lead_Score]] &gt;= $M$2, "High",
 IF(tblHP[[#This Row],[Lead_Score]] &gt;= $M$3, "Medium", "Low"))</f>
        <v>Low</v>
      </c>
    </row>
    <row r="99" spans="1:10" x14ac:dyDescent="0.3">
      <c r="A99" s="68" t="s">
        <v>125</v>
      </c>
      <c r="B99" s="69" t="s">
        <v>19</v>
      </c>
      <c r="C99" s="69" t="s">
        <v>16</v>
      </c>
      <c r="D99" s="69">
        <f>IF(NOT(ISBLANK(tblClean[[#This Row],[Pre-Booking Date]])), 1, 0)</f>
        <v>1</v>
      </c>
      <c r="E99" s="69">
        <f>IF(NOT(ISBLANK(tblClean[[#This Row],[Booking Date]])), 1, 0)</f>
        <v>1</v>
      </c>
      <c r="F99" s="70">
        <v>6</v>
      </c>
      <c r="G99" s="42">
        <v>45940</v>
      </c>
      <c r="H99" s="66" cm="1">
        <f t="array" ref="H99">IFERROR(INDEX(tblClean[Is_Cancelled],ROW()-1),"")</f>
        <v>0</v>
      </c>
      <c r="I99" s="53">
        <f>IF(tblHP[[#This Row],[Is_Cancelled]]=1, 0,
   (IF(tblHP[[#This Row],[Lead Type]]="Hot",3,IF(tblHP[[#This Row],[Lead Type]]="Warm",2,IF(tblHP[[#This Row],[Lead Type]]="Cold",1,0)))
    + IF(tblHP[[#This Row],[Is_Booked]]=1,4,IF(tblHP[[#This Row],[Is_PreBooked]]=1,2,0))
    + IF(ISNUMBER(tblHP[[#This Row],[Customer Rating]]), tblHP[[#This Row],[Customer Rating]]/10*2, 0)
   )
)</f>
        <v>7.2</v>
      </c>
      <c r="J99" s="53" t="str">
        <f>IF(tblHP[[#This Row],[Lead_Score]] &gt;= $M$2, "High",
 IF(tblHP[[#This Row],[Lead_Score]] &gt;= $M$3, "Medium", "Low"))</f>
        <v>Low</v>
      </c>
    </row>
    <row r="100" spans="1:10" x14ac:dyDescent="0.3">
      <c r="A100" s="65" t="s">
        <v>126</v>
      </c>
      <c r="B100" s="66" t="s">
        <v>21</v>
      </c>
      <c r="C100" s="66" t="s">
        <v>16</v>
      </c>
      <c r="D100" s="66">
        <f>IF(NOT(ISBLANK(tblClean[[#This Row],[Pre-Booking Date]])), 1, 0)</f>
        <v>1</v>
      </c>
      <c r="E100" s="66">
        <f>IF(NOT(ISBLANK(tblClean[[#This Row],[Booking Date]])), 1, 0)</f>
        <v>1</v>
      </c>
      <c r="F100" s="67">
        <v>0</v>
      </c>
      <c r="G100" s="35">
        <v>45952</v>
      </c>
      <c r="H100" s="66" cm="1">
        <f t="array" ref="H100">IFERROR(INDEX(tblClean[Is_Cancelled],ROW()-1),"")</f>
        <v>0</v>
      </c>
      <c r="I100" s="53">
        <f>IF(tblHP[[#This Row],[Is_Cancelled]]=1, 0,
   (IF(tblHP[[#This Row],[Lead Type]]="Hot",3,IF(tblHP[[#This Row],[Lead Type]]="Warm",2,IF(tblHP[[#This Row],[Lead Type]]="Cold",1,0)))
    + IF(tblHP[[#This Row],[Is_Booked]]=1,4,IF(tblHP[[#This Row],[Is_PreBooked]]=1,2,0))
    + IF(ISNUMBER(tblHP[[#This Row],[Customer Rating]]), tblHP[[#This Row],[Customer Rating]]/10*2, 0)
   )
)</f>
        <v>6</v>
      </c>
      <c r="J100" s="53" t="str">
        <f>IF(tblHP[[#This Row],[Lead_Score]] &gt;= $M$2, "High",
 IF(tblHP[[#This Row],[Lead_Score]] &gt;= $M$3, "Medium", "Low"))</f>
        <v>Low</v>
      </c>
    </row>
    <row r="101" spans="1:10" x14ac:dyDescent="0.3">
      <c r="A101" s="68" t="s">
        <v>127</v>
      </c>
      <c r="B101" s="69" t="s">
        <v>15</v>
      </c>
      <c r="C101" s="69" t="s">
        <v>16</v>
      </c>
      <c r="D101" s="69">
        <f>IF(NOT(ISBLANK(tblClean[[#This Row],[Pre-Booking Date]])), 1, 0)</f>
        <v>0</v>
      </c>
      <c r="E101" s="69">
        <f>IF(NOT(ISBLANK(tblClean[[#This Row],[Booking Date]])), 1, 0)</f>
        <v>0</v>
      </c>
      <c r="F101" s="70">
        <v>10</v>
      </c>
      <c r="G101" s="42">
        <v>45949</v>
      </c>
      <c r="H101" s="66" cm="1">
        <f t="array" ref="H101">IFERROR(INDEX(tblClean[Is_Cancelled],ROW()-1),"")</f>
        <v>0</v>
      </c>
      <c r="I101" s="53">
        <f>IF(tblHP[[#This Row],[Is_Cancelled]]=1, 0,
   (IF(tblHP[[#This Row],[Lead Type]]="Hot",3,IF(tblHP[[#This Row],[Lead Type]]="Warm",2,IF(tblHP[[#This Row],[Lead Type]]="Cold",1,0)))
    + IF(tblHP[[#This Row],[Is_Booked]]=1,4,IF(tblHP[[#This Row],[Is_PreBooked]]=1,2,0))
    + IF(ISNUMBER(tblHP[[#This Row],[Customer Rating]]), tblHP[[#This Row],[Customer Rating]]/10*2, 0)
   )
)</f>
        <v>4</v>
      </c>
      <c r="J101" s="53" t="str">
        <f>IF(tblHP[[#This Row],[Lead_Score]] &gt;= $M$2, "High",
 IF(tblHP[[#This Row],[Lead_Score]] &gt;= $M$3, "Medium", "Low"))</f>
        <v>Low</v>
      </c>
    </row>
    <row r="102" spans="1:10" x14ac:dyDescent="0.3">
      <c r="A102" s="65" t="s">
        <v>128</v>
      </c>
      <c r="B102" s="66" t="s">
        <v>15</v>
      </c>
      <c r="C102" s="66" t="s">
        <v>30</v>
      </c>
      <c r="D102" s="66">
        <f>IF(NOT(ISBLANK(tblClean[[#This Row],[Pre-Booking Date]])), 1, 0)</f>
        <v>0</v>
      </c>
      <c r="E102" s="66">
        <f>IF(NOT(ISBLANK(tblClean[[#This Row],[Booking Date]])), 1, 0)</f>
        <v>0</v>
      </c>
      <c r="F102" s="67">
        <v>1</v>
      </c>
      <c r="G102" s="35">
        <v>45942</v>
      </c>
      <c r="H102" s="66" cm="1">
        <f t="array" ref="H102">IFERROR(INDEX(tblClean[Is_Cancelled],ROW()-1),"")</f>
        <v>0</v>
      </c>
      <c r="I102" s="53">
        <f>IF(tblHP[[#This Row],[Is_Cancelled]]=1, 0,
   (IF(tblHP[[#This Row],[Lead Type]]="Hot",3,IF(tblHP[[#This Row],[Lead Type]]="Warm",2,IF(tblHP[[#This Row],[Lead Type]]="Cold",1,0)))
    + IF(tblHP[[#This Row],[Is_Booked]]=1,4,IF(tblHP[[#This Row],[Is_PreBooked]]=1,2,0))
    + IF(ISNUMBER(tblHP[[#This Row],[Customer Rating]]), tblHP[[#This Row],[Customer Rating]]/10*2, 0)
   )
)</f>
        <v>3.2</v>
      </c>
      <c r="J102" s="53" t="str">
        <f>IF(tblHP[[#This Row],[Lead_Score]] &gt;= $M$2, "High",
 IF(tblHP[[#This Row],[Lead_Score]] &gt;= $M$3, "Medium", "Low"))</f>
        <v>Low</v>
      </c>
    </row>
    <row r="103" spans="1:10" x14ac:dyDescent="0.3">
      <c r="A103" s="68" t="s">
        <v>129</v>
      </c>
      <c r="B103" s="69" t="s">
        <v>32</v>
      </c>
      <c r="C103" s="69" t="s">
        <v>16</v>
      </c>
      <c r="D103" s="69">
        <f>IF(NOT(ISBLANK(tblClean[[#This Row],[Pre-Booking Date]])), 1, 0)</f>
        <v>0</v>
      </c>
      <c r="E103" s="69">
        <f>IF(NOT(ISBLANK(tblClean[[#This Row],[Booking Date]])), 1, 0)</f>
        <v>0</v>
      </c>
      <c r="F103" s="70">
        <v>1</v>
      </c>
      <c r="G103" s="42">
        <v>45946</v>
      </c>
      <c r="H103" s="66" cm="1">
        <f t="array" ref="H103">IFERROR(INDEX(tblClean[Is_Cancelled],ROW()-1),"")</f>
        <v>0</v>
      </c>
      <c r="I103" s="53">
        <f>IF(tblHP[[#This Row],[Is_Cancelled]]=1, 0,
   (IF(tblHP[[#This Row],[Lead Type]]="Hot",3,IF(tblHP[[#This Row],[Lead Type]]="Warm",2,IF(tblHP[[#This Row],[Lead Type]]="Cold",1,0)))
    + IF(tblHP[[#This Row],[Is_Booked]]=1,4,IF(tblHP[[#This Row],[Is_PreBooked]]=1,2,0))
    + IF(ISNUMBER(tblHP[[#This Row],[Customer Rating]]), tblHP[[#This Row],[Customer Rating]]/10*2, 0)
   )
)</f>
        <v>2.2000000000000002</v>
      </c>
      <c r="J103" s="53" t="str">
        <f>IF(tblHP[[#This Row],[Lead_Score]] &gt;= $M$2, "High",
 IF(tblHP[[#This Row],[Lead_Score]] &gt;= $M$3, "Medium", "Low"))</f>
        <v>Low</v>
      </c>
    </row>
    <row r="104" spans="1:10" x14ac:dyDescent="0.3">
      <c r="A104" s="65" t="s">
        <v>130</v>
      </c>
      <c r="B104" s="66" t="s">
        <v>21</v>
      </c>
      <c r="C104" s="66" t="s">
        <v>16</v>
      </c>
      <c r="D104" s="66">
        <f>IF(NOT(ISBLANK(tblClean[[#This Row],[Pre-Booking Date]])), 1, 0)</f>
        <v>1</v>
      </c>
      <c r="E104" s="66">
        <f>IF(NOT(ISBLANK(tblClean[[#This Row],[Booking Date]])), 1, 0)</f>
        <v>1</v>
      </c>
      <c r="F104" s="67">
        <v>0</v>
      </c>
      <c r="G104" s="35">
        <v>45948</v>
      </c>
      <c r="H104" s="66" cm="1">
        <f t="array" ref="H104">IFERROR(INDEX(tblClean[Is_Cancelled],ROW()-1),"")</f>
        <v>0</v>
      </c>
      <c r="I104" s="53">
        <f>IF(tblHP[[#This Row],[Is_Cancelled]]=1, 0,
   (IF(tblHP[[#This Row],[Lead Type]]="Hot",3,IF(tblHP[[#This Row],[Lead Type]]="Warm",2,IF(tblHP[[#This Row],[Lead Type]]="Cold",1,0)))
    + IF(tblHP[[#This Row],[Is_Booked]]=1,4,IF(tblHP[[#This Row],[Is_PreBooked]]=1,2,0))
    + IF(ISNUMBER(tblHP[[#This Row],[Customer Rating]]), tblHP[[#This Row],[Customer Rating]]/10*2, 0)
   )
)</f>
        <v>6</v>
      </c>
      <c r="J104" s="53" t="str">
        <f>IF(tblHP[[#This Row],[Lead_Score]] &gt;= $M$2, "High",
 IF(tblHP[[#This Row],[Lead_Score]] &gt;= $M$3, "Medium", "Low"))</f>
        <v>Low</v>
      </c>
    </row>
    <row r="105" spans="1:10" x14ac:dyDescent="0.3">
      <c r="A105" s="68" t="s">
        <v>131</v>
      </c>
      <c r="B105" s="69" t="s">
        <v>21</v>
      </c>
      <c r="C105" s="69" t="s">
        <v>22</v>
      </c>
      <c r="D105" s="69">
        <f>IF(NOT(ISBLANK(tblClean[[#This Row],[Pre-Booking Date]])), 1, 0)</f>
        <v>1</v>
      </c>
      <c r="E105" s="69">
        <f>IF(NOT(ISBLANK(tblClean[[#This Row],[Booking Date]])), 1, 0)</f>
        <v>1</v>
      </c>
      <c r="F105" s="70"/>
      <c r="G105" s="42">
        <v>45947</v>
      </c>
      <c r="H105" s="66" cm="1">
        <f t="array" ref="H105">IFERROR(INDEX(tblClean[Is_Cancelled],ROW()-1),"")</f>
        <v>1</v>
      </c>
      <c r="I105" s="53">
        <f>IF(tblHP[[#This Row],[Is_Cancelled]]=1, 0,
   (IF(tblHP[[#This Row],[Lead Type]]="Hot",3,IF(tblHP[[#This Row],[Lead Type]]="Warm",2,IF(tblHP[[#This Row],[Lead Type]]="Cold",1,0)))
    + IF(tblHP[[#This Row],[Is_Booked]]=1,4,IF(tblHP[[#This Row],[Is_PreBooked]]=1,2,0))
    + IF(ISNUMBER(tblHP[[#This Row],[Customer Rating]]), tblHP[[#This Row],[Customer Rating]]/10*2, 0)
   )
)</f>
        <v>0</v>
      </c>
      <c r="J105" s="53" t="str">
        <f>IF(tblHP[[#This Row],[Lead_Score]] &gt;= $M$2, "High",
 IF(tblHP[[#This Row],[Lead_Score]] &gt;= $M$3, "Medium", "Low"))</f>
        <v>Low</v>
      </c>
    </row>
    <row r="106" spans="1:10" x14ac:dyDescent="0.3">
      <c r="A106" s="65" t="s">
        <v>132</v>
      </c>
      <c r="B106" s="66" t="s">
        <v>21</v>
      </c>
      <c r="C106" s="66" t="s">
        <v>22</v>
      </c>
      <c r="D106" s="66">
        <f>IF(NOT(ISBLANK(tblClean[[#This Row],[Pre-Booking Date]])), 1, 0)</f>
        <v>1</v>
      </c>
      <c r="E106" s="66">
        <f>IF(NOT(ISBLANK(tblClean[[#This Row],[Booking Date]])), 1, 0)</f>
        <v>1</v>
      </c>
      <c r="F106" s="67"/>
      <c r="G106" s="35">
        <v>45942</v>
      </c>
      <c r="H106" s="66" cm="1">
        <f t="array" ref="H106">IFERROR(INDEX(tblClean[Is_Cancelled],ROW()-1),"")</f>
        <v>1</v>
      </c>
      <c r="I106" s="53">
        <f>IF(tblHP[[#This Row],[Is_Cancelled]]=1, 0,
   (IF(tblHP[[#This Row],[Lead Type]]="Hot",3,IF(tblHP[[#This Row],[Lead Type]]="Warm",2,IF(tblHP[[#This Row],[Lead Type]]="Cold",1,0)))
    + IF(tblHP[[#This Row],[Is_Booked]]=1,4,IF(tblHP[[#This Row],[Is_PreBooked]]=1,2,0))
    + IF(ISNUMBER(tblHP[[#This Row],[Customer Rating]]), tblHP[[#This Row],[Customer Rating]]/10*2, 0)
   )
)</f>
        <v>0</v>
      </c>
      <c r="J106" s="53" t="str">
        <f>IF(tblHP[[#This Row],[Lead_Score]] &gt;= $M$2, "High",
 IF(tblHP[[#This Row],[Lead_Score]] &gt;= $M$3, "Medium", "Low"))</f>
        <v>Low</v>
      </c>
    </row>
    <row r="107" spans="1:10" x14ac:dyDescent="0.3">
      <c r="A107" s="68" t="s">
        <v>133</v>
      </c>
      <c r="B107" s="69" t="s">
        <v>21</v>
      </c>
      <c r="C107" s="69" t="s">
        <v>16</v>
      </c>
      <c r="D107" s="69">
        <f>IF(NOT(ISBLANK(tblClean[[#This Row],[Pre-Booking Date]])), 1, 0)</f>
        <v>1</v>
      </c>
      <c r="E107" s="69">
        <f>IF(NOT(ISBLANK(tblClean[[#This Row],[Booking Date]])), 1, 0)</f>
        <v>1</v>
      </c>
      <c r="F107" s="70">
        <v>2</v>
      </c>
      <c r="G107" s="42">
        <v>45944</v>
      </c>
      <c r="H107" s="66" cm="1">
        <f t="array" ref="H107">IFERROR(INDEX(tblClean[Is_Cancelled],ROW()-1),"")</f>
        <v>0</v>
      </c>
      <c r="I107" s="53">
        <f>IF(tblHP[[#This Row],[Is_Cancelled]]=1, 0,
   (IF(tblHP[[#This Row],[Lead Type]]="Hot",3,IF(tblHP[[#This Row],[Lead Type]]="Warm",2,IF(tblHP[[#This Row],[Lead Type]]="Cold",1,0)))
    + IF(tblHP[[#This Row],[Is_Booked]]=1,4,IF(tblHP[[#This Row],[Is_PreBooked]]=1,2,0))
    + IF(ISNUMBER(tblHP[[#This Row],[Customer Rating]]), tblHP[[#This Row],[Customer Rating]]/10*2, 0)
   )
)</f>
        <v>6.4</v>
      </c>
      <c r="J107" s="53" t="str">
        <f>IF(tblHP[[#This Row],[Lead_Score]] &gt;= $M$2, "High",
 IF(tblHP[[#This Row],[Lead_Score]] &gt;= $M$3, "Medium", "Low"))</f>
        <v>Low</v>
      </c>
    </row>
    <row r="108" spans="1:10" x14ac:dyDescent="0.3">
      <c r="A108" s="65" t="s">
        <v>134</v>
      </c>
      <c r="B108" s="66" t="s">
        <v>15</v>
      </c>
      <c r="C108" s="66" t="s">
        <v>16</v>
      </c>
      <c r="D108" s="66">
        <f>IF(NOT(ISBLANK(tblClean[[#This Row],[Pre-Booking Date]])), 1, 0)</f>
        <v>1</v>
      </c>
      <c r="E108" s="66">
        <f>IF(NOT(ISBLANK(tblClean[[#This Row],[Booking Date]])), 1, 0)</f>
        <v>1</v>
      </c>
      <c r="F108" s="67"/>
      <c r="G108" s="35">
        <v>45954</v>
      </c>
      <c r="H108" s="66" cm="1">
        <f t="array" ref="H108">IFERROR(INDEX(tblClean[Is_Cancelled],ROW()-1),"")</f>
        <v>1</v>
      </c>
      <c r="I108" s="53">
        <f>IF(tblHP[[#This Row],[Is_Cancelled]]=1, 0,
   (IF(tblHP[[#This Row],[Lead Type]]="Hot",3,IF(tblHP[[#This Row],[Lead Type]]="Warm",2,IF(tblHP[[#This Row],[Lead Type]]="Cold",1,0)))
    + IF(tblHP[[#This Row],[Is_Booked]]=1,4,IF(tblHP[[#This Row],[Is_PreBooked]]=1,2,0))
    + IF(ISNUMBER(tblHP[[#This Row],[Customer Rating]]), tblHP[[#This Row],[Customer Rating]]/10*2, 0)
   )
)</f>
        <v>0</v>
      </c>
      <c r="J108" s="53" t="str">
        <f>IF(tblHP[[#This Row],[Lead_Score]] &gt;= $M$2, "High",
 IF(tblHP[[#This Row],[Lead_Score]] &gt;= $M$3, "Medium", "Low"))</f>
        <v>Low</v>
      </c>
    </row>
    <row r="109" spans="1:10" x14ac:dyDescent="0.3">
      <c r="A109" s="68" t="s">
        <v>135</v>
      </c>
      <c r="B109" s="69" t="s">
        <v>15</v>
      </c>
      <c r="C109" s="69" t="s">
        <v>16</v>
      </c>
      <c r="D109" s="69">
        <f>IF(NOT(ISBLANK(tblClean[[#This Row],[Pre-Booking Date]])), 1, 0)</f>
        <v>1</v>
      </c>
      <c r="E109" s="69">
        <f>IF(NOT(ISBLANK(tblClean[[#This Row],[Booking Date]])), 1, 0)</f>
        <v>1</v>
      </c>
      <c r="F109" s="70">
        <v>10</v>
      </c>
      <c r="G109" s="42">
        <v>45948</v>
      </c>
      <c r="H109" s="66" cm="1">
        <f t="array" ref="H109">IFERROR(INDEX(tblClean[Is_Cancelled],ROW()-1),"")</f>
        <v>0</v>
      </c>
      <c r="I109" s="53">
        <f>IF(tblHP[[#This Row],[Is_Cancelled]]=1, 0,
   (IF(tblHP[[#This Row],[Lead Type]]="Hot",3,IF(tblHP[[#This Row],[Lead Type]]="Warm",2,IF(tblHP[[#This Row],[Lead Type]]="Cold",1,0)))
    + IF(tblHP[[#This Row],[Is_Booked]]=1,4,IF(tblHP[[#This Row],[Is_PreBooked]]=1,2,0))
    + IF(ISNUMBER(tblHP[[#This Row],[Customer Rating]]), tblHP[[#This Row],[Customer Rating]]/10*2, 0)
   )
)</f>
        <v>8</v>
      </c>
      <c r="J109" s="53" t="str">
        <f>IF(tblHP[[#This Row],[Lead_Score]] &gt;= $M$2, "High",
 IF(tblHP[[#This Row],[Lead_Score]] &gt;= $M$3, "Medium", "Low"))</f>
        <v>Medium</v>
      </c>
    </row>
    <row r="110" spans="1:10" x14ac:dyDescent="0.3">
      <c r="A110" s="65" t="s">
        <v>136</v>
      </c>
      <c r="B110" s="66" t="s">
        <v>19</v>
      </c>
      <c r="C110" s="66" t="s">
        <v>30</v>
      </c>
      <c r="D110" s="66">
        <f>IF(NOT(ISBLANK(tblClean[[#This Row],[Pre-Booking Date]])), 1, 0)</f>
        <v>1</v>
      </c>
      <c r="E110" s="66">
        <f>IF(NOT(ISBLANK(tblClean[[#This Row],[Booking Date]])), 1, 0)</f>
        <v>1</v>
      </c>
      <c r="F110" s="67">
        <v>4</v>
      </c>
      <c r="G110" s="35">
        <v>45941</v>
      </c>
      <c r="H110" s="66" cm="1">
        <f t="array" ref="H110">IFERROR(INDEX(tblClean[Is_Cancelled],ROW()-1),"")</f>
        <v>0</v>
      </c>
      <c r="I110" s="53">
        <f>IF(tblHP[[#This Row],[Is_Cancelled]]=1, 0,
   (IF(tblHP[[#This Row],[Lead Type]]="Hot",3,IF(tblHP[[#This Row],[Lead Type]]="Warm",2,IF(tblHP[[#This Row],[Lead Type]]="Cold",1,0)))
    + IF(tblHP[[#This Row],[Is_Booked]]=1,4,IF(tblHP[[#This Row],[Is_PreBooked]]=1,2,0))
    + IF(ISNUMBER(tblHP[[#This Row],[Customer Rating]]), tblHP[[#This Row],[Customer Rating]]/10*2, 0)
   )
)</f>
        <v>7.8</v>
      </c>
      <c r="J110" s="53" t="str">
        <f>IF(tblHP[[#This Row],[Lead_Score]] &gt;= $M$2, "High",
 IF(tblHP[[#This Row],[Lead_Score]] &gt;= $M$3, "Medium", "Low"))</f>
        <v>Medium</v>
      </c>
    </row>
    <row r="111" spans="1:10" x14ac:dyDescent="0.3">
      <c r="A111" s="68" t="s">
        <v>137</v>
      </c>
      <c r="B111" s="69" t="s">
        <v>19</v>
      </c>
      <c r="C111" s="69" t="s">
        <v>22</v>
      </c>
      <c r="D111" s="69">
        <f>IF(NOT(ISBLANK(tblClean[[#This Row],[Pre-Booking Date]])), 1, 0)</f>
        <v>1</v>
      </c>
      <c r="E111" s="69">
        <f>IF(NOT(ISBLANK(tblClean[[#This Row],[Booking Date]])), 1, 0)</f>
        <v>1</v>
      </c>
      <c r="F111" s="70"/>
      <c r="G111" s="42">
        <v>45942</v>
      </c>
      <c r="H111" s="66" cm="1">
        <f t="array" ref="H111">IFERROR(INDEX(tblClean[Is_Cancelled],ROW()-1),"")</f>
        <v>1</v>
      </c>
      <c r="I111" s="53">
        <f>IF(tblHP[[#This Row],[Is_Cancelled]]=1, 0,
   (IF(tblHP[[#This Row],[Lead Type]]="Hot",3,IF(tblHP[[#This Row],[Lead Type]]="Warm",2,IF(tblHP[[#This Row],[Lead Type]]="Cold",1,0)))
    + IF(tblHP[[#This Row],[Is_Booked]]=1,4,IF(tblHP[[#This Row],[Is_PreBooked]]=1,2,0))
    + IF(ISNUMBER(tblHP[[#This Row],[Customer Rating]]), tblHP[[#This Row],[Customer Rating]]/10*2, 0)
   )
)</f>
        <v>0</v>
      </c>
      <c r="J111" s="53" t="str">
        <f>IF(tblHP[[#This Row],[Lead_Score]] &gt;= $M$2, "High",
 IF(tblHP[[#This Row],[Lead_Score]] &gt;= $M$3, "Medium", "Low"))</f>
        <v>Low</v>
      </c>
    </row>
    <row r="112" spans="1:10" x14ac:dyDescent="0.3">
      <c r="A112" s="65" t="s">
        <v>138</v>
      </c>
      <c r="B112" s="66" t="s">
        <v>21</v>
      </c>
      <c r="C112" s="66" t="s">
        <v>22</v>
      </c>
      <c r="D112" s="66">
        <f>IF(NOT(ISBLANK(tblClean[[#This Row],[Pre-Booking Date]])), 1, 0)</f>
        <v>0</v>
      </c>
      <c r="E112" s="66">
        <f>IF(NOT(ISBLANK(tblClean[[#This Row],[Booking Date]])), 1, 0)</f>
        <v>0</v>
      </c>
      <c r="F112" s="67"/>
      <c r="G112" s="35">
        <v>45953</v>
      </c>
      <c r="H112" s="66" cm="1">
        <f t="array" ref="H112">IFERROR(INDEX(tblClean[Is_Cancelled],ROW()-1),"")</f>
        <v>1</v>
      </c>
      <c r="I112" s="53">
        <f>IF(tblHP[[#This Row],[Is_Cancelled]]=1, 0,
   (IF(tblHP[[#This Row],[Lead Type]]="Hot",3,IF(tblHP[[#This Row],[Lead Type]]="Warm",2,IF(tblHP[[#This Row],[Lead Type]]="Cold",1,0)))
    + IF(tblHP[[#This Row],[Is_Booked]]=1,4,IF(tblHP[[#This Row],[Is_PreBooked]]=1,2,0))
    + IF(ISNUMBER(tblHP[[#This Row],[Customer Rating]]), tblHP[[#This Row],[Customer Rating]]/10*2, 0)
   )
)</f>
        <v>0</v>
      </c>
      <c r="J112" s="53" t="str">
        <f>IF(tblHP[[#This Row],[Lead_Score]] &gt;= $M$2, "High",
 IF(tblHP[[#This Row],[Lead_Score]] &gt;= $M$3, "Medium", "Low"))</f>
        <v>Low</v>
      </c>
    </row>
    <row r="113" spans="1:10" x14ac:dyDescent="0.3">
      <c r="A113" s="68" t="s">
        <v>139</v>
      </c>
      <c r="B113" s="69" t="s">
        <v>21</v>
      </c>
      <c r="C113" s="69" t="s">
        <v>16</v>
      </c>
      <c r="D113" s="69">
        <f>IF(NOT(ISBLANK(tblClean[[#This Row],[Pre-Booking Date]])), 1, 0)</f>
        <v>0</v>
      </c>
      <c r="E113" s="69">
        <f>IF(NOT(ISBLANK(tblClean[[#This Row],[Booking Date]])), 1, 0)</f>
        <v>0</v>
      </c>
      <c r="F113" s="70">
        <v>2</v>
      </c>
      <c r="G113" s="42">
        <v>45945</v>
      </c>
      <c r="H113" s="66" cm="1">
        <f t="array" ref="H113">IFERROR(INDEX(tblClean[Is_Cancelled],ROW()-1),"")</f>
        <v>0</v>
      </c>
      <c r="I113" s="53">
        <f>IF(tblHP[[#This Row],[Is_Cancelled]]=1, 0,
   (IF(tblHP[[#This Row],[Lead Type]]="Hot",3,IF(tblHP[[#This Row],[Lead Type]]="Warm",2,IF(tblHP[[#This Row],[Lead Type]]="Cold",1,0)))
    + IF(tblHP[[#This Row],[Is_Booked]]=1,4,IF(tblHP[[#This Row],[Is_PreBooked]]=1,2,0))
    + IF(ISNUMBER(tblHP[[#This Row],[Customer Rating]]), tblHP[[#This Row],[Customer Rating]]/10*2, 0)
   )
)</f>
        <v>2.4</v>
      </c>
      <c r="J113" s="53" t="str">
        <f>IF(tblHP[[#This Row],[Lead_Score]] &gt;= $M$2, "High",
 IF(tblHP[[#This Row],[Lead_Score]] &gt;= $M$3, "Medium", "Low"))</f>
        <v>Low</v>
      </c>
    </row>
    <row r="114" spans="1:10" x14ac:dyDescent="0.3">
      <c r="A114" s="65" t="s">
        <v>140</v>
      </c>
      <c r="B114" s="66" t="s">
        <v>21</v>
      </c>
      <c r="C114" s="66" t="s">
        <v>16</v>
      </c>
      <c r="D114" s="66">
        <f>IF(NOT(ISBLANK(tblClean[[#This Row],[Pre-Booking Date]])), 1, 0)</f>
        <v>1</v>
      </c>
      <c r="E114" s="66">
        <f>IF(NOT(ISBLANK(tblClean[[#This Row],[Booking Date]])), 1, 0)</f>
        <v>1</v>
      </c>
      <c r="F114" s="67"/>
      <c r="G114" s="35">
        <v>45939</v>
      </c>
      <c r="H114" s="66" cm="1">
        <f t="array" ref="H114">IFERROR(INDEX(tblClean[Is_Cancelled],ROW()-1),"")</f>
        <v>1</v>
      </c>
      <c r="I114" s="53">
        <f>IF(tblHP[[#This Row],[Is_Cancelled]]=1, 0,
   (IF(tblHP[[#This Row],[Lead Type]]="Hot",3,IF(tblHP[[#This Row],[Lead Type]]="Warm",2,IF(tblHP[[#This Row],[Lead Type]]="Cold",1,0)))
    + IF(tblHP[[#This Row],[Is_Booked]]=1,4,IF(tblHP[[#This Row],[Is_PreBooked]]=1,2,0))
    + IF(ISNUMBER(tblHP[[#This Row],[Customer Rating]]), tblHP[[#This Row],[Customer Rating]]/10*2, 0)
   )
)</f>
        <v>0</v>
      </c>
      <c r="J114" s="53" t="str">
        <f>IF(tblHP[[#This Row],[Lead_Score]] &gt;= $M$2, "High",
 IF(tblHP[[#This Row],[Lead_Score]] &gt;= $M$3, "Medium", "Low"))</f>
        <v>Low</v>
      </c>
    </row>
    <row r="115" spans="1:10" x14ac:dyDescent="0.3">
      <c r="A115" s="68" t="s">
        <v>141</v>
      </c>
      <c r="B115" s="69" t="s">
        <v>19</v>
      </c>
      <c r="C115" s="69" t="s">
        <v>30</v>
      </c>
      <c r="D115" s="69">
        <f>IF(NOT(ISBLANK(tblClean[[#This Row],[Pre-Booking Date]])), 1, 0)</f>
        <v>1</v>
      </c>
      <c r="E115" s="69">
        <f>IF(NOT(ISBLANK(tblClean[[#This Row],[Booking Date]])), 1, 0)</f>
        <v>1</v>
      </c>
      <c r="F115" s="70">
        <v>6</v>
      </c>
      <c r="G115" s="42">
        <v>45940</v>
      </c>
      <c r="H115" s="66" cm="1">
        <f t="array" ref="H115">IFERROR(INDEX(tblClean[Is_Cancelled],ROW()-1),"")</f>
        <v>0</v>
      </c>
      <c r="I115"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15" s="53" t="str">
        <f>IF(tblHP[[#This Row],[Lead_Score]] &gt;= $M$2, "High",
 IF(tblHP[[#This Row],[Lead_Score]] &gt;= $M$3, "Medium", "Low"))</f>
        <v>High</v>
      </c>
    </row>
    <row r="116" spans="1:10" x14ac:dyDescent="0.3">
      <c r="A116" s="65" t="s">
        <v>142</v>
      </c>
      <c r="B116" s="66" t="s">
        <v>32</v>
      </c>
      <c r="C116" s="66" t="s">
        <v>16</v>
      </c>
      <c r="D116" s="66">
        <f>IF(NOT(ISBLANK(tblClean[[#This Row],[Pre-Booking Date]])), 1, 0)</f>
        <v>1</v>
      </c>
      <c r="E116" s="66">
        <f>IF(NOT(ISBLANK(tblClean[[#This Row],[Booking Date]])), 1, 0)</f>
        <v>1</v>
      </c>
      <c r="F116" s="67">
        <v>10</v>
      </c>
      <c r="G116" s="35">
        <v>45939</v>
      </c>
      <c r="H116" s="66" cm="1">
        <f t="array" ref="H116">IFERROR(INDEX(tblClean[Is_Cancelled],ROW()-1),"")</f>
        <v>0</v>
      </c>
      <c r="I116" s="53">
        <f>IF(tblHP[[#This Row],[Is_Cancelled]]=1, 0,
   (IF(tblHP[[#This Row],[Lead Type]]="Hot",3,IF(tblHP[[#This Row],[Lead Type]]="Warm",2,IF(tblHP[[#This Row],[Lead Type]]="Cold",1,0)))
    + IF(tblHP[[#This Row],[Is_Booked]]=1,4,IF(tblHP[[#This Row],[Is_PreBooked]]=1,2,0))
    + IF(ISNUMBER(tblHP[[#This Row],[Customer Rating]]), tblHP[[#This Row],[Customer Rating]]/10*2, 0)
   )
)</f>
        <v>8</v>
      </c>
      <c r="J116" s="53" t="str">
        <f>IF(tblHP[[#This Row],[Lead_Score]] &gt;= $M$2, "High",
 IF(tblHP[[#This Row],[Lead_Score]] &gt;= $M$3, "Medium", "Low"))</f>
        <v>Medium</v>
      </c>
    </row>
    <row r="117" spans="1:10" x14ac:dyDescent="0.3">
      <c r="A117" s="68" t="s">
        <v>143</v>
      </c>
      <c r="B117" s="69" t="s">
        <v>32</v>
      </c>
      <c r="C117" s="69" t="s">
        <v>30</v>
      </c>
      <c r="D117" s="69">
        <f>IF(NOT(ISBLANK(tblClean[[#This Row],[Pre-Booking Date]])), 1, 0)</f>
        <v>1</v>
      </c>
      <c r="E117" s="69">
        <f>IF(NOT(ISBLANK(tblClean[[#This Row],[Booking Date]])), 1, 0)</f>
        <v>1</v>
      </c>
      <c r="F117" s="70">
        <v>8</v>
      </c>
      <c r="G117" s="42">
        <v>45938</v>
      </c>
      <c r="H117" s="66" cm="1">
        <f t="array" ref="H117">IFERROR(INDEX(tblClean[Is_Cancelled],ROW()-1),"")</f>
        <v>0</v>
      </c>
      <c r="I117" s="53">
        <f>IF(tblHP[[#This Row],[Is_Cancelled]]=1, 0,
   (IF(tblHP[[#This Row],[Lead Type]]="Hot",3,IF(tblHP[[#This Row],[Lead Type]]="Warm",2,IF(tblHP[[#This Row],[Lead Type]]="Cold",1,0)))
    + IF(tblHP[[#This Row],[Is_Booked]]=1,4,IF(tblHP[[#This Row],[Is_PreBooked]]=1,2,0))
    + IF(ISNUMBER(tblHP[[#This Row],[Customer Rating]]), tblHP[[#This Row],[Customer Rating]]/10*2, 0)
   )
)</f>
        <v>8.6</v>
      </c>
      <c r="J117" s="53" t="str">
        <f>IF(tblHP[[#This Row],[Lead_Score]] &gt;= $M$2, "High",
 IF(tblHP[[#This Row],[Lead_Score]] &gt;= $M$3, "Medium", "Low"))</f>
        <v>High</v>
      </c>
    </row>
    <row r="118" spans="1:10" x14ac:dyDescent="0.3">
      <c r="A118" s="65" t="s">
        <v>144</v>
      </c>
      <c r="B118" s="66" t="s">
        <v>19</v>
      </c>
      <c r="C118" s="66" t="s">
        <v>22</v>
      </c>
      <c r="D118" s="66">
        <f>IF(NOT(ISBLANK(tblClean[[#This Row],[Pre-Booking Date]])), 1, 0)</f>
        <v>0</v>
      </c>
      <c r="E118" s="66">
        <f>IF(NOT(ISBLANK(tblClean[[#This Row],[Booking Date]])), 1, 0)</f>
        <v>0</v>
      </c>
      <c r="F118" s="67"/>
      <c r="G118" s="35">
        <v>45934</v>
      </c>
      <c r="H118" s="66" cm="1">
        <f t="array" ref="H118">IFERROR(INDEX(tblClean[Is_Cancelled],ROW()-1),"")</f>
        <v>1</v>
      </c>
      <c r="I118" s="53">
        <f>IF(tblHP[[#This Row],[Is_Cancelled]]=1, 0,
   (IF(tblHP[[#This Row],[Lead Type]]="Hot",3,IF(tblHP[[#This Row],[Lead Type]]="Warm",2,IF(tblHP[[#This Row],[Lead Type]]="Cold",1,0)))
    + IF(tblHP[[#This Row],[Is_Booked]]=1,4,IF(tblHP[[#This Row],[Is_PreBooked]]=1,2,0))
    + IF(ISNUMBER(tblHP[[#This Row],[Customer Rating]]), tblHP[[#This Row],[Customer Rating]]/10*2, 0)
   )
)</f>
        <v>0</v>
      </c>
      <c r="J118" s="53" t="str">
        <f>IF(tblHP[[#This Row],[Lead_Score]] &gt;= $M$2, "High",
 IF(tblHP[[#This Row],[Lead_Score]] &gt;= $M$3, "Medium", "Low"))</f>
        <v>Low</v>
      </c>
    </row>
    <row r="119" spans="1:10" x14ac:dyDescent="0.3">
      <c r="A119" s="68" t="s">
        <v>145</v>
      </c>
      <c r="B119" s="69" t="s">
        <v>19</v>
      </c>
      <c r="C119" s="69" t="s">
        <v>30</v>
      </c>
      <c r="D119" s="69">
        <f>IF(NOT(ISBLANK(tblClean[[#This Row],[Pre-Booking Date]])), 1, 0)</f>
        <v>0</v>
      </c>
      <c r="E119" s="69">
        <f>IF(NOT(ISBLANK(tblClean[[#This Row],[Booking Date]])), 1, 0)</f>
        <v>0</v>
      </c>
      <c r="F119" s="70">
        <v>1</v>
      </c>
      <c r="G119" s="42">
        <v>45954</v>
      </c>
      <c r="H119" s="66" cm="1">
        <f t="array" ref="H119">IFERROR(INDEX(tblClean[Is_Cancelled],ROW()-1),"")</f>
        <v>0</v>
      </c>
      <c r="I119" s="53">
        <f>IF(tblHP[[#This Row],[Is_Cancelled]]=1, 0,
   (IF(tblHP[[#This Row],[Lead Type]]="Hot",3,IF(tblHP[[#This Row],[Lead Type]]="Warm",2,IF(tblHP[[#This Row],[Lead Type]]="Cold",1,0)))
    + IF(tblHP[[#This Row],[Is_Booked]]=1,4,IF(tblHP[[#This Row],[Is_PreBooked]]=1,2,0))
    + IF(ISNUMBER(tblHP[[#This Row],[Customer Rating]]), tblHP[[#This Row],[Customer Rating]]/10*2, 0)
   )
)</f>
        <v>3.2</v>
      </c>
      <c r="J119" s="53" t="str">
        <f>IF(tblHP[[#This Row],[Lead_Score]] &gt;= $M$2, "High",
 IF(tblHP[[#This Row],[Lead_Score]] &gt;= $M$3, "Medium", "Low"))</f>
        <v>Low</v>
      </c>
    </row>
    <row r="120" spans="1:10" x14ac:dyDescent="0.3">
      <c r="A120" s="65" t="s">
        <v>146</v>
      </c>
      <c r="B120" s="66" t="s">
        <v>19</v>
      </c>
      <c r="C120" s="66" t="s">
        <v>16</v>
      </c>
      <c r="D120" s="66">
        <f>IF(NOT(ISBLANK(tblClean[[#This Row],[Pre-Booking Date]])), 1, 0)</f>
        <v>1</v>
      </c>
      <c r="E120" s="66">
        <f>IF(NOT(ISBLANK(tblClean[[#This Row],[Booking Date]])), 1, 0)</f>
        <v>1</v>
      </c>
      <c r="F120" s="67">
        <v>5</v>
      </c>
      <c r="G120" s="35">
        <v>45937</v>
      </c>
      <c r="H120" s="66" cm="1">
        <f t="array" ref="H120">IFERROR(INDEX(tblClean[Is_Cancelled],ROW()-1),"")</f>
        <v>0</v>
      </c>
      <c r="I120" s="53">
        <f>IF(tblHP[[#This Row],[Is_Cancelled]]=1, 0,
   (IF(tblHP[[#This Row],[Lead Type]]="Hot",3,IF(tblHP[[#This Row],[Lead Type]]="Warm",2,IF(tblHP[[#This Row],[Lead Type]]="Cold",1,0)))
    + IF(tblHP[[#This Row],[Is_Booked]]=1,4,IF(tblHP[[#This Row],[Is_PreBooked]]=1,2,0))
    + IF(ISNUMBER(tblHP[[#This Row],[Customer Rating]]), tblHP[[#This Row],[Customer Rating]]/10*2, 0)
   )
)</f>
        <v>7</v>
      </c>
      <c r="J120" s="53" t="str">
        <f>IF(tblHP[[#This Row],[Lead_Score]] &gt;= $M$2, "High",
 IF(tblHP[[#This Row],[Lead_Score]] &gt;= $M$3, "Medium", "Low"))</f>
        <v>Low</v>
      </c>
    </row>
    <row r="121" spans="1:10" x14ac:dyDescent="0.3">
      <c r="A121" s="68" t="s">
        <v>147</v>
      </c>
      <c r="B121" s="69" t="s">
        <v>19</v>
      </c>
      <c r="C121" s="69" t="s">
        <v>22</v>
      </c>
      <c r="D121" s="69">
        <f>IF(NOT(ISBLANK(tblClean[[#This Row],[Pre-Booking Date]])), 1, 0)</f>
        <v>1</v>
      </c>
      <c r="E121" s="69">
        <f>IF(NOT(ISBLANK(tblClean[[#This Row],[Booking Date]])), 1, 0)</f>
        <v>1</v>
      </c>
      <c r="F121" s="70"/>
      <c r="G121" s="42">
        <v>45941</v>
      </c>
      <c r="H121" s="66" cm="1">
        <f t="array" ref="H121">IFERROR(INDEX(tblClean[Is_Cancelled],ROW()-1),"")</f>
        <v>1</v>
      </c>
      <c r="I121" s="53">
        <f>IF(tblHP[[#This Row],[Is_Cancelled]]=1, 0,
   (IF(tblHP[[#This Row],[Lead Type]]="Hot",3,IF(tblHP[[#This Row],[Lead Type]]="Warm",2,IF(tblHP[[#This Row],[Lead Type]]="Cold",1,0)))
    + IF(tblHP[[#This Row],[Is_Booked]]=1,4,IF(tblHP[[#This Row],[Is_PreBooked]]=1,2,0))
    + IF(ISNUMBER(tblHP[[#This Row],[Customer Rating]]), tblHP[[#This Row],[Customer Rating]]/10*2, 0)
   )
)</f>
        <v>0</v>
      </c>
      <c r="J121" s="53" t="str">
        <f>IF(tblHP[[#This Row],[Lead_Score]] &gt;= $M$2, "High",
 IF(tblHP[[#This Row],[Lead_Score]] &gt;= $M$3, "Medium", "Low"))</f>
        <v>Low</v>
      </c>
    </row>
    <row r="122" spans="1:10" x14ac:dyDescent="0.3">
      <c r="A122" s="65" t="s">
        <v>148</v>
      </c>
      <c r="B122" s="66" t="s">
        <v>19</v>
      </c>
      <c r="C122" s="66" t="s">
        <v>16</v>
      </c>
      <c r="D122" s="66">
        <f>IF(NOT(ISBLANK(tblClean[[#This Row],[Pre-Booking Date]])), 1, 0)</f>
        <v>1</v>
      </c>
      <c r="E122" s="66">
        <f>IF(NOT(ISBLANK(tblClean[[#This Row],[Booking Date]])), 1, 0)</f>
        <v>1</v>
      </c>
      <c r="F122" s="67">
        <v>1</v>
      </c>
      <c r="G122" s="35">
        <v>45934</v>
      </c>
      <c r="H122" s="66" cm="1">
        <f t="array" ref="H122">IFERROR(INDEX(tblClean[Is_Cancelled],ROW()-1),"")</f>
        <v>0</v>
      </c>
      <c r="I122" s="53">
        <f>IF(tblHP[[#This Row],[Is_Cancelled]]=1, 0,
   (IF(tblHP[[#This Row],[Lead Type]]="Hot",3,IF(tblHP[[#This Row],[Lead Type]]="Warm",2,IF(tblHP[[#This Row],[Lead Type]]="Cold",1,0)))
    + IF(tblHP[[#This Row],[Is_Booked]]=1,4,IF(tblHP[[#This Row],[Is_PreBooked]]=1,2,0))
    + IF(ISNUMBER(tblHP[[#This Row],[Customer Rating]]), tblHP[[#This Row],[Customer Rating]]/10*2, 0)
   )
)</f>
        <v>6.2</v>
      </c>
      <c r="J122" s="53" t="str">
        <f>IF(tblHP[[#This Row],[Lead_Score]] &gt;= $M$2, "High",
 IF(tblHP[[#This Row],[Lead_Score]] &gt;= $M$3, "Medium", "Low"))</f>
        <v>Low</v>
      </c>
    </row>
    <row r="123" spans="1:10" x14ac:dyDescent="0.3">
      <c r="A123" s="68" t="s">
        <v>149</v>
      </c>
      <c r="B123" s="69" t="s">
        <v>19</v>
      </c>
      <c r="C123" s="69" t="s">
        <v>30</v>
      </c>
      <c r="D123" s="69">
        <f>IF(NOT(ISBLANK(tblClean[[#This Row],[Pre-Booking Date]])), 1, 0)</f>
        <v>1</v>
      </c>
      <c r="E123" s="69">
        <f>IF(NOT(ISBLANK(tblClean[[#This Row],[Booking Date]])), 1, 0)</f>
        <v>1</v>
      </c>
      <c r="F123" s="70">
        <v>2</v>
      </c>
      <c r="G123" s="42">
        <v>45954</v>
      </c>
      <c r="H123" s="66" cm="1">
        <f t="array" ref="H123">IFERROR(INDEX(tblClean[Is_Cancelled],ROW()-1),"")</f>
        <v>0</v>
      </c>
      <c r="I123" s="53">
        <f>IF(tblHP[[#This Row],[Is_Cancelled]]=1, 0,
   (IF(tblHP[[#This Row],[Lead Type]]="Hot",3,IF(tblHP[[#This Row],[Lead Type]]="Warm",2,IF(tblHP[[#This Row],[Lead Type]]="Cold",1,0)))
    + IF(tblHP[[#This Row],[Is_Booked]]=1,4,IF(tblHP[[#This Row],[Is_PreBooked]]=1,2,0))
    + IF(ISNUMBER(tblHP[[#This Row],[Customer Rating]]), tblHP[[#This Row],[Customer Rating]]/10*2, 0)
   )
)</f>
        <v>7.4</v>
      </c>
      <c r="J123" s="53" t="str">
        <f>IF(tblHP[[#This Row],[Lead_Score]] &gt;= $M$2, "High",
 IF(tblHP[[#This Row],[Lead_Score]] &gt;= $M$3, "Medium", "Low"))</f>
        <v>Low</v>
      </c>
    </row>
    <row r="124" spans="1:10" x14ac:dyDescent="0.3">
      <c r="A124" s="65" t="s">
        <v>150</v>
      </c>
      <c r="B124" s="66" t="s">
        <v>21</v>
      </c>
      <c r="C124" s="66" t="s">
        <v>30</v>
      </c>
      <c r="D124" s="66">
        <f>IF(NOT(ISBLANK(tblClean[[#This Row],[Pre-Booking Date]])), 1, 0)</f>
        <v>1</v>
      </c>
      <c r="E124" s="66">
        <f>IF(NOT(ISBLANK(tblClean[[#This Row],[Booking Date]])), 1, 0)</f>
        <v>1</v>
      </c>
      <c r="F124" s="67">
        <v>6</v>
      </c>
      <c r="G124" s="35">
        <v>45948</v>
      </c>
      <c r="H124" s="66" cm="1">
        <f t="array" ref="H124">IFERROR(INDEX(tblClean[Is_Cancelled],ROW()-1),"")</f>
        <v>0</v>
      </c>
      <c r="I124"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24" s="53" t="str">
        <f>IF(tblHP[[#This Row],[Lead_Score]] &gt;= $M$2, "High",
 IF(tblHP[[#This Row],[Lead_Score]] &gt;= $M$3, "Medium", "Low"))</f>
        <v>High</v>
      </c>
    </row>
    <row r="125" spans="1:10" x14ac:dyDescent="0.3">
      <c r="A125" s="68" t="s">
        <v>151</v>
      </c>
      <c r="B125" s="69" t="s">
        <v>21</v>
      </c>
      <c r="C125" s="69" t="s">
        <v>30</v>
      </c>
      <c r="D125" s="69">
        <f>IF(NOT(ISBLANK(tblClean[[#This Row],[Pre-Booking Date]])), 1, 0)</f>
        <v>0</v>
      </c>
      <c r="E125" s="69">
        <f>IF(NOT(ISBLANK(tblClean[[#This Row],[Booking Date]])), 1, 0)</f>
        <v>0</v>
      </c>
      <c r="F125" s="70">
        <v>5</v>
      </c>
      <c r="G125" s="42">
        <v>45961</v>
      </c>
      <c r="H125" s="66" cm="1">
        <f t="array" ref="H125">IFERROR(INDEX(tblClean[Is_Cancelled],ROW()-1),"")</f>
        <v>0</v>
      </c>
      <c r="I125" s="53">
        <f>IF(tblHP[[#This Row],[Is_Cancelled]]=1, 0,
   (IF(tblHP[[#This Row],[Lead Type]]="Hot",3,IF(tblHP[[#This Row],[Lead Type]]="Warm",2,IF(tblHP[[#This Row],[Lead Type]]="Cold",1,0)))
    + IF(tblHP[[#This Row],[Is_Booked]]=1,4,IF(tblHP[[#This Row],[Is_PreBooked]]=1,2,0))
    + IF(ISNUMBER(tblHP[[#This Row],[Customer Rating]]), tblHP[[#This Row],[Customer Rating]]/10*2, 0)
   )
)</f>
        <v>4</v>
      </c>
      <c r="J125" s="53" t="str">
        <f>IF(tblHP[[#This Row],[Lead_Score]] &gt;= $M$2, "High",
 IF(tblHP[[#This Row],[Lead_Score]] &gt;= $M$3, "Medium", "Low"))</f>
        <v>Low</v>
      </c>
    </row>
    <row r="126" spans="1:10" x14ac:dyDescent="0.3">
      <c r="A126" s="65" t="s">
        <v>152</v>
      </c>
      <c r="B126" s="66" t="s">
        <v>21</v>
      </c>
      <c r="C126" s="66" t="s">
        <v>16</v>
      </c>
      <c r="D126" s="66">
        <f>IF(NOT(ISBLANK(tblClean[[#This Row],[Pre-Booking Date]])), 1, 0)</f>
        <v>1</v>
      </c>
      <c r="E126" s="66">
        <f>IF(NOT(ISBLANK(tblClean[[#This Row],[Booking Date]])), 1, 0)</f>
        <v>1</v>
      </c>
      <c r="F126" s="67">
        <v>4</v>
      </c>
      <c r="G126" s="35">
        <v>45955</v>
      </c>
      <c r="H126" s="66" cm="1">
        <f t="array" ref="H126">IFERROR(INDEX(tblClean[Is_Cancelled],ROW()-1),"")</f>
        <v>0</v>
      </c>
      <c r="I126" s="53">
        <f>IF(tblHP[[#This Row],[Is_Cancelled]]=1, 0,
   (IF(tblHP[[#This Row],[Lead Type]]="Hot",3,IF(tblHP[[#This Row],[Lead Type]]="Warm",2,IF(tblHP[[#This Row],[Lead Type]]="Cold",1,0)))
    + IF(tblHP[[#This Row],[Is_Booked]]=1,4,IF(tblHP[[#This Row],[Is_PreBooked]]=1,2,0))
    + IF(ISNUMBER(tblHP[[#This Row],[Customer Rating]]), tblHP[[#This Row],[Customer Rating]]/10*2, 0)
   )
)</f>
        <v>6.8</v>
      </c>
      <c r="J126" s="53" t="str">
        <f>IF(tblHP[[#This Row],[Lead_Score]] &gt;= $M$2, "High",
 IF(tblHP[[#This Row],[Lead_Score]] &gt;= $M$3, "Medium", "Low"))</f>
        <v>Low</v>
      </c>
    </row>
    <row r="127" spans="1:10" x14ac:dyDescent="0.3">
      <c r="A127" s="68" t="s">
        <v>153</v>
      </c>
      <c r="B127" s="69" t="s">
        <v>21</v>
      </c>
      <c r="C127" s="69" t="s">
        <v>30</v>
      </c>
      <c r="D127" s="69">
        <f>IF(NOT(ISBLANK(tblClean[[#This Row],[Pre-Booking Date]])), 1, 0)</f>
        <v>1</v>
      </c>
      <c r="E127" s="69">
        <f>IF(NOT(ISBLANK(tblClean[[#This Row],[Booking Date]])), 1, 0)</f>
        <v>1</v>
      </c>
      <c r="F127" s="70">
        <v>0</v>
      </c>
      <c r="G127" s="42">
        <v>45953</v>
      </c>
      <c r="H127" s="66" cm="1">
        <f t="array" ref="H127">IFERROR(INDEX(tblClean[Is_Cancelled],ROW()-1),"")</f>
        <v>0</v>
      </c>
      <c r="I127" s="53">
        <f>IF(tblHP[[#This Row],[Is_Cancelled]]=1, 0,
   (IF(tblHP[[#This Row],[Lead Type]]="Hot",3,IF(tblHP[[#This Row],[Lead Type]]="Warm",2,IF(tblHP[[#This Row],[Lead Type]]="Cold",1,0)))
    + IF(tblHP[[#This Row],[Is_Booked]]=1,4,IF(tblHP[[#This Row],[Is_PreBooked]]=1,2,0))
    + IF(ISNUMBER(tblHP[[#This Row],[Customer Rating]]), tblHP[[#This Row],[Customer Rating]]/10*2, 0)
   )
)</f>
        <v>7</v>
      </c>
      <c r="J127" s="53" t="str">
        <f>IF(tblHP[[#This Row],[Lead_Score]] &gt;= $M$2, "High",
 IF(tblHP[[#This Row],[Lead_Score]] &gt;= $M$3, "Medium", "Low"))</f>
        <v>Low</v>
      </c>
    </row>
    <row r="128" spans="1:10" x14ac:dyDescent="0.3">
      <c r="A128" s="65" t="s">
        <v>154</v>
      </c>
      <c r="B128" s="66" t="s">
        <v>19</v>
      </c>
      <c r="C128" s="66" t="s">
        <v>16</v>
      </c>
      <c r="D128" s="66">
        <f>IF(NOT(ISBLANK(tblClean[[#This Row],[Pre-Booking Date]])), 1, 0)</f>
        <v>0</v>
      </c>
      <c r="E128" s="66">
        <f>IF(NOT(ISBLANK(tblClean[[#This Row],[Booking Date]])), 1, 0)</f>
        <v>0</v>
      </c>
      <c r="F128" s="67">
        <v>4</v>
      </c>
      <c r="G128" s="35">
        <v>45936</v>
      </c>
      <c r="H128" s="66" cm="1">
        <f t="array" ref="H128">IFERROR(INDEX(tblClean[Is_Cancelled],ROW()-1),"")</f>
        <v>0</v>
      </c>
      <c r="I128" s="53">
        <f>IF(tblHP[[#This Row],[Is_Cancelled]]=1, 0,
   (IF(tblHP[[#This Row],[Lead Type]]="Hot",3,IF(tblHP[[#This Row],[Lead Type]]="Warm",2,IF(tblHP[[#This Row],[Lead Type]]="Cold",1,0)))
    + IF(tblHP[[#This Row],[Is_Booked]]=1,4,IF(tblHP[[#This Row],[Is_PreBooked]]=1,2,0))
    + IF(ISNUMBER(tblHP[[#This Row],[Customer Rating]]), tblHP[[#This Row],[Customer Rating]]/10*2, 0)
   )
)</f>
        <v>2.8</v>
      </c>
      <c r="J128" s="53" t="str">
        <f>IF(tblHP[[#This Row],[Lead_Score]] &gt;= $M$2, "High",
 IF(tblHP[[#This Row],[Lead_Score]] &gt;= $M$3, "Medium", "Low"))</f>
        <v>Low</v>
      </c>
    </row>
    <row r="129" spans="1:10" x14ac:dyDescent="0.3">
      <c r="A129" s="68" t="s">
        <v>155</v>
      </c>
      <c r="B129" s="69" t="s">
        <v>32</v>
      </c>
      <c r="C129" s="69" t="s">
        <v>22</v>
      </c>
      <c r="D129" s="69">
        <f>IF(NOT(ISBLANK(tblClean[[#This Row],[Pre-Booking Date]])), 1, 0)</f>
        <v>1</v>
      </c>
      <c r="E129" s="69">
        <f>IF(NOT(ISBLANK(tblClean[[#This Row],[Booking Date]])), 1, 0)</f>
        <v>1</v>
      </c>
      <c r="F129" s="70"/>
      <c r="G129" s="42">
        <v>45937</v>
      </c>
      <c r="H129" s="66" cm="1">
        <f t="array" ref="H129">IFERROR(INDEX(tblClean[Is_Cancelled],ROW()-1),"")</f>
        <v>1</v>
      </c>
      <c r="I129" s="53">
        <f>IF(tblHP[[#This Row],[Is_Cancelled]]=1, 0,
   (IF(tblHP[[#This Row],[Lead Type]]="Hot",3,IF(tblHP[[#This Row],[Lead Type]]="Warm",2,IF(tblHP[[#This Row],[Lead Type]]="Cold",1,0)))
    + IF(tblHP[[#This Row],[Is_Booked]]=1,4,IF(tblHP[[#This Row],[Is_PreBooked]]=1,2,0))
    + IF(ISNUMBER(tblHP[[#This Row],[Customer Rating]]), tblHP[[#This Row],[Customer Rating]]/10*2, 0)
   )
)</f>
        <v>0</v>
      </c>
      <c r="J129" s="53" t="str">
        <f>IF(tblHP[[#This Row],[Lead_Score]] &gt;= $M$2, "High",
 IF(tblHP[[#This Row],[Lead_Score]] &gt;= $M$3, "Medium", "Low"))</f>
        <v>Low</v>
      </c>
    </row>
    <row r="130" spans="1:10" x14ac:dyDescent="0.3">
      <c r="A130" s="65" t="s">
        <v>156</v>
      </c>
      <c r="B130" s="66" t="s">
        <v>15</v>
      </c>
      <c r="C130" s="66" t="s">
        <v>30</v>
      </c>
      <c r="D130" s="66">
        <f>IF(NOT(ISBLANK(tblClean[[#This Row],[Pre-Booking Date]])), 1, 0)</f>
        <v>1</v>
      </c>
      <c r="E130" s="66">
        <f>IF(NOT(ISBLANK(tblClean[[#This Row],[Booking Date]])), 1, 0)</f>
        <v>1</v>
      </c>
      <c r="F130" s="67">
        <v>4</v>
      </c>
      <c r="G130" s="35">
        <v>45937</v>
      </c>
      <c r="H130" s="66" cm="1">
        <f t="array" ref="H130">IFERROR(INDEX(tblClean[Is_Cancelled],ROW()-1),"")</f>
        <v>0</v>
      </c>
      <c r="I130" s="53">
        <f>IF(tblHP[[#This Row],[Is_Cancelled]]=1, 0,
   (IF(tblHP[[#This Row],[Lead Type]]="Hot",3,IF(tblHP[[#This Row],[Lead Type]]="Warm",2,IF(tblHP[[#This Row],[Lead Type]]="Cold",1,0)))
    + IF(tblHP[[#This Row],[Is_Booked]]=1,4,IF(tblHP[[#This Row],[Is_PreBooked]]=1,2,0))
    + IF(ISNUMBER(tblHP[[#This Row],[Customer Rating]]), tblHP[[#This Row],[Customer Rating]]/10*2, 0)
   )
)</f>
        <v>7.8</v>
      </c>
      <c r="J130" s="53" t="str">
        <f>IF(tblHP[[#This Row],[Lead_Score]] &gt;= $M$2, "High",
 IF(tblHP[[#This Row],[Lead_Score]] &gt;= $M$3, "Medium", "Low"))</f>
        <v>Medium</v>
      </c>
    </row>
    <row r="131" spans="1:10" x14ac:dyDescent="0.3">
      <c r="A131" s="68" t="s">
        <v>157</v>
      </c>
      <c r="B131" s="69" t="s">
        <v>19</v>
      </c>
      <c r="C131" s="69" t="s">
        <v>22</v>
      </c>
      <c r="D131" s="69">
        <f>IF(NOT(ISBLANK(tblClean[[#This Row],[Pre-Booking Date]])), 1, 0)</f>
        <v>1</v>
      </c>
      <c r="E131" s="69">
        <f>IF(NOT(ISBLANK(tblClean[[#This Row],[Booking Date]])), 1, 0)</f>
        <v>1</v>
      </c>
      <c r="F131" s="70"/>
      <c r="G131" s="42">
        <v>45954</v>
      </c>
      <c r="H131" s="66" cm="1">
        <f t="array" ref="H131">IFERROR(INDEX(tblClean[Is_Cancelled],ROW()-1),"")</f>
        <v>1</v>
      </c>
      <c r="I131" s="53">
        <f>IF(tblHP[[#This Row],[Is_Cancelled]]=1, 0,
   (IF(tblHP[[#This Row],[Lead Type]]="Hot",3,IF(tblHP[[#This Row],[Lead Type]]="Warm",2,IF(tblHP[[#This Row],[Lead Type]]="Cold",1,0)))
    + IF(tblHP[[#This Row],[Is_Booked]]=1,4,IF(tblHP[[#This Row],[Is_PreBooked]]=1,2,0))
    + IF(ISNUMBER(tblHP[[#This Row],[Customer Rating]]), tblHP[[#This Row],[Customer Rating]]/10*2, 0)
   )
)</f>
        <v>0</v>
      </c>
      <c r="J131" s="53" t="str">
        <f>IF(tblHP[[#This Row],[Lead_Score]] &gt;= $M$2, "High",
 IF(tblHP[[#This Row],[Lead_Score]] &gt;= $M$3, "Medium", "Low"))</f>
        <v>Low</v>
      </c>
    </row>
    <row r="132" spans="1:10" x14ac:dyDescent="0.3">
      <c r="A132" s="65" t="s">
        <v>158</v>
      </c>
      <c r="B132" s="66" t="s">
        <v>15</v>
      </c>
      <c r="C132" s="66" t="s">
        <v>22</v>
      </c>
      <c r="D132" s="66">
        <f>IF(NOT(ISBLANK(tblClean[[#This Row],[Pre-Booking Date]])), 1, 0)</f>
        <v>1</v>
      </c>
      <c r="E132" s="66">
        <f>IF(NOT(ISBLANK(tblClean[[#This Row],[Booking Date]])), 1, 0)</f>
        <v>1</v>
      </c>
      <c r="F132" s="67"/>
      <c r="G132" s="35">
        <v>45946</v>
      </c>
      <c r="H132" s="66" cm="1">
        <f t="array" ref="H132">IFERROR(INDEX(tblClean[Is_Cancelled],ROW()-1),"")</f>
        <v>1</v>
      </c>
      <c r="I132" s="53">
        <f>IF(tblHP[[#This Row],[Is_Cancelled]]=1, 0,
   (IF(tblHP[[#This Row],[Lead Type]]="Hot",3,IF(tblHP[[#This Row],[Lead Type]]="Warm",2,IF(tblHP[[#This Row],[Lead Type]]="Cold",1,0)))
    + IF(tblHP[[#This Row],[Is_Booked]]=1,4,IF(tblHP[[#This Row],[Is_PreBooked]]=1,2,0))
    + IF(ISNUMBER(tblHP[[#This Row],[Customer Rating]]), tblHP[[#This Row],[Customer Rating]]/10*2, 0)
   )
)</f>
        <v>0</v>
      </c>
      <c r="J132" s="53" t="str">
        <f>IF(tblHP[[#This Row],[Lead_Score]] &gt;= $M$2, "High",
 IF(tblHP[[#This Row],[Lead_Score]] &gt;= $M$3, "Medium", "Low"))</f>
        <v>Low</v>
      </c>
    </row>
    <row r="133" spans="1:10" x14ac:dyDescent="0.3">
      <c r="A133" s="68" t="s">
        <v>159</v>
      </c>
      <c r="B133" s="69" t="s">
        <v>32</v>
      </c>
      <c r="C133" s="69" t="s">
        <v>30</v>
      </c>
      <c r="D133" s="69">
        <f>IF(NOT(ISBLANK(tblClean[[#This Row],[Pre-Booking Date]])), 1, 0)</f>
        <v>1</v>
      </c>
      <c r="E133" s="69">
        <f>IF(NOT(ISBLANK(tblClean[[#This Row],[Booking Date]])), 1, 0)</f>
        <v>1</v>
      </c>
      <c r="F133" s="70">
        <v>4</v>
      </c>
      <c r="G133" s="42">
        <v>45939</v>
      </c>
      <c r="H133" s="66" cm="1">
        <f t="array" ref="H133">IFERROR(INDEX(tblClean[Is_Cancelled],ROW()-1),"")</f>
        <v>0</v>
      </c>
      <c r="I133" s="53">
        <f>IF(tblHP[[#This Row],[Is_Cancelled]]=1, 0,
   (IF(tblHP[[#This Row],[Lead Type]]="Hot",3,IF(tblHP[[#This Row],[Lead Type]]="Warm",2,IF(tblHP[[#This Row],[Lead Type]]="Cold",1,0)))
    + IF(tblHP[[#This Row],[Is_Booked]]=1,4,IF(tblHP[[#This Row],[Is_PreBooked]]=1,2,0))
    + IF(ISNUMBER(tblHP[[#This Row],[Customer Rating]]), tblHP[[#This Row],[Customer Rating]]/10*2, 0)
   )
)</f>
        <v>7.8</v>
      </c>
      <c r="J133" s="53" t="str">
        <f>IF(tblHP[[#This Row],[Lead_Score]] &gt;= $M$2, "High",
 IF(tblHP[[#This Row],[Lead_Score]] &gt;= $M$3, "Medium", "Low"))</f>
        <v>Medium</v>
      </c>
    </row>
    <row r="134" spans="1:10" x14ac:dyDescent="0.3">
      <c r="A134" s="65" t="s">
        <v>160</v>
      </c>
      <c r="B134" s="66" t="s">
        <v>21</v>
      </c>
      <c r="C134" s="66" t="s">
        <v>22</v>
      </c>
      <c r="D134" s="66">
        <f>IF(NOT(ISBLANK(tblClean[[#This Row],[Pre-Booking Date]])), 1, 0)</f>
        <v>1</v>
      </c>
      <c r="E134" s="66">
        <f>IF(NOT(ISBLANK(tblClean[[#This Row],[Booking Date]])), 1, 0)</f>
        <v>1</v>
      </c>
      <c r="F134" s="67"/>
      <c r="G134" s="35">
        <v>45954</v>
      </c>
      <c r="H134" s="66" cm="1">
        <f t="array" ref="H134">IFERROR(INDEX(tblClean[Is_Cancelled],ROW()-1),"")</f>
        <v>1</v>
      </c>
      <c r="I134" s="53">
        <f>IF(tblHP[[#This Row],[Is_Cancelled]]=1, 0,
   (IF(tblHP[[#This Row],[Lead Type]]="Hot",3,IF(tblHP[[#This Row],[Lead Type]]="Warm",2,IF(tblHP[[#This Row],[Lead Type]]="Cold",1,0)))
    + IF(tblHP[[#This Row],[Is_Booked]]=1,4,IF(tblHP[[#This Row],[Is_PreBooked]]=1,2,0))
    + IF(ISNUMBER(tblHP[[#This Row],[Customer Rating]]), tblHP[[#This Row],[Customer Rating]]/10*2, 0)
   )
)</f>
        <v>0</v>
      </c>
      <c r="J134" s="53" t="str">
        <f>IF(tblHP[[#This Row],[Lead_Score]] &gt;= $M$2, "High",
 IF(tblHP[[#This Row],[Lead_Score]] &gt;= $M$3, "Medium", "Low"))</f>
        <v>Low</v>
      </c>
    </row>
    <row r="135" spans="1:10" x14ac:dyDescent="0.3">
      <c r="A135" s="68" t="s">
        <v>161</v>
      </c>
      <c r="B135" s="69" t="s">
        <v>32</v>
      </c>
      <c r="C135" s="69" t="s">
        <v>16</v>
      </c>
      <c r="D135" s="69">
        <f>IF(NOT(ISBLANK(tblClean[[#This Row],[Pre-Booking Date]])), 1, 0)</f>
        <v>1</v>
      </c>
      <c r="E135" s="69">
        <f>IF(NOT(ISBLANK(tblClean[[#This Row],[Booking Date]])), 1, 0)</f>
        <v>1</v>
      </c>
      <c r="F135" s="70">
        <v>2</v>
      </c>
      <c r="G135" s="42">
        <v>45949</v>
      </c>
      <c r="H135" s="66" cm="1">
        <f t="array" ref="H135">IFERROR(INDEX(tblClean[Is_Cancelled],ROW()-1),"")</f>
        <v>0</v>
      </c>
      <c r="I135" s="53">
        <f>IF(tblHP[[#This Row],[Is_Cancelled]]=1, 0,
   (IF(tblHP[[#This Row],[Lead Type]]="Hot",3,IF(tblHP[[#This Row],[Lead Type]]="Warm",2,IF(tblHP[[#This Row],[Lead Type]]="Cold",1,0)))
    + IF(tblHP[[#This Row],[Is_Booked]]=1,4,IF(tblHP[[#This Row],[Is_PreBooked]]=1,2,0))
    + IF(ISNUMBER(tblHP[[#This Row],[Customer Rating]]), tblHP[[#This Row],[Customer Rating]]/10*2, 0)
   )
)</f>
        <v>6.4</v>
      </c>
      <c r="J135" s="53" t="str">
        <f>IF(tblHP[[#This Row],[Lead_Score]] &gt;= $M$2, "High",
 IF(tblHP[[#This Row],[Lead_Score]] &gt;= $M$3, "Medium", "Low"))</f>
        <v>Low</v>
      </c>
    </row>
    <row r="136" spans="1:10" x14ac:dyDescent="0.3">
      <c r="A136" s="65" t="s">
        <v>162</v>
      </c>
      <c r="B136" s="66" t="s">
        <v>19</v>
      </c>
      <c r="C136" s="66" t="s">
        <v>22</v>
      </c>
      <c r="D136" s="66">
        <f>IF(NOT(ISBLANK(tblClean[[#This Row],[Pre-Booking Date]])), 1, 0)</f>
        <v>0</v>
      </c>
      <c r="E136" s="66">
        <f>IF(NOT(ISBLANK(tblClean[[#This Row],[Booking Date]])), 1, 0)</f>
        <v>0</v>
      </c>
      <c r="F136" s="67"/>
      <c r="G136" s="35">
        <v>45955</v>
      </c>
      <c r="H136" s="66" cm="1">
        <f t="array" ref="H136">IFERROR(INDEX(tblClean[Is_Cancelled],ROW()-1),"")</f>
        <v>1</v>
      </c>
      <c r="I136" s="53">
        <f>IF(tblHP[[#This Row],[Is_Cancelled]]=1, 0,
   (IF(tblHP[[#This Row],[Lead Type]]="Hot",3,IF(tblHP[[#This Row],[Lead Type]]="Warm",2,IF(tblHP[[#This Row],[Lead Type]]="Cold",1,0)))
    + IF(tblHP[[#This Row],[Is_Booked]]=1,4,IF(tblHP[[#This Row],[Is_PreBooked]]=1,2,0))
    + IF(ISNUMBER(tblHP[[#This Row],[Customer Rating]]), tblHP[[#This Row],[Customer Rating]]/10*2, 0)
   )
)</f>
        <v>0</v>
      </c>
      <c r="J136" s="53" t="str">
        <f>IF(tblHP[[#This Row],[Lead_Score]] &gt;= $M$2, "High",
 IF(tblHP[[#This Row],[Lead_Score]] &gt;= $M$3, "Medium", "Low"))</f>
        <v>Low</v>
      </c>
    </row>
    <row r="137" spans="1:10" x14ac:dyDescent="0.3">
      <c r="A137" s="68" t="s">
        <v>163</v>
      </c>
      <c r="B137" s="69" t="s">
        <v>21</v>
      </c>
      <c r="C137" s="69" t="s">
        <v>16</v>
      </c>
      <c r="D137" s="69">
        <f>IF(NOT(ISBLANK(tblClean[[#This Row],[Pre-Booking Date]])), 1, 0)</f>
        <v>1</v>
      </c>
      <c r="E137" s="69">
        <f>IF(NOT(ISBLANK(tblClean[[#This Row],[Booking Date]])), 1, 0)</f>
        <v>1</v>
      </c>
      <c r="F137" s="70">
        <v>3</v>
      </c>
      <c r="G137" s="42">
        <v>45947</v>
      </c>
      <c r="H137" s="66" cm="1">
        <f t="array" ref="H137">IFERROR(INDEX(tblClean[Is_Cancelled],ROW()-1),"")</f>
        <v>0</v>
      </c>
      <c r="I137" s="53">
        <f>IF(tblHP[[#This Row],[Is_Cancelled]]=1, 0,
   (IF(tblHP[[#This Row],[Lead Type]]="Hot",3,IF(tblHP[[#This Row],[Lead Type]]="Warm",2,IF(tblHP[[#This Row],[Lead Type]]="Cold",1,0)))
    + IF(tblHP[[#This Row],[Is_Booked]]=1,4,IF(tblHP[[#This Row],[Is_PreBooked]]=1,2,0))
    + IF(ISNUMBER(tblHP[[#This Row],[Customer Rating]]), tblHP[[#This Row],[Customer Rating]]/10*2, 0)
   )
)</f>
        <v>6.6</v>
      </c>
      <c r="J137" s="53" t="str">
        <f>IF(tblHP[[#This Row],[Lead_Score]] &gt;= $M$2, "High",
 IF(tblHP[[#This Row],[Lead_Score]] &gt;= $M$3, "Medium", "Low"))</f>
        <v>Low</v>
      </c>
    </row>
    <row r="138" spans="1:10" x14ac:dyDescent="0.3">
      <c r="A138" s="65" t="s">
        <v>164</v>
      </c>
      <c r="B138" s="66" t="s">
        <v>19</v>
      </c>
      <c r="C138" s="66" t="s">
        <v>16</v>
      </c>
      <c r="D138" s="66">
        <f>IF(NOT(ISBLANK(tblClean[[#This Row],[Pre-Booking Date]])), 1, 0)</f>
        <v>0</v>
      </c>
      <c r="E138" s="66">
        <f>IF(NOT(ISBLANK(tblClean[[#This Row],[Booking Date]])), 1, 0)</f>
        <v>0</v>
      </c>
      <c r="F138" s="67">
        <v>0</v>
      </c>
      <c r="G138" s="35">
        <v>45950</v>
      </c>
      <c r="H138" s="66" cm="1">
        <f t="array" ref="H138">IFERROR(INDEX(tblClean[Is_Cancelled],ROW()-1),"")</f>
        <v>0</v>
      </c>
      <c r="I138" s="53">
        <f>IF(tblHP[[#This Row],[Is_Cancelled]]=1, 0,
   (IF(tblHP[[#This Row],[Lead Type]]="Hot",3,IF(tblHP[[#This Row],[Lead Type]]="Warm",2,IF(tblHP[[#This Row],[Lead Type]]="Cold",1,0)))
    + IF(tblHP[[#This Row],[Is_Booked]]=1,4,IF(tblHP[[#This Row],[Is_PreBooked]]=1,2,0))
    + IF(ISNUMBER(tblHP[[#This Row],[Customer Rating]]), tblHP[[#This Row],[Customer Rating]]/10*2, 0)
   )
)</f>
        <v>2</v>
      </c>
      <c r="J138" s="53" t="str">
        <f>IF(tblHP[[#This Row],[Lead_Score]] &gt;= $M$2, "High",
 IF(tblHP[[#This Row],[Lead_Score]] &gt;= $M$3, "Medium", "Low"))</f>
        <v>Low</v>
      </c>
    </row>
    <row r="139" spans="1:10" x14ac:dyDescent="0.3">
      <c r="A139" s="68" t="s">
        <v>165</v>
      </c>
      <c r="B139" s="69" t="s">
        <v>21</v>
      </c>
      <c r="C139" s="69" t="s">
        <v>16</v>
      </c>
      <c r="D139" s="69">
        <f>IF(NOT(ISBLANK(tblClean[[#This Row],[Pre-Booking Date]])), 1, 0)</f>
        <v>0</v>
      </c>
      <c r="E139" s="69">
        <f>IF(NOT(ISBLANK(tblClean[[#This Row],[Booking Date]])), 1, 0)</f>
        <v>0</v>
      </c>
      <c r="F139" s="70"/>
      <c r="G139" s="42">
        <v>45940</v>
      </c>
      <c r="H139" s="66" cm="1">
        <f t="array" ref="H139">IFERROR(INDEX(tblClean[Is_Cancelled],ROW()-1),"")</f>
        <v>1</v>
      </c>
      <c r="I139" s="53">
        <f>IF(tblHP[[#This Row],[Is_Cancelled]]=1, 0,
   (IF(tblHP[[#This Row],[Lead Type]]="Hot",3,IF(tblHP[[#This Row],[Lead Type]]="Warm",2,IF(tblHP[[#This Row],[Lead Type]]="Cold",1,0)))
    + IF(tblHP[[#This Row],[Is_Booked]]=1,4,IF(tblHP[[#This Row],[Is_PreBooked]]=1,2,0))
    + IF(ISNUMBER(tblHP[[#This Row],[Customer Rating]]), tblHP[[#This Row],[Customer Rating]]/10*2, 0)
   )
)</f>
        <v>0</v>
      </c>
      <c r="J139" s="53" t="str">
        <f>IF(tblHP[[#This Row],[Lead_Score]] &gt;= $M$2, "High",
 IF(tblHP[[#This Row],[Lead_Score]] &gt;= $M$3, "Medium", "Low"))</f>
        <v>Low</v>
      </c>
    </row>
    <row r="140" spans="1:10" x14ac:dyDescent="0.3">
      <c r="A140" s="65" t="s">
        <v>166</v>
      </c>
      <c r="B140" s="66" t="s">
        <v>15</v>
      </c>
      <c r="C140" s="66" t="s">
        <v>22</v>
      </c>
      <c r="D140" s="66">
        <f>IF(NOT(ISBLANK(tblClean[[#This Row],[Pre-Booking Date]])), 1, 0)</f>
        <v>1</v>
      </c>
      <c r="E140" s="66">
        <f>IF(NOT(ISBLANK(tblClean[[#This Row],[Booking Date]])), 1, 0)</f>
        <v>1</v>
      </c>
      <c r="F140" s="67"/>
      <c r="G140" s="35">
        <v>45934</v>
      </c>
      <c r="H140" s="66" cm="1">
        <f t="array" ref="H140">IFERROR(INDEX(tblClean[Is_Cancelled],ROW()-1),"")</f>
        <v>1</v>
      </c>
      <c r="I140" s="53">
        <f>IF(tblHP[[#This Row],[Is_Cancelled]]=1, 0,
   (IF(tblHP[[#This Row],[Lead Type]]="Hot",3,IF(tblHP[[#This Row],[Lead Type]]="Warm",2,IF(tblHP[[#This Row],[Lead Type]]="Cold",1,0)))
    + IF(tblHP[[#This Row],[Is_Booked]]=1,4,IF(tblHP[[#This Row],[Is_PreBooked]]=1,2,0))
    + IF(ISNUMBER(tblHP[[#This Row],[Customer Rating]]), tblHP[[#This Row],[Customer Rating]]/10*2, 0)
   )
)</f>
        <v>0</v>
      </c>
      <c r="J140" s="53" t="str">
        <f>IF(tblHP[[#This Row],[Lead_Score]] &gt;= $M$2, "High",
 IF(tblHP[[#This Row],[Lead_Score]] &gt;= $M$3, "Medium", "Low"))</f>
        <v>Low</v>
      </c>
    </row>
    <row r="141" spans="1:10" x14ac:dyDescent="0.3">
      <c r="A141" s="68" t="s">
        <v>167</v>
      </c>
      <c r="B141" s="69" t="s">
        <v>15</v>
      </c>
      <c r="C141" s="69" t="s">
        <v>16</v>
      </c>
      <c r="D141" s="69">
        <f>IF(NOT(ISBLANK(tblClean[[#This Row],[Pre-Booking Date]])), 1, 0)</f>
        <v>0</v>
      </c>
      <c r="E141" s="69">
        <f>IF(NOT(ISBLANK(tblClean[[#This Row],[Booking Date]])), 1, 0)</f>
        <v>0</v>
      </c>
      <c r="F141" s="70">
        <v>5</v>
      </c>
      <c r="G141" s="42">
        <v>45957</v>
      </c>
      <c r="H141" s="66" cm="1">
        <f t="array" ref="H141">IFERROR(INDEX(tblClean[Is_Cancelled],ROW()-1),"")</f>
        <v>0</v>
      </c>
      <c r="I141" s="53">
        <f>IF(tblHP[[#This Row],[Is_Cancelled]]=1, 0,
   (IF(tblHP[[#This Row],[Lead Type]]="Hot",3,IF(tblHP[[#This Row],[Lead Type]]="Warm",2,IF(tblHP[[#This Row],[Lead Type]]="Cold",1,0)))
    + IF(tblHP[[#This Row],[Is_Booked]]=1,4,IF(tblHP[[#This Row],[Is_PreBooked]]=1,2,0))
    + IF(ISNUMBER(tblHP[[#This Row],[Customer Rating]]), tblHP[[#This Row],[Customer Rating]]/10*2, 0)
   )
)</f>
        <v>3</v>
      </c>
      <c r="J141" s="53" t="str">
        <f>IF(tblHP[[#This Row],[Lead_Score]] &gt;= $M$2, "High",
 IF(tblHP[[#This Row],[Lead_Score]] &gt;= $M$3, "Medium", "Low"))</f>
        <v>Low</v>
      </c>
    </row>
    <row r="142" spans="1:10" x14ac:dyDescent="0.3">
      <c r="A142" s="65" t="s">
        <v>168</v>
      </c>
      <c r="B142" s="66" t="s">
        <v>15</v>
      </c>
      <c r="C142" s="66" t="s">
        <v>16</v>
      </c>
      <c r="D142" s="66">
        <f>IF(NOT(ISBLANK(tblClean[[#This Row],[Pre-Booking Date]])), 1, 0)</f>
        <v>1</v>
      </c>
      <c r="E142" s="66">
        <f>IF(NOT(ISBLANK(tblClean[[#This Row],[Booking Date]])), 1, 0)</f>
        <v>1</v>
      </c>
      <c r="F142" s="67">
        <v>0</v>
      </c>
      <c r="G142" s="35">
        <v>45937</v>
      </c>
      <c r="H142" s="66" cm="1">
        <f t="array" ref="H142">IFERROR(INDEX(tblClean[Is_Cancelled],ROW()-1),"")</f>
        <v>0</v>
      </c>
      <c r="I142" s="53">
        <f>IF(tblHP[[#This Row],[Is_Cancelled]]=1, 0,
   (IF(tblHP[[#This Row],[Lead Type]]="Hot",3,IF(tblHP[[#This Row],[Lead Type]]="Warm",2,IF(tblHP[[#This Row],[Lead Type]]="Cold",1,0)))
    + IF(tblHP[[#This Row],[Is_Booked]]=1,4,IF(tblHP[[#This Row],[Is_PreBooked]]=1,2,0))
    + IF(ISNUMBER(tblHP[[#This Row],[Customer Rating]]), tblHP[[#This Row],[Customer Rating]]/10*2, 0)
   )
)</f>
        <v>6</v>
      </c>
      <c r="J142" s="53" t="str">
        <f>IF(tblHP[[#This Row],[Lead_Score]] &gt;= $M$2, "High",
 IF(tblHP[[#This Row],[Lead_Score]] &gt;= $M$3, "Medium", "Low"))</f>
        <v>Low</v>
      </c>
    </row>
    <row r="143" spans="1:10" x14ac:dyDescent="0.3">
      <c r="A143" s="68" t="s">
        <v>169</v>
      </c>
      <c r="B143" s="69" t="s">
        <v>32</v>
      </c>
      <c r="C143" s="69" t="s">
        <v>22</v>
      </c>
      <c r="D143" s="69">
        <f>IF(NOT(ISBLANK(tblClean[[#This Row],[Pre-Booking Date]])), 1, 0)</f>
        <v>0</v>
      </c>
      <c r="E143" s="69">
        <f>IF(NOT(ISBLANK(tblClean[[#This Row],[Booking Date]])), 1, 0)</f>
        <v>0</v>
      </c>
      <c r="F143" s="70"/>
      <c r="G143" s="42">
        <v>45940</v>
      </c>
      <c r="H143" s="66" cm="1">
        <f t="array" ref="H143">IFERROR(INDEX(tblClean[Is_Cancelled],ROW()-1),"")</f>
        <v>1</v>
      </c>
      <c r="I143" s="53">
        <f>IF(tblHP[[#This Row],[Is_Cancelled]]=1, 0,
   (IF(tblHP[[#This Row],[Lead Type]]="Hot",3,IF(tblHP[[#This Row],[Lead Type]]="Warm",2,IF(tblHP[[#This Row],[Lead Type]]="Cold",1,0)))
    + IF(tblHP[[#This Row],[Is_Booked]]=1,4,IF(tblHP[[#This Row],[Is_PreBooked]]=1,2,0))
    + IF(ISNUMBER(tblHP[[#This Row],[Customer Rating]]), tblHP[[#This Row],[Customer Rating]]/10*2, 0)
   )
)</f>
        <v>0</v>
      </c>
      <c r="J143" s="53" t="str">
        <f>IF(tblHP[[#This Row],[Lead_Score]] &gt;= $M$2, "High",
 IF(tblHP[[#This Row],[Lead_Score]] &gt;= $M$3, "Medium", "Low"))</f>
        <v>Low</v>
      </c>
    </row>
    <row r="144" spans="1:10" x14ac:dyDescent="0.3">
      <c r="A144" s="65" t="s">
        <v>170</v>
      </c>
      <c r="B144" s="66" t="s">
        <v>19</v>
      </c>
      <c r="C144" s="66" t="s">
        <v>30</v>
      </c>
      <c r="D144" s="66">
        <f>IF(NOT(ISBLANK(tblClean[[#This Row],[Pre-Booking Date]])), 1, 0)</f>
        <v>1</v>
      </c>
      <c r="E144" s="66">
        <f>IF(NOT(ISBLANK(tblClean[[#This Row],[Booking Date]])), 1, 0)</f>
        <v>1</v>
      </c>
      <c r="F144" s="67">
        <v>4</v>
      </c>
      <c r="G144" s="35">
        <v>45938</v>
      </c>
      <c r="H144" s="66" cm="1">
        <f t="array" ref="H144">IFERROR(INDEX(tblClean[Is_Cancelled],ROW()-1),"")</f>
        <v>0</v>
      </c>
      <c r="I144" s="53">
        <f>IF(tblHP[[#This Row],[Is_Cancelled]]=1, 0,
   (IF(tblHP[[#This Row],[Lead Type]]="Hot",3,IF(tblHP[[#This Row],[Lead Type]]="Warm",2,IF(tblHP[[#This Row],[Lead Type]]="Cold",1,0)))
    + IF(tblHP[[#This Row],[Is_Booked]]=1,4,IF(tblHP[[#This Row],[Is_PreBooked]]=1,2,0))
    + IF(ISNUMBER(tblHP[[#This Row],[Customer Rating]]), tblHP[[#This Row],[Customer Rating]]/10*2, 0)
   )
)</f>
        <v>7.8</v>
      </c>
      <c r="J144" s="53" t="str">
        <f>IF(tblHP[[#This Row],[Lead_Score]] &gt;= $M$2, "High",
 IF(tblHP[[#This Row],[Lead_Score]] &gt;= $M$3, "Medium", "Low"))</f>
        <v>Medium</v>
      </c>
    </row>
    <row r="145" spans="1:10" x14ac:dyDescent="0.3">
      <c r="A145" s="68" t="s">
        <v>171</v>
      </c>
      <c r="B145" s="69" t="s">
        <v>32</v>
      </c>
      <c r="C145" s="69" t="s">
        <v>30</v>
      </c>
      <c r="D145" s="69">
        <f>IF(NOT(ISBLANK(tblClean[[#This Row],[Pre-Booking Date]])), 1, 0)</f>
        <v>1</v>
      </c>
      <c r="E145" s="69">
        <f>IF(NOT(ISBLANK(tblClean[[#This Row],[Booking Date]])), 1, 0)</f>
        <v>1</v>
      </c>
      <c r="F145" s="70">
        <v>1</v>
      </c>
      <c r="G145" s="42">
        <v>45942</v>
      </c>
      <c r="H145" s="66" cm="1">
        <f t="array" ref="H145">IFERROR(INDEX(tblClean[Is_Cancelled],ROW()-1),"")</f>
        <v>0</v>
      </c>
      <c r="I145" s="53">
        <f>IF(tblHP[[#This Row],[Is_Cancelled]]=1, 0,
   (IF(tblHP[[#This Row],[Lead Type]]="Hot",3,IF(tblHP[[#This Row],[Lead Type]]="Warm",2,IF(tblHP[[#This Row],[Lead Type]]="Cold",1,0)))
    + IF(tblHP[[#This Row],[Is_Booked]]=1,4,IF(tblHP[[#This Row],[Is_PreBooked]]=1,2,0))
    + IF(ISNUMBER(tblHP[[#This Row],[Customer Rating]]), tblHP[[#This Row],[Customer Rating]]/10*2, 0)
   )
)</f>
        <v>7.2</v>
      </c>
      <c r="J145" s="53" t="str">
        <f>IF(tblHP[[#This Row],[Lead_Score]] &gt;= $M$2, "High",
 IF(tblHP[[#This Row],[Lead_Score]] &gt;= $M$3, "Medium", "Low"))</f>
        <v>Low</v>
      </c>
    </row>
    <row r="146" spans="1:10" x14ac:dyDescent="0.3">
      <c r="A146" s="65" t="s">
        <v>172</v>
      </c>
      <c r="B146" s="66" t="s">
        <v>15</v>
      </c>
      <c r="C146" s="66" t="s">
        <v>30</v>
      </c>
      <c r="D146" s="66">
        <f>IF(NOT(ISBLANK(tblClean[[#This Row],[Pre-Booking Date]])), 1, 0)</f>
        <v>1</v>
      </c>
      <c r="E146" s="66">
        <f>IF(NOT(ISBLANK(tblClean[[#This Row],[Booking Date]])), 1, 0)</f>
        <v>1</v>
      </c>
      <c r="F146" s="67">
        <v>6</v>
      </c>
      <c r="G146" s="35">
        <v>45936</v>
      </c>
      <c r="H146" s="66" cm="1">
        <f t="array" ref="H146">IFERROR(INDEX(tblClean[Is_Cancelled],ROW()-1),"")</f>
        <v>0</v>
      </c>
      <c r="I146"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46" s="53" t="str">
        <f>IF(tblHP[[#This Row],[Lead_Score]] &gt;= $M$2, "High",
 IF(tblHP[[#This Row],[Lead_Score]] &gt;= $M$3, "Medium", "Low"))</f>
        <v>High</v>
      </c>
    </row>
    <row r="147" spans="1:10" x14ac:dyDescent="0.3">
      <c r="A147" s="68" t="s">
        <v>173</v>
      </c>
      <c r="B147" s="69" t="s">
        <v>19</v>
      </c>
      <c r="C147" s="69" t="s">
        <v>16</v>
      </c>
      <c r="D147" s="69">
        <f>IF(NOT(ISBLANK(tblClean[[#This Row],[Pre-Booking Date]])), 1, 0)</f>
        <v>0</v>
      </c>
      <c r="E147" s="69">
        <f>IF(NOT(ISBLANK(tblClean[[#This Row],[Booking Date]])), 1, 0)</f>
        <v>0</v>
      </c>
      <c r="F147" s="70">
        <v>1</v>
      </c>
      <c r="G147" s="42">
        <v>45940</v>
      </c>
      <c r="H147" s="66" cm="1">
        <f t="array" ref="H147">IFERROR(INDEX(tblClean[Is_Cancelled],ROW()-1),"")</f>
        <v>0</v>
      </c>
      <c r="I147" s="53">
        <f>IF(tblHP[[#This Row],[Is_Cancelled]]=1, 0,
   (IF(tblHP[[#This Row],[Lead Type]]="Hot",3,IF(tblHP[[#This Row],[Lead Type]]="Warm",2,IF(tblHP[[#This Row],[Lead Type]]="Cold",1,0)))
    + IF(tblHP[[#This Row],[Is_Booked]]=1,4,IF(tblHP[[#This Row],[Is_PreBooked]]=1,2,0))
    + IF(ISNUMBER(tblHP[[#This Row],[Customer Rating]]), tblHP[[#This Row],[Customer Rating]]/10*2, 0)
   )
)</f>
        <v>2.2000000000000002</v>
      </c>
      <c r="J147" s="53" t="str">
        <f>IF(tblHP[[#This Row],[Lead_Score]] &gt;= $M$2, "High",
 IF(tblHP[[#This Row],[Lead_Score]] &gt;= $M$3, "Medium", "Low"))</f>
        <v>Low</v>
      </c>
    </row>
    <row r="148" spans="1:10" x14ac:dyDescent="0.3">
      <c r="A148" s="65" t="s">
        <v>174</v>
      </c>
      <c r="B148" s="66" t="s">
        <v>15</v>
      </c>
      <c r="C148" s="66" t="s">
        <v>30</v>
      </c>
      <c r="D148" s="66">
        <f>IF(NOT(ISBLANK(tblClean[[#This Row],[Pre-Booking Date]])), 1, 0)</f>
        <v>1</v>
      </c>
      <c r="E148" s="66">
        <f>IF(NOT(ISBLANK(tblClean[[#This Row],[Booking Date]])), 1, 0)</f>
        <v>1</v>
      </c>
      <c r="F148" s="67">
        <v>6</v>
      </c>
      <c r="G148" s="35">
        <v>45931</v>
      </c>
      <c r="H148" s="66" cm="1">
        <f t="array" ref="H148">IFERROR(INDEX(tblClean[Is_Cancelled],ROW()-1),"")</f>
        <v>0</v>
      </c>
      <c r="I148"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48" s="53" t="str">
        <f>IF(tblHP[[#This Row],[Lead_Score]] &gt;= $M$2, "High",
 IF(tblHP[[#This Row],[Lead_Score]] &gt;= $M$3, "Medium", "Low"))</f>
        <v>High</v>
      </c>
    </row>
    <row r="149" spans="1:10" x14ac:dyDescent="0.3">
      <c r="A149" s="68" t="s">
        <v>175</v>
      </c>
      <c r="B149" s="69" t="s">
        <v>32</v>
      </c>
      <c r="C149" s="69" t="s">
        <v>22</v>
      </c>
      <c r="D149" s="69">
        <f>IF(NOT(ISBLANK(tblClean[[#This Row],[Pre-Booking Date]])), 1, 0)</f>
        <v>1</v>
      </c>
      <c r="E149" s="69">
        <f>IF(NOT(ISBLANK(tblClean[[#This Row],[Booking Date]])), 1, 0)</f>
        <v>1</v>
      </c>
      <c r="F149" s="70"/>
      <c r="G149" s="42">
        <v>45953</v>
      </c>
      <c r="H149" s="66" cm="1">
        <f t="array" ref="H149">IFERROR(INDEX(tblClean[Is_Cancelled],ROW()-1),"")</f>
        <v>1</v>
      </c>
      <c r="I149" s="53">
        <f>IF(tblHP[[#This Row],[Is_Cancelled]]=1, 0,
   (IF(tblHP[[#This Row],[Lead Type]]="Hot",3,IF(tblHP[[#This Row],[Lead Type]]="Warm",2,IF(tblHP[[#This Row],[Lead Type]]="Cold",1,0)))
    + IF(tblHP[[#This Row],[Is_Booked]]=1,4,IF(tblHP[[#This Row],[Is_PreBooked]]=1,2,0))
    + IF(ISNUMBER(tblHP[[#This Row],[Customer Rating]]), tblHP[[#This Row],[Customer Rating]]/10*2, 0)
   )
)</f>
        <v>0</v>
      </c>
      <c r="J149" s="53" t="str">
        <f>IF(tblHP[[#This Row],[Lead_Score]] &gt;= $M$2, "High",
 IF(tblHP[[#This Row],[Lead_Score]] &gt;= $M$3, "Medium", "Low"))</f>
        <v>Low</v>
      </c>
    </row>
    <row r="150" spans="1:10" x14ac:dyDescent="0.3">
      <c r="A150" s="65" t="s">
        <v>176</v>
      </c>
      <c r="B150" s="66" t="s">
        <v>32</v>
      </c>
      <c r="C150" s="66" t="s">
        <v>30</v>
      </c>
      <c r="D150" s="66">
        <f>IF(NOT(ISBLANK(tblClean[[#This Row],[Pre-Booking Date]])), 1, 0)</f>
        <v>0</v>
      </c>
      <c r="E150" s="66">
        <f>IF(NOT(ISBLANK(tblClean[[#This Row],[Booking Date]])), 1, 0)</f>
        <v>0</v>
      </c>
      <c r="F150" s="67">
        <v>5</v>
      </c>
      <c r="G150" s="35">
        <v>45948</v>
      </c>
      <c r="H150" s="66" cm="1">
        <f t="array" ref="H150">IFERROR(INDEX(tblClean[Is_Cancelled],ROW()-1),"")</f>
        <v>0</v>
      </c>
      <c r="I150" s="53">
        <f>IF(tblHP[[#This Row],[Is_Cancelled]]=1, 0,
   (IF(tblHP[[#This Row],[Lead Type]]="Hot",3,IF(tblHP[[#This Row],[Lead Type]]="Warm",2,IF(tblHP[[#This Row],[Lead Type]]="Cold",1,0)))
    + IF(tblHP[[#This Row],[Is_Booked]]=1,4,IF(tblHP[[#This Row],[Is_PreBooked]]=1,2,0))
    + IF(ISNUMBER(tblHP[[#This Row],[Customer Rating]]), tblHP[[#This Row],[Customer Rating]]/10*2, 0)
   )
)</f>
        <v>4</v>
      </c>
      <c r="J150" s="53" t="str">
        <f>IF(tblHP[[#This Row],[Lead_Score]] &gt;= $M$2, "High",
 IF(tblHP[[#This Row],[Lead_Score]] &gt;= $M$3, "Medium", "Low"))</f>
        <v>Low</v>
      </c>
    </row>
    <row r="151" spans="1:10" x14ac:dyDescent="0.3">
      <c r="A151" s="68" t="s">
        <v>177</v>
      </c>
      <c r="B151" s="69" t="s">
        <v>32</v>
      </c>
      <c r="C151" s="69" t="s">
        <v>16</v>
      </c>
      <c r="D151" s="69">
        <f>IF(NOT(ISBLANK(tblClean[[#This Row],[Pre-Booking Date]])), 1, 0)</f>
        <v>1</v>
      </c>
      <c r="E151" s="69">
        <f>IF(NOT(ISBLANK(tblClean[[#This Row],[Booking Date]])), 1, 0)</f>
        <v>1</v>
      </c>
      <c r="F151" s="70">
        <v>4</v>
      </c>
      <c r="G151" s="42">
        <v>45935</v>
      </c>
      <c r="H151" s="66" cm="1">
        <f t="array" ref="H151">IFERROR(INDEX(tblClean[Is_Cancelled],ROW()-1),"")</f>
        <v>0</v>
      </c>
      <c r="I151" s="53">
        <f>IF(tblHP[[#This Row],[Is_Cancelled]]=1, 0,
   (IF(tblHP[[#This Row],[Lead Type]]="Hot",3,IF(tblHP[[#This Row],[Lead Type]]="Warm",2,IF(tblHP[[#This Row],[Lead Type]]="Cold",1,0)))
    + IF(tblHP[[#This Row],[Is_Booked]]=1,4,IF(tblHP[[#This Row],[Is_PreBooked]]=1,2,0))
    + IF(ISNUMBER(tblHP[[#This Row],[Customer Rating]]), tblHP[[#This Row],[Customer Rating]]/10*2, 0)
   )
)</f>
        <v>6.8</v>
      </c>
      <c r="J151" s="53" t="str">
        <f>IF(tblHP[[#This Row],[Lead_Score]] &gt;= $M$2, "High",
 IF(tblHP[[#This Row],[Lead_Score]] &gt;= $M$3, "Medium", "Low"))</f>
        <v>Low</v>
      </c>
    </row>
    <row r="152" spans="1:10" x14ac:dyDescent="0.3">
      <c r="A152" s="65" t="s">
        <v>178</v>
      </c>
      <c r="B152" s="66" t="s">
        <v>15</v>
      </c>
      <c r="C152" s="66" t="s">
        <v>30</v>
      </c>
      <c r="D152" s="66">
        <f>IF(NOT(ISBLANK(tblClean[[#This Row],[Pre-Booking Date]])), 1, 0)</f>
        <v>1</v>
      </c>
      <c r="E152" s="66">
        <f>IF(NOT(ISBLANK(tblClean[[#This Row],[Booking Date]])), 1, 0)</f>
        <v>1</v>
      </c>
      <c r="F152" s="67">
        <v>2</v>
      </c>
      <c r="G152" s="35">
        <v>45939</v>
      </c>
      <c r="H152" s="66" cm="1">
        <f t="array" ref="H152">IFERROR(INDEX(tblClean[Is_Cancelled],ROW()-1),"")</f>
        <v>0</v>
      </c>
      <c r="I152" s="53">
        <f>IF(tblHP[[#This Row],[Is_Cancelled]]=1, 0,
   (IF(tblHP[[#This Row],[Lead Type]]="Hot",3,IF(tblHP[[#This Row],[Lead Type]]="Warm",2,IF(tblHP[[#This Row],[Lead Type]]="Cold",1,0)))
    + IF(tblHP[[#This Row],[Is_Booked]]=1,4,IF(tblHP[[#This Row],[Is_PreBooked]]=1,2,0))
    + IF(ISNUMBER(tblHP[[#This Row],[Customer Rating]]), tblHP[[#This Row],[Customer Rating]]/10*2, 0)
   )
)</f>
        <v>7.4</v>
      </c>
      <c r="J152" s="53" t="str">
        <f>IF(tblHP[[#This Row],[Lead_Score]] &gt;= $M$2, "High",
 IF(tblHP[[#This Row],[Lead_Score]] &gt;= $M$3, "Medium", "Low"))</f>
        <v>Low</v>
      </c>
    </row>
    <row r="153" spans="1:10" x14ac:dyDescent="0.3">
      <c r="A153" s="68" t="s">
        <v>179</v>
      </c>
      <c r="B153" s="69" t="s">
        <v>19</v>
      </c>
      <c r="C153" s="69" t="s">
        <v>22</v>
      </c>
      <c r="D153" s="69">
        <f>IF(NOT(ISBLANK(tblClean[[#This Row],[Pre-Booking Date]])), 1, 0)</f>
        <v>1</v>
      </c>
      <c r="E153" s="69">
        <f>IF(NOT(ISBLANK(tblClean[[#This Row],[Booking Date]])), 1, 0)</f>
        <v>1</v>
      </c>
      <c r="F153" s="70"/>
      <c r="G153" s="42">
        <v>45932</v>
      </c>
      <c r="H153" s="66" cm="1">
        <f t="array" ref="H153">IFERROR(INDEX(tblClean[Is_Cancelled],ROW()-1),"")</f>
        <v>1</v>
      </c>
      <c r="I153" s="53">
        <f>IF(tblHP[[#This Row],[Is_Cancelled]]=1, 0,
   (IF(tblHP[[#This Row],[Lead Type]]="Hot",3,IF(tblHP[[#This Row],[Lead Type]]="Warm",2,IF(tblHP[[#This Row],[Lead Type]]="Cold",1,0)))
    + IF(tblHP[[#This Row],[Is_Booked]]=1,4,IF(tblHP[[#This Row],[Is_PreBooked]]=1,2,0))
    + IF(ISNUMBER(tblHP[[#This Row],[Customer Rating]]), tblHP[[#This Row],[Customer Rating]]/10*2, 0)
   )
)</f>
        <v>0</v>
      </c>
      <c r="J153" s="53" t="str">
        <f>IF(tblHP[[#This Row],[Lead_Score]] &gt;= $M$2, "High",
 IF(tblHP[[#This Row],[Lead_Score]] &gt;= $M$3, "Medium", "Low"))</f>
        <v>Low</v>
      </c>
    </row>
    <row r="154" spans="1:10" x14ac:dyDescent="0.3">
      <c r="A154" s="65" t="s">
        <v>180</v>
      </c>
      <c r="B154" s="66" t="s">
        <v>19</v>
      </c>
      <c r="C154" s="66" t="s">
        <v>22</v>
      </c>
      <c r="D154" s="66">
        <f>IF(NOT(ISBLANK(tblClean[[#This Row],[Pre-Booking Date]])), 1, 0)</f>
        <v>1</v>
      </c>
      <c r="E154" s="66">
        <f>IF(NOT(ISBLANK(tblClean[[#This Row],[Booking Date]])), 1, 0)</f>
        <v>1</v>
      </c>
      <c r="F154" s="67"/>
      <c r="G154" s="35">
        <v>45932</v>
      </c>
      <c r="H154" s="66" cm="1">
        <f t="array" ref="H154">IFERROR(INDEX(tblClean[Is_Cancelled],ROW()-1),"")</f>
        <v>1</v>
      </c>
      <c r="I154" s="53">
        <f>IF(tblHP[[#This Row],[Is_Cancelled]]=1, 0,
   (IF(tblHP[[#This Row],[Lead Type]]="Hot",3,IF(tblHP[[#This Row],[Lead Type]]="Warm",2,IF(tblHP[[#This Row],[Lead Type]]="Cold",1,0)))
    + IF(tblHP[[#This Row],[Is_Booked]]=1,4,IF(tblHP[[#This Row],[Is_PreBooked]]=1,2,0))
    + IF(ISNUMBER(tblHP[[#This Row],[Customer Rating]]), tblHP[[#This Row],[Customer Rating]]/10*2, 0)
   )
)</f>
        <v>0</v>
      </c>
      <c r="J154" s="53" t="str">
        <f>IF(tblHP[[#This Row],[Lead_Score]] &gt;= $M$2, "High",
 IF(tblHP[[#This Row],[Lead_Score]] &gt;= $M$3, "Medium", "Low"))</f>
        <v>Low</v>
      </c>
    </row>
    <row r="155" spans="1:10" x14ac:dyDescent="0.3">
      <c r="A155" s="68" t="s">
        <v>181</v>
      </c>
      <c r="B155" s="69" t="s">
        <v>15</v>
      </c>
      <c r="C155" s="69" t="s">
        <v>16</v>
      </c>
      <c r="D155" s="69">
        <f>IF(NOT(ISBLANK(tblClean[[#This Row],[Pre-Booking Date]])), 1, 0)</f>
        <v>1</v>
      </c>
      <c r="E155" s="69">
        <f>IF(NOT(ISBLANK(tblClean[[#This Row],[Booking Date]])), 1, 0)</f>
        <v>1</v>
      </c>
      <c r="F155" s="70">
        <v>7</v>
      </c>
      <c r="G155" s="42">
        <v>45948</v>
      </c>
      <c r="H155" s="66" cm="1">
        <f t="array" ref="H155">IFERROR(INDEX(tblClean[Is_Cancelled],ROW()-1),"")</f>
        <v>0</v>
      </c>
      <c r="I155" s="53">
        <f>IF(tblHP[[#This Row],[Is_Cancelled]]=1, 0,
   (IF(tblHP[[#This Row],[Lead Type]]="Hot",3,IF(tblHP[[#This Row],[Lead Type]]="Warm",2,IF(tblHP[[#This Row],[Lead Type]]="Cold",1,0)))
    + IF(tblHP[[#This Row],[Is_Booked]]=1,4,IF(tblHP[[#This Row],[Is_PreBooked]]=1,2,0))
    + IF(ISNUMBER(tblHP[[#This Row],[Customer Rating]]), tblHP[[#This Row],[Customer Rating]]/10*2, 0)
   )
)</f>
        <v>7.4</v>
      </c>
      <c r="J155" s="53" t="str">
        <f>IF(tblHP[[#This Row],[Lead_Score]] &gt;= $M$2, "High",
 IF(tblHP[[#This Row],[Lead_Score]] &gt;= $M$3, "Medium", "Low"))</f>
        <v>Low</v>
      </c>
    </row>
    <row r="156" spans="1:10" x14ac:dyDescent="0.3">
      <c r="A156" s="65" t="s">
        <v>182</v>
      </c>
      <c r="B156" s="66" t="s">
        <v>19</v>
      </c>
      <c r="C156" s="66" t="s">
        <v>22</v>
      </c>
      <c r="D156" s="66">
        <f>IF(NOT(ISBLANK(tblClean[[#This Row],[Pre-Booking Date]])), 1, 0)</f>
        <v>0</v>
      </c>
      <c r="E156" s="66">
        <f>IF(NOT(ISBLANK(tblClean[[#This Row],[Booking Date]])), 1, 0)</f>
        <v>0</v>
      </c>
      <c r="F156" s="67"/>
      <c r="G156" s="35">
        <v>45940</v>
      </c>
      <c r="H156" s="66" cm="1">
        <f t="array" ref="H156">IFERROR(INDEX(tblClean[Is_Cancelled],ROW()-1),"")</f>
        <v>1</v>
      </c>
      <c r="I156" s="53">
        <f>IF(tblHP[[#This Row],[Is_Cancelled]]=1, 0,
   (IF(tblHP[[#This Row],[Lead Type]]="Hot",3,IF(tblHP[[#This Row],[Lead Type]]="Warm",2,IF(tblHP[[#This Row],[Lead Type]]="Cold",1,0)))
    + IF(tblHP[[#This Row],[Is_Booked]]=1,4,IF(tblHP[[#This Row],[Is_PreBooked]]=1,2,0))
    + IF(ISNUMBER(tblHP[[#This Row],[Customer Rating]]), tblHP[[#This Row],[Customer Rating]]/10*2, 0)
   )
)</f>
        <v>0</v>
      </c>
      <c r="J156" s="53" t="str">
        <f>IF(tblHP[[#This Row],[Lead_Score]] &gt;= $M$2, "High",
 IF(tblHP[[#This Row],[Lead_Score]] &gt;= $M$3, "Medium", "Low"))</f>
        <v>Low</v>
      </c>
    </row>
    <row r="157" spans="1:10" x14ac:dyDescent="0.3">
      <c r="A157" s="68" t="s">
        <v>183</v>
      </c>
      <c r="B157" s="69" t="s">
        <v>15</v>
      </c>
      <c r="C157" s="69" t="s">
        <v>30</v>
      </c>
      <c r="D157" s="69">
        <f>IF(NOT(ISBLANK(tblClean[[#This Row],[Pre-Booking Date]])), 1, 0)</f>
        <v>1</v>
      </c>
      <c r="E157" s="69">
        <f>IF(NOT(ISBLANK(tblClean[[#This Row],[Booking Date]])), 1, 0)</f>
        <v>1</v>
      </c>
      <c r="F157" s="70">
        <v>4</v>
      </c>
      <c r="G157" s="42">
        <v>45953</v>
      </c>
      <c r="H157" s="66" cm="1">
        <f t="array" ref="H157">IFERROR(INDEX(tblClean[Is_Cancelled],ROW()-1),"")</f>
        <v>0</v>
      </c>
      <c r="I157" s="53">
        <f>IF(tblHP[[#This Row],[Is_Cancelled]]=1, 0,
   (IF(tblHP[[#This Row],[Lead Type]]="Hot",3,IF(tblHP[[#This Row],[Lead Type]]="Warm",2,IF(tblHP[[#This Row],[Lead Type]]="Cold",1,0)))
    + IF(tblHP[[#This Row],[Is_Booked]]=1,4,IF(tblHP[[#This Row],[Is_PreBooked]]=1,2,0))
    + IF(ISNUMBER(tblHP[[#This Row],[Customer Rating]]), tblHP[[#This Row],[Customer Rating]]/10*2, 0)
   )
)</f>
        <v>7.8</v>
      </c>
      <c r="J157" s="53" t="str">
        <f>IF(tblHP[[#This Row],[Lead_Score]] &gt;= $M$2, "High",
 IF(tblHP[[#This Row],[Lead_Score]] &gt;= $M$3, "Medium", "Low"))</f>
        <v>Medium</v>
      </c>
    </row>
    <row r="158" spans="1:10" x14ac:dyDescent="0.3">
      <c r="A158" s="65" t="s">
        <v>184</v>
      </c>
      <c r="B158" s="66" t="s">
        <v>19</v>
      </c>
      <c r="C158" s="66" t="s">
        <v>22</v>
      </c>
      <c r="D158" s="66">
        <f>IF(NOT(ISBLANK(tblClean[[#This Row],[Pre-Booking Date]])), 1, 0)</f>
        <v>1</v>
      </c>
      <c r="E158" s="66">
        <f>IF(NOT(ISBLANK(tblClean[[#This Row],[Booking Date]])), 1, 0)</f>
        <v>1</v>
      </c>
      <c r="F158" s="67"/>
      <c r="G158" s="35">
        <v>45961</v>
      </c>
      <c r="H158" s="66" cm="1">
        <f t="array" ref="H158">IFERROR(INDEX(tblClean[Is_Cancelled],ROW()-1),"")</f>
        <v>1</v>
      </c>
      <c r="I158" s="53">
        <f>IF(tblHP[[#This Row],[Is_Cancelled]]=1, 0,
   (IF(tblHP[[#This Row],[Lead Type]]="Hot",3,IF(tblHP[[#This Row],[Lead Type]]="Warm",2,IF(tblHP[[#This Row],[Lead Type]]="Cold",1,0)))
    + IF(tblHP[[#This Row],[Is_Booked]]=1,4,IF(tblHP[[#This Row],[Is_PreBooked]]=1,2,0))
    + IF(ISNUMBER(tblHP[[#This Row],[Customer Rating]]), tblHP[[#This Row],[Customer Rating]]/10*2, 0)
   )
)</f>
        <v>0</v>
      </c>
      <c r="J158" s="53" t="str">
        <f>IF(tblHP[[#This Row],[Lead_Score]] &gt;= $M$2, "High",
 IF(tblHP[[#This Row],[Lead_Score]] &gt;= $M$3, "Medium", "Low"))</f>
        <v>Low</v>
      </c>
    </row>
    <row r="159" spans="1:10" x14ac:dyDescent="0.3">
      <c r="A159" s="68" t="s">
        <v>185</v>
      </c>
      <c r="B159" s="69" t="s">
        <v>21</v>
      </c>
      <c r="C159" s="69" t="s">
        <v>30</v>
      </c>
      <c r="D159" s="69">
        <f>IF(NOT(ISBLANK(tblClean[[#This Row],[Pre-Booking Date]])), 1, 0)</f>
        <v>1</v>
      </c>
      <c r="E159" s="69">
        <f>IF(NOT(ISBLANK(tblClean[[#This Row],[Booking Date]])), 1, 0)</f>
        <v>1</v>
      </c>
      <c r="F159" s="70">
        <v>8</v>
      </c>
      <c r="G159" s="42">
        <v>45935</v>
      </c>
      <c r="H159" s="66" cm="1">
        <f t="array" ref="H159">IFERROR(INDEX(tblClean[Is_Cancelled],ROW()-1),"")</f>
        <v>0</v>
      </c>
      <c r="I159" s="53">
        <f>IF(tblHP[[#This Row],[Is_Cancelled]]=1, 0,
   (IF(tblHP[[#This Row],[Lead Type]]="Hot",3,IF(tblHP[[#This Row],[Lead Type]]="Warm",2,IF(tblHP[[#This Row],[Lead Type]]="Cold",1,0)))
    + IF(tblHP[[#This Row],[Is_Booked]]=1,4,IF(tblHP[[#This Row],[Is_PreBooked]]=1,2,0))
    + IF(ISNUMBER(tblHP[[#This Row],[Customer Rating]]), tblHP[[#This Row],[Customer Rating]]/10*2, 0)
   )
)</f>
        <v>8.6</v>
      </c>
      <c r="J159" s="53" t="str">
        <f>IF(tblHP[[#This Row],[Lead_Score]] &gt;= $M$2, "High",
 IF(tblHP[[#This Row],[Lead_Score]] &gt;= $M$3, "Medium", "Low"))</f>
        <v>High</v>
      </c>
    </row>
    <row r="160" spans="1:10" x14ac:dyDescent="0.3">
      <c r="A160" s="65" t="s">
        <v>186</v>
      </c>
      <c r="B160" s="66" t="s">
        <v>21</v>
      </c>
      <c r="C160" s="66" t="s">
        <v>22</v>
      </c>
      <c r="D160" s="66">
        <f>IF(NOT(ISBLANK(tblClean[[#This Row],[Pre-Booking Date]])), 1, 0)</f>
        <v>0</v>
      </c>
      <c r="E160" s="66">
        <f>IF(NOT(ISBLANK(tblClean[[#This Row],[Booking Date]])), 1, 0)</f>
        <v>0</v>
      </c>
      <c r="F160" s="67"/>
      <c r="G160" s="35">
        <v>45951</v>
      </c>
      <c r="H160" s="66" cm="1">
        <f t="array" ref="H160">IFERROR(INDEX(tblClean[Is_Cancelled],ROW()-1),"")</f>
        <v>1</v>
      </c>
      <c r="I160" s="53">
        <f>IF(tblHP[[#This Row],[Is_Cancelled]]=1, 0,
   (IF(tblHP[[#This Row],[Lead Type]]="Hot",3,IF(tblHP[[#This Row],[Lead Type]]="Warm",2,IF(tblHP[[#This Row],[Lead Type]]="Cold",1,0)))
    + IF(tblHP[[#This Row],[Is_Booked]]=1,4,IF(tblHP[[#This Row],[Is_PreBooked]]=1,2,0))
    + IF(ISNUMBER(tblHP[[#This Row],[Customer Rating]]), tblHP[[#This Row],[Customer Rating]]/10*2, 0)
   )
)</f>
        <v>0</v>
      </c>
      <c r="J160" s="53" t="str">
        <f>IF(tblHP[[#This Row],[Lead_Score]] &gt;= $M$2, "High",
 IF(tblHP[[#This Row],[Lead_Score]] &gt;= $M$3, "Medium", "Low"))</f>
        <v>Low</v>
      </c>
    </row>
    <row r="161" spans="1:10" x14ac:dyDescent="0.3">
      <c r="A161" s="68" t="s">
        <v>187</v>
      </c>
      <c r="B161" s="69" t="s">
        <v>32</v>
      </c>
      <c r="C161" s="69" t="s">
        <v>30</v>
      </c>
      <c r="D161" s="69">
        <f>IF(NOT(ISBLANK(tblClean[[#This Row],[Pre-Booking Date]])), 1, 0)</f>
        <v>0</v>
      </c>
      <c r="E161" s="69">
        <f>IF(NOT(ISBLANK(tblClean[[#This Row],[Booking Date]])), 1, 0)</f>
        <v>0</v>
      </c>
      <c r="F161" s="70">
        <v>5</v>
      </c>
      <c r="G161" s="42">
        <v>45958</v>
      </c>
      <c r="H161" s="66" cm="1">
        <f t="array" ref="H161">IFERROR(INDEX(tblClean[Is_Cancelled],ROW()-1),"")</f>
        <v>0</v>
      </c>
      <c r="I161" s="53">
        <f>IF(tblHP[[#This Row],[Is_Cancelled]]=1, 0,
   (IF(tblHP[[#This Row],[Lead Type]]="Hot",3,IF(tblHP[[#This Row],[Lead Type]]="Warm",2,IF(tblHP[[#This Row],[Lead Type]]="Cold",1,0)))
    + IF(tblHP[[#This Row],[Is_Booked]]=1,4,IF(tblHP[[#This Row],[Is_PreBooked]]=1,2,0))
    + IF(ISNUMBER(tblHP[[#This Row],[Customer Rating]]), tblHP[[#This Row],[Customer Rating]]/10*2, 0)
   )
)</f>
        <v>4</v>
      </c>
      <c r="J161" s="53" t="str">
        <f>IF(tblHP[[#This Row],[Lead_Score]] &gt;= $M$2, "High",
 IF(tblHP[[#This Row],[Lead_Score]] &gt;= $M$3, "Medium", "Low"))</f>
        <v>Low</v>
      </c>
    </row>
    <row r="162" spans="1:10" x14ac:dyDescent="0.3">
      <c r="A162" s="65" t="s">
        <v>188</v>
      </c>
      <c r="B162" s="66" t="s">
        <v>21</v>
      </c>
      <c r="C162" s="66" t="s">
        <v>16</v>
      </c>
      <c r="D162" s="66">
        <f>IF(NOT(ISBLANK(tblClean[[#This Row],[Pre-Booking Date]])), 1, 0)</f>
        <v>1</v>
      </c>
      <c r="E162" s="66">
        <f>IF(NOT(ISBLANK(tblClean[[#This Row],[Booking Date]])), 1, 0)</f>
        <v>1</v>
      </c>
      <c r="F162" s="67">
        <v>3</v>
      </c>
      <c r="G162" s="35">
        <v>45955</v>
      </c>
      <c r="H162" s="66" cm="1">
        <f t="array" ref="H162">IFERROR(INDEX(tblClean[Is_Cancelled],ROW()-1),"")</f>
        <v>0</v>
      </c>
      <c r="I162" s="53">
        <f>IF(tblHP[[#This Row],[Is_Cancelled]]=1, 0,
   (IF(tblHP[[#This Row],[Lead Type]]="Hot",3,IF(tblHP[[#This Row],[Lead Type]]="Warm",2,IF(tblHP[[#This Row],[Lead Type]]="Cold",1,0)))
    + IF(tblHP[[#This Row],[Is_Booked]]=1,4,IF(tblHP[[#This Row],[Is_PreBooked]]=1,2,0))
    + IF(ISNUMBER(tblHP[[#This Row],[Customer Rating]]), tblHP[[#This Row],[Customer Rating]]/10*2, 0)
   )
)</f>
        <v>6.6</v>
      </c>
      <c r="J162" s="53" t="str">
        <f>IF(tblHP[[#This Row],[Lead_Score]] &gt;= $M$2, "High",
 IF(tblHP[[#This Row],[Lead_Score]] &gt;= $M$3, "Medium", "Low"))</f>
        <v>Low</v>
      </c>
    </row>
    <row r="163" spans="1:10" x14ac:dyDescent="0.3">
      <c r="A163" s="68" t="s">
        <v>189</v>
      </c>
      <c r="B163" s="69" t="s">
        <v>21</v>
      </c>
      <c r="C163" s="69" t="s">
        <v>16</v>
      </c>
      <c r="D163" s="69">
        <f>IF(NOT(ISBLANK(tblClean[[#This Row],[Pre-Booking Date]])), 1, 0)</f>
        <v>0</v>
      </c>
      <c r="E163" s="69">
        <f>IF(NOT(ISBLANK(tblClean[[#This Row],[Booking Date]])), 1, 0)</f>
        <v>0</v>
      </c>
      <c r="F163" s="70">
        <v>2</v>
      </c>
      <c r="G163" s="42">
        <v>45946</v>
      </c>
      <c r="H163" s="66" cm="1">
        <f t="array" ref="H163">IFERROR(INDEX(tblClean[Is_Cancelled],ROW()-1),"")</f>
        <v>0</v>
      </c>
      <c r="I163" s="53">
        <f>IF(tblHP[[#This Row],[Is_Cancelled]]=1, 0,
   (IF(tblHP[[#This Row],[Lead Type]]="Hot",3,IF(tblHP[[#This Row],[Lead Type]]="Warm",2,IF(tblHP[[#This Row],[Lead Type]]="Cold",1,0)))
    + IF(tblHP[[#This Row],[Is_Booked]]=1,4,IF(tblHP[[#This Row],[Is_PreBooked]]=1,2,0))
    + IF(ISNUMBER(tblHP[[#This Row],[Customer Rating]]), tblHP[[#This Row],[Customer Rating]]/10*2, 0)
   )
)</f>
        <v>2.4</v>
      </c>
      <c r="J163" s="53" t="str">
        <f>IF(tblHP[[#This Row],[Lead_Score]] &gt;= $M$2, "High",
 IF(tblHP[[#This Row],[Lead_Score]] &gt;= $M$3, "Medium", "Low"))</f>
        <v>Low</v>
      </c>
    </row>
    <row r="164" spans="1:10" x14ac:dyDescent="0.3">
      <c r="A164" s="65" t="s">
        <v>190</v>
      </c>
      <c r="B164" s="66" t="s">
        <v>21</v>
      </c>
      <c r="C164" s="66" t="s">
        <v>30</v>
      </c>
      <c r="D164" s="66">
        <f>IF(NOT(ISBLANK(tblClean[[#This Row],[Pre-Booking Date]])), 1, 0)</f>
        <v>1</v>
      </c>
      <c r="E164" s="66">
        <f>IF(NOT(ISBLANK(tblClean[[#This Row],[Booking Date]])), 1, 0)</f>
        <v>1</v>
      </c>
      <c r="F164" s="67">
        <v>7</v>
      </c>
      <c r="G164" s="35">
        <v>45934</v>
      </c>
      <c r="H164" s="66" cm="1">
        <f t="array" ref="H164">IFERROR(INDEX(tblClean[Is_Cancelled],ROW()-1),"")</f>
        <v>0</v>
      </c>
      <c r="I164" s="53">
        <f>IF(tblHP[[#This Row],[Is_Cancelled]]=1, 0,
   (IF(tblHP[[#This Row],[Lead Type]]="Hot",3,IF(tblHP[[#This Row],[Lead Type]]="Warm",2,IF(tblHP[[#This Row],[Lead Type]]="Cold",1,0)))
    + IF(tblHP[[#This Row],[Is_Booked]]=1,4,IF(tblHP[[#This Row],[Is_PreBooked]]=1,2,0))
    + IF(ISNUMBER(tblHP[[#This Row],[Customer Rating]]), tblHP[[#This Row],[Customer Rating]]/10*2, 0)
   )
)</f>
        <v>8.4</v>
      </c>
      <c r="J164" s="53" t="str">
        <f>IF(tblHP[[#This Row],[Lead_Score]] &gt;= $M$2, "High",
 IF(tblHP[[#This Row],[Lead_Score]] &gt;= $M$3, "Medium", "Low"))</f>
        <v>High</v>
      </c>
    </row>
    <row r="165" spans="1:10" x14ac:dyDescent="0.3">
      <c r="A165" s="68" t="s">
        <v>191</v>
      </c>
      <c r="B165" s="69" t="s">
        <v>15</v>
      </c>
      <c r="C165" s="69" t="s">
        <v>30</v>
      </c>
      <c r="D165" s="69">
        <f>IF(NOT(ISBLANK(tblClean[[#This Row],[Pre-Booking Date]])), 1, 0)</f>
        <v>0</v>
      </c>
      <c r="E165" s="69">
        <f>IF(NOT(ISBLANK(tblClean[[#This Row],[Booking Date]])), 1, 0)</f>
        <v>0</v>
      </c>
      <c r="F165" s="70">
        <v>5</v>
      </c>
      <c r="G165" s="42">
        <v>45958</v>
      </c>
      <c r="H165" s="66" cm="1">
        <f t="array" ref="H165">IFERROR(INDEX(tblClean[Is_Cancelled],ROW()-1),"")</f>
        <v>0</v>
      </c>
      <c r="I165" s="53">
        <f>IF(tblHP[[#This Row],[Is_Cancelled]]=1, 0,
   (IF(tblHP[[#This Row],[Lead Type]]="Hot",3,IF(tblHP[[#This Row],[Lead Type]]="Warm",2,IF(tblHP[[#This Row],[Lead Type]]="Cold",1,0)))
    + IF(tblHP[[#This Row],[Is_Booked]]=1,4,IF(tblHP[[#This Row],[Is_PreBooked]]=1,2,0))
    + IF(ISNUMBER(tblHP[[#This Row],[Customer Rating]]), tblHP[[#This Row],[Customer Rating]]/10*2, 0)
   )
)</f>
        <v>4</v>
      </c>
      <c r="J165" s="53" t="str">
        <f>IF(tblHP[[#This Row],[Lead_Score]] &gt;= $M$2, "High",
 IF(tblHP[[#This Row],[Lead_Score]] &gt;= $M$3, "Medium", "Low"))</f>
        <v>Low</v>
      </c>
    </row>
    <row r="166" spans="1:10" x14ac:dyDescent="0.3">
      <c r="A166" s="65" t="s">
        <v>192</v>
      </c>
      <c r="B166" s="66" t="s">
        <v>21</v>
      </c>
      <c r="C166" s="66" t="s">
        <v>30</v>
      </c>
      <c r="D166" s="66">
        <f>IF(NOT(ISBLANK(tblClean[[#This Row],[Pre-Booking Date]])), 1, 0)</f>
        <v>1</v>
      </c>
      <c r="E166" s="66">
        <f>IF(NOT(ISBLANK(tblClean[[#This Row],[Booking Date]])), 1, 0)</f>
        <v>1</v>
      </c>
      <c r="F166" s="67">
        <v>6</v>
      </c>
      <c r="G166" s="35">
        <v>45931</v>
      </c>
      <c r="H166" s="66" cm="1">
        <f t="array" ref="H166">IFERROR(INDEX(tblClean[Is_Cancelled],ROW()-1),"")</f>
        <v>0</v>
      </c>
      <c r="I166"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66" s="53" t="str">
        <f>IF(tblHP[[#This Row],[Lead_Score]] &gt;= $M$2, "High",
 IF(tblHP[[#This Row],[Lead_Score]] &gt;= $M$3, "Medium", "Low"))</f>
        <v>High</v>
      </c>
    </row>
    <row r="167" spans="1:10" x14ac:dyDescent="0.3">
      <c r="A167" s="68" t="s">
        <v>193</v>
      </c>
      <c r="B167" s="69" t="s">
        <v>21</v>
      </c>
      <c r="C167" s="69" t="s">
        <v>16</v>
      </c>
      <c r="D167" s="69">
        <f>IF(NOT(ISBLANK(tblClean[[#This Row],[Pre-Booking Date]])), 1, 0)</f>
        <v>0</v>
      </c>
      <c r="E167" s="69">
        <f>IF(NOT(ISBLANK(tblClean[[#This Row],[Booking Date]])), 1, 0)</f>
        <v>0</v>
      </c>
      <c r="F167" s="70">
        <v>2</v>
      </c>
      <c r="G167" s="42">
        <v>45949</v>
      </c>
      <c r="H167" s="66" cm="1">
        <f t="array" ref="H167">IFERROR(INDEX(tblClean[Is_Cancelled],ROW()-1),"")</f>
        <v>0</v>
      </c>
      <c r="I167" s="53">
        <f>IF(tblHP[[#This Row],[Is_Cancelled]]=1, 0,
   (IF(tblHP[[#This Row],[Lead Type]]="Hot",3,IF(tblHP[[#This Row],[Lead Type]]="Warm",2,IF(tblHP[[#This Row],[Lead Type]]="Cold",1,0)))
    + IF(tblHP[[#This Row],[Is_Booked]]=1,4,IF(tblHP[[#This Row],[Is_PreBooked]]=1,2,0))
    + IF(ISNUMBER(tblHP[[#This Row],[Customer Rating]]), tblHP[[#This Row],[Customer Rating]]/10*2, 0)
   )
)</f>
        <v>2.4</v>
      </c>
      <c r="J167" s="53" t="str">
        <f>IF(tblHP[[#This Row],[Lead_Score]] &gt;= $M$2, "High",
 IF(tblHP[[#This Row],[Lead_Score]] &gt;= $M$3, "Medium", "Low"))</f>
        <v>Low</v>
      </c>
    </row>
    <row r="168" spans="1:10" x14ac:dyDescent="0.3">
      <c r="A168" s="65" t="s">
        <v>194</v>
      </c>
      <c r="B168" s="66" t="s">
        <v>32</v>
      </c>
      <c r="C168" s="66" t="s">
        <v>16</v>
      </c>
      <c r="D168" s="66">
        <f>IF(NOT(ISBLANK(tblClean[[#This Row],[Pre-Booking Date]])), 1, 0)</f>
        <v>1</v>
      </c>
      <c r="E168" s="66">
        <f>IF(NOT(ISBLANK(tblClean[[#This Row],[Booking Date]])), 1, 0)</f>
        <v>1</v>
      </c>
      <c r="F168" s="67"/>
      <c r="G168" s="35">
        <v>45940</v>
      </c>
      <c r="H168" s="66" cm="1">
        <f t="array" ref="H168">IFERROR(INDEX(tblClean[Is_Cancelled],ROW()-1),"")</f>
        <v>1</v>
      </c>
      <c r="I168" s="53">
        <f>IF(tblHP[[#This Row],[Is_Cancelled]]=1, 0,
   (IF(tblHP[[#This Row],[Lead Type]]="Hot",3,IF(tblHP[[#This Row],[Lead Type]]="Warm",2,IF(tblHP[[#This Row],[Lead Type]]="Cold",1,0)))
    + IF(tblHP[[#This Row],[Is_Booked]]=1,4,IF(tblHP[[#This Row],[Is_PreBooked]]=1,2,0))
    + IF(ISNUMBER(tblHP[[#This Row],[Customer Rating]]), tblHP[[#This Row],[Customer Rating]]/10*2, 0)
   )
)</f>
        <v>0</v>
      </c>
      <c r="J168" s="53" t="str">
        <f>IF(tblHP[[#This Row],[Lead_Score]] &gt;= $M$2, "High",
 IF(tblHP[[#This Row],[Lead_Score]] &gt;= $M$3, "Medium", "Low"))</f>
        <v>Low</v>
      </c>
    </row>
    <row r="169" spans="1:10" x14ac:dyDescent="0.3">
      <c r="A169" s="68" t="s">
        <v>195</v>
      </c>
      <c r="B169" s="69" t="s">
        <v>21</v>
      </c>
      <c r="C169" s="69" t="s">
        <v>30</v>
      </c>
      <c r="D169" s="69">
        <f>IF(NOT(ISBLANK(tblClean[[#This Row],[Pre-Booking Date]])), 1, 0)</f>
        <v>1</v>
      </c>
      <c r="E169" s="69">
        <f>IF(NOT(ISBLANK(tblClean[[#This Row],[Booking Date]])), 1, 0)</f>
        <v>1</v>
      </c>
      <c r="F169" s="70"/>
      <c r="G169" s="42">
        <v>45946</v>
      </c>
      <c r="H169" s="66" cm="1">
        <f t="array" ref="H169">IFERROR(INDEX(tblClean[Is_Cancelled],ROW()-1),"")</f>
        <v>1</v>
      </c>
      <c r="I169" s="53">
        <f>IF(tblHP[[#This Row],[Is_Cancelled]]=1, 0,
   (IF(tblHP[[#This Row],[Lead Type]]="Hot",3,IF(tblHP[[#This Row],[Lead Type]]="Warm",2,IF(tblHP[[#This Row],[Lead Type]]="Cold",1,0)))
    + IF(tblHP[[#This Row],[Is_Booked]]=1,4,IF(tblHP[[#This Row],[Is_PreBooked]]=1,2,0))
    + IF(ISNUMBER(tblHP[[#This Row],[Customer Rating]]), tblHP[[#This Row],[Customer Rating]]/10*2, 0)
   )
)</f>
        <v>0</v>
      </c>
      <c r="J169" s="53" t="str">
        <f>IF(tblHP[[#This Row],[Lead_Score]] &gt;= $M$2, "High",
 IF(tblHP[[#This Row],[Lead_Score]] &gt;= $M$3, "Medium", "Low"))</f>
        <v>Low</v>
      </c>
    </row>
    <row r="170" spans="1:10" x14ac:dyDescent="0.3">
      <c r="A170" s="65" t="s">
        <v>196</v>
      </c>
      <c r="B170" s="66" t="s">
        <v>21</v>
      </c>
      <c r="C170" s="66" t="s">
        <v>16</v>
      </c>
      <c r="D170" s="66">
        <f>IF(NOT(ISBLANK(tblClean[[#This Row],[Pre-Booking Date]])), 1, 0)</f>
        <v>1</v>
      </c>
      <c r="E170" s="66">
        <f>IF(NOT(ISBLANK(tblClean[[#This Row],[Booking Date]])), 1, 0)</f>
        <v>1</v>
      </c>
      <c r="F170" s="67">
        <v>5</v>
      </c>
      <c r="G170" s="35">
        <v>45946</v>
      </c>
      <c r="H170" s="66" cm="1">
        <f t="array" ref="H170">IFERROR(INDEX(tblClean[Is_Cancelled],ROW()-1),"")</f>
        <v>0</v>
      </c>
      <c r="I170" s="53">
        <f>IF(tblHP[[#This Row],[Is_Cancelled]]=1, 0,
   (IF(tblHP[[#This Row],[Lead Type]]="Hot",3,IF(tblHP[[#This Row],[Lead Type]]="Warm",2,IF(tblHP[[#This Row],[Lead Type]]="Cold",1,0)))
    + IF(tblHP[[#This Row],[Is_Booked]]=1,4,IF(tblHP[[#This Row],[Is_PreBooked]]=1,2,0))
    + IF(ISNUMBER(tblHP[[#This Row],[Customer Rating]]), tblHP[[#This Row],[Customer Rating]]/10*2, 0)
   )
)</f>
        <v>7</v>
      </c>
      <c r="J170" s="53" t="str">
        <f>IF(tblHP[[#This Row],[Lead_Score]] &gt;= $M$2, "High",
 IF(tblHP[[#This Row],[Lead_Score]] &gt;= $M$3, "Medium", "Low"))</f>
        <v>Low</v>
      </c>
    </row>
    <row r="171" spans="1:10" x14ac:dyDescent="0.3">
      <c r="A171" s="68" t="s">
        <v>197</v>
      </c>
      <c r="B171" s="69" t="s">
        <v>19</v>
      </c>
      <c r="C171" s="69" t="s">
        <v>30</v>
      </c>
      <c r="D171" s="69">
        <f>IF(NOT(ISBLANK(tblClean[[#This Row],[Pre-Booking Date]])), 1, 0)</f>
        <v>1</v>
      </c>
      <c r="E171" s="69">
        <f>IF(NOT(ISBLANK(tblClean[[#This Row],[Booking Date]])), 1, 0)</f>
        <v>1</v>
      </c>
      <c r="F171" s="70">
        <v>2</v>
      </c>
      <c r="G171" s="42">
        <v>45945</v>
      </c>
      <c r="H171" s="66" cm="1">
        <f t="array" ref="H171">IFERROR(INDEX(tblClean[Is_Cancelled],ROW()-1),"")</f>
        <v>0</v>
      </c>
      <c r="I171" s="53">
        <f>IF(tblHP[[#This Row],[Is_Cancelled]]=1, 0,
   (IF(tblHP[[#This Row],[Lead Type]]="Hot",3,IF(tblHP[[#This Row],[Lead Type]]="Warm",2,IF(tblHP[[#This Row],[Lead Type]]="Cold",1,0)))
    + IF(tblHP[[#This Row],[Is_Booked]]=1,4,IF(tblHP[[#This Row],[Is_PreBooked]]=1,2,0))
    + IF(ISNUMBER(tblHP[[#This Row],[Customer Rating]]), tblHP[[#This Row],[Customer Rating]]/10*2, 0)
   )
)</f>
        <v>7.4</v>
      </c>
      <c r="J171" s="53" t="str">
        <f>IF(tblHP[[#This Row],[Lead_Score]] &gt;= $M$2, "High",
 IF(tblHP[[#This Row],[Lead_Score]] &gt;= $M$3, "Medium", "Low"))</f>
        <v>Low</v>
      </c>
    </row>
    <row r="172" spans="1:10" x14ac:dyDescent="0.3">
      <c r="A172" s="65" t="s">
        <v>198</v>
      </c>
      <c r="B172" s="66" t="s">
        <v>32</v>
      </c>
      <c r="C172" s="66" t="s">
        <v>22</v>
      </c>
      <c r="D172" s="66">
        <f>IF(NOT(ISBLANK(tblClean[[#This Row],[Pre-Booking Date]])), 1, 0)</f>
        <v>1</v>
      </c>
      <c r="E172" s="66">
        <f>IF(NOT(ISBLANK(tblClean[[#This Row],[Booking Date]])), 1, 0)</f>
        <v>1</v>
      </c>
      <c r="F172" s="67"/>
      <c r="G172" s="35">
        <v>45941</v>
      </c>
      <c r="H172" s="66" cm="1">
        <f t="array" ref="H172">IFERROR(INDEX(tblClean[Is_Cancelled],ROW()-1),"")</f>
        <v>1</v>
      </c>
      <c r="I172" s="53">
        <f>IF(tblHP[[#This Row],[Is_Cancelled]]=1, 0,
   (IF(tblHP[[#This Row],[Lead Type]]="Hot",3,IF(tblHP[[#This Row],[Lead Type]]="Warm",2,IF(tblHP[[#This Row],[Lead Type]]="Cold",1,0)))
    + IF(tblHP[[#This Row],[Is_Booked]]=1,4,IF(tblHP[[#This Row],[Is_PreBooked]]=1,2,0))
    + IF(ISNUMBER(tblHP[[#This Row],[Customer Rating]]), tblHP[[#This Row],[Customer Rating]]/10*2, 0)
   )
)</f>
        <v>0</v>
      </c>
      <c r="J172" s="53" t="str">
        <f>IF(tblHP[[#This Row],[Lead_Score]] &gt;= $M$2, "High",
 IF(tblHP[[#This Row],[Lead_Score]] &gt;= $M$3, "Medium", "Low"))</f>
        <v>Low</v>
      </c>
    </row>
    <row r="173" spans="1:10" x14ac:dyDescent="0.3">
      <c r="A173" s="68" t="s">
        <v>199</v>
      </c>
      <c r="B173" s="69" t="s">
        <v>32</v>
      </c>
      <c r="C173" s="69" t="s">
        <v>30</v>
      </c>
      <c r="D173" s="69">
        <f>IF(NOT(ISBLANK(tblClean[[#This Row],[Pre-Booking Date]])), 1, 0)</f>
        <v>1</v>
      </c>
      <c r="E173" s="69">
        <f>IF(NOT(ISBLANK(tblClean[[#This Row],[Booking Date]])), 1, 0)</f>
        <v>1</v>
      </c>
      <c r="F173" s="70">
        <v>1</v>
      </c>
      <c r="G173" s="42">
        <v>45936</v>
      </c>
      <c r="H173" s="66" cm="1">
        <f t="array" ref="H173">IFERROR(INDEX(tblClean[Is_Cancelled],ROW()-1),"")</f>
        <v>0</v>
      </c>
      <c r="I173" s="53">
        <f>IF(tblHP[[#This Row],[Is_Cancelled]]=1, 0,
   (IF(tblHP[[#This Row],[Lead Type]]="Hot",3,IF(tblHP[[#This Row],[Lead Type]]="Warm",2,IF(tblHP[[#This Row],[Lead Type]]="Cold",1,0)))
    + IF(tblHP[[#This Row],[Is_Booked]]=1,4,IF(tblHP[[#This Row],[Is_PreBooked]]=1,2,0))
    + IF(ISNUMBER(tblHP[[#This Row],[Customer Rating]]), tblHP[[#This Row],[Customer Rating]]/10*2, 0)
   )
)</f>
        <v>7.2</v>
      </c>
      <c r="J173" s="53" t="str">
        <f>IF(tblHP[[#This Row],[Lead_Score]] &gt;= $M$2, "High",
 IF(tblHP[[#This Row],[Lead_Score]] &gt;= $M$3, "Medium", "Low"))</f>
        <v>Low</v>
      </c>
    </row>
    <row r="174" spans="1:10" x14ac:dyDescent="0.3">
      <c r="A174" s="65" t="s">
        <v>200</v>
      </c>
      <c r="B174" s="66" t="s">
        <v>32</v>
      </c>
      <c r="C174" s="66" t="s">
        <v>30</v>
      </c>
      <c r="D174" s="66">
        <f>IF(NOT(ISBLANK(tblClean[[#This Row],[Pre-Booking Date]])), 1, 0)</f>
        <v>1</v>
      </c>
      <c r="E174" s="66">
        <f>IF(NOT(ISBLANK(tblClean[[#This Row],[Booking Date]])), 1, 0)</f>
        <v>1</v>
      </c>
      <c r="F174" s="67">
        <v>8</v>
      </c>
      <c r="G174" s="35">
        <v>45961</v>
      </c>
      <c r="H174" s="66" cm="1">
        <f t="array" ref="H174">IFERROR(INDEX(tblClean[Is_Cancelled],ROW()-1),"")</f>
        <v>0</v>
      </c>
      <c r="I174" s="53">
        <f>IF(tblHP[[#This Row],[Is_Cancelled]]=1, 0,
   (IF(tblHP[[#This Row],[Lead Type]]="Hot",3,IF(tblHP[[#This Row],[Lead Type]]="Warm",2,IF(tblHP[[#This Row],[Lead Type]]="Cold",1,0)))
    + IF(tblHP[[#This Row],[Is_Booked]]=1,4,IF(tblHP[[#This Row],[Is_PreBooked]]=1,2,0))
    + IF(ISNUMBER(tblHP[[#This Row],[Customer Rating]]), tblHP[[#This Row],[Customer Rating]]/10*2, 0)
   )
)</f>
        <v>8.6</v>
      </c>
      <c r="J174" s="53" t="str">
        <f>IF(tblHP[[#This Row],[Lead_Score]] &gt;= $M$2, "High",
 IF(tblHP[[#This Row],[Lead_Score]] &gt;= $M$3, "Medium", "Low"))</f>
        <v>High</v>
      </c>
    </row>
    <row r="175" spans="1:10" x14ac:dyDescent="0.3">
      <c r="A175" s="68" t="s">
        <v>201</v>
      </c>
      <c r="B175" s="69" t="s">
        <v>32</v>
      </c>
      <c r="C175" s="69" t="s">
        <v>30</v>
      </c>
      <c r="D175" s="69">
        <f>IF(NOT(ISBLANK(tblClean[[#This Row],[Pre-Booking Date]])), 1, 0)</f>
        <v>1</v>
      </c>
      <c r="E175" s="69">
        <f>IF(NOT(ISBLANK(tblClean[[#This Row],[Booking Date]])), 1, 0)</f>
        <v>1</v>
      </c>
      <c r="F175" s="70">
        <v>6</v>
      </c>
      <c r="G175" s="42">
        <v>45932</v>
      </c>
      <c r="H175" s="66" cm="1">
        <f t="array" ref="H175">IFERROR(INDEX(tblClean[Is_Cancelled],ROW()-1),"")</f>
        <v>0</v>
      </c>
      <c r="I175"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75" s="53" t="str">
        <f>IF(tblHP[[#This Row],[Lead_Score]] &gt;= $M$2, "High",
 IF(tblHP[[#This Row],[Lead_Score]] &gt;= $M$3, "Medium", "Low"))</f>
        <v>High</v>
      </c>
    </row>
    <row r="176" spans="1:10" x14ac:dyDescent="0.3">
      <c r="A176" s="65" t="s">
        <v>202</v>
      </c>
      <c r="B176" s="66" t="s">
        <v>32</v>
      </c>
      <c r="C176" s="66" t="s">
        <v>16</v>
      </c>
      <c r="D176" s="66">
        <f>IF(NOT(ISBLANK(tblClean[[#This Row],[Pre-Booking Date]])), 1, 0)</f>
        <v>1</v>
      </c>
      <c r="E176" s="66">
        <f>IF(NOT(ISBLANK(tblClean[[#This Row],[Booking Date]])), 1, 0)</f>
        <v>1</v>
      </c>
      <c r="F176" s="67">
        <v>6</v>
      </c>
      <c r="G176" s="35">
        <v>45939</v>
      </c>
      <c r="H176" s="66" cm="1">
        <f t="array" ref="H176">IFERROR(INDEX(tblClean[Is_Cancelled],ROW()-1),"")</f>
        <v>0</v>
      </c>
      <c r="I176" s="53">
        <f>IF(tblHP[[#This Row],[Is_Cancelled]]=1, 0,
   (IF(tblHP[[#This Row],[Lead Type]]="Hot",3,IF(tblHP[[#This Row],[Lead Type]]="Warm",2,IF(tblHP[[#This Row],[Lead Type]]="Cold",1,0)))
    + IF(tblHP[[#This Row],[Is_Booked]]=1,4,IF(tblHP[[#This Row],[Is_PreBooked]]=1,2,0))
    + IF(ISNUMBER(tblHP[[#This Row],[Customer Rating]]), tblHP[[#This Row],[Customer Rating]]/10*2, 0)
   )
)</f>
        <v>7.2</v>
      </c>
      <c r="J176" s="53" t="str">
        <f>IF(tblHP[[#This Row],[Lead_Score]] &gt;= $M$2, "High",
 IF(tblHP[[#This Row],[Lead_Score]] &gt;= $M$3, "Medium", "Low"))</f>
        <v>Low</v>
      </c>
    </row>
    <row r="177" spans="1:10" x14ac:dyDescent="0.3">
      <c r="A177" s="68" t="s">
        <v>203</v>
      </c>
      <c r="B177" s="69" t="s">
        <v>32</v>
      </c>
      <c r="C177" s="69" t="s">
        <v>22</v>
      </c>
      <c r="D177" s="69">
        <f>IF(NOT(ISBLANK(tblClean[[#This Row],[Pre-Booking Date]])), 1, 0)</f>
        <v>1</v>
      </c>
      <c r="E177" s="69">
        <f>IF(NOT(ISBLANK(tblClean[[#This Row],[Booking Date]])), 1, 0)</f>
        <v>1</v>
      </c>
      <c r="F177" s="70"/>
      <c r="G177" s="42">
        <v>45961</v>
      </c>
      <c r="H177" s="66" cm="1">
        <f t="array" ref="H177">IFERROR(INDEX(tblClean[Is_Cancelled],ROW()-1),"")</f>
        <v>1</v>
      </c>
      <c r="I177" s="53">
        <f>IF(tblHP[[#This Row],[Is_Cancelled]]=1, 0,
   (IF(tblHP[[#This Row],[Lead Type]]="Hot",3,IF(tblHP[[#This Row],[Lead Type]]="Warm",2,IF(tblHP[[#This Row],[Lead Type]]="Cold",1,0)))
    + IF(tblHP[[#This Row],[Is_Booked]]=1,4,IF(tblHP[[#This Row],[Is_PreBooked]]=1,2,0))
    + IF(ISNUMBER(tblHP[[#This Row],[Customer Rating]]), tblHP[[#This Row],[Customer Rating]]/10*2, 0)
   )
)</f>
        <v>0</v>
      </c>
      <c r="J177" s="53" t="str">
        <f>IF(tblHP[[#This Row],[Lead_Score]] &gt;= $M$2, "High",
 IF(tblHP[[#This Row],[Lead_Score]] &gt;= $M$3, "Medium", "Low"))</f>
        <v>Low</v>
      </c>
    </row>
    <row r="178" spans="1:10" x14ac:dyDescent="0.3">
      <c r="A178" s="65" t="s">
        <v>204</v>
      </c>
      <c r="B178" s="66" t="s">
        <v>15</v>
      </c>
      <c r="C178" s="66" t="s">
        <v>16</v>
      </c>
      <c r="D178" s="66">
        <f>IF(NOT(ISBLANK(tblClean[[#This Row],[Pre-Booking Date]])), 1, 0)</f>
        <v>1</v>
      </c>
      <c r="E178" s="66">
        <f>IF(NOT(ISBLANK(tblClean[[#This Row],[Booking Date]])), 1, 0)</f>
        <v>1</v>
      </c>
      <c r="F178" s="67">
        <v>3</v>
      </c>
      <c r="G178" s="35">
        <v>45958</v>
      </c>
      <c r="H178" s="66" cm="1">
        <f t="array" ref="H178">IFERROR(INDEX(tblClean[Is_Cancelled],ROW()-1),"")</f>
        <v>0</v>
      </c>
      <c r="I178" s="53">
        <f>IF(tblHP[[#This Row],[Is_Cancelled]]=1, 0,
   (IF(tblHP[[#This Row],[Lead Type]]="Hot",3,IF(tblHP[[#This Row],[Lead Type]]="Warm",2,IF(tblHP[[#This Row],[Lead Type]]="Cold",1,0)))
    + IF(tblHP[[#This Row],[Is_Booked]]=1,4,IF(tblHP[[#This Row],[Is_PreBooked]]=1,2,0))
    + IF(ISNUMBER(tblHP[[#This Row],[Customer Rating]]), tblHP[[#This Row],[Customer Rating]]/10*2, 0)
   )
)</f>
        <v>6.6</v>
      </c>
      <c r="J178" s="53" t="str">
        <f>IF(tblHP[[#This Row],[Lead_Score]] &gt;= $M$2, "High",
 IF(tblHP[[#This Row],[Lead_Score]] &gt;= $M$3, "Medium", "Low"))</f>
        <v>Low</v>
      </c>
    </row>
    <row r="179" spans="1:10" x14ac:dyDescent="0.3">
      <c r="A179" s="68" t="s">
        <v>205</v>
      </c>
      <c r="B179" s="69" t="s">
        <v>21</v>
      </c>
      <c r="C179" s="69" t="s">
        <v>30</v>
      </c>
      <c r="D179" s="69">
        <f>IF(NOT(ISBLANK(tblClean[[#This Row],[Pre-Booking Date]])), 1, 0)</f>
        <v>0</v>
      </c>
      <c r="E179" s="69">
        <f>IF(NOT(ISBLANK(tblClean[[#This Row],[Booking Date]])), 1, 0)</f>
        <v>0</v>
      </c>
      <c r="F179" s="70">
        <v>5</v>
      </c>
      <c r="G179" s="42">
        <v>45946</v>
      </c>
      <c r="H179" s="66" cm="1">
        <f t="array" ref="H179">IFERROR(INDEX(tblClean[Is_Cancelled],ROW()-1),"")</f>
        <v>0</v>
      </c>
      <c r="I179" s="53">
        <f>IF(tblHP[[#This Row],[Is_Cancelled]]=1, 0,
   (IF(tblHP[[#This Row],[Lead Type]]="Hot",3,IF(tblHP[[#This Row],[Lead Type]]="Warm",2,IF(tblHP[[#This Row],[Lead Type]]="Cold",1,0)))
    + IF(tblHP[[#This Row],[Is_Booked]]=1,4,IF(tblHP[[#This Row],[Is_PreBooked]]=1,2,0))
    + IF(ISNUMBER(tblHP[[#This Row],[Customer Rating]]), tblHP[[#This Row],[Customer Rating]]/10*2, 0)
   )
)</f>
        <v>4</v>
      </c>
      <c r="J179" s="53" t="str">
        <f>IF(tblHP[[#This Row],[Lead_Score]] &gt;= $M$2, "High",
 IF(tblHP[[#This Row],[Lead_Score]] &gt;= $M$3, "Medium", "Low"))</f>
        <v>Low</v>
      </c>
    </row>
    <row r="180" spans="1:10" x14ac:dyDescent="0.3">
      <c r="A180" s="65" t="s">
        <v>206</v>
      </c>
      <c r="B180" s="66" t="s">
        <v>32</v>
      </c>
      <c r="C180" s="66" t="s">
        <v>16</v>
      </c>
      <c r="D180" s="66">
        <f>IF(NOT(ISBLANK(tblClean[[#This Row],[Pre-Booking Date]])), 1, 0)</f>
        <v>1</v>
      </c>
      <c r="E180" s="66">
        <f>IF(NOT(ISBLANK(tblClean[[#This Row],[Booking Date]])), 1, 0)</f>
        <v>1</v>
      </c>
      <c r="F180" s="67">
        <v>9</v>
      </c>
      <c r="G180" s="35">
        <v>45934</v>
      </c>
      <c r="H180" s="66" cm="1">
        <f t="array" ref="H180">IFERROR(INDEX(tblClean[Is_Cancelled],ROW()-1),"")</f>
        <v>0</v>
      </c>
      <c r="I180" s="53">
        <f>IF(tblHP[[#This Row],[Is_Cancelled]]=1, 0,
   (IF(tblHP[[#This Row],[Lead Type]]="Hot",3,IF(tblHP[[#This Row],[Lead Type]]="Warm",2,IF(tblHP[[#This Row],[Lead Type]]="Cold",1,0)))
    + IF(tblHP[[#This Row],[Is_Booked]]=1,4,IF(tblHP[[#This Row],[Is_PreBooked]]=1,2,0))
    + IF(ISNUMBER(tblHP[[#This Row],[Customer Rating]]), tblHP[[#This Row],[Customer Rating]]/10*2, 0)
   )
)</f>
        <v>7.8</v>
      </c>
      <c r="J180" s="53" t="str">
        <f>IF(tblHP[[#This Row],[Lead_Score]] &gt;= $M$2, "High",
 IF(tblHP[[#This Row],[Lead_Score]] &gt;= $M$3, "Medium", "Low"))</f>
        <v>Medium</v>
      </c>
    </row>
    <row r="181" spans="1:10" x14ac:dyDescent="0.3">
      <c r="A181" s="68" t="s">
        <v>207</v>
      </c>
      <c r="B181" s="69" t="s">
        <v>21</v>
      </c>
      <c r="C181" s="69" t="s">
        <v>16</v>
      </c>
      <c r="D181" s="69">
        <f>IF(NOT(ISBLANK(tblClean[[#This Row],[Pre-Booking Date]])), 1, 0)</f>
        <v>1</v>
      </c>
      <c r="E181" s="69">
        <f>IF(NOT(ISBLANK(tblClean[[#This Row],[Booking Date]])), 1, 0)</f>
        <v>1</v>
      </c>
      <c r="F181" s="70">
        <v>4</v>
      </c>
      <c r="G181" s="42">
        <v>45957</v>
      </c>
      <c r="H181" s="66" cm="1">
        <f t="array" ref="H181">IFERROR(INDEX(tblClean[Is_Cancelled],ROW()-1),"")</f>
        <v>0</v>
      </c>
      <c r="I181" s="53">
        <f>IF(tblHP[[#This Row],[Is_Cancelled]]=1, 0,
   (IF(tblHP[[#This Row],[Lead Type]]="Hot",3,IF(tblHP[[#This Row],[Lead Type]]="Warm",2,IF(tblHP[[#This Row],[Lead Type]]="Cold",1,0)))
    + IF(tblHP[[#This Row],[Is_Booked]]=1,4,IF(tblHP[[#This Row],[Is_PreBooked]]=1,2,0))
    + IF(ISNUMBER(tblHP[[#This Row],[Customer Rating]]), tblHP[[#This Row],[Customer Rating]]/10*2, 0)
   )
)</f>
        <v>6.8</v>
      </c>
      <c r="J181" s="53" t="str">
        <f>IF(tblHP[[#This Row],[Lead_Score]] &gt;= $M$2, "High",
 IF(tblHP[[#This Row],[Lead_Score]] &gt;= $M$3, "Medium", "Low"))</f>
        <v>Low</v>
      </c>
    </row>
    <row r="182" spans="1:10" x14ac:dyDescent="0.3">
      <c r="A182" s="65" t="s">
        <v>208</v>
      </c>
      <c r="B182" s="66" t="s">
        <v>21</v>
      </c>
      <c r="C182" s="66" t="s">
        <v>30</v>
      </c>
      <c r="D182" s="66">
        <f>IF(NOT(ISBLANK(tblClean[[#This Row],[Pre-Booking Date]])), 1, 0)</f>
        <v>1</v>
      </c>
      <c r="E182" s="66">
        <f>IF(NOT(ISBLANK(tblClean[[#This Row],[Booking Date]])), 1, 0)</f>
        <v>1</v>
      </c>
      <c r="F182" s="67">
        <v>1</v>
      </c>
      <c r="G182" s="35">
        <v>45933</v>
      </c>
      <c r="H182" s="66" cm="1">
        <f t="array" ref="H182">IFERROR(INDEX(tblClean[Is_Cancelled],ROW()-1),"")</f>
        <v>0</v>
      </c>
      <c r="I182" s="53">
        <f>IF(tblHP[[#This Row],[Is_Cancelled]]=1, 0,
   (IF(tblHP[[#This Row],[Lead Type]]="Hot",3,IF(tblHP[[#This Row],[Lead Type]]="Warm",2,IF(tblHP[[#This Row],[Lead Type]]="Cold",1,0)))
    + IF(tblHP[[#This Row],[Is_Booked]]=1,4,IF(tblHP[[#This Row],[Is_PreBooked]]=1,2,0))
    + IF(ISNUMBER(tblHP[[#This Row],[Customer Rating]]), tblHP[[#This Row],[Customer Rating]]/10*2, 0)
   )
)</f>
        <v>7.2</v>
      </c>
      <c r="J182" s="53" t="str">
        <f>IF(tblHP[[#This Row],[Lead_Score]] &gt;= $M$2, "High",
 IF(tblHP[[#This Row],[Lead_Score]] &gt;= $M$3, "Medium", "Low"))</f>
        <v>Low</v>
      </c>
    </row>
    <row r="183" spans="1:10" x14ac:dyDescent="0.3">
      <c r="A183" s="68" t="s">
        <v>209</v>
      </c>
      <c r="B183" s="69" t="s">
        <v>15</v>
      </c>
      <c r="C183" s="69" t="s">
        <v>16</v>
      </c>
      <c r="D183" s="69">
        <f>IF(NOT(ISBLANK(tblClean[[#This Row],[Pre-Booking Date]])), 1, 0)</f>
        <v>1</v>
      </c>
      <c r="E183" s="69">
        <f>IF(NOT(ISBLANK(tblClean[[#This Row],[Booking Date]])), 1, 0)</f>
        <v>1</v>
      </c>
      <c r="F183" s="70">
        <v>4</v>
      </c>
      <c r="G183" s="42">
        <v>45943</v>
      </c>
      <c r="H183" s="66" cm="1">
        <f t="array" ref="H183">IFERROR(INDEX(tblClean[Is_Cancelled],ROW()-1),"")</f>
        <v>0</v>
      </c>
      <c r="I183" s="53">
        <f>IF(tblHP[[#This Row],[Is_Cancelled]]=1, 0,
   (IF(tblHP[[#This Row],[Lead Type]]="Hot",3,IF(tblHP[[#This Row],[Lead Type]]="Warm",2,IF(tblHP[[#This Row],[Lead Type]]="Cold",1,0)))
    + IF(tblHP[[#This Row],[Is_Booked]]=1,4,IF(tblHP[[#This Row],[Is_PreBooked]]=1,2,0))
    + IF(ISNUMBER(tblHP[[#This Row],[Customer Rating]]), tblHP[[#This Row],[Customer Rating]]/10*2, 0)
   )
)</f>
        <v>6.8</v>
      </c>
      <c r="J183" s="53" t="str">
        <f>IF(tblHP[[#This Row],[Lead_Score]] &gt;= $M$2, "High",
 IF(tblHP[[#This Row],[Lead_Score]] &gt;= $M$3, "Medium", "Low"))</f>
        <v>Low</v>
      </c>
    </row>
    <row r="184" spans="1:10" x14ac:dyDescent="0.3">
      <c r="A184" s="65" t="s">
        <v>210</v>
      </c>
      <c r="B184" s="66" t="s">
        <v>32</v>
      </c>
      <c r="C184" s="66" t="s">
        <v>22</v>
      </c>
      <c r="D184" s="66">
        <f>IF(NOT(ISBLANK(tblClean[[#This Row],[Pre-Booking Date]])), 1, 0)</f>
        <v>0</v>
      </c>
      <c r="E184" s="66">
        <f>IF(NOT(ISBLANK(tblClean[[#This Row],[Booking Date]])), 1, 0)</f>
        <v>0</v>
      </c>
      <c r="F184" s="67"/>
      <c r="G184" s="35">
        <v>45946</v>
      </c>
      <c r="H184" s="66" cm="1">
        <f t="array" ref="H184">IFERROR(INDEX(tblClean[Is_Cancelled],ROW()-1),"")</f>
        <v>1</v>
      </c>
      <c r="I184" s="53">
        <f>IF(tblHP[[#This Row],[Is_Cancelled]]=1, 0,
   (IF(tblHP[[#This Row],[Lead Type]]="Hot",3,IF(tblHP[[#This Row],[Lead Type]]="Warm",2,IF(tblHP[[#This Row],[Lead Type]]="Cold",1,0)))
    + IF(tblHP[[#This Row],[Is_Booked]]=1,4,IF(tblHP[[#This Row],[Is_PreBooked]]=1,2,0))
    + IF(ISNUMBER(tblHP[[#This Row],[Customer Rating]]), tblHP[[#This Row],[Customer Rating]]/10*2, 0)
   )
)</f>
        <v>0</v>
      </c>
      <c r="J184" s="53" t="str">
        <f>IF(tblHP[[#This Row],[Lead_Score]] &gt;= $M$2, "High",
 IF(tblHP[[#This Row],[Lead_Score]] &gt;= $M$3, "Medium", "Low"))</f>
        <v>Low</v>
      </c>
    </row>
    <row r="185" spans="1:10" x14ac:dyDescent="0.3">
      <c r="A185" s="68" t="s">
        <v>211</v>
      </c>
      <c r="B185" s="69" t="s">
        <v>19</v>
      </c>
      <c r="C185" s="69" t="s">
        <v>30</v>
      </c>
      <c r="D185" s="69">
        <f>IF(NOT(ISBLANK(tblClean[[#This Row],[Pre-Booking Date]])), 1, 0)</f>
        <v>1</v>
      </c>
      <c r="E185" s="69">
        <f>IF(NOT(ISBLANK(tblClean[[#This Row],[Booking Date]])), 1, 0)</f>
        <v>1</v>
      </c>
      <c r="F185" s="70">
        <v>6</v>
      </c>
      <c r="G185" s="42">
        <v>45933</v>
      </c>
      <c r="H185" s="66" cm="1">
        <f t="array" ref="H185">IFERROR(INDEX(tblClean[Is_Cancelled],ROW()-1),"")</f>
        <v>0</v>
      </c>
      <c r="I185"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185" s="53" t="str">
        <f>IF(tblHP[[#This Row],[Lead_Score]] &gt;= $M$2, "High",
 IF(tblHP[[#This Row],[Lead_Score]] &gt;= $M$3, "Medium", "Low"))</f>
        <v>High</v>
      </c>
    </row>
    <row r="186" spans="1:10" x14ac:dyDescent="0.3">
      <c r="A186" s="65" t="s">
        <v>212</v>
      </c>
      <c r="B186" s="66" t="s">
        <v>15</v>
      </c>
      <c r="C186" s="66" t="s">
        <v>16</v>
      </c>
      <c r="D186" s="66">
        <f>IF(NOT(ISBLANK(tblClean[[#This Row],[Pre-Booking Date]])), 1, 0)</f>
        <v>1</v>
      </c>
      <c r="E186" s="66">
        <f>IF(NOT(ISBLANK(tblClean[[#This Row],[Booking Date]])), 1, 0)</f>
        <v>1</v>
      </c>
      <c r="F186" s="67">
        <v>3</v>
      </c>
      <c r="G186" s="35">
        <v>45949</v>
      </c>
      <c r="H186" s="66" cm="1">
        <f t="array" ref="H186">IFERROR(INDEX(tblClean[Is_Cancelled],ROW()-1),"")</f>
        <v>0</v>
      </c>
      <c r="I186" s="53">
        <f>IF(tblHP[[#This Row],[Is_Cancelled]]=1, 0,
   (IF(tblHP[[#This Row],[Lead Type]]="Hot",3,IF(tblHP[[#This Row],[Lead Type]]="Warm",2,IF(tblHP[[#This Row],[Lead Type]]="Cold",1,0)))
    + IF(tblHP[[#This Row],[Is_Booked]]=1,4,IF(tblHP[[#This Row],[Is_PreBooked]]=1,2,0))
    + IF(ISNUMBER(tblHP[[#This Row],[Customer Rating]]), tblHP[[#This Row],[Customer Rating]]/10*2, 0)
   )
)</f>
        <v>6.6</v>
      </c>
      <c r="J186" s="53" t="str">
        <f>IF(tblHP[[#This Row],[Lead_Score]] &gt;= $M$2, "High",
 IF(tblHP[[#This Row],[Lead_Score]] &gt;= $M$3, "Medium", "Low"))</f>
        <v>Low</v>
      </c>
    </row>
    <row r="187" spans="1:10" x14ac:dyDescent="0.3">
      <c r="A187" s="68" t="s">
        <v>213</v>
      </c>
      <c r="B187" s="69" t="s">
        <v>19</v>
      </c>
      <c r="C187" s="69" t="s">
        <v>16</v>
      </c>
      <c r="D187" s="69">
        <f>IF(NOT(ISBLANK(tblClean[[#This Row],[Pre-Booking Date]])), 1, 0)</f>
        <v>1</v>
      </c>
      <c r="E187" s="69">
        <f>IF(NOT(ISBLANK(tblClean[[#This Row],[Booking Date]])), 1, 0)</f>
        <v>1</v>
      </c>
      <c r="F187" s="70">
        <v>2</v>
      </c>
      <c r="G187" s="42">
        <v>45951</v>
      </c>
      <c r="H187" s="66" cm="1">
        <f t="array" ref="H187">IFERROR(INDEX(tblClean[Is_Cancelled],ROW()-1),"")</f>
        <v>0</v>
      </c>
      <c r="I187" s="53">
        <f>IF(tblHP[[#This Row],[Is_Cancelled]]=1, 0,
   (IF(tblHP[[#This Row],[Lead Type]]="Hot",3,IF(tblHP[[#This Row],[Lead Type]]="Warm",2,IF(tblHP[[#This Row],[Lead Type]]="Cold",1,0)))
    + IF(tblHP[[#This Row],[Is_Booked]]=1,4,IF(tblHP[[#This Row],[Is_PreBooked]]=1,2,0))
    + IF(ISNUMBER(tblHP[[#This Row],[Customer Rating]]), tblHP[[#This Row],[Customer Rating]]/10*2, 0)
   )
)</f>
        <v>6.4</v>
      </c>
      <c r="J187" s="53" t="str">
        <f>IF(tblHP[[#This Row],[Lead_Score]] &gt;= $M$2, "High",
 IF(tblHP[[#This Row],[Lead_Score]] &gt;= $M$3, "Medium", "Low"))</f>
        <v>Low</v>
      </c>
    </row>
    <row r="188" spans="1:10" x14ac:dyDescent="0.3">
      <c r="A188" s="65" t="s">
        <v>214</v>
      </c>
      <c r="B188" s="66" t="s">
        <v>21</v>
      </c>
      <c r="C188" s="66" t="s">
        <v>16</v>
      </c>
      <c r="D188" s="66">
        <f>IF(NOT(ISBLANK(tblClean[[#This Row],[Pre-Booking Date]])), 1, 0)</f>
        <v>1</v>
      </c>
      <c r="E188" s="66">
        <f>IF(NOT(ISBLANK(tblClean[[#This Row],[Booking Date]])), 1, 0)</f>
        <v>1</v>
      </c>
      <c r="F188" s="67">
        <v>3</v>
      </c>
      <c r="G188" s="35">
        <v>45952</v>
      </c>
      <c r="H188" s="66" cm="1">
        <f t="array" ref="H188">IFERROR(INDEX(tblClean[Is_Cancelled],ROW()-1),"")</f>
        <v>0</v>
      </c>
      <c r="I188" s="53">
        <f>IF(tblHP[[#This Row],[Is_Cancelled]]=1, 0,
   (IF(tblHP[[#This Row],[Lead Type]]="Hot",3,IF(tblHP[[#This Row],[Lead Type]]="Warm",2,IF(tblHP[[#This Row],[Lead Type]]="Cold",1,0)))
    + IF(tblHP[[#This Row],[Is_Booked]]=1,4,IF(tblHP[[#This Row],[Is_PreBooked]]=1,2,0))
    + IF(ISNUMBER(tblHP[[#This Row],[Customer Rating]]), tblHP[[#This Row],[Customer Rating]]/10*2, 0)
   )
)</f>
        <v>6.6</v>
      </c>
      <c r="J188" s="53" t="str">
        <f>IF(tblHP[[#This Row],[Lead_Score]] &gt;= $M$2, "High",
 IF(tblHP[[#This Row],[Lead_Score]] &gt;= $M$3, "Medium", "Low"))</f>
        <v>Low</v>
      </c>
    </row>
    <row r="189" spans="1:10" x14ac:dyDescent="0.3">
      <c r="A189" s="68" t="s">
        <v>215</v>
      </c>
      <c r="B189" s="69" t="s">
        <v>21</v>
      </c>
      <c r="C189" s="69" t="s">
        <v>30</v>
      </c>
      <c r="D189" s="69">
        <f>IF(NOT(ISBLANK(tblClean[[#This Row],[Pre-Booking Date]])), 1, 0)</f>
        <v>1</v>
      </c>
      <c r="E189" s="69">
        <f>IF(NOT(ISBLANK(tblClean[[#This Row],[Booking Date]])), 1, 0)</f>
        <v>1</v>
      </c>
      <c r="F189" s="70">
        <v>7</v>
      </c>
      <c r="G189" s="42">
        <v>45932</v>
      </c>
      <c r="H189" s="66" cm="1">
        <f t="array" ref="H189">IFERROR(INDEX(tblClean[Is_Cancelled],ROW()-1),"")</f>
        <v>0</v>
      </c>
      <c r="I189" s="53">
        <f>IF(tblHP[[#This Row],[Is_Cancelled]]=1, 0,
   (IF(tblHP[[#This Row],[Lead Type]]="Hot",3,IF(tblHP[[#This Row],[Lead Type]]="Warm",2,IF(tblHP[[#This Row],[Lead Type]]="Cold",1,0)))
    + IF(tblHP[[#This Row],[Is_Booked]]=1,4,IF(tblHP[[#This Row],[Is_PreBooked]]=1,2,0))
    + IF(ISNUMBER(tblHP[[#This Row],[Customer Rating]]), tblHP[[#This Row],[Customer Rating]]/10*2, 0)
   )
)</f>
        <v>8.4</v>
      </c>
      <c r="J189" s="53" t="str">
        <f>IF(tblHP[[#This Row],[Lead_Score]] &gt;= $M$2, "High",
 IF(tblHP[[#This Row],[Lead_Score]] &gt;= $M$3, "Medium", "Low"))</f>
        <v>High</v>
      </c>
    </row>
    <row r="190" spans="1:10" x14ac:dyDescent="0.3">
      <c r="A190" s="65" t="s">
        <v>216</v>
      </c>
      <c r="B190" s="66" t="s">
        <v>15</v>
      </c>
      <c r="C190" s="66" t="s">
        <v>30</v>
      </c>
      <c r="D190" s="66">
        <f>IF(NOT(ISBLANK(tblClean[[#This Row],[Pre-Booking Date]])), 1, 0)</f>
        <v>1</v>
      </c>
      <c r="E190" s="66">
        <f>IF(NOT(ISBLANK(tblClean[[#This Row],[Booking Date]])), 1, 0)</f>
        <v>1</v>
      </c>
      <c r="F190" s="67">
        <v>9</v>
      </c>
      <c r="G190" s="35">
        <v>45935</v>
      </c>
      <c r="H190" s="66" cm="1">
        <f t="array" ref="H190">IFERROR(INDEX(tblClean[Is_Cancelled],ROW()-1),"")</f>
        <v>0</v>
      </c>
      <c r="I190"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190" s="53" t="str">
        <f>IF(tblHP[[#This Row],[Lead_Score]] &gt;= $M$2, "High",
 IF(tblHP[[#This Row],[Lead_Score]] &gt;= $M$3, "Medium", "Low"))</f>
        <v>High</v>
      </c>
    </row>
    <row r="191" spans="1:10" x14ac:dyDescent="0.3">
      <c r="A191" s="68" t="s">
        <v>217</v>
      </c>
      <c r="B191" s="69" t="s">
        <v>15</v>
      </c>
      <c r="C191" s="69" t="s">
        <v>22</v>
      </c>
      <c r="D191" s="69">
        <f>IF(NOT(ISBLANK(tblClean[[#This Row],[Pre-Booking Date]])), 1, 0)</f>
        <v>0</v>
      </c>
      <c r="E191" s="69">
        <f>IF(NOT(ISBLANK(tblClean[[#This Row],[Booking Date]])), 1, 0)</f>
        <v>0</v>
      </c>
      <c r="F191" s="70"/>
      <c r="G191" s="42">
        <v>45935</v>
      </c>
      <c r="H191" s="66" cm="1">
        <f t="array" ref="H191">IFERROR(INDEX(tblClean[Is_Cancelled],ROW()-1),"")</f>
        <v>1</v>
      </c>
      <c r="I191" s="53">
        <f>IF(tblHP[[#This Row],[Is_Cancelled]]=1, 0,
   (IF(tblHP[[#This Row],[Lead Type]]="Hot",3,IF(tblHP[[#This Row],[Lead Type]]="Warm",2,IF(tblHP[[#This Row],[Lead Type]]="Cold",1,0)))
    + IF(tblHP[[#This Row],[Is_Booked]]=1,4,IF(tblHP[[#This Row],[Is_PreBooked]]=1,2,0))
    + IF(ISNUMBER(tblHP[[#This Row],[Customer Rating]]), tblHP[[#This Row],[Customer Rating]]/10*2, 0)
   )
)</f>
        <v>0</v>
      </c>
      <c r="J191" s="53" t="str">
        <f>IF(tblHP[[#This Row],[Lead_Score]] &gt;= $M$2, "High",
 IF(tblHP[[#This Row],[Lead_Score]] &gt;= $M$3, "Medium", "Low"))</f>
        <v>Low</v>
      </c>
    </row>
    <row r="192" spans="1:10" x14ac:dyDescent="0.3">
      <c r="A192" s="65" t="s">
        <v>218</v>
      </c>
      <c r="B192" s="66" t="s">
        <v>19</v>
      </c>
      <c r="C192" s="66" t="s">
        <v>22</v>
      </c>
      <c r="D192" s="66">
        <f>IF(NOT(ISBLANK(tblClean[[#This Row],[Pre-Booking Date]])), 1, 0)</f>
        <v>1</v>
      </c>
      <c r="E192" s="66">
        <f>IF(NOT(ISBLANK(tblClean[[#This Row],[Booking Date]])), 1, 0)</f>
        <v>1</v>
      </c>
      <c r="F192" s="67"/>
      <c r="G192" s="35">
        <v>45956</v>
      </c>
      <c r="H192" s="66" cm="1">
        <f t="array" ref="H192">IFERROR(INDEX(tblClean[Is_Cancelled],ROW()-1),"")</f>
        <v>1</v>
      </c>
      <c r="I192" s="53">
        <f>IF(tblHP[[#This Row],[Is_Cancelled]]=1, 0,
   (IF(tblHP[[#This Row],[Lead Type]]="Hot",3,IF(tblHP[[#This Row],[Lead Type]]="Warm",2,IF(tblHP[[#This Row],[Lead Type]]="Cold",1,0)))
    + IF(tblHP[[#This Row],[Is_Booked]]=1,4,IF(tblHP[[#This Row],[Is_PreBooked]]=1,2,0))
    + IF(ISNUMBER(tblHP[[#This Row],[Customer Rating]]), tblHP[[#This Row],[Customer Rating]]/10*2, 0)
   )
)</f>
        <v>0</v>
      </c>
      <c r="J192" s="53" t="str">
        <f>IF(tblHP[[#This Row],[Lead_Score]] &gt;= $M$2, "High",
 IF(tblHP[[#This Row],[Lead_Score]] &gt;= $M$3, "Medium", "Low"))</f>
        <v>Low</v>
      </c>
    </row>
    <row r="193" spans="1:10" x14ac:dyDescent="0.3">
      <c r="A193" s="68" t="s">
        <v>219</v>
      </c>
      <c r="B193" s="69" t="s">
        <v>32</v>
      </c>
      <c r="C193" s="69" t="s">
        <v>16</v>
      </c>
      <c r="D193" s="69">
        <f>IF(NOT(ISBLANK(tblClean[[#This Row],[Pre-Booking Date]])), 1, 0)</f>
        <v>1</v>
      </c>
      <c r="E193" s="69">
        <f>IF(NOT(ISBLANK(tblClean[[#This Row],[Booking Date]])), 1, 0)</f>
        <v>1</v>
      </c>
      <c r="F193" s="70">
        <v>10</v>
      </c>
      <c r="G193" s="42">
        <v>45949</v>
      </c>
      <c r="H193" s="66" cm="1">
        <f t="array" ref="H193">IFERROR(INDEX(tblClean[Is_Cancelled],ROW()-1),"")</f>
        <v>0</v>
      </c>
      <c r="I193" s="53">
        <f>IF(tblHP[[#This Row],[Is_Cancelled]]=1, 0,
   (IF(tblHP[[#This Row],[Lead Type]]="Hot",3,IF(tblHP[[#This Row],[Lead Type]]="Warm",2,IF(tblHP[[#This Row],[Lead Type]]="Cold",1,0)))
    + IF(tblHP[[#This Row],[Is_Booked]]=1,4,IF(tblHP[[#This Row],[Is_PreBooked]]=1,2,0))
    + IF(ISNUMBER(tblHP[[#This Row],[Customer Rating]]), tblHP[[#This Row],[Customer Rating]]/10*2, 0)
   )
)</f>
        <v>8</v>
      </c>
      <c r="J193" s="53" t="str">
        <f>IF(tblHP[[#This Row],[Lead_Score]] &gt;= $M$2, "High",
 IF(tblHP[[#This Row],[Lead_Score]] &gt;= $M$3, "Medium", "Low"))</f>
        <v>Medium</v>
      </c>
    </row>
    <row r="194" spans="1:10" x14ac:dyDescent="0.3">
      <c r="A194" s="65" t="s">
        <v>220</v>
      </c>
      <c r="B194" s="66" t="s">
        <v>19</v>
      </c>
      <c r="C194" s="66" t="s">
        <v>16</v>
      </c>
      <c r="D194" s="66">
        <f>IF(NOT(ISBLANK(tblClean[[#This Row],[Pre-Booking Date]])), 1, 0)</f>
        <v>1</v>
      </c>
      <c r="E194" s="66">
        <f>IF(NOT(ISBLANK(tblClean[[#This Row],[Booking Date]])), 1, 0)</f>
        <v>1</v>
      </c>
      <c r="F194" s="67"/>
      <c r="G194" s="35">
        <v>45961</v>
      </c>
      <c r="H194" s="66" cm="1">
        <f t="array" ref="H194">IFERROR(INDEX(tblClean[Is_Cancelled],ROW()-1),"")</f>
        <v>1</v>
      </c>
      <c r="I194" s="53">
        <f>IF(tblHP[[#This Row],[Is_Cancelled]]=1, 0,
   (IF(tblHP[[#This Row],[Lead Type]]="Hot",3,IF(tblHP[[#This Row],[Lead Type]]="Warm",2,IF(tblHP[[#This Row],[Lead Type]]="Cold",1,0)))
    + IF(tblHP[[#This Row],[Is_Booked]]=1,4,IF(tblHP[[#This Row],[Is_PreBooked]]=1,2,0))
    + IF(ISNUMBER(tblHP[[#This Row],[Customer Rating]]), tblHP[[#This Row],[Customer Rating]]/10*2, 0)
   )
)</f>
        <v>0</v>
      </c>
      <c r="J194" s="53" t="str">
        <f>IF(tblHP[[#This Row],[Lead_Score]] &gt;= $M$2, "High",
 IF(tblHP[[#This Row],[Lead_Score]] &gt;= $M$3, "Medium", "Low"))</f>
        <v>Low</v>
      </c>
    </row>
    <row r="195" spans="1:10" x14ac:dyDescent="0.3">
      <c r="A195" s="68" t="s">
        <v>221</v>
      </c>
      <c r="B195" s="69" t="s">
        <v>15</v>
      </c>
      <c r="C195" s="69" t="s">
        <v>16</v>
      </c>
      <c r="D195" s="69">
        <f>IF(NOT(ISBLANK(tblClean[[#This Row],[Pre-Booking Date]])), 1, 0)</f>
        <v>1</v>
      </c>
      <c r="E195" s="69">
        <f>IF(NOT(ISBLANK(tblClean[[#This Row],[Booking Date]])), 1, 0)</f>
        <v>1</v>
      </c>
      <c r="F195" s="70">
        <v>5</v>
      </c>
      <c r="G195" s="42">
        <v>45940</v>
      </c>
      <c r="H195" s="66" cm="1">
        <f t="array" ref="H195">IFERROR(INDEX(tblClean[Is_Cancelled],ROW()-1),"")</f>
        <v>0</v>
      </c>
      <c r="I195" s="53">
        <f>IF(tblHP[[#This Row],[Is_Cancelled]]=1, 0,
   (IF(tblHP[[#This Row],[Lead Type]]="Hot",3,IF(tblHP[[#This Row],[Lead Type]]="Warm",2,IF(tblHP[[#This Row],[Lead Type]]="Cold",1,0)))
    + IF(tblHP[[#This Row],[Is_Booked]]=1,4,IF(tblHP[[#This Row],[Is_PreBooked]]=1,2,0))
    + IF(ISNUMBER(tblHP[[#This Row],[Customer Rating]]), tblHP[[#This Row],[Customer Rating]]/10*2, 0)
   )
)</f>
        <v>7</v>
      </c>
      <c r="J195" s="53" t="str">
        <f>IF(tblHP[[#This Row],[Lead_Score]] &gt;= $M$2, "High",
 IF(tblHP[[#This Row],[Lead_Score]] &gt;= $M$3, "Medium", "Low"))</f>
        <v>Low</v>
      </c>
    </row>
    <row r="196" spans="1:10" x14ac:dyDescent="0.3">
      <c r="A196" s="65" t="s">
        <v>222</v>
      </c>
      <c r="B196" s="66" t="s">
        <v>19</v>
      </c>
      <c r="C196" s="66" t="s">
        <v>16</v>
      </c>
      <c r="D196" s="66">
        <f>IF(NOT(ISBLANK(tblClean[[#This Row],[Pre-Booking Date]])), 1, 0)</f>
        <v>1</v>
      </c>
      <c r="E196" s="66">
        <f>IF(NOT(ISBLANK(tblClean[[#This Row],[Booking Date]])), 1, 0)</f>
        <v>1</v>
      </c>
      <c r="F196" s="67">
        <v>3</v>
      </c>
      <c r="G196" s="35">
        <v>45933</v>
      </c>
      <c r="H196" s="66" cm="1">
        <f t="array" ref="H196">IFERROR(INDEX(tblClean[Is_Cancelled],ROW()-1),"")</f>
        <v>0</v>
      </c>
      <c r="I196" s="53">
        <f>IF(tblHP[[#This Row],[Is_Cancelled]]=1, 0,
   (IF(tblHP[[#This Row],[Lead Type]]="Hot",3,IF(tblHP[[#This Row],[Lead Type]]="Warm",2,IF(tblHP[[#This Row],[Lead Type]]="Cold",1,0)))
    + IF(tblHP[[#This Row],[Is_Booked]]=1,4,IF(tblHP[[#This Row],[Is_PreBooked]]=1,2,0))
    + IF(ISNUMBER(tblHP[[#This Row],[Customer Rating]]), tblHP[[#This Row],[Customer Rating]]/10*2, 0)
   )
)</f>
        <v>6.6</v>
      </c>
      <c r="J196" s="53" t="str">
        <f>IF(tblHP[[#This Row],[Lead_Score]] &gt;= $M$2, "High",
 IF(tblHP[[#This Row],[Lead_Score]] &gt;= $M$3, "Medium", "Low"))</f>
        <v>Low</v>
      </c>
    </row>
    <row r="197" spans="1:10" x14ac:dyDescent="0.3">
      <c r="A197" s="68" t="s">
        <v>223</v>
      </c>
      <c r="B197" s="69" t="s">
        <v>15</v>
      </c>
      <c r="C197" s="69" t="s">
        <v>16</v>
      </c>
      <c r="D197" s="69">
        <f>IF(NOT(ISBLANK(tblClean[[#This Row],[Pre-Booking Date]])), 1, 0)</f>
        <v>1</v>
      </c>
      <c r="E197" s="69">
        <f>IF(NOT(ISBLANK(tblClean[[#This Row],[Booking Date]])), 1, 0)</f>
        <v>1</v>
      </c>
      <c r="F197" s="70">
        <v>9</v>
      </c>
      <c r="G197" s="42">
        <v>45938</v>
      </c>
      <c r="H197" s="66" cm="1">
        <f t="array" ref="H197">IFERROR(INDEX(tblClean[Is_Cancelled],ROW()-1),"")</f>
        <v>0</v>
      </c>
      <c r="I197" s="53">
        <f>IF(tblHP[[#This Row],[Is_Cancelled]]=1, 0,
   (IF(tblHP[[#This Row],[Lead Type]]="Hot",3,IF(tblHP[[#This Row],[Lead Type]]="Warm",2,IF(tblHP[[#This Row],[Lead Type]]="Cold",1,0)))
    + IF(tblHP[[#This Row],[Is_Booked]]=1,4,IF(tblHP[[#This Row],[Is_PreBooked]]=1,2,0))
    + IF(ISNUMBER(tblHP[[#This Row],[Customer Rating]]), tblHP[[#This Row],[Customer Rating]]/10*2, 0)
   )
)</f>
        <v>7.8</v>
      </c>
      <c r="J197" s="53" t="str">
        <f>IF(tblHP[[#This Row],[Lead_Score]] &gt;= $M$2, "High",
 IF(tblHP[[#This Row],[Lead_Score]] &gt;= $M$3, "Medium", "Low"))</f>
        <v>Medium</v>
      </c>
    </row>
    <row r="198" spans="1:10" x14ac:dyDescent="0.3">
      <c r="A198" s="65" t="s">
        <v>224</v>
      </c>
      <c r="B198" s="66" t="s">
        <v>19</v>
      </c>
      <c r="C198" s="66" t="s">
        <v>30</v>
      </c>
      <c r="D198" s="66">
        <f>IF(NOT(ISBLANK(tblClean[[#This Row],[Pre-Booking Date]])), 1, 0)</f>
        <v>0</v>
      </c>
      <c r="E198" s="66">
        <f>IF(NOT(ISBLANK(tblClean[[#This Row],[Booking Date]])), 1, 0)</f>
        <v>0</v>
      </c>
      <c r="F198" s="67">
        <v>10</v>
      </c>
      <c r="G198" s="35">
        <v>45934</v>
      </c>
      <c r="H198" s="66" cm="1">
        <f t="array" ref="H198">IFERROR(INDEX(tblClean[Is_Cancelled],ROW()-1),"")</f>
        <v>0</v>
      </c>
      <c r="I198" s="53">
        <f>IF(tblHP[[#This Row],[Is_Cancelled]]=1, 0,
   (IF(tblHP[[#This Row],[Lead Type]]="Hot",3,IF(tblHP[[#This Row],[Lead Type]]="Warm",2,IF(tblHP[[#This Row],[Lead Type]]="Cold",1,0)))
    + IF(tblHP[[#This Row],[Is_Booked]]=1,4,IF(tblHP[[#This Row],[Is_PreBooked]]=1,2,0))
    + IF(ISNUMBER(tblHP[[#This Row],[Customer Rating]]), tblHP[[#This Row],[Customer Rating]]/10*2, 0)
   )
)</f>
        <v>5</v>
      </c>
      <c r="J198" s="53" t="str">
        <f>IF(tblHP[[#This Row],[Lead_Score]] &gt;= $M$2, "High",
 IF(tblHP[[#This Row],[Lead_Score]] &gt;= $M$3, "Medium", "Low"))</f>
        <v>Low</v>
      </c>
    </row>
    <row r="199" spans="1:10" x14ac:dyDescent="0.3">
      <c r="A199" s="68" t="s">
        <v>225</v>
      </c>
      <c r="B199" s="69" t="s">
        <v>15</v>
      </c>
      <c r="C199" s="69" t="s">
        <v>22</v>
      </c>
      <c r="D199" s="69">
        <f>IF(NOT(ISBLANK(tblClean[[#This Row],[Pre-Booking Date]])), 1, 0)</f>
        <v>0</v>
      </c>
      <c r="E199" s="69">
        <f>IF(NOT(ISBLANK(tblClean[[#This Row],[Booking Date]])), 1, 0)</f>
        <v>0</v>
      </c>
      <c r="F199" s="70"/>
      <c r="G199" s="42">
        <v>45948</v>
      </c>
      <c r="H199" s="66" cm="1">
        <f t="array" ref="H199">IFERROR(INDEX(tblClean[Is_Cancelled],ROW()-1),"")</f>
        <v>1</v>
      </c>
      <c r="I199" s="53">
        <f>IF(tblHP[[#This Row],[Is_Cancelled]]=1, 0,
   (IF(tblHP[[#This Row],[Lead Type]]="Hot",3,IF(tblHP[[#This Row],[Lead Type]]="Warm",2,IF(tblHP[[#This Row],[Lead Type]]="Cold",1,0)))
    + IF(tblHP[[#This Row],[Is_Booked]]=1,4,IF(tblHP[[#This Row],[Is_PreBooked]]=1,2,0))
    + IF(ISNUMBER(tblHP[[#This Row],[Customer Rating]]), tblHP[[#This Row],[Customer Rating]]/10*2, 0)
   )
)</f>
        <v>0</v>
      </c>
      <c r="J199" s="53" t="str">
        <f>IF(tblHP[[#This Row],[Lead_Score]] &gt;= $M$2, "High",
 IF(tblHP[[#This Row],[Lead_Score]] &gt;= $M$3, "Medium", "Low"))</f>
        <v>Low</v>
      </c>
    </row>
    <row r="200" spans="1:10" x14ac:dyDescent="0.3">
      <c r="A200" s="65" t="s">
        <v>226</v>
      </c>
      <c r="B200" s="66" t="s">
        <v>15</v>
      </c>
      <c r="C200" s="66" t="s">
        <v>16</v>
      </c>
      <c r="D200" s="66">
        <f>IF(NOT(ISBLANK(tblClean[[#This Row],[Pre-Booking Date]])), 1, 0)</f>
        <v>1</v>
      </c>
      <c r="E200" s="66">
        <f>IF(NOT(ISBLANK(tblClean[[#This Row],[Booking Date]])), 1, 0)</f>
        <v>1</v>
      </c>
      <c r="F200" s="67">
        <v>8</v>
      </c>
      <c r="G200" s="35">
        <v>45955</v>
      </c>
      <c r="H200" s="66" cm="1">
        <f t="array" ref="H200">IFERROR(INDEX(tblClean[Is_Cancelled],ROW()-1),"")</f>
        <v>0</v>
      </c>
      <c r="I200" s="53">
        <f>IF(tblHP[[#This Row],[Is_Cancelled]]=1, 0,
   (IF(tblHP[[#This Row],[Lead Type]]="Hot",3,IF(tblHP[[#This Row],[Lead Type]]="Warm",2,IF(tblHP[[#This Row],[Lead Type]]="Cold",1,0)))
    + IF(tblHP[[#This Row],[Is_Booked]]=1,4,IF(tblHP[[#This Row],[Is_PreBooked]]=1,2,0))
    + IF(ISNUMBER(tblHP[[#This Row],[Customer Rating]]), tblHP[[#This Row],[Customer Rating]]/10*2, 0)
   )
)</f>
        <v>7.6</v>
      </c>
      <c r="J200" s="53" t="str">
        <f>IF(tblHP[[#This Row],[Lead_Score]] &gt;= $M$2, "High",
 IF(tblHP[[#This Row],[Lead_Score]] &gt;= $M$3, "Medium", "Low"))</f>
        <v>Medium</v>
      </c>
    </row>
    <row r="201" spans="1:10" x14ac:dyDescent="0.3">
      <c r="A201" s="68" t="s">
        <v>227</v>
      </c>
      <c r="B201" s="69" t="s">
        <v>15</v>
      </c>
      <c r="C201" s="69" t="s">
        <v>22</v>
      </c>
      <c r="D201" s="69">
        <f>IF(NOT(ISBLANK(tblClean[[#This Row],[Pre-Booking Date]])), 1, 0)</f>
        <v>1</v>
      </c>
      <c r="E201" s="69">
        <f>IF(NOT(ISBLANK(tblClean[[#This Row],[Booking Date]])), 1, 0)</f>
        <v>1</v>
      </c>
      <c r="F201" s="70"/>
      <c r="G201" s="42">
        <v>45944</v>
      </c>
      <c r="H201" s="66" cm="1">
        <f t="array" ref="H201">IFERROR(INDEX(tblClean[Is_Cancelled],ROW()-1),"")</f>
        <v>1</v>
      </c>
      <c r="I201" s="53">
        <f>IF(tblHP[[#This Row],[Is_Cancelled]]=1, 0,
   (IF(tblHP[[#This Row],[Lead Type]]="Hot",3,IF(tblHP[[#This Row],[Lead Type]]="Warm",2,IF(tblHP[[#This Row],[Lead Type]]="Cold",1,0)))
    + IF(tblHP[[#This Row],[Is_Booked]]=1,4,IF(tblHP[[#This Row],[Is_PreBooked]]=1,2,0))
    + IF(ISNUMBER(tblHP[[#This Row],[Customer Rating]]), tblHP[[#This Row],[Customer Rating]]/10*2, 0)
   )
)</f>
        <v>0</v>
      </c>
      <c r="J201" s="53" t="str">
        <f>IF(tblHP[[#This Row],[Lead_Score]] &gt;= $M$2, "High",
 IF(tblHP[[#This Row],[Lead_Score]] &gt;= $M$3, "Medium", "Low"))</f>
        <v>Low</v>
      </c>
    </row>
    <row r="202" spans="1:10" x14ac:dyDescent="0.3">
      <c r="A202" s="65" t="s">
        <v>228</v>
      </c>
      <c r="B202" s="66" t="s">
        <v>32</v>
      </c>
      <c r="C202" s="66" t="s">
        <v>30</v>
      </c>
      <c r="D202" s="66">
        <f>IF(NOT(ISBLANK(tblClean[[#This Row],[Pre-Booking Date]])), 1, 0)</f>
        <v>1</v>
      </c>
      <c r="E202" s="66">
        <f>IF(NOT(ISBLANK(tblClean[[#This Row],[Booking Date]])), 1, 0)</f>
        <v>1</v>
      </c>
      <c r="F202" s="67">
        <v>6</v>
      </c>
      <c r="G202" s="35">
        <v>45950</v>
      </c>
      <c r="H202" s="66" cm="1">
        <f t="array" ref="H202">IFERROR(INDEX(tblClean[Is_Cancelled],ROW()-1),"")</f>
        <v>0</v>
      </c>
      <c r="I202"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202" s="53" t="str">
        <f>IF(tblHP[[#This Row],[Lead_Score]] &gt;= $M$2, "High",
 IF(tblHP[[#This Row],[Lead_Score]] &gt;= $M$3, "Medium", "Low"))</f>
        <v>High</v>
      </c>
    </row>
    <row r="203" spans="1:10" x14ac:dyDescent="0.3">
      <c r="A203" s="68" t="s">
        <v>229</v>
      </c>
      <c r="B203" s="69" t="s">
        <v>19</v>
      </c>
      <c r="C203" s="69" t="s">
        <v>30</v>
      </c>
      <c r="D203" s="69">
        <f>IF(NOT(ISBLANK(tblClean[[#This Row],[Pre-Booking Date]])), 1, 0)</f>
        <v>1</v>
      </c>
      <c r="E203" s="69">
        <f>IF(NOT(ISBLANK(tblClean[[#This Row],[Booking Date]])), 1, 0)</f>
        <v>1</v>
      </c>
      <c r="F203" s="70">
        <v>2</v>
      </c>
      <c r="G203" s="42">
        <v>45950</v>
      </c>
      <c r="H203" s="66" cm="1">
        <f t="array" ref="H203">IFERROR(INDEX(tblClean[Is_Cancelled],ROW()-1),"")</f>
        <v>0</v>
      </c>
      <c r="I203" s="53">
        <f>IF(tblHP[[#This Row],[Is_Cancelled]]=1, 0,
   (IF(tblHP[[#This Row],[Lead Type]]="Hot",3,IF(tblHP[[#This Row],[Lead Type]]="Warm",2,IF(tblHP[[#This Row],[Lead Type]]="Cold",1,0)))
    + IF(tblHP[[#This Row],[Is_Booked]]=1,4,IF(tblHP[[#This Row],[Is_PreBooked]]=1,2,0))
    + IF(ISNUMBER(tblHP[[#This Row],[Customer Rating]]), tblHP[[#This Row],[Customer Rating]]/10*2, 0)
   )
)</f>
        <v>7.4</v>
      </c>
      <c r="J203" s="53" t="str">
        <f>IF(tblHP[[#This Row],[Lead_Score]] &gt;= $M$2, "High",
 IF(tblHP[[#This Row],[Lead_Score]] &gt;= $M$3, "Medium", "Low"))</f>
        <v>Low</v>
      </c>
    </row>
    <row r="204" spans="1:10" x14ac:dyDescent="0.3">
      <c r="A204" s="65" t="s">
        <v>230</v>
      </c>
      <c r="B204" s="66" t="s">
        <v>19</v>
      </c>
      <c r="C204" s="66" t="s">
        <v>30</v>
      </c>
      <c r="D204" s="66">
        <f>IF(NOT(ISBLANK(tblClean[[#This Row],[Pre-Booking Date]])), 1, 0)</f>
        <v>1</v>
      </c>
      <c r="E204" s="66">
        <f>IF(NOT(ISBLANK(tblClean[[#This Row],[Booking Date]])), 1, 0)</f>
        <v>1</v>
      </c>
      <c r="F204" s="67">
        <v>2</v>
      </c>
      <c r="G204" s="35">
        <v>45956</v>
      </c>
      <c r="H204" s="66" cm="1">
        <f t="array" ref="H204">IFERROR(INDEX(tblClean[Is_Cancelled],ROW()-1),"")</f>
        <v>0</v>
      </c>
      <c r="I204" s="53">
        <f>IF(tblHP[[#This Row],[Is_Cancelled]]=1, 0,
   (IF(tblHP[[#This Row],[Lead Type]]="Hot",3,IF(tblHP[[#This Row],[Lead Type]]="Warm",2,IF(tblHP[[#This Row],[Lead Type]]="Cold",1,0)))
    + IF(tblHP[[#This Row],[Is_Booked]]=1,4,IF(tblHP[[#This Row],[Is_PreBooked]]=1,2,0))
    + IF(ISNUMBER(tblHP[[#This Row],[Customer Rating]]), tblHP[[#This Row],[Customer Rating]]/10*2, 0)
   )
)</f>
        <v>7.4</v>
      </c>
      <c r="J204" s="53" t="str">
        <f>IF(tblHP[[#This Row],[Lead_Score]] &gt;= $M$2, "High",
 IF(tblHP[[#This Row],[Lead_Score]] &gt;= $M$3, "Medium", "Low"))</f>
        <v>Low</v>
      </c>
    </row>
    <row r="205" spans="1:10" x14ac:dyDescent="0.3">
      <c r="A205" s="68" t="s">
        <v>231</v>
      </c>
      <c r="B205" s="69" t="s">
        <v>19</v>
      </c>
      <c r="C205" s="69" t="s">
        <v>16</v>
      </c>
      <c r="D205" s="69">
        <f>IF(NOT(ISBLANK(tblClean[[#This Row],[Pre-Booking Date]])), 1, 0)</f>
        <v>1</v>
      </c>
      <c r="E205" s="69">
        <f>IF(NOT(ISBLANK(tblClean[[#This Row],[Booking Date]])), 1, 0)</f>
        <v>1</v>
      </c>
      <c r="F205" s="70">
        <v>9</v>
      </c>
      <c r="G205" s="42">
        <v>45950</v>
      </c>
      <c r="H205" s="66" cm="1">
        <f t="array" ref="H205">IFERROR(INDEX(tblClean[Is_Cancelled],ROW()-1),"")</f>
        <v>0</v>
      </c>
      <c r="I205" s="53">
        <f>IF(tblHP[[#This Row],[Is_Cancelled]]=1, 0,
   (IF(tblHP[[#This Row],[Lead Type]]="Hot",3,IF(tblHP[[#This Row],[Lead Type]]="Warm",2,IF(tblHP[[#This Row],[Lead Type]]="Cold",1,0)))
    + IF(tblHP[[#This Row],[Is_Booked]]=1,4,IF(tblHP[[#This Row],[Is_PreBooked]]=1,2,0))
    + IF(ISNUMBER(tblHP[[#This Row],[Customer Rating]]), tblHP[[#This Row],[Customer Rating]]/10*2, 0)
   )
)</f>
        <v>7.8</v>
      </c>
      <c r="J205" s="53" t="str">
        <f>IF(tblHP[[#This Row],[Lead_Score]] &gt;= $M$2, "High",
 IF(tblHP[[#This Row],[Lead_Score]] &gt;= $M$3, "Medium", "Low"))</f>
        <v>Medium</v>
      </c>
    </row>
    <row r="206" spans="1:10" x14ac:dyDescent="0.3">
      <c r="A206" s="65" t="s">
        <v>232</v>
      </c>
      <c r="B206" s="66" t="s">
        <v>15</v>
      </c>
      <c r="C206" s="66" t="s">
        <v>22</v>
      </c>
      <c r="D206" s="66">
        <f>IF(NOT(ISBLANK(tblClean[[#This Row],[Pre-Booking Date]])), 1, 0)</f>
        <v>0</v>
      </c>
      <c r="E206" s="66">
        <f>IF(NOT(ISBLANK(tblClean[[#This Row],[Booking Date]])), 1, 0)</f>
        <v>0</v>
      </c>
      <c r="F206" s="67"/>
      <c r="G206" s="35">
        <v>45938</v>
      </c>
      <c r="H206" s="66" cm="1">
        <f t="array" ref="H206">IFERROR(INDEX(tblClean[Is_Cancelled],ROW()-1),"")</f>
        <v>1</v>
      </c>
      <c r="I206" s="53">
        <f>IF(tblHP[[#This Row],[Is_Cancelled]]=1, 0,
   (IF(tblHP[[#This Row],[Lead Type]]="Hot",3,IF(tblHP[[#This Row],[Lead Type]]="Warm",2,IF(tblHP[[#This Row],[Lead Type]]="Cold",1,0)))
    + IF(tblHP[[#This Row],[Is_Booked]]=1,4,IF(tblHP[[#This Row],[Is_PreBooked]]=1,2,0))
    + IF(ISNUMBER(tblHP[[#This Row],[Customer Rating]]), tblHP[[#This Row],[Customer Rating]]/10*2, 0)
   )
)</f>
        <v>0</v>
      </c>
      <c r="J206" s="53" t="str">
        <f>IF(tblHP[[#This Row],[Lead_Score]] &gt;= $M$2, "High",
 IF(tblHP[[#This Row],[Lead_Score]] &gt;= $M$3, "Medium", "Low"))</f>
        <v>Low</v>
      </c>
    </row>
    <row r="207" spans="1:10" x14ac:dyDescent="0.3">
      <c r="A207" s="68" t="s">
        <v>233</v>
      </c>
      <c r="B207" s="69" t="s">
        <v>19</v>
      </c>
      <c r="C207" s="69" t="s">
        <v>30</v>
      </c>
      <c r="D207" s="69">
        <f>IF(NOT(ISBLANK(tblClean[[#This Row],[Pre-Booking Date]])), 1, 0)</f>
        <v>1</v>
      </c>
      <c r="E207" s="69">
        <f>IF(NOT(ISBLANK(tblClean[[#This Row],[Booking Date]])), 1, 0)</f>
        <v>1</v>
      </c>
      <c r="F207" s="70">
        <v>2</v>
      </c>
      <c r="G207" s="42">
        <v>45955</v>
      </c>
      <c r="H207" s="66" cm="1">
        <f t="array" ref="H207">IFERROR(INDEX(tblClean[Is_Cancelled],ROW()-1),"")</f>
        <v>0</v>
      </c>
      <c r="I207" s="53">
        <f>IF(tblHP[[#This Row],[Is_Cancelled]]=1, 0,
   (IF(tblHP[[#This Row],[Lead Type]]="Hot",3,IF(tblHP[[#This Row],[Lead Type]]="Warm",2,IF(tblHP[[#This Row],[Lead Type]]="Cold",1,0)))
    + IF(tblHP[[#This Row],[Is_Booked]]=1,4,IF(tblHP[[#This Row],[Is_PreBooked]]=1,2,0))
    + IF(ISNUMBER(tblHP[[#This Row],[Customer Rating]]), tblHP[[#This Row],[Customer Rating]]/10*2, 0)
   )
)</f>
        <v>7.4</v>
      </c>
      <c r="J207" s="53" t="str">
        <f>IF(tblHP[[#This Row],[Lead_Score]] &gt;= $M$2, "High",
 IF(tblHP[[#This Row],[Lead_Score]] &gt;= $M$3, "Medium", "Low"))</f>
        <v>Low</v>
      </c>
    </row>
    <row r="208" spans="1:10" x14ac:dyDescent="0.3">
      <c r="A208" s="65" t="s">
        <v>234</v>
      </c>
      <c r="B208" s="66" t="s">
        <v>19</v>
      </c>
      <c r="C208" s="66" t="s">
        <v>22</v>
      </c>
      <c r="D208" s="66">
        <f>IF(NOT(ISBLANK(tblClean[[#This Row],[Pre-Booking Date]])), 1, 0)</f>
        <v>0</v>
      </c>
      <c r="E208" s="66">
        <f>IF(NOT(ISBLANK(tblClean[[#This Row],[Booking Date]])), 1, 0)</f>
        <v>0</v>
      </c>
      <c r="F208" s="67"/>
      <c r="G208" s="35">
        <v>45947</v>
      </c>
      <c r="H208" s="66" cm="1">
        <f t="array" ref="H208">IFERROR(INDEX(tblClean[Is_Cancelled],ROW()-1),"")</f>
        <v>1</v>
      </c>
      <c r="I208" s="53">
        <f>IF(tblHP[[#This Row],[Is_Cancelled]]=1, 0,
   (IF(tblHP[[#This Row],[Lead Type]]="Hot",3,IF(tblHP[[#This Row],[Lead Type]]="Warm",2,IF(tblHP[[#This Row],[Lead Type]]="Cold",1,0)))
    + IF(tblHP[[#This Row],[Is_Booked]]=1,4,IF(tblHP[[#This Row],[Is_PreBooked]]=1,2,0))
    + IF(ISNUMBER(tblHP[[#This Row],[Customer Rating]]), tblHP[[#This Row],[Customer Rating]]/10*2, 0)
   )
)</f>
        <v>0</v>
      </c>
      <c r="J208" s="53" t="str">
        <f>IF(tblHP[[#This Row],[Lead_Score]] &gt;= $M$2, "High",
 IF(tblHP[[#This Row],[Lead_Score]] &gt;= $M$3, "Medium", "Low"))</f>
        <v>Low</v>
      </c>
    </row>
    <row r="209" spans="1:10" x14ac:dyDescent="0.3">
      <c r="A209" s="68" t="s">
        <v>235</v>
      </c>
      <c r="B209" s="69" t="s">
        <v>15</v>
      </c>
      <c r="C209" s="69" t="s">
        <v>16</v>
      </c>
      <c r="D209" s="69">
        <f>IF(NOT(ISBLANK(tblClean[[#This Row],[Pre-Booking Date]])), 1, 0)</f>
        <v>1</v>
      </c>
      <c r="E209" s="69">
        <f>IF(NOT(ISBLANK(tblClean[[#This Row],[Booking Date]])), 1, 0)</f>
        <v>1</v>
      </c>
      <c r="F209" s="70">
        <v>7</v>
      </c>
      <c r="G209" s="42">
        <v>45943</v>
      </c>
      <c r="H209" s="66" cm="1">
        <f t="array" ref="H209">IFERROR(INDEX(tblClean[Is_Cancelled],ROW()-1),"")</f>
        <v>0</v>
      </c>
      <c r="I209" s="53">
        <f>IF(tblHP[[#This Row],[Is_Cancelled]]=1, 0,
   (IF(tblHP[[#This Row],[Lead Type]]="Hot",3,IF(tblHP[[#This Row],[Lead Type]]="Warm",2,IF(tblHP[[#This Row],[Lead Type]]="Cold",1,0)))
    + IF(tblHP[[#This Row],[Is_Booked]]=1,4,IF(tblHP[[#This Row],[Is_PreBooked]]=1,2,0))
    + IF(ISNUMBER(tblHP[[#This Row],[Customer Rating]]), tblHP[[#This Row],[Customer Rating]]/10*2, 0)
   )
)</f>
        <v>7.4</v>
      </c>
      <c r="J209" s="53" t="str">
        <f>IF(tblHP[[#This Row],[Lead_Score]] &gt;= $M$2, "High",
 IF(tblHP[[#This Row],[Lead_Score]] &gt;= $M$3, "Medium", "Low"))</f>
        <v>Low</v>
      </c>
    </row>
    <row r="210" spans="1:10" x14ac:dyDescent="0.3">
      <c r="A210" s="65" t="s">
        <v>236</v>
      </c>
      <c r="B210" s="66" t="s">
        <v>21</v>
      </c>
      <c r="C210" s="66" t="s">
        <v>22</v>
      </c>
      <c r="D210" s="66">
        <f>IF(NOT(ISBLANK(tblClean[[#This Row],[Pre-Booking Date]])), 1, 0)</f>
        <v>1</v>
      </c>
      <c r="E210" s="66">
        <f>IF(NOT(ISBLANK(tblClean[[#This Row],[Booking Date]])), 1, 0)</f>
        <v>1</v>
      </c>
      <c r="F210" s="67"/>
      <c r="G210" s="35">
        <v>45945</v>
      </c>
      <c r="H210" s="66" cm="1">
        <f t="array" ref="H210">IFERROR(INDEX(tblClean[Is_Cancelled],ROW()-1),"")</f>
        <v>1</v>
      </c>
      <c r="I210" s="53">
        <f>IF(tblHP[[#This Row],[Is_Cancelled]]=1, 0,
   (IF(tblHP[[#This Row],[Lead Type]]="Hot",3,IF(tblHP[[#This Row],[Lead Type]]="Warm",2,IF(tblHP[[#This Row],[Lead Type]]="Cold",1,0)))
    + IF(tblHP[[#This Row],[Is_Booked]]=1,4,IF(tblHP[[#This Row],[Is_PreBooked]]=1,2,0))
    + IF(ISNUMBER(tblHP[[#This Row],[Customer Rating]]), tblHP[[#This Row],[Customer Rating]]/10*2, 0)
   )
)</f>
        <v>0</v>
      </c>
      <c r="J210" s="53" t="str">
        <f>IF(tblHP[[#This Row],[Lead_Score]] &gt;= $M$2, "High",
 IF(tblHP[[#This Row],[Lead_Score]] &gt;= $M$3, "Medium", "Low"))</f>
        <v>Low</v>
      </c>
    </row>
    <row r="211" spans="1:10" x14ac:dyDescent="0.3">
      <c r="A211" s="68" t="s">
        <v>237</v>
      </c>
      <c r="B211" s="69" t="s">
        <v>15</v>
      </c>
      <c r="C211" s="69" t="s">
        <v>30</v>
      </c>
      <c r="D211" s="69">
        <f>IF(NOT(ISBLANK(tblClean[[#This Row],[Pre-Booking Date]])), 1, 0)</f>
        <v>1</v>
      </c>
      <c r="E211" s="69">
        <f>IF(NOT(ISBLANK(tblClean[[#This Row],[Booking Date]])), 1, 0)</f>
        <v>1</v>
      </c>
      <c r="F211" s="70">
        <v>9</v>
      </c>
      <c r="G211" s="42">
        <v>45960</v>
      </c>
      <c r="H211" s="66" cm="1">
        <f t="array" ref="H211">IFERROR(INDEX(tblClean[Is_Cancelled],ROW()-1),"")</f>
        <v>0</v>
      </c>
      <c r="I211"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211" s="53" t="str">
        <f>IF(tblHP[[#This Row],[Lead_Score]] &gt;= $M$2, "High",
 IF(tblHP[[#This Row],[Lead_Score]] &gt;= $M$3, "Medium", "Low"))</f>
        <v>High</v>
      </c>
    </row>
    <row r="212" spans="1:10" x14ac:dyDescent="0.3">
      <c r="A212" s="65" t="s">
        <v>238</v>
      </c>
      <c r="B212" s="66" t="s">
        <v>19</v>
      </c>
      <c r="C212" s="66" t="s">
        <v>22</v>
      </c>
      <c r="D212" s="66">
        <f>IF(NOT(ISBLANK(tblClean[[#This Row],[Pre-Booking Date]])), 1, 0)</f>
        <v>1</v>
      </c>
      <c r="E212" s="66">
        <f>IF(NOT(ISBLANK(tblClean[[#This Row],[Booking Date]])), 1, 0)</f>
        <v>1</v>
      </c>
      <c r="F212" s="67"/>
      <c r="G212" s="35">
        <v>45945</v>
      </c>
      <c r="H212" s="66" cm="1">
        <f t="array" ref="H212">IFERROR(INDEX(tblClean[Is_Cancelled],ROW()-1),"")</f>
        <v>1</v>
      </c>
      <c r="I212" s="53">
        <f>IF(tblHP[[#This Row],[Is_Cancelled]]=1, 0,
   (IF(tblHP[[#This Row],[Lead Type]]="Hot",3,IF(tblHP[[#This Row],[Lead Type]]="Warm",2,IF(tblHP[[#This Row],[Lead Type]]="Cold",1,0)))
    + IF(tblHP[[#This Row],[Is_Booked]]=1,4,IF(tblHP[[#This Row],[Is_PreBooked]]=1,2,0))
    + IF(ISNUMBER(tblHP[[#This Row],[Customer Rating]]), tblHP[[#This Row],[Customer Rating]]/10*2, 0)
   )
)</f>
        <v>0</v>
      </c>
      <c r="J212" s="53" t="str">
        <f>IF(tblHP[[#This Row],[Lead_Score]] &gt;= $M$2, "High",
 IF(tblHP[[#This Row],[Lead_Score]] &gt;= $M$3, "Medium", "Low"))</f>
        <v>Low</v>
      </c>
    </row>
    <row r="213" spans="1:10" x14ac:dyDescent="0.3">
      <c r="A213" s="68" t="s">
        <v>239</v>
      </c>
      <c r="B213" s="69" t="s">
        <v>15</v>
      </c>
      <c r="C213" s="69" t="s">
        <v>16</v>
      </c>
      <c r="D213" s="69">
        <f>IF(NOT(ISBLANK(tblClean[[#This Row],[Pre-Booking Date]])), 1, 0)</f>
        <v>0</v>
      </c>
      <c r="E213" s="69">
        <f>IF(NOT(ISBLANK(tblClean[[#This Row],[Booking Date]])), 1, 0)</f>
        <v>0</v>
      </c>
      <c r="F213" s="70"/>
      <c r="G213" s="42">
        <v>45940</v>
      </c>
      <c r="H213" s="66" cm="1">
        <f t="array" ref="H213">IFERROR(INDEX(tblClean[Is_Cancelled],ROW()-1),"")</f>
        <v>1</v>
      </c>
      <c r="I213" s="53">
        <f>IF(tblHP[[#This Row],[Is_Cancelled]]=1, 0,
   (IF(tblHP[[#This Row],[Lead Type]]="Hot",3,IF(tblHP[[#This Row],[Lead Type]]="Warm",2,IF(tblHP[[#This Row],[Lead Type]]="Cold",1,0)))
    + IF(tblHP[[#This Row],[Is_Booked]]=1,4,IF(tblHP[[#This Row],[Is_PreBooked]]=1,2,0))
    + IF(ISNUMBER(tblHP[[#This Row],[Customer Rating]]), tblHP[[#This Row],[Customer Rating]]/10*2, 0)
   )
)</f>
        <v>0</v>
      </c>
      <c r="J213" s="53" t="str">
        <f>IF(tblHP[[#This Row],[Lead_Score]] &gt;= $M$2, "High",
 IF(tblHP[[#This Row],[Lead_Score]] &gt;= $M$3, "Medium", "Low"))</f>
        <v>Low</v>
      </c>
    </row>
    <row r="214" spans="1:10" x14ac:dyDescent="0.3">
      <c r="A214" s="65" t="s">
        <v>240</v>
      </c>
      <c r="B214" s="66" t="s">
        <v>21</v>
      </c>
      <c r="C214" s="66" t="s">
        <v>30</v>
      </c>
      <c r="D214" s="66">
        <f>IF(NOT(ISBLANK(tblClean[[#This Row],[Pre-Booking Date]])), 1, 0)</f>
        <v>1</v>
      </c>
      <c r="E214" s="66">
        <f>IF(NOT(ISBLANK(tblClean[[#This Row],[Booking Date]])), 1, 0)</f>
        <v>1</v>
      </c>
      <c r="F214" s="67">
        <v>4</v>
      </c>
      <c r="G214" s="35">
        <v>45958</v>
      </c>
      <c r="H214" s="66" cm="1">
        <f t="array" ref="H214">IFERROR(INDEX(tblClean[Is_Cancelled],ROW()-1),"")</f>
        <v>0</v>
      </c>
      <c r="I214" s="53">
        <f>IF(tblHP[[#This Row],[Is_Cancelled]]=1, 0,
   (IF(tblHP[[#This Row],[Lead Type]]="Hot",3,IF(tblHP[[#This Row],[Lead Type]]="Warm",2,IF(tblHP[[#This Row],[Lead Type]]="Cold",1,0)))
    + IF(tblHP[[#This Row],[Is_Booked]]=1,4,IF(tblHP[[#This Row],[Is_PreBooked]]=1,2,0))
    + IF(ISNUMBER(tblHP[[#This Row],[Customer Rating]]), tblHP[[#This Row],[Customer Rating]]/10*2, 0)
   )
)</f>
        <v>7.8</v>
      </c>
      <c r="J214" s="53" t="str">
        <f>IF(tblHP[[#This Row],[Lead_Score]] &gt;= $M$2, "High",
 IF(tblHP[[#This Row],[Lead_Score]] &gt;= $M$3, "Medium", "Low"))</f>
        <v>Medium</v>
      </c>
    </row>
    <row r="215" spans="1:10" x14ac:dyDescent="0.3">
      <c r="A215" s="68" t="s">
        <v>241</v>
      </c>
      <c r="B215" s="69" t="s">
        <v>15</v>
      </c>
      <c r="C215" s="69" t="s">
        <v>30</v>
      </c>
      <c r="D215" s="69">
        <f>IF(NOT(ISBLANK(tblClean[[#This Row],[Pre-Booking Date]])), 1, 0)</f>
        <v>0</v>
      </c>
      <c r="E215" s="69">
        <f>IF(NOT(ISBLANK(tblClean[[#This Row],[Booking Date]])), 1, 0)</f>
        <v>0</v>
      </c>
      <c r="F215" s="70">
        <v>2</v>
      </c>
      <c r="G215" s="42">
        <v>45949</v>
      </c>
      <c r="H215" s="66" cm="1">
        <f t="array" ref="H215">IFERROR(INDEX(tblClean[Is_Cancelled],ROW()-1),"")</f>
        <v>0</v>
      </c>
      <c r="I215" s="53">
        <f>IF(tblHP[[#This Row],[Is_Cancelled]]=1, 0,
   (IF(tblHP[[#This Row],[Lead Type]]="Hot",3,IF(tblHP[[#This Row],[Lead Type]]="Warm",2,IF(tblHP[[#This Row],[Lead Type]]="Cold",1,0)))
    + IF(tblHP[[#This Row],[Is_Booked]]=1,4,IF(tblHP[[#This Row],[Is_PreBooked]]=1,2,0))
    + IF(ISNUMBER(tblHP[[#This Row],[Customer Rating]]), tblHP[[#This Row],[Customer Rating]]/10*2, 0)
   )
)</f>
        <v>3.4</v>
      </c>
      <c r="J215" s="53" t="str">
        <f>IF(tblHP[[#This Row],[Lead_Score]] &gt;= $M$2, "High",
 IF(tblHP[[#This Row],[Lead_Score]] &gt;= $M$3, "Medium", "Low"))</f>
        <v>Low</v>
      </c>
    </row>
    <row r="216" spans="1:10" x14ac:dyDescent="0.3">
      <c r="A216" s="65" t="s">
        <v>242</v>
      </c>
      <c r="B216" s="66" t="s">
        <v>19</v>
      </c>
      <c r="C216" s="66" t="s">
        <v>22</v>
      </c>
      <c r="D216" s="66">
        <f>IF(NOT(ISBLANK(tblClean[[#This Row],[Pre-Booking Date]])), 1, 0)</f>
        <v>1</v>
      </c>
      <c r="E216" s="66">
        <f>IF(NOT(ISBLANK(tblClean[[#This Row],[Booking Date]])), 1, 0)</f>
        <v>1</v>
      </c>
      <c r="F216" s="67"/>
      <c r="G216" s="35">
        <v>45944</v>
      </c>
      <c r="H216" s="66" cm="1">
        <f t="array" ref="H216">IFERROR(INDEX(tblClean[Is_Cancelled],ROW()-1),"")</f>
        <v>1</v>
      </c>
      <c r="I216" s="53">
        <f>IF(tblHP[[#This Row],[Is_Cancelled]]=1, 0,
   (IF(tblHP[[#This Row],[Lead Type]]="Hot",3,IF(tblHP[[#This Row],[Lead Type]]="Warm",2,IF(tblHP[[#This Row],[Lead Type]]="Cold",1,0)))
    + IF(tblHP[[#This Row],[Is_Booked]]=1,4,IF(tblHP[[#This Row],[Is_PreBooked]]=1,2,0))
    + IF(ISNUMBER(tblHP[[#This Row],[Customer Rating]]), tblHP[[#This Row],[Customer Rating]]/10*2, 0)
   )
)</f>
        <v>0</v>
      </c>
      <c r="J216" s="53" t="str">
        <f>IF(tblHP[[#This Row],[Lead_Score]] &gt;= $M$2, "High",
 IF(tblHP[[#This Row],[Lead_Score]] &gt;= $M$3, "Medium", "Low"))</f>
        <v>Low</v>
      </c>
    </row>
    <row r="217" spans="1:10" x14ac:dyDescent="0.3">
      <c r="A217" s="68" t="s">
        <v>243</v>
      </c>
      <c r="B217" s="69" t="s">
        <v>21</v>
      </c>
      <c r="C217" s="69" t="s">
        <v>22</v>
      </c>
      <c r="D217" s="69">
        <f>IF(NOT(ISBLANK(tblClean[[#This Row],[Pre-Booking Date]])), 1, 0)</f>
        <v>0</v>
      </c>
      <c r="E217" s="69">
        <f>IF(NOT(ISBLANK(tblClean[[#This Row],[Booking Date]])), 1, 0)</f>
        <v>0</v>
      </c>
      <c r="F217" s="70"/>
      <c r="G217" s="42">
        <v>45940</v>
      </c>
      <c r="H217" s="66" cm="1">
        <f t="array" ref="H217">IFERROR(INDEX(tblClean[Is_Cancelled],ROW()-1),"")</f>
        <v>1</v>
      </c>
      <c r="I217" s="53">
        <f>IF(tblHP[[#This Row],[Is_Cancelled]]=1, 0,
   (IF(tblHP[[#This Row],[Lead Type]]="Hot",3,IF(tblHP[[#This Row],[Lead Type]]="Warm",2,IF(tblHP[[#This Row],[Lead Type]]="Cold",1,0)))
    + IF(tblHP[[#This Row],[Is_Booked]]=1,4,IF(tblHP[[#This Row],[Is_PreBooked]]=1,2,0))
    + IF(ISNUMBER(tblHP[[#This Row],[Customer Rating]]), tblHP[[#This Row],[Customer Rating]]/10*2, 0)
   )
)</f>
        <v>0</v>
      </c>
      <c r="J217" s="53" t="str">
        <f>IF(tblHP[[#This Row],[Lead_Score]] &gt;= $M$2, "High",
 IF(tblHP[[#This Row],[Lead_Score]] &gt;= $M$3, "Medium", "Low"))</f>
        <v>Low</v>
      </c>
    </row>
    <row r="218" spans="1:10" x14ac:dyDescent="0.3">
      <c r="A218" s="65" t="s">
        <v>244</v>
      </c>
      <c r="B218" s="66" t="s">
        <v>32</v>
      </c>
      <c r="C218" s="66" t="s">
        <v>30</v>
      </c>
      <c r="D218" s="66">
        <f>IF(NOT(ISBLANK(tblClean[[#This Row],[Pre-Booking Date]])), 1, 0)</f>
        <v>1</v>
      </c>
      <c r="E218" s="66">
        <f>IF(NOT(ISBLANK(tblClean[[#This Row],[Booking Date]])), 1, 0)</f>
        <v>1</v>
      </c>
      <c r="F218" s="67">
        <v>0</v>
      </c>
      <c r="G218" s="35">
        <v>45949</v>
      </c>
      <c r="H218" s="66" cm="1">
        <f t="array" ref="H218">IFERROR(INDEX(tblClean[Is_Cancelled],ROW()-1),"")</f>
        <v>0</v>
      </c>
      <c r="I218" s="53">
        <f>IF(tblHP[[#This Row],[Is_Cancelled]]=1, 0,
   (IF(tblHP[[#This Row],[Lead Type]]="Hot",3,IF(tblHP[[#This Row],[Lead Type]]="Warm",2,IF(tblHP[[#This Row],[Lead Type]]="Cold",1,0)))
    + IF(tblHP[[#This Row],[Is_Booked]]=1,4,IF(tblHP[[#This Row],[Is_PreBooked]]=1,2,0))
    + IF(ISNUMBER(tblHP[[#This Row],[Customer Rating]]), tblHP[[#This Row],[Customer Rating]]/10*2, 0)
   )
)</f>
        <v>7</v>
      </c>
      <c r="J218" s="53" t="str">
        <f>IF(tblHP[[#This Row],[Lead_Score]] &gt;= $M$2, "High",
 IF(tblHP[[#This Row],[Lead_Score]] &gt;= $M$3, "Medium", "Low"))</f>
        <v>Low</v>
      </c>
    </row>
    <row r="219" spans="1:10" x14ac:dyDescent="0.3">
      <c r="A219" s="68" t="s">
        <v>245</v>
      </c>
      <c r="B219" s="69" t="s">
        <v>19</v>
      </c>
      <c r="C219" s="69" t="s">
        <v>16</v>
      </c>
      <c r="D219" s="69">
        <f>IF(NOT(ISBLANK(tblClean[[#This Row],[Pre-Booking Date]])), 1, 0)</f>
        <v>0</v>
      </c>
      <c r="E219" s="69">
        <f>IF(NOT(ISBLANK(tblClean[[#This Row],[Booking Date]])), 1, 0)</f>
        <v>0</v>
      </c>
      <c r="F219" s="70"/>
      <c r="G219" s="42">
        <v>45950</v>
      </c>
      <c r="H219" s="66" cm="1">
        <f t="array" ref="H219">IFERROR(INDEX(tblClean[Is_Cancelled],ROW()-1),"")</f>
        <v>1</v>
      </c>
      <c r="I219" s="53">
        <f>IF(tblHP[[#This Row],[Is_Cancelled]]=1, 0,
   (IF(tblHP[[#This Row],[Lead Type]]="Hot",3,IF(tblHP[[#This Row],[Lead Type]]="Warm",2,IF(tblHP[[#This Row],[Lead Type]]="Cold",1,0)))
    + IF(tblHP[[#This Row],[Is_Booked]]=1,4,IF(tblHP[[#This Row],[Is_PreBooked]]=1,2,0))
    + IF(ISNUMBER(tblHP[[#This Row],[Customer Rating]]), tblHP[[#This Row],[Customer Rating]]/10*2, 0)
   )
)</f>
        <v>0</v>
      </c>
      <c r="J219" s="53" t="str">
        <f>IF(tblHP[[#This Row],[Lead_Score]] &gt;= $M$2, "High",
 IF(tblHP[[#This Row],[Lead_Score]] &gt;= $M$3, "Medium", "Low"))</f>
        <v>Low</v>
      </c>
    </row>
    <row r="220" spans="1:10" x14ac:dyDescent="0.3">
      <c r="A220" s="65" t="s">
        <v>246</v>
      </c>
      <c r="B220" s="66" t="s">
        <v>21</v>
      </c>
      <c r="C220" s="66" t="s">
        <v>22</v>
      </c>
      <c r="D220" s="66">
        <f>IF(NOT(ISBLANK(tblClean[[#This Row],[Pre-Booking Date]])), 1, 0)</f>
        <v>1</v>
      </c>
      <c r="E220" s="66">
        <f>IF(NOT(ISBLANK(tblClean[[#This Row],[Booking Date]])), 1, 0)</f>
        <v>1</v>
      </c>
      <c r="F220" s="67"/>
      <c r="G220" s="35">
        <v>45932</v>
      </c>
      <c r="H220" s="66" cm="1">
        <f t="array" ref="H220">IFERROR(INDEX(tblClean[Is_Cancelled],ROW()-1),"")</f>
        <v>1</v>
      </c>
      <c r="I220" s="53">
        <f>IF(tblHP[[#This Row],[Is_Cancelled]]=1, 0,
   (IF(tblHP[[#This Row],[Lead Type]]="Hot",3,IF(tblHP[[#This Row],[Lead Type]]="Warm",2,IF(tblHP[[#This Row],[Lead Type]]="Cold",1,0)))
    + IF(tblHP[[#This Row],[Is_Booked]]=1,4,IF(tblHP[[#This Row],[Is_PreBooked]]=1,2,0))
    + IF(ISNUMBER(tblHP[[#This Row],[Customer Rating]]), tblHP[[#This Row],[Customer Rating]]/10*2, 0)
   )
)</f>
        <v>0</v>
      </c>
      <c r="J220" s="53" t="str">
        <f>IF(tblHP[[#This Row],[Lead_Score]] &gt;= $M$2, "High",
 IF(tblHP[[#This Row],[Lead_Score]] &gt;= $M$3, "Medium", "Low"))</f>
        <v>Low</v>
      </c>
    </row>
    <row r="221" spans="1:10" x14ac:dyDescent="0.3">
      <c r="A221" s="68" t="s">
        <v>247</v>
      </c>
      <c r="B221" s="69" t="s">
        <v>21</v>
      </c>
      <c r="C221" s="69" t="s">
        <v>22</v>
      </c>
      <c r="D221" s="69">
        <f>IF(NOT(ISBLANK(tblClean[[#This Row],[Pre-Booking Date]])), 1, 0)</f>
        <v>1</v>
      </c>
      <c r="E221" s="69">
        <f>IF(NOT(ISBLANK(tblClean[[#This Row],[Booking Date]])), 1, 0)</f>
        <v>1</v>
      </c>
      <c r="F221" s="70"/>
      <c r="G221" s="42">
        <v>45950</v>
      </c>
      <c r="H221" s="66" cm="1">
        <f t="array" ref="H221">IFERROR(INDEX(tblClean[Is_Cancelled],ROW()-1),"")</f>
        <v>1</v>
      </c>
      <c r="I221" s="53">
        <f>IF(tblHP[[#This Row],[Is_Cancelled]]=1, 0,
   (IF(tblHP[[#This Row],[Lead Type]]="Hot",3,IF(tblHP[[#This Row],[Lead Type]]="Warm",2,IF(tblHP[[#This Row],[Lead Type]]="Cold",1,0)))
    + IF(tblHP[[#This Row],[Is_Booked]]=1,4,IF(tblHP[[#This Row],[Is_PreBooked]]=1,2,0))
    + IF(ISNUMBER(tblHP[[#This Row],[Customer Rating]]), tblHP[[#This Row],[Customer Rating]]/10*2, 0)
   )
)</f>
        <v>0</v>
      </c>
      <c r="J221" s="53" t="str">
        <f>IF(tblHP[[#This Row],[Lead_Score]] &gt;= $M$2, "High",
 IF(tblHP[[#This Row],[Lead_Score]] &gt;= $M$3, "Medium", "Low"))</f>
        <v>Low</v>
      </c>
    </row>
    <row r="222" spans="1:10" x14ac:dyDescent="0.3">
      <c r="A222" s="65" t="s">
        <v>248</v>
      </c>
      <c r="B222" s="66" t="s">
        <v>32</v>
      </c>
      <c r="C222" s="66" t="s">
        <v>22</v>
      </c>
      <c r="D222" s="66">
        <f>IF(NOT(ISBLANK(tblClean[[#This Row],[Pre-Booking Date]])), 1, 0)</f>
        <v>1</v>
      </c>
      <c r="E222" s="66">
        <f>IF(NOT(ISBLANK(tblClean[[#This Row],[Booking Date]])), 1, 0)</f>
        <v>1</v>
      </c>
      <c r="F222" s="67"/>
      <c r="G222" s="35">
        <v>45961</v>
      </c>
      <c r="H222" s="66" cm="1">
        <f t="array" ref="H222">IFERROR(INDEX(tblClean[Is_Cancelled],ROW()-1),"")</f>
        <v>1</v>
      </c>
      <c r="I222" s="53">
        <f>IF(tblHP[[#This Row],[Is_Cancelled]]=1, 0,
   (IF(tblHP[[#This Row],[Lead Type]]="Hot",3,IF(tblHP[[#This Row],[Lead Type]]="Warm",2,IF(tblHP[[#This Row],[Lead Type]]="Cold",1,0)))
    + IF(tblHP[[#This Row],[Is_Booked]]=1,4,IF(tblHP[[#This Row],[Is_PreBooked]]=1,2,0))
    + IF(ISNUMBER(tblHP[[#This Row],[Customer Rating]]), tblHP[[#This Row],[Customer Rating]]/10*2, 0)
   )
)</f>
        <v>0</v>
      </c>
      <c r="J222" s="53" t="str">
        <f>IF(tblHP[[#This Row],[Lead_Score]] &gt;= $M$2, "High",
 IF(tblHP[[#This Row],[Lead_Score]] &gt;= $M$3, "Medium", "Low"))</f>
        <v>Low</v>
      </c>
    </row>
    <row r="223" spans="1:10" x14ac:dyDescent="0.3">
      <c r="A223" s="68" t="s">
        <v>249</v>
      </c>
      <c r="B223" s="69" t="s">
        <v>15</v>
      </c>
      <c r="C223" s="69" t="s">
        <v>16</v>
      </c>
      <c r="D223" s="69">
        <f>IF(NOT(ISBLANK(tblClean[[#This Row],[Pre-Booking Date]])), 1, 0)</f>
        <v>0</v>
      </c>
      <c r="E223" s="69">
        <f>IF(NOT(ISBLANK(tblClean[[#This Row],[Booking Date]])), 1, 0)</f>
        <v>0</v>
      </c>
      <c r="F223" s="70">
        <v>3</v>
      </c>
      <c r="G223" s="42">
        <v>45954</v>
      </c>
      <c r="H223" s="66" cm="1">
        <f t="array" ref="H223">IFERROR(INDEX(tblClean[Is_Cancelled],ROW()-1),"")</f>
        <v>0</v>
      </c>
      <c r="I223" s="53">
        <f>IF(tblHP[[#This Row],[Is_Cancelled]]=1, 0,
   (IF(tblHP[[#This Row],[Lead Type]]="Hot",3,IF(tblHP[[#This Row],[Lead Type]]="Warm",2,IF(tblHP[[#This Row],[Lead Type]]="Cold",1,0)))
    + IF(tblHP[[#This Row],[Is_Booked]]=1,4,IF(tblHP[[#This Row],[Is_PreBooked]]=1,2,0))
    + IF(ISNUMBER(tblHP[[#This Row],[Customer Rating]]), tblHP[[#This Row],[Customer Rating]]/10*2, 0)
   )
)</f>
        <v>2.6</v>
      </c>
      <c r="J223" s="53" t="str">
        <f>IF(tblHP[[#This Row],[Lead_Score]] &gt;= $M$2, "High",
 IF(tblHP[[#This Row],[Lead_Score]] &gt;= $M$3, "Medium", "Low"))</f>
        <v>Low</v>
      </c>
    </row>
    <row r="224" spans="1:10" x14ac:dyDescent="0.3">
      <c r="A224" s="65" t="s">
        <v>250</v>
      </c>
      <c r="B224" s="66" t="s">
        <v>15</v>
      </c>
      <c r="C224" s="66" t="s">
        <v>16</v>
      </c>
      <c r="D224" s="66">
        <f>IF(NOT(ISBLANK(tblClean[[#This Row],[Pre-Booking Date]])), 1, 0)</f>
        <v>0</v>
      </c>
      <c r="E224" s="66">
        <f>IF(NOT(ISBLANK(tblClean[[#This Row],[Booking Date]])), 1, 0)</f>
        <v>0</v>
      </c>
      <c r="F224" s="67">
        <v>1</v>
      </c>
      <c r="G224" s="35">
        <v>45934</v>
      </c>
      <c r="H224" s="66" cm="1">
        <f t="array" ref="H224">IFERROR(INDEX(tblClean[Is_Cancelled],ROW()-1),"")</f>
        <v>0</v>
      </c>
      <c r="I224" s="53">
        <f>IF(tblHP[[#This Row],[Is_Cancelled]]=1, 0,
   (IF(tblHP[[#This Row],[Lead Type]]="Hot",3,IF(tblHP[[#This Row],[Lead Type]]="Warm",2,IF(tblHP[[#This Row],[Lead Type]]="Cold",1,0)))
    + IF(tblHP[[#This Row],[Is_Booked]]=1,4,IF(tblHP[[#This Row],[Is_PreBooked]]=1,2,0))
    + IF(ISNUMBER(tblHP[[#This Row],[Customer Rating]]), tblHP[[#This Row],[Customer Rating]]/10*2, 0)
   )
)</f>
        <v>2.2000000000000002</v>
      </c>
      <c r="J224" s="53" t="str">
        <f>IF(tblHP[[#This Row],[Lead_Score]] &gt;= $M$2, "High",
 IF(tblHP[[#This Row],[Lead_Score]] &gt;= $M$3, "Medium", "Low"))</f>
        <v>Low</v>
      </c>
    </row>
    <row r="225" spans="1:10" x14ac:dyDescent="0.3">
      <c r="A225" s="68" t="s">
        <v>251</v>
      </c>
      <c r="B225" s="69" t="s">
        <v>19</v>
      </c>
      <c r="C225" s="69" t="s">
        <v>16</v>
      </c>
      <c r="D225" s="69">
        <f>IF(NOT(ISBLANK(tblClean[[#This Row],[Pre-Booking Date]])), 1, 0)</f>
        <v>1</v>
      </c>
      <c r="E225" s="69">
        <f>IF(NOT(ISBLANK(tblClean[[#This Row],[Booking Date]])), 1, 0)</f>
        <v>1</v>
      </c>
      <c r="F225" s="70">
        <v>7</v>
      </c>
      <c r="G225" s="42">
        <v>45961</v>
      </c>
      <c r="H225" s="66" cm="1">
        <f t="array" ref="H225">IFERROR(INDEX(tblClean[Is_Cancelled],ROW()-1),"")</f>
        <v>0</v>
      </c>
      <c r="I225" s="53">
        <f>IF(tblHP[[#This Row],[Is_Cancelled]]=1, 0,
   (IF(tblHP[[#This Row],[Lead Type]]="Hot",3,IF(tblHP[[#This Row],[Lead Type]]="Warm",2,IF(tblHP[[#This Row],[Lead Type]]="Cold",1,0)))
    + IF(tblHP[[#This Row],[Is_Booked]]=1,4,IF(tblHP[[#This Row],[Is_PreBooked]]=1,2,0))
    + IF(ISNUMBER(tblHP[[#This Row],[Customer Rating]]), tblHP[[#This Row],[Customer Rating]]/10*2, 0)
   )
)</f>
        <v>7.4</v>
      </c>
      <c r="J225" s="53" t="str">
        <f>IF(tblHP[[#This Row],[Lead_Score]] &gt;= $M$2, "High",
 IF(tblHP[[#This Row],[Lead_Score]] &gt;= $M$3, "Medium", "Low"))</f>
        <v>Low</v>
      </c>
    </row>
    <row r="226" spans="1:10" x14ac:dyDescent="0.3">
      <c r="A226" s="65" t="s">
        <v>252</v>
      </c>
      <c r="B226" s="66" t="s">
        <v>32</v>
      </c>
      <c r="C226" s="66" t="s">
        <v>16</v>
      </c>
      <c r="D226" s="66">
        <f>IF(NOT(ISBLANK(tblClean[[#This Row],[Pre-Booking Date]])), 1, 0)</f>
        <v>1</v>
      </c>
      <c r="E226" s="66">
        <f>IF(NOT(ISBLANK(tblClean[[#This Row],[Booking Date]])), 1, 0)</f>
        <v>1</v>
      </c>
      <c r="F226" s="67">
        <v>3</v>
      </c>
      <c r="G226" s="35">
        <v>45955</v>
      </c>
      <c r="H226" s="66" cm="1">
        <f t="array" ref="H226">IFERROR(INDEX(tblClean[Is_Cancelled],ROW()-1),"")</f>
        <v>0</v>
      </c>
      <c r="I226" s="53">
        <f>IF(tblHP[[#This Row],[Is_Cancelled]]=1, 0,
   (IF(tblHP[[#This Row],[Lead Type]]="Hot",3,IF(tblHP[[#This Row],[Lead Type]]="Warm",2,IF(tblHP[[#This Row],[Lead Type]]="Cold",1,0)))
    + IF(tblHP[[#This Row],[Is_Booked]]=1,4,IF(tblHP[[#This Row],[Is_PreBooked]]=1,2,0))
    + IF(ISNUMBER(tblHP[[#This Row],[Customer Rating]]), tblHP[[#This Row],[Customer Rating]]/10*2, 0)
   )
)</f>
        <v>6.6</v>
      </c>
      <c r="J226" s="53" t="str">
        <f>IF(tblHP[[#This Row],[Lead_Score]] &gt;= $M$2, "High",
 IF(tblHP[[#This Row],[Lead_Score]] &gt;= $M$3, "Medium", "Low"))</f>
        <v>Low</v>
      </c>
    </row>
    <row r="227" spans="1:10" x14ac:dyDescent="0.3">
      <c r="A227" s="68" t="s">
        <v>253</v>
      </c>
      <c r="B227" s="69" t="s">
        <v>15</v>
      </c>
      <c r="C227" s="69" t="s">
        <v>16</v>
      </c>
      <c r="D227" s="69">
        <f>IF(NOT(ISBLANK(tblClean[[#This Row],[Pre-Booking Date]])), 1, 0)</f>
        <v>0</v>
      </c>
      <c r="E227" s="69">
        <f>IF(NOT(ISBLANK(tblClean[[#This Row],[Booking Date]])), 1, 0)</f>
        <v>0</v>
      </c>
      <c r="F227" s="70"/>
      <c r="G227" s="42">
        <v>45937</v>
      </c>
      <c r="H227" s="66" cm="1">
        <f t="array" ref="H227">IFERROR(INDEX(tblClean[Is_Cancelled],ROW()-1),"")</f>
        <v>1</v>
      </c>
      <c r="I227" s="53">
        <f>IF(tblHP[[#This Row],[Is_Cancelled]]=1, 0,
   (IF(tblHP[[#This Row],[Lead Type]]="Hot",3,IF(tblHP[[#This Row],[Lead Type]]="Warm",2,IF(tblHP[[#This Row],[Lead Type]]="Cold",1,0)))
    + IF(tblHP[[#This Row],[Is_Booked]]=1,4,IF(tblHP[[#This Row],[Is_PreBooked]]=1,2,0))
    + IF(ISNUMBER(tblHP[[#This Row],[Customer Rating]]), tblHP[[#This Row],[Customer Rating]]/10*2, 0)
   )
)</f>
        <v>0</v>
      </c>
      <c r="J227" s="53" t="str">
        <f>IF(tblHP[[#This Row],[Lead_Score]] &gt;= $M$2, "High",
 IF(tblHP[[#This Row],[Lead_Score]] &gt;= $M$3, "Medium", "Low"))</f>
        <v>Low</v>
      </c>
    </row>
    <row r="228" spans="1:10" x14ac:dyDescent="0.3">
      <c r="A228" s="65" t="s">
        <v>254</v>
      </c>
      <c r="B228" s="66" t="s">
        <v>32</v>
      </c>
      <c r="C228" s="66" t="s">
        <v>16</v>
      </c>
      <c r="D228" s="66">
        <f>IF(NOT(ISBLANK(tblClean[[#This Row],[Pre-Booking Date]])), 1, 0)</f>
        <v>0</v>
      </c>
      <c r="E228" s="66">
        <f>IF(NOT(ISBLANK(tblClean[[#This Row],[Booking Date]])), 1, 0)</f>
        <v>0</v>
      </c>
      <c r="F228" s="67"/>
      <c r="G228" s="35">
        <v>45951</v>
      </c>
      <c r="H228" s="66" cm="1">
        <f t="array" ref="H228">IFERROR(INDEX(tblClean[Is_Cancelled],ROW()-1),"")</f>
        <v>1</v>
      </c>
      <c r="I228" s="53">
        <f>IF(tblHP[[#This Row],[Is_Cancelled]]=1, 0,
   (IF(tblHP[[#This Row],[Lead Type]]="Hot",3,IF(tblHP[[#This Row],[Lead Type]]="Warm",2,IF(tblHP[[#This Row],[Lead Type]]="Cold",1,0)))
    + IF(tblHP[[#This Row],[Is_Booked]]=1,4,IF(tblHP[[#This Row],[Is_PreBooked]]=1,2,0))
    + IF(ISNUMBER(tblHP[[#This Row],[Customer Rating]]), tblHP[[#This Row],[Customer Rating]]/10*2, 0)
   )
)</f>
        <v>0</v>
      </c>
      <c r="J228" s="53" t="str">
        <f>IF(tblHP[[#This Row],[Lead_Score]] &gt;= $M$2, "High",
 IF(tblHP[[#This Row],[Lead_Score]] &gt;= $M$3, "Medium", "Low"))</f>
        <v>Low</v>
      </c>
    </row>
    <row r="229" spans="1:10" x14ac:dyDescent="0.3">
      <c r="A229" s="68" t="s">
        <v>255</v>
      </c>
      <c r="B229" s="69" t="s">
        <v>15</v>
      </c>
      <c r="C229" s="69" t="s">
        <v>30</v>
      </c>
      <c r="D229" s="69">
        <f>IF(NOT(ISBLANK(tblClean[[#This Row],[Pre-Booking Date]])), 1, 0)</f>
        <v>0</v>
      </c>
      <c r="E229" s="69">
        <f>IF(NOT(ISBLANK(tblClean[[#This Row],[Booking Date]])), 1, 0)</f>
        <v>0</v>
      </c>
      <c r="F229" s="70">
        <v>4</v>
      </c>
      <c r="G229" s="42">
        <v>45937</v>
      </c>
      <c r="H229" s="66" cm="1">
        <f t="array" ref="H229">IFERROR(INDEX(tblClean[Is_Cancelled],ROW()-1),"")</f>
        <v>0</v>
      </c>
      <c r="I229" s="53">
        <f>IF(tblHP[[#This Row],[Is_Cancelled]]=1, 0,
   (IF(tblHP[[#This Row],[Lead Type]]="Hot",3,IF(tblHP[[#This Row],[Lead Type]]="Warm",2,IF(tblHP[[#This Row],[Lead Type]]="Cold",1,0)))
    + IF(tblHP[[#This Row],[Is_Booked]]=1,4,IF(tblHP[[#This Row],[Is_PreBooked]]=1,2,0))
    + IF(ISNUMBER(tblHP[[#This Row],[Customer Rating]]), tblHP[[#This Row],[Customer Rating]]/10*2, 0)
   )
)</f>
        <v>3.8</v>
      </c>
      <c r="J229" s="53" t="str">
        <f>IF(tblHP[[#This Row],[Lead_Score]] &gt;= $M$2, "High",
 IF(tblHP[[#This Row],[Lead_Score]] &gt;= $M$3, "Medium", "Low"))</f>
        <v>Low</v>
      </c>
    </row>
    <row r="230" spans="1:10" x14ac:dyDescent="0.3">
      <c r="A230" s="65" t="s">
        <v>256</v>
      </c>
      <c r="B230" s="66" t="s">
        <v>21</v>
      </c>
      <c r="C230" s="66" t="s">
        <v>22</v>
      </c>
      <c r="D230" s="66">
        <f>IF(NOT(ISBLANK(tblClean[[#This Row],[Pre-Booking Date]])), 1, 0)</f>
        <v>1</v>
      </c>
      <c r="E230" s="66">
        <f>IF(NOT(ISBLANK(tblClean[[#This Row],[Booking Date]])), 1, 0)</f>
        <v>1</v>
      </c>
      <c r="F230" s="67"/>
      <c r="G230" s="35">
        <v>45939</v>
      </c>
      <c r="H230" s="66" cm="1">
        <f t="array" ref="H230">IFERROR(INDEX(tblClean[Is_Cancelled],ROW()-1),"")</f>
        <v>1</v>
      </c>
      <c r="I230" s="53">
        <f>IF(tblHP[[#This Row],[Is_Cancelled]]=1, 0,
   (IF(tblHP[[#This Row],[Lead Type]]="Hot",3,IF(tblHP[[#This Row],[Lead Type]]="Warm",2,IF(tblHP[[#This Row],[Lead Type]]="Cold",1,0)))
    + IF(tblHP[[#This Row],[Is_Booked]]=1,4,IF(tblHP[[#This Row],[Is_PreBooked]]=1,2,0))
    + IF(ISNUMBER(tblHP[[#This Row],[Customer Rating]]), tblHP[[#This Row],[Customer Rating]]/10*2, 0)
   )
)</f>
        <v>0</v>
      </c>
      <c r="J230" s="53" t="str">
        <f>IF(tblHP[[#This Row],[Lead_Score]] &gt;= $M$2, "High",
 IF(tblHP[[#This Row],[Lead_Score]] &gt;= $M$3, "Medium", "Low"))</f>
        <v>Low</v>
      </c>
    </row>
    <row r="231" spans="1:10" x14ac:dyDescent="0.3">
      <c r="A231" s="68" t="s">
        <v>257</v>
      </c>
      <c r="B231" s="69" t="s">
        <v>15</v>
      </c>
      <c r="C231" s="69" t="s">
        <v>16</v>
      </c>
      <c r="D231" s="69">
        <f>IF(NOT(ISBLANK(tblClean[[#This Row],[Pre-Booking Date]])), 1, 0)</f>
        <v>1</v>
      </c>
      <c r="E231" s="69">
        <f>IF(NOT(ISBLANK(tblClean[[#This Row],[Booking Date]])), 1, 0)</f>
        <v>1</v>
      </c>
      <c r="F231" s="70">
        <v>2</v>
      </c>
      <c r="G231" s="42">
        <v>45952</v>
      </c>
      <c r="H231" s="66" cm="1">
        <f t="array" ref="H231">IFERROR(INDEX(tblClean[Is_Cancelled],ROW()-1),"")</f>
        <v>0</v>
      </c>
      <c r="I231" s="53">
        <f>IF(tblHP[[#This Row],[Is_Cancelled]]=1, 0,
   (IF(tblHP[[#This Row],[Lead Type]]="Hot",3,IF(tblHP[[#This Row],[Lead Type]]="Warm",2,IF(tblHP[[#This Row],[Lead Type]]="Cold",1,0)))
    + IF(tblHP[[#This Row],[Is_Booked]]=1,4,IF(tblHP[[#This Row],[Is_PreBooked]]=1,2,0))
    + IF(ISNUMBER(tblHP[[#This Row],[Customer Rating]]), tblHP[[#This Row],[Customer Rating]]/10*2, 0)
   )
)</f>
        <v>6.4</v>
      </c>
      <c r="J231" s="53" t="str">
        <f>IF(tblHP[[#This Row],[Lead_Score]] &gt;= $M$2, "High",
 IF(tblHP[[#This Row],[Lead_Score]] &gt;= $M$3, "Medium", "Low"))</f>
        <v>Low</v>
      </c>
    </row>
    <row r="232" spans="1:10" x14ac:dyDescent="0.3">
      <c r="A232" s="65" t="s">
        <v>258</v>
      </c>
      <c r="B232" s="66" t="s">
        <v>32</v>
      </c>
      <c r="C232" s="66" t="s">
        <v>16</v>
      </c>
      <c r="D232" s="66">
        <f>IF(NOT(ISBLANK(tblClean[[#This Row],[Pre-Booking Date]])), 1, 0)</f>
        <v>1</v>
      </c>
      <c r="E232" s="66">
        <f>IF(NOT(ISBLANK(tblClean[[#This Row],[Booking Date]])), 1, 0)</f>
        <v>1</v>
      </c>
      <c r="F232" s="67">
        <v>2</v>
      </c>
      <c r="G232" s="35">
        <v>45933</v>
      </c>
      <c r="H232" s="66" cm="1">
        <f t="array" ref="H232">IFERROR(INDEX(tblClean[Is_Cancelled],ROW()-1),"")</f>
        <v>0</v>
      </c>
      <c r="I232" s="53">
        <f>IF(tblHP[[#This Row],[Is_Cancelled]]=1, 0,
   (IF(tblHP[[#This Row],[Lead Type]]="Hot",3,IF(tblHP[[#This Row],[Lead Type]]="Warm",2,IF(tblHP[[#This Row],[Lead Type]]="Cold",1,0)))
    + IF(tblHP[[#This Row],[Is_Booked]]=1,4,IF(tblHP[[#This Row],[Is_PreBooked]]=1,2,0))
    + IF(ISNUMBER(tblHP[[#This Row],[Customer Rating]]), tblHP[[#This Row],[Customer Rating]]/10*2, 0)
   )
)</f>
        <v>6.4</v>
      </c>
      <c r="J232" s="53" t="str">
        <f>IF(tblHP[[#This Row],[Lead_Score]] &gt;= $M$2, "High",
 IF(tblHP[[#This Row],[Lead_Score]] &gt;= $M$3, "Medium", "Low"))</f>
        <v>Low</v>
      </c>
    </row>
    <row r="233" spans="1:10" x14ac:dyDescent="0.3">
      <c r="A233" s="68" t="s">
        <v>259</v>
      </c>
      <c r="B233" s="69" t="s">
        <v>21</v>
      </c>
      <c r="C233" s="69" t="s">
        <v>16</v>
      </c>
      <c r="D233" s="69">
        <f>IF(NOT(ISBLANK(tblClean[[#This Row],[Pre-Booking Date]])), 1, 0)</f>
        <v>1</v>
      </c>
      <c r="E233" s="69">
        <f>IF(NOT(ISBLANK(tblClean[[#This Row],[Booking Date]])), 1, 0)</f>
        <v>1</v>
      </c>
      <c r="F233" s="70">
        <v>8</v>
      </c>
      <c r="G233" s="42">
        <v>45936</v>
      </c>
      <c r="H233" s="66" cm="1">
        <f t="array" ref="H233">IFERROR(INDEX(tblClean[Is_Cancelled],ROW()-1),"")</f>
        <v>0</v>
      </c>
      <c r="I233" s="53">
        <f>IF(tblHP[[#This Row],[Is_Cancelled]]=1, 0,
   (IF(tblHP[[#This Row],[Lead Type]]="Hot",3,IF(tblHP[[#This Row],[Lead Type]]="Warm",2,IF(tblHP[[#This Row],[Lead Type]]="Cold",1,0)))
    + IF(tblHP[[#This Row],[Is_Booked]]=1,4,IF(tblHP[[#This Row],[Is_PreBooked]]=1,2,0))
    + IF(ISNUMBER(tblHP[[#This Row],[Customer Rating]]), tblHP[[#This Row],[Customer Rating]]/10*2, 0)
   )
)</f>
        <v>7.6</v>
      </c>
      <c r="J233" s="53" t="str">
        <f>IF(tblHP[[#This Row],[Lead_Score]] &gt;= $M$2, "High",
 IF(tblHP[[#This Row],[Lead_Score]] &gt;= $M$3, "Medium", "Low"))</f>
        <v>Medium</v>
      </c>
    </row>
    <row r="234" spans="1:10" x14ac:dyDescent="0.3">
      <c r="A234" s="65" t="s">
        <v>260</v>
      </c>
      <c r="B234" s="66" t="s">
        <v>21</v>
      </c>
      <c r="C234" s="66" t="s">
        <v>16</v>
      </c>
      <c r="D234" s="66">
        <f>IF(NOT(ISBLANK(tblClean[[#This Row],[Pre-Booking Date]])), 1, 0)</f>
        <v>1</v>
      </c>
      <c r="E234" s="66">
        <f>IF(NOT(ISBLANK(tblClean[[#This Row],[Booking Date]])), 1, 0)</f>
        <v>1</v>
      </c>
      <c r="F234" s="67"/>
      <c r="G234" s="35">
        <v>45938</v>
      </c>
      <c r="H234" s="66" cm="1">
        <f t="array" ref="H234">IFERROR(INDEX(tblClean[Is_Cancelled],ROW()-1),"")</f>
        <v>1</v>
      </c>
      <c r="I234" s="53">
        <f>IF(tblHP[[#This Row],[Is_Cancelled]]=1, 0,
   (IF(tblHP[[#This Row],[Lead Type]]="Hot",3,IF(tblHP[[#This Row],[Lead Type]]="Warm",2,IF(tblHP[[#This Row],[Lead Type]]="Cold",1,0)))
    + IF(tblHP[[#This Row],[Is_Booked]]=1,4,IF(tblHP[[#This Row],[Is_PreBooked]]=1,2,0))
    + IF(ISNUMBER(tblHP[[#This Row],[Customer Rating]]), tblHP[[#This Row],[Customer Rating]]/10*2, 0)
   )
)</f>
        <v>0</v>
      </c>
      <c r="J234" s="53" t="str">
        <f>IF(tblHP[[#This Row],[Lead_Score]] &gt;= $M$2, "High",
 IF(tblHP[[#This Row],[Lead_Score]] &gt;= $M$3, "Medium", "Low"))</f>
        <v>Low</v>
      </c>
    </row>
    <row r="235" spans="1:10" x14ac:dyDescent="0.3">
      <c r="A235" s="68" t="s">
        <v>261</v>
      </c>
      <c r="B235" s="69" t="s">
        <v>21</v>
      </c>
      <c r="C235" s="69" t="s">
        <v>30</v>
      </c>
      <c r="D235" s="69">
        <f>IF(NOT(ISBLANK(tblClean[[#This Row],[Pre-Booking Date]])), 1, 0)</f>
        <v>1</v>
      </c>
      <c r="E235" s="69">
        <f>IF(NOT(ISBLANK(tblClean[[#This Row],[Booking Date]])), 1, 0)</f>
        <v>1</v>
      </c>
      <c r="F235" s="70">
        <v>9</v>
      </c>
      <c r="G235" s="42">
        <v>45936</v>
      </c>
      <c r="H235" s="66" cm="1">
        <f t="array" ref="H235">IFERROR(INDEX(tblClean[Is_Cancelled],ROW()-1),"")</f>
        <v>0</v>
      </c>
      <c r="I235"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235" s="53" t="str">
        <f>IF(tblHP[[#This Row],[Lead_Score]] &gt;= $M$2, "High",
 IF(tblHP[[#This Row],[Lead_Score]] &gt;= $M$3, "Medium", "Low"))</f>
        <v>High</v>
      </c>
    </row>
    <row r="236" spans="1:10" x14ac:dyDescent="0.3">
      <c r="A236" s="65" t="s">
        <v>262</v>
      </c>
      <c r="B236" s="66" t="s">
        <v>32</v>
      </c>
      <c r="C236" s="66" t="s">
        <v>30</v>
      </c>
      <c r="D236" s="66">
        <f>IF(NOT(ISBLANK(tblClean[[#This Row],[Pre-Booking Date]])), 1, 0)</f>
        <v>1</v>
      </c>
      <c r="E236" s="66">
        <f>IF(NOT(ISBLANK(tblClean[[#This Row],[Booking Date]])), 1, 0)</f>
        <v>1</v>
      </c>
      <c r="F236" s="67">
        <v>4</v>
      </c>
      <c r="G236" s="35">
        <v>45948</v>
      </c>
      <c r="H236" s="66" cm="1">
        <f t="array" ref="H236">IFERROR(INDEX(tblClean[Is_Cancelled],ROW()-1),"")</f>
        <v>0</v>
      </c>
      <c r="I236" s="53">
        <f>IF(tblHP[[#This Row],[Is_Cancelled]]=1, 0,
   (IF(tblHP[[#This Row],[Lead Type]]="Hot",3,IF(tblHP[[#This Row],[Lead Type]]="Warm",2,IF(tblHP[[#This Row],[Lead Type]]="Cold",1,0)))
    + IF(tblHP[[#This Row],[Is_Booked]]=1,4,IF(tblHP[[#This Row],[Is_PreBooked]]=1,2,0))
    + IF(ISNUMBER(tblHP[[#This Row],[Customer Rating]]), tblHP[[#This Row],[Customer Rating]]/10*2, 0)
   )
)</f>
        <v>7.8</v>
      </c>
      <c r="J236" s="53" t="str">
        <f>IF(tblHP[[#This Row],[Lead_Score]] &gt;= $M$2, "High",
 IF(tblHP[[#This Row],[Lead_Score]] &gt;= $M$3, "Medium", "Low"))</f>
        <v>Medium</v>
      </c>
    </row>
    <row r="237" spans="1:10" x14ac:dyDescent="0.3">
      <c r="A237" s="68" t="s">
        <v>263</v>
      </c>
      <c r="B237" s="69" t="s">
        <v>19</v>
      </c>
      <c r="C237" s="69" t="s">
        <v>30</v>
      </c>
      <c r="D237" s="69">
        <f>IF(NOT(ISBLANK(tblClean[[#This Row],[Pre-Booking Date]])), 1, 0)</f>
        <v>0</v>
      </c>
      <c r="E237" s="69">
        <f>IF(NOT(ISBLANK(tblClean[[#This Row],[Booking Date]])), 1, 0)</f>
        <v>0</v>
      </c>
      <c r="F237" s="70">
        <v>7</v>
      </c>
      <c r="G237" s="42">
        <v>45933</v>
      </c>
      <c r="H237" s="66" cm="1">
        <f t="array" ref="H237">IFERROR(INDEX(tblClean[Is_Cancelled],ROW()-1),"")</f>
        <v>0</v>
      </c>
      <c r="I237" s="53">
        <f>IF(tblHP[[#This Row],[Is_Cancelled]]=1, 0,
   (IF(tblHP[[#This Row],[Lead Type]]="Hot",3,IF(tblHP[[#This Row],[Lead Type]]="Warm",2,IF(tblHP[[#This Row],[Lead Type]]="Cold",1,0)))
    + IF(tblHP[[#This Row],[Is_Booked]]=1,4,IF(tblHP[[#This Row],[Is_PreBooked]]=1,2,0))
    + IF(ISNUMBER(tblHP[[#This Row],[Customer Rating]]), tblHP[[#This Row],[Customer Rating]]/10*2, 0)
   )
)</f>
        <v>4.4000000000000004</v>
      </c>
      <c r="J237" s="53" t="str">
        <f>IF(tblHP[[#This Row],[Lead_Score]] &gt;= $M$2, "High",
 IF(tblHP[[#This Row],[Lead_Score]] &gt;= $M$3, "Medium", "Low"))</f>
        <v>Low</v>
      </c>
    </row>
    <row r="238" spans="1:10" x14ac:dyDescent="0.3">
      <c r="A238" s="65" t="s">
        <v>264</v>
      </c>
      <c r="B238" s="66" t="s">
        <v>19</v>
      </c>
      <c r="C238" s="66" t="s">
        <v>30</v>
      </c>
      <c r="D238" s="66">
        <f>IF(NOT(ISBLANK(tblClean[[#This Row],[Pre-Booking Date]])), 1, 0)</f>
        <v>1</v>
      </c>
      <c r="E238" s="66">
        <f>IF(NOT(ISBLANK(tblClean[[#This Row],[Booking Date]])), 1, 0)</f>
        <v>1</v>
      </c>
      <c r="F238" s="67">
        <v>7</v>
      </c>
      <c r="G238" s="35">
        <v>45936</v>
      </c>
      <c r="H238" s="66" cm="1">
        <f t="array" ref="H238">IFERROR(INDEX(tblClean[Is_Cancelled],ROW()-1),"")</f>
        <v>0</v>
      </c>
      <c r="I238" s="53">
        <f>IF(tblHP[[#This Row],[Is_Cancelled]]=1, 0,
   (IF(tblHP[[#This Row],[Lead Type]]="Hot",3,IF(tblHP[[#This Row],[Lead Type]]="Warm",2,IF(tblHP[[#This Row],[Lead Type]]="Cold",1,0)))
    + IF(tblHP[[#This Row],[Is_Booked]]=1,4,IF(tblHP[[#This Row],[Is_PreBooked]]=1,2,0))
    + IF(ISNUMBER(tblHP[[#This Row],[Customer Rating]]), tblHP[[#This Row],[Customer Rating]]/10*2, 0)
   )
)</f>
        <v>8.4</v>
      </c>
      <c r="J238" s="53" t="str">
        <f>IF(tblHP[[#This Row],[Lead_Score]] &gt;= $M$2, "High",
 IF(tblHP[[#This Row],[Lead_Score]] &gt;= $M$3, "Medium", "Low"))</f>
        <v>High</v>
      </c>
    </row>
    <row r="239" spans="1:10" x14ac:dyDescent="0.3">
      <c r="A239" s="68" t="s">
        <v>265</v>
      </c>
      <c r="B239" s="69" t="s">
        <v>19</v>
      </c>
      <c r="C239" s="69" t="s">
        <v>16</v>
      </c>
      <c r="D239" s="69">
        <f>IF(NOT(ISBLANK(tblClean[[#This Row],[Pre-Booking Date]])), 1, 0)</f>
        <v>1</v>
      </c>
      <c r="E239" s="69">
        <f>IF(NOT(ISBLANK(tblClean[[#This Row],[Booking Date]])), 1, 0)</f>
        <v>1</v>
      </c>
      <c r="F239" s="70">
        <v>0</v>
      </c>
      <c r="G239" s="42">
        <v>45931</v>
      </c>
      <c r="H239" s="66" cm="1">
        <f t="array" ref="H239">IFERROR(INDEX(tblClean[Is_Cancelled],ROW()-1),"")</f>
        <v>0</v>
      </c>
      <c r="I239" s="53">
        <f>IF(tblHP[[#This Row],[Is_Cancelled]]=1, 0,
   (IF(tblHP[[#This Row],[Lead Type]]="Hot",3,IF(tblHP[[#This Row],[Lead Type]]="Warm",2,IF(tblHP[[#This Row],[Lead Type]]="Cold",1,0)))
    + IF(tblHP[[#This Row],[Is_Booked]]=1,4,IF(tblHP[[#This Row],[Is_PreBooked]]=1,2,0))
    + IF(ISNUMBER(tblHP[[#This Row],[Customer Rating]]), tblHP[[#This Row],[Customer Rating]]/10*2, 0)
   )
)</f>
        <v>6</v>
      </c>
      <c r="J239" s="53" t="str">
        <f>IF(tblHP[[#This Row],[Lead_Score]] &gt;= $M$2, "High",
 IF(tblHP[[#This Row],[Lead_Score]] &gt;= $M$3, "Medium", "Low"))</f>
        <v>Low</v>
      </c>
    </row>
    <row r="240" spans="1:10" x14ac:dyDescent="0.3">
      <c r="A240" s="65" t="s">
        <v>266</v>
      </c>
      <c r="B240" s="66" t="s">
        <v>32</v>
      </c>
      <c r="C240" s="66" t="s">
        <v>16</v>
      </c>
      <c r="D240" s="66">
        <f>IF(NOT(ISBLANK(tblClean[[#This Row],[Pre-Booking Date]])), 1, 0)</f>
        <v>1</v>
      </c>
      <c r="E240" s="66">
        <f>IF(NOT(ISBLANK(tblClean[[#This Row],[Booking Date]])), 1, 0)</f>
        <v>1</v>
      </c>
      <c r="F240" s="67">
        <v>1</v>
      </c>
      <c r="G240" s="35">
        <v>45944</v>
      </c>
      <c r="H240" s="66" cm="1">
        <f t="array" ref="H240">IFERROR(INDEX(tblClean[Is_Cancelled],ROW()-1),"")</f>
        <v>0</v>
      </c>
      <c r="I240" s="53">
        <f>IF(tblHP[[#This Row],[Is_Cancelled]]=1, 0,
   (IF(tblHP[[#This Row],[Lead Type]]="Hot",3,IF(tblHP[[#This Row],[Lead Type]]="Warm",2,IF(tblHP[[#This Row],[Lead Type]]="Cold",1,0)))
    + IF(tblHP[[#This Row],[Is_Booked]]=1,4,IF(tblHP[[#This Row],[Is_PreBooked]]=1,2,0))
    + IF(ISNUMBER(tblHP[[#This Row],[Customer Rating]]), tblHP[[#This Row],[Customer Rating]]/10*2, 0)
   )
)</f>
        <v>6.2</v>
      </c>
      <c r="J240" s="53" t="str">
        <f>IF(tblHP[[#This Row],[Lead_Score]] &gt;= $M$2, "High",
 IF(tblHP[[#This Row],[Lead_Score]] &gt;= $M$3, "Medium", "Low"))</f>
        <v>Low</v>
      </c>
    </row>
    <row r="241" spans="1:10" x14ac:dyDescent="0.3">
      <c r="A241" s="68" t="s">
        <v>267</v>
      </c>
      <c r="B241" s="69" t="s">
        <v>21</v>
      </c>
      <c r="C241" s="69" t="s">
        <v>30</v>
      </c>
      <c r="D241" s="69">
        <f>IF(NOT(ISBLANK(tblClean[[#This Row],[Pre-Booking Date]])), 1, 0)</f>
        <v>1</v>
      </c>
      <c r="E241" s="69">
        <f>IF(NOT(ISBLANK(tblClean[[#This Row],[Booking Date]])), 1, 0)</f>
        <v>1</v>
      </c>
      <c r="F241" s="70"/>
      <c r="G241" s="42">
        <v>45945</v>
      </c>
      <c r="H241" s="66" cm="1">
        <f t="array" ref="H241">IFERROR(INDEX(tblClean[Is_Cancelled],ROW()-1),"")</f>
        <v>1</v>
      </c>
      <c r="I241" s="53">
        <f>IF(tblHP[[#This Row],[Is_Cancelled]]=1, 0,
   (IF(tblHP[[#This Row],[Lead Type]]="Hot",3,IF(tblHP[[#This Row],[Lead Type]]="Warm",2,IF(tblHP[[#This Row],[Lead Type]]="Cold",1,0)))
    + IF(tblHP[[#This Row],[Is_Booked]]=1,4,IF(tblHP[[#This Row],[Is_PreBooked]]=1,2,0))
    + IF(ISNUMBER(tblHP[[#This Row],[Customer Rating]]), tblHP[[#This Row],[Customer Rating]]/10*2, 0)
   )
)</f>
        <v>0</v>
      </c>
      <c r="J241" s="53" t="str">
        <f>IF(tblHP[[#This Row],[Lead_Score]] &gt;= $M$2, "High",
 IF(tblHP[[#This Row],[Lead_Score]] &gt;= $M$3, "Medium", "Low"))</f>
        <v>Low</v>
      </c>
    </row>
    <row r="242" spans="1:10" x14ac:dyDescent="0.3">
      <c r="A242" s="65" t="s">
        <v>268</v>
      </c>
      <c r="B242" s="66" t="s">
        <v>19</v>
      </c>
      <c r="C242" s="66" t="s">
        <v>16</v>
      </c>
      <c r="D242" s="66">
        <f>IF(NOT(ISBLANK(tblClean[[#This Row],[Pre-Booking Date]])), 1, 0)</f>
        <v>1</v>
      </c>
      <c r="E242" s="66">
        <f>IF(NOT(ISBLANK(tblClean[[#This Row],[Booking Date]])), 1, 0)</f>
        <v>1</v>
      </c>
      <c r="F242" s="67">
        <v>9</v>
      </c>
      <c r="G242" s="35">
        <v>45953</v>
      </c>
      <c r="H242" s="66" cm="1">
        <f t="array" ref="H242">IFERROR(INDEX(tblClean[Is_Cancelled],ROW()-1),"")</f>
        <v>0</v>
      </c>
      <c r="I242" s="53">
        <f>IF(tblHP[[#This Row],[Is_Cancelled]]=1, 0,
   (IF(tblHP[[#This Row],[Lead Type]]="Hot",3,IF(tblHP[[#This Row],[Lead Type]]="Warm",2,IF(tblHP[[#This Row],[Lead Type]]="Cold",1,0)))
    + IF(tblHP[[#This Row],[Is_Booked]]=1,4,IF(tblHP[[#This Row],[Is_PreBooked]]=1,2,0))
    + IF(ISNUMBER(tblHP[[#This Row],[Customer Rating]]), tblHP[[#This Row],[Customer Rating]]/10*2, 0)
   )
)</f>
        <v>7.8</v>
      </c>
      <c r="J242" s="53" t="str">
        <f>IF(tblHP[[#This Row],[Lead_Score]] &gt;= $M$2, "High",
 IF(tblHP[[#This Row],[Lead_Score]] &gt;= $M$3, "Medium", "Low"))</f>
        <v>Medium</v>
      </c>
    </row>
    <row r="243" spans="1:10" x14ac:dyDescent="0.3">
      <c r="A243" s="68" t="s">
        <v>269</v>
      </c>
      <c r="B243" s="69" t="s">
        <v>32</v>
      </c>
      <c r="C243" s="69" t="s">
        <v>30</v>
      </c>
      <c r="D243" s="69">
        <f>IF(NOT(ISBLANK(tblClean[[#This Row],[Pre-Booking Date]])), 1, 0)</f>
        <v>1</v>
      </c>
      <c r="E243" s="69">
        <f>IF(NOT(ISBLANK(tblClean[[#This Row],[Booking Date]])), 1, 0)</f>
        <v>1</v>
      </c>
      <c r="F243" s="70">
        <v>1</v>
      </c>
      <c r="G243" s="42">
        <v>45950</v>
      </c>
      <c r="H243" s="66" cm="1">
        <f t="array" ref="H243">IFERROR(INDEX(tblClean[Is_Cancelled],ROW()-1),"")</f>
        <v>0</v>
      </c>
      <c r="I243" s="53">
        <f>IF(tblHP[[#This Row],[Is_Cancelled]]=1, 0,
   (IF(tblHP[[#This Row],[Lead Type]]="Hot",3,IF(tblHP[[#This Row],[Lead Type]]="Warm",2,IF(tblHP[[#This Row],[Lead Type]]="Cold",1,0)))
    + IF(tblHP[[#This Row],[Is_Booked]]=1,4,IF(tblHP[[#This Row],[Is_PreBooked]]=1,2,0))
    + IF(ISNUMBER(tblHP[[#This Row],[Customer Rating]]), tblHP[[#This Row],[Customer Rating]]/10*2, 0)
   )
)</f>
        <v>7.2</v>
      </c>
      <c r="J243" s="53" t="str">
        <f>IF(tblHP[[#This Row],[Lead_Score]] &gt;= $M$2, "High",
 IF(tblHP[[#This Row],[Lead_Score]] &gt;= $M$3, "Medium", "Low"))</f>
        <v>Low</v>
      </c>
    </row>
    <row r="244" spans="1:10" x14ac:dyDescent="0.3">
      <c r="A244" s="65" t="s">
        <v>270</v>
      </c>
      <c r="B244" s="66" t="s">
        <v>19</v>
      </c>
      <c r="C244" s="66" t="s">
        <v>22</v>
      </c>
      <c r="D244" s="66">
        <f>IF(NOT(ISBLANK(tblClean[[#This Row],[Pre-Booking Date]])), 1, 0)</f>
        <v>1</v>
      </c>
      <c r="E244" s="66">
        <f>IF(NOT(ISBLANK(tblClean[[#This Row],[Booking Date]])), 1, 0)</f>
        <v>1</v>
      </c>
      <c r="F244" s="67"/>
      <c r="G244" s="35">
        <v>45946</v>
      </c>
      <c r="H244" s="66" cm="1">
        <f t="array" ref="H244">IFERROR(INDEX(tblClean[Is_Cancelled],ROW()-1),"")</f>
        <v>1</v>
      </c>
      <c r="I244" s="53">
        <f>IF(tblHP[[#This Row],[Is_Cancelled]]=1, 0,
   (IF(tblHP[[#This Row],[Lead Type]]="Hot",3,IF(tblHP[[#This Row],[Lead Type]]="Warm",2,IF(tblHP[[#This Row],[Lead Type]]="Cold",1,0)))
    + IF(tblHP[[#This Row],[Is_Booked]]=1,4,IF(tblHP[[#This Row],[Is_PreBooked]]=1,2,0))
    + IF(ISNUMBER(tblHP[[#This Row],[Customer Rating]]), tblHP[[#This Row],[Customer Rating]]/10*2, 0)
   )
)</f>
        <v>0</v>
      </c>
      <c r="J244" s="53" t="str">
        <f>IF(tblHP[[#This Row],[Lead_Score]] &gt;= $M$2, "High",
 IF(tblHP[[#This Row],[Lead_Score]] &gt;= $M$3, "Medium", "Low"))</f>
        <v>Low</v>
      </c>
    </row>
    <row r="245" spans="1:10" x14ac:dyDescent="0.3">
      <c r="A245" s="68" t="s">
        <v>271</v>
      </c>
      <c r="B245" s="69" t="s">
        <v>15</v>
      </c>
      <c r="C245" s="69" t="s">
        <v>22</v>
      </c>
      <c r="D245" s="69">
        <f>IF(NOT(ISBLANK(tblClean[[#This Row],[Pre-Booking Date]])), 1, 0)</f>
        <v>1</v>
      </c>
      <c r="E245" s="69">
        <f>IF(NOT(ISBLANK(tblClean[[#This Row],[Booking Date]])), 1, 0)</f>
        <v>1</v>
      </c>
      <c r="F245" s="70"/>
      <c r="G245" s="42">
        <v>45940</v>
      </c>
      <c r="H245" s="66" cm="1">
        <f t="array" ref="H245">IFERROR(INDEX(tblClean[Is_Cancelled],ROW()-1),"")</f>
        <v>1</v>
      </c>
      <c r="I245" s="53">
        <f>IF(tblHP[[#This Row],[Is_Cancelled]]=1, 0,
   (IF(tblHP[[#This Row],[Lead Type]]="Hot",3,IF(tblHP[[#This Row],[Lead Type]]="Warm",2,IF(tblHP[[#This Row],[Lead Type]]="Cold",1,0)))
    + IF(tblHP[[#This Row],[Is_Booked]]=1,4,IF(tblHP[[#This Row],[Is_PreBooked]]=1,2,0))
    + IF(ISNUMBER(tblHP[[#This Row],[Customer Rating]]), tblHP[[#This Row],[Customer Rating]]/10*2, 0)
   )
)</f>
        <v>0</v>
      </c>
      <c r="J245" s="53" t="str">
        <f>IF(tblHP[[#This Row],[Lead_Score]] &gt;= $M$2, "High",
 IF(tblHP[[#This Row],[Lead_Score]] &gt;= $M$3, "Medium", "Low"))</f>
        <v>Low</v>
      </c>
    </row>
    <row r="246" spans="1:10" x14ac:dyDescent="0.3">
      <c r="A246" s="65" t="s">
        <v>272</v>
      </c>
      <c r="B246" s="66" t="s">
        <v>19</v>
      </c>
      <c r="C246" s="66" t="s">
        <v>30</v>
      </c>
      <c r="D246" s="66">
        <f>IF(NOT(ISBLANK(tblClean[[#This Row],[Pre-Booking Date]])), 1, 0)</f>
        <v>1</v>
      </c>
      <c r="E246" s="66">
        <f>IF(NOT(ISBLANK(tblClean[[#This Row],[Booking Date]])), 1, 0)</f>
        <v>1</v>
      </c>
      <c r="F246" s="67">
        <v>6</v>
      </c>
      <c r="G246" s="35">
        <v>45932</v>
      </c>
      <c r="H246" s="66" cm="1">
        <f t="array" ref="H246">IFERROR(INDEX(tblClean[Is_Cancelled],ROW()-1),"")</f>
        <v>0</v>
      </c>
      <c r="I246"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246" s="53" t="str">
        <f>IF(tblHP[[#This Row],[Lead_Score]] &gt;= $M$2, "High",
 IF(tblHP[[#This Row],[Lead_Score]] &gt;= $M$3, "Medium", "Low"))</f>
        <v>High</v>
      </c>
    </row>
    <row r="247" spans="1:10" x14ac:dyDescent="0.3">
      <c r="A247" s="68" t="s">
        <v>273</v>
      </c>
      <c r="B247" s="69" t="s">
        <v>19</v>
      </c>
      <c r="C247" s="69" t="s">
        <v>16</v>
      </c>
      <c r="D247" s="69">
        <f>IF(NOT(ISBLANK(tblClean[[#This Row],[Pre-Booking Date]])), 1, 0)</f>
        <v>1</v>
      </c>
      <c r="E247" s="69">
        <f>IF(NOT(ISBLANK(tblClean[[#This Row],[Booking Date]])), 1, 0)</f>
        <v>1</v>
      </c>
      <c r="F247" s="70"/>
      <c r="G247" s="42">
        <v>45938</v>
      </c>
      <c r="H247" s="66" cm="1">
        <f t="array" ref="H247">IFERROR(INDEX(tblClean[Is_Cancelled],ROW()-1),"")</f>
        <v>1</v>
      </c>
      <c r="I247" s="53">
        <f>IF(tblHP[[#This Row],[Is_Cancelled]]=1, 0,
   (IF(tblHP[[#This Row],[Lead Type]]="Hot",3,IF(tblHP[[#This Row],[Lead Type]]="Warm",2,IF(tblHP[[#This Row],[Lead Type]]="Cold",1,0)))
    + IF(tblHP[[#This Row],[Is_Booked]]=1,4,IF(tblHP[[#This Row],[Is_PreBooked]]=1,2,0))
    + IF(ISNUMBER(tblHP[[#This Row],[Customer Rating]]), tblHP[[#This Row],[Customer Rating]]/10*2, 0)
   )
)</f>
        <v>0</v>
      </c>
      <c r="J247" s="53" t="str">
        <f>IF(tblHP[[#This Row],[Lead_Score]] &gt;= $M$2, "High",
 IF(tblHP[[#This Row],[Lead_Score]] &gt;= $M$3, "Medium", "Low"))</f>
        <v>Low</v>
      </c>
    </row>
    <row r="248" spans="1:10" x14ac:dyDescent="0.3">
      <c r="A248" s="65" t="s">
        <v>274</v>
      </c>
      <c r="B248" s="66" t="s">
        <v>21</v>
      </c>
      <c r="C248" s="66" t="s">
        <v>30</v>
      </c>
      <c r="D248" s="66">
        <f>IF(NOT(ISBLANK(tblClean[[#This Row],[Pre-Booking Date]])), 1, 0)</f>
        <v>1</v>
      </c>
      <c r="E248" s="66">
        <f>IF(NOT(ISBLANK(tblClean[[#This Row],[Booking Date]])), 1, 0)</f>
        <v>1</v>
      </c>
      <c r="F248" s="67">
        <v>6</v>
      </c>
      <c r="G248" s="35">
        <v>45940</v>
      </c>
      <c r="H248" s="66" cm="1">
        <f t="array" ref="H248">IFERROR(INDEX(tblClean[Is_Cancelled],ROW()-1),"")</f>
        <v>0</v>
      </c>
      <c r="I248"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248" s="53" t="str">
        <f>IF(tblHP[[#This Row],[Lead_Score]] &gt;= $M$2, "High",
 IF(tblHP[[#This Row],[Lead_Score]] &gt;= $M$3, "Medium", "Low"))</f>
        <v>High</v>
      </c>
    </row>
    <row r="249" spans="1:10" x14ac:dyDescent="0.3">
      <c r="A249" s="68" t="s">
        <v>275</v>
      </c>
      <c r="B249" s="69" t="s">
        <v>32</v>
      </c>
      <c r="C249" s="69" t="s">
        <v>16</v>
      </c>
      <c r="D249" s="69">
        <f>IF(NOT(ISBLANK(tblClean[[#This Row],[Pre-Booking Date]])), 1, 0)</f>
        <v>1</v>
      </c>
      <c r="E249" s="69">
        <f>IF(NOT(ISBLANK(tblClean[[#This Row],[Booking Date]])), 1, 0)</f>
        <v>1</v>
      </c>
      <c r="F249" s="70">
        <v>4</v>
      </c>
      <c r="G249" s="42">
        <v>45953</v>
      </c>
      <c r="H249" s="66" cm="1">
        <f t="array" ref="H249">IFERROR(INDEX(tblClean[Is_Cancelled],ROW()-1),"")</f>
        <v>0</v>
      </c>
      <c r="I249" s="53">
        <f>IF(tblHP[[#This Row],[Is_Cancelled]]=1, 0,
   (IF(tblHP[[#This Row],[Lead Type]]="Hot",3,IF(tblHP[[#This Row],[Lead Type]]="Warm",2,IF(tblHP[[#This Row],[Lead Type]]="Cold",1,0)))
    + IF(tblHP[[#This Row],[Is_Booked]]=1,4,IF(tblHP[[#This Row],[Is_PreBooked]]=1,2,0))
    + IF(ISNUMBER(tblHP[[#This Row],[Customer Rating]]), tblHP[[#This Row],[Customer Rating]]/10*2, 0)
   )
)</f>
        <v>6.8</v>
      </c>
      <c r="J249" s="53" t="str">
        <f>IF(tblHP[[#This Row],[Lead_Score]] &gt;= $M$2, "High",
 IF(tblHP[[#This Row],[Lead_Score]] &gt;= $M$3, "Medium", "Low"))</f>
        <v>Low</v>
      </c>
    </row>
    <row r="250" spans="1:10" x14ac:dyDescent="0.3">
      <c r="A250" s="65" t="s">
        <v>276</v>
      </c>
      <c r="B250" s="66" t="s">
        <v>21</v>
      </c>
      <c r="C250" s="66" t="s">
        <v>16</v>
      </c>
      <c r="D250" s="66">
        <f>IF(NOT(ISBLANK(tblClean[[#This Row],[Pre-Booking Date]])), 1, 0)</f>
        <v>1</v>
      </c>
      <c r="E250" s="66">
        <f>IF(NOT(ISBLANK(tblClean[[#This Row],[Booking Date]])), 1, 0)</f>
        <v>1</v>
      </c>
      <c r="F250" s="67">
        <v>7</v>
      </c>
      <c r="G250" s="35">
        <v>45940</v>
      </c>
      <c r="H250" s="66" cm="1">
        <f t="array" ref="H250">IFERROR(INDEX(tblClean[Is_Cancelled],ROW()-1),"")</f>
        <v>0</v>
      </c>
      <c r="I250" s="53">
        <f>IF(tblHP[[#This Row],[Is_Cancelled]]=1, 0,
   (IF(tblHP[[#This Row],[Lead Type]]="Hot",3,IF(tblHP[[#This Row],[Lead Type]]="Warm",2,IF(tblHP[[#This Row],[Lead Type]]="Cold",1,0)))
    + IF(tblHP[[#This Row],[Is_Booked]]=1,4,IF(tblHP[[#This Row],[Is_PreBooked]]=1,2,0))
    + IF(ISNUMBER(tblHP[[#This Row],[Customer Rating]]), tblHP[[#This Row],[Customer Rating]]/10*2, 0)
   )
)</f>
        <v>7.4</v>
      </c>
      <c r="J250" s="53" t="str">
        <f>IF(tblHP[[#This Row],[Lead_Score]] &gt;= $M$2, "High",
 IF(tblHP[[#This Row],[Lead_Score]] &gt;= $M$3, "Medium", "Low"))</f>
        <v>Low</v>
      </c>
    </row>
    <row r="251" spans="1:10" x14ac:dyDescent="0.3">
      <c r="A251" s="68" t="s">
        <v>277</v>
      </c>
      <c r="B251" s="69" t="s">
        <v>21</v>
      </c>
      <c r="C251" s="69" t="s">
        <v>30</v>
      </c>
      <c r="D251" s="69">
        <f>IF(NOT(ISBLANK(tblClean[[#This Row],[Pre-Booking Date]])), 1, 0)</f>
        <v>0</v>
      </c>
      <c r="E251" s="69">
        <f>IF(NOT(ISBLANK(tblClean[[#This Row],[Booking Date]])), 1, 0)</f>
        <v>0</v>
      </c>
      <c r="F251" s="70">
        <v>3</v>
      </c>
      <c r="G251" s="42">
        <v>45953</v>
      </c>
      <c r="H251" s="66" cm="1">
        <f t="array" ref="H251">IFERROR(INDEX(tblClean[Is_Cancelled],ROW()-1),"")</f>
        <v>0</v>
      </c>
      <c r="I251" s="53">
        <f>IF(tblHP[[#This Row],[Is_Cancelled]]=1, 0,
   (IF(tblHP[[#This Row],[Lead Type]]="Hot",3,IF(tblHP[[#This Row],[Lead Type]]="Warm",2,IF(tblHP[[#This Row],[Lead Type]]="Cold",1,0)))
    + IF(tblHP[[#This Row],[Is_Booked]]=1,4,IF(tblHP[[#This Row],[Is_PreBooked]]=1,2,0))
    + IF(ISNUMBER(tblHP[[#This Row],[Customer Rating]]), tblHP[[#This Row],[Customer Rating]]/10*2, 0)
   )
)</f>
        <v>3.6</v>
      </c>
      <c r="J251" s="53" t="str">
        <f>IF(tblHP[[#This Row],[Lead_Score]] &gt;= $M$2, "High",
 IF(tblHP[[#This Row],[Lead_Score]] &gt;= $M$3, "Medium", "Low"))</f>
        <v>Low</v>
      </c>
    </row>
    <row r="252" spans="1:10" x14ac:dyDescent="0.3">
      <c r="A252" s="65" t="s">
        <v>278</v>
      </c>
      <c r="B252" s="66" t="s">
        <v>21</v>
      </c>
      <c r="C252" s="66" t="s">
        <v>16</v>
      </c>
      <c r="D252" s="66">
        <f>IF(NOT(ISBLANK(tblClean[[#This Row],[Pre-Booking Date]])), 1, 0)</f>
        <v>0</v>
      </c>
      <c r="E252" s="66">
        <f>IF(NOT(ISBLANK(tblClean[[#This Row],[Booking Date]])), 1, 0)</f>
        <v>0</v>
      </c>
      <c r="F252" s="67">
        <v>2</v>
      </c>
      <c r="G252" s="35">
        <v>45958</v>
      </c>
      <c r="H252" s="66" cm="1">
        <f t="array" ref="H252">IFERROR(INDEX(tblClean[Is_Cancelled],ROW()-1),"")</f>
        <v>0</v>
      </c>
      <c r="I252" s="53">
        <f>IF(tblHP[[#This Row],[Is_Cancelled]]=1, 0,
   (IF(tblHP[[#This Row],[Lead Type]]="Hot",3,IF(tblHP[[#This Row],[Lead Type]]="Warm",2,IF(tblHP[[#This Row],[Lead Type]]="Cold",1,0)))
    + IF(tblHP[[#This Row],[Is_Booked]]=1,4,IF(tblHP[[#This Row],[Is_PreBooked]]=1,2,0))
    + IF(ISNUMBER(tblHP[[#This Row],[Customer Rating]]), tblHP[[#This Row],[Customer Rating]]/10*2, 0)
   )
)</f>
        <v>2.4</v>
      </c>
      <c r="J252" s="53" t="str">
        <f>IF(tblHP[[#This Row],[Lead_Score]] &gt;= $M$2, "High",
 IF(tblHP[[#This Row],[Lead_Score]] &gt;= $M$3, "Medium", "Low"))</f>
        <v>Low</v>
      </c>
    </row>
    <row r="253" spans="1:10" x14ac:dyDescent="0.3">
      <c r="A253" s="68" t="s">
        <v>279</v>
      </c>
      <c r="B253" s="69" t="s">
        <v>21</v>
      </c>
      <c r="C253" s="69" t="s">
        <v>30</v>
      </c>
      <c r="D253" s="69">
        <f>IF(NOT(ISBLANK(tblClean[[#This Row],[Pre-Booking Date]])), 1, 0)</f>
        <v>1</v>
      </c>
      <c r="E253" s="69">
        <f>IF(NOT(ISBLANK(tblClean[[#This Row],[Booking Date]])), 1, 0)</f>
        <v>1</v>
      </c>
      <c r="F253" s="70">
        <v>6</v>
      </c>
      <c r="G253" s="42">
        <v>45945</v>
      </c>
      <c r="H253" s="66" cm="1">
        <f t="array" ref="H253">IFERROR(INDEX(tblClean[Is_Cancelled],ROW()-1),"")</f>
        <v>0</v>
      </c>
      <c r="I253"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253" s="53" t="str">
        <f>IF(tblHP[[#This Row],[Lead_Score]] &gt;= $M$2, "High",
 IF(tblHP[[#This Row],[Lead_Score]] &gt;= $M$3, "Medium", "Low"))</f>
        <v>High</v>
      </c>
    </row>
    <row r="254" spans="1:10" x14ac:dyDescent="0.3">
      <c r="A254" s="65" t="s">
        <v>280</v>
      </c>
      <c r="B254" s="66" t="s">
        <v>21</v>
      </c>
      <c r="C254" s="66" t="s">
        <v>30</v>
      </c>
      <c r="D254" s="66">
        <f>IF(NOT(ISBLANK(tblClean[[#This Row],[Pre-Booking Date]])), 1, 0)</f>
        <v>1</v>
      </c>
      <c r="E254" s="66">
        <f>IF(NOT(ISBLANK(tblClean[[#This Row],[Booking Date]])), 1, 0)</f>
        <v>1</v>
      </c>
      <c r="F254" s="67">
        <v>10</v>
      </c>
      <c r="G254" s="35">
        <v>45933</v>
      </c>
      <c r="H254" s="66" cm="1">
        <f t="array" ref="H254">IFERROR(INDEX(tblClean[Is_Cancelled],ROW()-1),"")</f>
        <v>0</v>
      </c>
      <c r="I254" s="53">
        <f>IF(tblHP[[#This Row],[Is_Cancelled]]=1, 0,
   (IF(tblHP[[#This Row],[Lead Type]]="Hot",3,IF(tblHP[[#This Row],[Lead Type]]="Warm",2,IF(tblHP[[#This Row],[Lead Type]]="Cold",1,0)))
    + IF(tblHP[[#This Row],[Is_Booked]]=1,4,IF(tblHP[[#This Row],[Is_PreBooked]]=1,2,0))
    + IF(ISNUMBER(tblHP[[#This Row],[Customer Rating]]), tblHP[[#This Row],[Customer Rating]]/10*2, 0)
   )
)</f>
        <v>9</v>
      </c>
      <c r="J254" s="53" t="str">
        <f>IF(tblHP[[#This Row],[Lead_Score]] &gt;= $M$2, "High",
 IF(tblHP[[#This Row],[Lead_Score]] &gt;= $M$3, "Medium", "Low"))</f>
        <v>High</v>
      </c>
    </row>
    <row r="255" spans="1:10" x14ac:dyDescent="0.3">
      <c r="A255" s="68" t="s">
        <v>281</v>
      </c>
      <c r="B255" s="69" t="s">
        <v>19</v>
      </c>
      <c r="C255" s="69" t="s">
        <v>16</v>
      </c>
      <c r="D255" s="69">
        <f>IF(NOT(ISBLANK(tblClean[[#This Row],[Pre-Booking Date]])), 1, 0)</f>
        <v>1</v>
      </c>
      <c r="E255" s="69">
        <f>IF(NOT(ISBLANK(tblClean[[#This Row],[Booking Date]])), 1, 0)</f>
        <v>1</v>
      </c>
      <c r="F255" s="70">
        <v>4</v>
      </c>
      <c r="G255" s="42">
        <v>45952</v>
      </c>
      <c r="H255" s="66" cm="1">
        <f t="array" ref="H255">IFERROR(INDEX(tblClean[Is_Cancelled],ROW()-1),"")</f>
        <v>0</v>
      </c>
      <c r="I255" s="53">
        <f>IF(tblHP[[#This Row],[Is_Cancelled]]=1, 0,
   (IF(tblHP[[#This Row],[Lead Type]]="Hot",3,IF(tblHP[[#This Row],[Lead Type]]="Warm",2,IF(tblHP[[#This Row],[Lead Type]]="Cold",1,0)))
    + IF(tblHP[[#This Row],[Is_Booked]]=1,4,IF(tblHP[[#This Row],[Is_PreBooked]]=1,2,0))
    + IF(ISNUMBER(tblHP[[#This Row],[Customer Rating]]), tblHP[[#This Row],[Customer Rating]]/10*2, 0)
   )
)</f>
        <v>6.8</v>
      </c>
      <c r="J255" s="53" t="str">
        <f>IF(tblHP[[#This Row],[Lead_Score]] &gt;= $M$2, "High",
 IF(tblHP[[#This Row],[Lead_Score]] &gt;= $M$3, "Medium", "Low"))</f>
        <v>Low</v>
      </c>
    </row>
    <row r="256" spans="1:10" x14ac:dyDescent="0.3">
      <c r="A256" s="65" t="s">
        <v>282</v>
      </c>
      <c r="B256" s="66" t="s">
        <v>21</v>
      </c>
      <c r="C256" s="66" t="s">
        <v>16</v>
      </c>
      <c r="D256" s="66">
        <f>IF(NOT(ISBLANK(tblClean[[#This Row],[Pre-Booking Date]])), 1, 0)</f>
        <v>1</v>
      </c>
      <c r="E256" s="66">
        <f>IF(NOT(ISBLANK(tblClean[[#This Row],[Booking Date]])), 1, 0)</f>
        <v>1</v>
      </c>
      <c r="F256" s="67">
        <v>5</v>
      </c>
      <c r="G256" s="35">
        <v>45938</v>
      </c>
      <c r="H256" s="66" cm="1">
        <f t="array" ref="H256">IFERROR(INDEX(tblClean[Is_Cancelled],ROW()-1),"")</f>
        <v>0</v>
      </c>
      <c r="I256" s="53">
        <f>IF(tblHP[[#This Row],[Is_Cancelled]]=1, 0,
   (IF(tblHP[[#This Row],[Lead Type]]="Hot",3,IF(tblHP[[#This Row],[Lead Type]]="Warm",2,IF(tblHP[[#This Row],[Lead Type]]="Cold",1,0)))
    + IF(tblHP[[#This Row],[Is_Booked]]=1,4,IF(tblHP[[#This Row],[Is_PreBooked]]=1,2,0))
    + IF(ISNUMBER(tblHP[[#This Row],[Customer Rating]]), tblHP[[#This Row],[Customer Rating]]/10*2, 0)
   )
)</f>
        <v>7</v>
      </c>
      <c r="J256" s="53" t="str">
        <f>IF(tblHP[[#This Row],[Lead_Score]] &gt;= $M$2, "High",
 IF(tblHP[[#This Row],[Lead_Score]] &gt;= $M$3, "Medium", "Low"))</f>
        <v>Low</v>
      </c>
    </row>
    <row r="257" spans="1:10" x14ac:dyDescent="0.3">
      <c r="A257" s="68" t="s">
        <v>283</v>
      </c>
      <c r="B257" s="69" t="s">
        <v>21</v>
      </c>
      <c r="C257" s="69" t="s">
        <v>16</v>
      </c>
      <c r="D257" s="69">
        <f>IF(NOT(ISBLANK(tblClean[[#This Row],[Pre-Booking Date]])), 1, 0)</f>
        <v>1</v>
      </c>
      <c r="E257" s="69">
        <f>IF(NOT(ISBLANK(tblClean[[#This Row],[Booking Date]])), 1, 0)</f>
        <v>1</v>
      </c>
      <c r="F257" s="70"/>
      <c r="G257" s="42">
        <v>45960</v>
      </c>
      <c r="H257" s="66" cm="1">
        <f t="array" ref="H257">IFERROR(INDEX(tblClean[Is_Cancelled],ROW()-1),"")</f>
        <v>1</v>
      </c>
      <c r="I257" s="53">
        <f>IF(tblHP[[#This Row],[Is_Cancelled]]=1, 0,
   (IF(tblHP[[#This Row],[Lead Type]]="Hot",3,IF(tblHP[[#This Row],[Lead Type]]="Warm",2,IF(tblHP[[#This Row],[Lead Type]]="Cold",1,0)))
    + IF(tblHP[[#This Row],[Is_Booked]]=1,4,IF(tblHP[[#This Row],[Is_PreBooked]]=1,2,0))
    + IF(ISNUMBER(tblHP[[#This Row],[Customer Rating]]), tblHP[[#This Row],[Customer Rating]]/10*2, 0)
   )
)</f>
        <v>0</v>
      </c>
      <c r="J257" s="53" t="str">
        <f>IF(tblHP[[#This Row],[Lead_Score]] &gt;= $M$2, "High",
 IF(tblHP[[#This Row],[Lead_Score]] &gt;= $M$3, "Medium", "Low"))</f>
        <v>Low</v>
      </c>
    </row>
    <row r="258" spans="1:10" x14ac:dyDescent="0.3">
      <c r="A258" s="65" t="s">
        <v>284</v>
      </c>
      <c r="B258" s="66" t="s">
        <v>32</v>
      </c>
      <c r="C258" s="66" t="s">
        <v>16</v>
      </c>
      <c r="D258" s="66">
        <f>IF(NOT(ISBLANK(tblClean[[#This Row],[Pre-Booking Date]])), 1, 0)</f>
        <v>1</v>
      </c>
      <c r="E258" s="66">
        <f>IF(NOT(ISBLANK(tblClean[[#This Row],[Booking Date]])), 1, 0)</f>
        <v>1</v>
      </c>
      <c r="F258" s="67">
        <v>3</v>
      </c>
      <c r="G258" s="35">
        <v>45939</v>
      </c>
      <c r="H258" s="66" cm="1">
        <f t="array" ref="H258">IFERROR(INDEX(tblClean[Is_Cancelled],ROW()-1),"")</f>
        <v>0</v>
      </c>
      <c r="I258" s="53">
        <f>IF(tblHP[[#This Row],[Is_Cancelled]]=1, 0,
   (IF(tblHP[[#This Row],[Lead Type]]="Hot",3,IF(tblHP[[#This Row],[Lead Type]]="Warm",2,IF(tblHP[[#This Row],[Lead Type]]="Cold",1,0)))
    + IF(tblHP[[#This Row],[Is_Booked]]=1,4,IF(tblHP[[#This Row],[Is_PreBooked]]=1,2,0))
    + IF(ISNUMBER(tblHP[[#This Row],[Customer Rating]]), tblHP[[#This Row],[Customer Rating]]/10*2, 0)
   )
)</f>
        <v>6.6</v>
      </c>
      <c r="J258" s="53" t="str">
        <f>IF(tblHP[[#This Row],[Lead_Score]] &gt;= $M$2, "High",
 IF(tblHP[[#This Row],[Lead_Score]] &gt;= $M$3, "Medium", "Low"))</f>
        <v>Low</v>
      </c>
    </row>
    <row r="259" spans="1:10" x14ac:dyDescent="0.3">
      <c r="A259" s="68" t="s">
        <v>285</v>
      </c>
      <c r="B259" s="69" t="s">
        <v>15</v>
      </c>
      <c r="C259" s="69" t="s">
        <v>22</v>
      </c>
      <c r="D259" s="69">
        <f>IF(NOT(ISBLANK(tblClean[[#This Row],[Pre-Booking Date]])), 1, 0)</f>
        <v>1</v>
      </c>
      <c r="E259" s="69">
        <f>IF(NOT(ISBLANK(tblClean[[#This Row],[Booking Date]])), 1, 0)</f>
        <v>1</v>
      </c>
      <c r="F259" s="70"/>
      <c r="G259" s="42">
        <v>45956</v>
      </c>
      <c r="H259" s="66" cm="1">
        <f t="array" ref="H259">IFERROR(INDEX(tblClean[Is_Cancelled],ROW()-1),"")</f>
        <v>1</v>
      </c>
      <c r="I259" s="53">
        <f>IF(tblHP[[#This Row],[Is_Cancelled]]=1, 0,
   (IF(tblHP[[#This Row],[Lead Type]]="Hot",3,IF(tblHP[[#This Row],[Lead Type]]="Warm",2,IF(tblHP[[#This Row],[Lead Type]]="Cold",1,0)))
    + IF(tblHP[[#This Row],[Is_Booked]]=1,4,IF(tblHP[[#This Row],[Is_PreBooked]]=1,2,0))
    + IF(ISNUMBER(tblHP[[#This Row],[Customer Rating]]), tblHP[[#This Row],[Customer Rating]]/10*2, 0)
   )
)</f>
        <v>0</v>
      </c>
      <c r="J259" s="53" t="str">
        <f>IF(tblHP[[#This Row],[Lead_Score]] &gt;= $M$2, "High",
 IF(tblHP[[#This Row],[Lead_Score]] &gt;= $M$3, "Medium", "Low"))</f>
        <v>Low</v>
      </c>
    </row>
    <row r="260" spans="1:10" x14ac:dyDescent="0.3">
      <c r="A260" s="65" t="s">
        <v>286</v>
      </c>
      <c r="B260" s="66" t="s">
        <v>19</v>
      </c>
      <c r="C260" s="66" t="s">
        <v>30</v>
      </c>
      <c r="D260" s="66">
        <f>IF(NOT(ISBLANK(tblClean[[#This Row],[Pre-Booking Date]])), 1, 0)</f>
        <v>1</v>
      </c>
      <c r="E260" s="66">
        <f>IF(NOT(ISBLANK(tblClean[[#This Row],[Booking Date]])), 1, 0)</f>
        <v>1</v>
      </c>
      <c r="F260" s="67"/>
      <c r="G260" s="35">
        <v>45956</v>
      </c>
      <c r="H260" s="66" cm="1">
        <f t="array" ref="H260">IFERROR(INDEX(tblClean[Is_Cancelled],ROW()-1),"")</f>
        <v>1</v>
      </c>
      <c r="I260" s="53">
        <f>IF(tblHP[[#This Row],[Is_Cancelled]]=1, 0,
   (IF(tblHP[[#This Row],[Lead Type]]="Hot",3,IF(tblHP[[#This Row],[Lead Type]]="Warm",2,IF(tblHP[[#This Row],[Lead Type]]="Cold",1,0)))
    + IF(tblHP[[#This Row],[Is_Booked]]=1,4,IF(tblHP[[#This Row],[Is_PreBooked]]=1,2,0))
    + IF(ISNUMBER(tblHP[[#This Row],[Customer Rating]]), tblHP[[#This Row],[Customer Rating]]/10*2, 0)
   )
)</f>
        <v>0</v>
      </c>
      <c r="J260" s="53" t="str">
        <f>IF(tblHP[[#This Row],[Lead_Score]] &gt;= $M$2, "High",
 IF(tblHP[[#This Row],[Lead_Score]] &gt;= $M$3, "Medium", "Low"))</f>
        <v>Low</v>
      </c>
    </row>
    <row r="261" spans="1:10" x14ac:dyDescent="0.3">
      <c r="A261" s="68" t="s">
        <v>287</v>
      </c>
      <c r="B261" s="69" t="s">
        <v>19</v>
      </c>
      <c r="C261" s="69" t="s">
        <v>16</v>
      </c>
      <c r="D261" s="69">
        <f>IF(NOT(ISBLANK(tblClean[[#This Row],[Pre-Booking Date]])), 1, 0)</f>
        <v>1</v>
      </c>
      <c r="E261" s="69">
        <f>IF(NOT(ISBLANK(tblClean[[#This Row],[Booking Date]])), 1, 0)</f>
        <v>1</v>
      </c>
      <c r="F261" s="70">
        <v>4</v>
      </c>
      <c r="G261" s="42">
        <v>45951</v>
      </c>
      <c r="H261" s="66" cm="1">
        <f t="array" ref="H261">IFERROR(INDEX(tblClean[Is_Cancelled],ROW()-1),"")</f>
        <v>0</v>
      </c>
      <c r="I261" s="53">
        <f>IF(tblHP[[#This Row],[Is_Cancelled]]=1, 0,
   (IF(tblHP[[#This Row],[Lead Type]]="Hot",3,IF(tblHP[[#This Row],[Lead Type]]="Warm",2,IF(tblHP[[#This Row],[Lead Type]]="Cold",1,0)))
    + IF(tblHP[[#This Row],[Is_Booked]]=1,4,IF(tblHP[[#This Row],[Is_PreBooked]]=1,2,0))
    + IF(ISNUMBER(tblHP[[#This Row],[Customer Rating]]), tblHP[[#This Row],[Customer Rating]]/10*2, 0)
   )
)</f>
        <v>6.8</v>
      </c>
      <c r="J261" s="53" t="str">
        <f>IF(tblHP[[#This Row],[Lead_Score]] &gt;= $M$2, "High",
 IF(tblHP[[#This Row],[Lead_Score]] &gt;= $M$3, "Medium", "Low"))</f>
        <v>Low</v>
      </c>
    </row>
    <row r="262" spans="1:10" x14ac:dyDescent="0.3">
      <c r="A262" s="65" t="s">
        <v>288</v>
      </c>
      <c r="B262" s="66" t="s">
        <v>19</v>
      </c>
      <c r="C262" s="66" t="s">
        <v>16</v>
      </c>
      <c r="D262" s="66">
        <f>IF(NOT(ISBLANK(tblClean[[#This Row],[Pre-Booking Date]])), 1, 0)</f>
        <v>1</v>
      </c>
      <c r="E262" s="66">
        <f>IF(NOT(ISBLANK(tblClean[[#This Row],[Booking Date]])), 1, 0)</f>
        <v>1</v>
      </c>
      <c r="F262" s="67">
        <v>2</v>
      </c>
      <c r="G262" s="35">
        <v>45949</v>
      </c>
      <c r="H262" s="66" cm="1">
        <f t="array" ref="H262">IFERROR(INDEX(tblClean[Is_Cancelled],ROW()-1),"")</f>
        <v>0</v>
      </c>
      <c r="I262" s="53">
        <f>IF(tblHP[[#This Row],[Is_Cancelled]]=1, 0,
   (IF(tblHP[[#This Row],[Lead Type]]="Hot",3,IF(tblHP[[#This Row],[Lead Type]]="Warm",2,IF(tblHP[[#This Row],[Lead Type]]="Cold",1,0)))
    + IF(tblHP[[#This Row],[Is_Booked]]=1,4,IF(tblHP[[#This Row],[Is_PreBooked]]=1,2,0))
    + IF(ISNUMBER(tblHP[[#This Row],[Customer Rating]]), tblHP[[#This Row],[Customer Rating]]/10*2, 0)
   )
)</f>
        <v>6.4</v>
      </c>
      <c r="J262" s="53" t="str">
        <f>IF(tblHP[[#This Row],[Lead_Score]] &gt;= $M$2, "High",
 IF(tblHP[[#This Row],[Lead_Score]] &gt;= $M$3, "Medium", "Low"))</f>
        <v>Low</v>
      </c>
    </row>
    <row r="263" spans="1:10" x14ac:dyDescent="0.3">
      <c r="A263" s="68" t="s">
        <v>289</v>
      </c>
      <c r="B263" s="69" t="s">
        <v>21</v>
      </c>
      <c r="C263" s="69" t="s">
        <v>16</v>
      </c>
      <c r="D263" s="69">
        <f>IF(NOT(ISBLANK(tblClean[[#This Row],[Pre-Booking Date]])), 1, 0)</f>
        <v>1</v>
      </c>
      <c r="E263" s="69">
        <f>IF(NOT(ISBLANK(tblClean[[#This Row],[Booking Date]])), 1, 0)</f>
        <v>1</v>
      </c>
      <c r="F263" s="70">
        <v>9</v>
      </c>
      <c r="G263" s="42">
        <v>45952</v>
      </c>
      <c r="H263" s="66" cm="1">
        <f t="array" ref="H263">IFERROR(INDEX(tblClean[Is_Cancelled],ROW()-1),"")</f>
        <v>0</v>
      </c>
      <c r="I263" s="53">
        <f>IF(tblHP[[#This Row],[Is_Cancelled]]=1, 0,
   (IF(tblHP[[#This Row],[Lead Type]]="Hot",3,IF(tblHP[[#This Row],[Lead Type]]="Warm",2,IF(tblHP[[#This Row],[Lead Type]]="Cold",1,0)))
    + IF(tblHP[[#This Row],[Is_Booked]]=1,4,IF(tblHP[[#This Row],[Is_PreBooked]]=1,2,0))
    + IF(ISNUMBER(tblHP[[#This Row],[Customer Rating]]), tblHP[[#This Row],[Customer Rating]]/10*2, 0)
   )
)</f>
        <v>7.8</v>
      </c>
      <c r="J263" s="53" t="str">
        <f>IF(tblHP[[#This Row],[Lead_Score]] &gt;= $M$2, "High",
 IF(tblHP[[#This Row],[Lead_Score]] &gt;= $M$3, "Medium", "Low"))</f>
        <v>Medium</v>
      </c>
    </row>
    <row r="264" spans="1:10" x14ac:dyDescent="0.3">
      <c r="A264" s="65" t="s">
        <v>290</v>
      </c>
      <c r="B264" s="66" t="s">
        <v>21</v>
      </c>
      <c r="C264" s="66" t="s">
        <v>22</v>
      </c>
      <c r="D264" s="66">
        <f>IF(NOT(ISBLANK(tblClean[[#This Row],[Pre-Booking Date]])), 1, 0)</f>
        <v>1</v>
      </c>
      <c r="E264" s="66">
        <f>IF(NOT(ISBLANK(tblClean[[#This Row],[Booking Date]])), 1, 0)</f>
        <v>1</v>
      </c>
      <c r="F264" s="67"/>
      <c r="G264" s="35">
        <v>45956</v>
      </c>
      <c r="H264" s="66" cm="1">
        <f t="array" ref="H264">IFERROR(INDEX(tblClean[Is_Cancelled],ROW()-1),"")</f>
        <v>1</v>
      </c>
      <c r="I264" s="53">
        <f>IF(tblHP[[#This Row],[Is_Cancelled]]=1, 0,
   (IF(tblHP[[#This Row],[Lead Type]]="Hot",3,IF(tblHP[[#This Row],[Lead Type]]="Warm",2,IF(tblHP[[#This Row],[Lead Type]]="Cold",1,0)))
    + IF(tblHP[[#This Row],[Is_Booked]]=1,4,IF(tblHP[[#This Row],[Is_PreBooked]]=1,2,0))
    + IF(ISNUMBER(tblHP[[#This Row],[Customer Rating]]), tblHP[[#This Row],[Customer Rating]]/10*2, 0)
   )
)</f>
        <v>0</v>
      </c>
      <c r="J264" s="53" t="str">
        <f>IF(tblHP[[#This Row],[Lead_Score]] &gt;= $M$2, "High",
 IF(tblHP[[#This Row],[Lead_Score]] &gt;= $M$3, "Medium", "Low"))</f>
        <v>Low</v>
      </c>
    </row>
    <row r="265" spans="1:10" x14ac:dyDescent="0.3">
      <c r="A265" s="68" t="s">
        <v>291</v>
      </c>
      <c r="B265" s="69" t="s">
        <v>21</v>
      </c>
      <c r="C265" s="69" t="s">
        <v>16</v>
      </c>
      <c r="D265" s="69">
        <f>IF(NOT(ISBLANK(tblClean[[#This Row],[Pre-Booking Date]])), 1, 0)</f>
        <v>1</v>
      </c>
      <c r="E265" s="69">
        <f>IF(NOT(ISBLANK(tblClean[[#This Row],[Booking Date]])), 1, 0)</f>
        <v>1</v>
      </c>
      <c r="F265" s="70">
        <v>5</v>
      </c>
      <c r="G265" s="42">
        <v>45960</v>
      </c>
      <c r="H265" s="66" cm="1">
        <f t="array" ref="H265">IFERROR(INDEX(tblClean[Is_Cancelled],ROW()-1),"")</f>
        <v>0</v>
      </c>
      <c r="I265" s="53">
        <f>IF(tblHP[[#This Row],[Is_Cancelled]]=1, 0,
   (IF(tblHP[[#This Row],[Lead Type]]="Hot",3,IF(tblHP[[#This Row],[Lead Type]]="Warm",2,IF(tblHP[[#This Row],[Lead Type]]="Cold",1,0)))
    + IF(tblHP[[#This Row],[Is_Booked]]=1,4,IF(tblHP[[#This Row],[Is_PreBooked]]=1,2,0))
    + IF(ISNUMBER(tblHP[[#This Row],[Customer Rating]]), tblHP[[#This Row],[Customer Rating]]/10*2, 0)
   )
)</f>
        <v>7</v>
      </c>
      <c r="J265" s="53" t="str">
        <f>IF(tblHP[[#This Row],[Lead_Score]] &gt;= $M$2, "High",
 IF(tblHP[[#This Row],[Lead_Score]] &gt;= $M$3, "Medium", "Low"))</f>
        <v>Low</v>
      </c>
    </row>
    <row r="266" spans="1:10" x14ac:dyDescent="0.3">
      <c r="A266" s="65" t="s">
        <v>292</v>
      </c>
      <c r="B266" s="66" t="s">
        <v>32</v>
      </c>
      <c r="C266" s="66" t="s">
        <v>16</v>
      </c>
      <c r="D266" s="66">
        <f>IF(NOT(ISBLANK(tblClean[[#This Row],[Pre-Booking Date]])), 1, 0)</f>
        <v>0</v>
      </c>
      <c r="E266" s="66">
        <f>IF(NOT(ISBLANK(tblClean[[#This Row],[Booking Date]])), 1, 0)</f>
        <v>0</v>
      </c>
      <c r="F266" s="67">
        <v>7</v>
      </c>
      <c r="G266" s="35">
        <v>45937</v>
      </c>
      <c r="H266" s="66" cm="1">
        <f t="array" ref="H266">IFERROR(INDEX(tblClean[Is_Cancelled],ROW()-1),"")</f>
        <v>0</v>
      </c>
      <c r="I266" s="53">
        <f>IF(tblHP[[#This Row],[Is_Cancelled]]=1, 0,
   (IF(tblHP[[#This Row],[Lead Type]]="Hot",3,IF(tblHP[[#This Row],[Lead Type]]="Warm",2,IF(tblHP[[#This Row],[Lead Type]]="Cold",1,0)))
    + IF(tblHP[[#This Row],[Is_Booked]]=1,4,IF(tblHP[[#This Row],[Is_PreBooked]]=1,2,0))
    + IF(ISNUMBER(tblHP[[#This Row],[Customer Rating]]), tblHP[[#This Row],[Customer Rating]]/10*2, 0)
   )
)</f>
        <v>3.4</v>
      </c>
      <c r="J266" s="53" t="str">
        <f>IF(tblHP[[#This Row],[Lead_Score]] &gt;= $M$2, "High",
 IF(tblHP[[#This Row],[Lead_Score]] &gt;= $M$3, "Medium", "Low"))</f>
        <v>Low</v>
      </c>
    </row>
    <row r="267" spans="1:10" x14ac:dyDescent="0.3">
      <c r="A267" s="68" t="s">
        <v>293</v>
      </c>
      <c r="B267" s="69" t="s">
        <v>15</v>
      </c>
      <c r="C267" s="69" t="s">
        <v>16</v>
      </c>
      <c r="D267" s="69">
        <f>IF(NOT(ISBLANK(tblClean[[#This Row],[Pre-Booking Date]])), 1, 0)</f>
        <v>1</v>
      </c>
      <c r="E267" s="69">
        <f>IF(NOT(ISBLANK(tblClean[[#This Row],[Booking Date]])), 1, 0)</f>
        <v>1</v>
      </c>
      <c r="F267" s="70">
        <v>5</v>
      </c>
      <c r="G267" s="42">
        <v>45944</v>
      </c>
      <c r="H267" s="66" cm="1">
        <f t="array" ref="H267">IFERROR(INDEX(tblClean[Is_Cancelled],ROW()-1),"")</f>
        <v>0</v>
      </c>
      <c r="I267" s="53">
        <f>IF(tblHP[[#This Row],[Is_Cancelled]]=1, 0,
   (IF(tblHP[[#This Row],[Lead Type]]="Hot",3,IF(tblHP[[#This Row],[Lead Type]]="Warm",2,IF(tblHP[[#This Row],[Lead Type]]="Cold",1,0)))
    + IF(tblHP[[#This Row],[Is_Booked]]=1,4,IF(tblHP[[#This Row],[Is_PreBooked]]=1,2,0))
    + IF(ISNUMBER(tblHP[[#This Row],[Customer Rating]]), tblHP[[#This Row],[Customer Rating]]/10*2, 0)
   )
)</f>
        <v>7</v>
      </c>
      <c r="J267" s="53" t="str">
        <f>IF(tblHP[[#This Row],[Lead_Score]] &gt;= $M$2, "High",
 IF(tblHP[[#This Row],[Lead_Score]] &gt;= $M$3, "Medium", "Low"))</f>
        <v>Low</v>
      </c>
    </row>
    <row r="268" spans="1:10" x14ac:dyDescent="0.3">
      <c r="A268" s="65" t="s">
        <v>294</v>
      </c>
      <c r="B268" s="66" t="s">
        <v>21</v>
      </c>
      <c r="C268" s="66" t="s">
        <v>22</v>
      </c>
      <c r="D268" s="66">
        <f>IF(NOT(ISBLANK(tblClean[[#This Row],[Pre-Booking Date]])), 1, 0)</f>
        <v>1</v>
      </c>
      <c r="E268" s="66">
        <f>IF(NOT(ISBLANK(tblClean[[#This Row],[Booking Date]])), 1, 0)</f>
        <v>1</v>
      </c>
      <c r="F268" s="67"/>
      <c r="G268" s="35">
        <v>45934</v>
      </c>
      <c r="H268" s="66" cm="1">
        <f t="array" ref="H268">IFERROR(INDEX(tblClean[Is_Cancelled],ROW()-1),"")</f>
        <v>1</v>
      </c>
      <c r="I268" s="53">
        <f>IF(tblHP[[#This Row],[Is_Cancelled]]=1, 0,
   (IF(tblHP[[#This Row],[Lead Type]]="Hot",3,IF(tblHP[[#This Row],[Lead Type]]="Warm",2,IF(tblHP[[#This Row],[Lead Type]]="Cold",1,0)))
    + IF(tblHP[[#This Row],[Is_Booked]]=1,4,IF(tblHP[[#This Row],[Is_PreBooked]]=1,2,0))
    + IF(ISNUMBER(tblHP[[#This Row],[Customer Rating]]), tblHP[[#This Row],[Customer Rating]]/10*2, 0)
   )
)</f>
        <v>0</v>
      </c>
      <c r="J268" s="53" t="str">
        <f>IF(tblHP[[#This Row],[Lead_Score]] &gt;= $M$2, "High",
 IF(tblHP[[#This Row],[Lead_Score]] &gt;= $M$3, "Medium", "Low"))</f>
        <v>Low</v>
      </c>
    </row>
    <row r="269" spans="1:10" x14ac:dyDescent="0.3">
      <c r="A269" s="68" t="s">
        <v>295</v>
      </c>
      <c r="B269" s="69" t="s">
        <v>15</v>
      </c>
      <c r="C269" s="69" t="s">
        <v>22</v>
      </c>
      <c r="D269" s="69">
        <f>IF(NOT(ISBLANK(tblClean[[#This Row],[Pre-Booking Date]])), 1, 0)</f>
        <v>1</v>
      </c>
      <c r="E269" s="69">
        <f>IF(NOT(ISBLANK(tblClean[[#This Row],[Booking Date]])), 1, 0)</f>
        <v>1</v>
      </c>
      <c r="F269" s="70"/>
      <c r="G269" s="42">
        <v>45948</v>
      </c>
      <c r="H269" s="66" cm="1">
        <f t="array" ref="H269">IFERROR(INDEX(tblClean[Is_Cancelled],ROW()-1),"")</f>
        <v>1</v>
      </c>
      <c r="I269" s="53">
        <f>IF(tblHP[[#This Row],[Is_Cancelled]]=1, 0,
   (IF(tblHP[[#This Row],[Lead Type]]="Hot",3,IF(tblHP[[#This Row],[Lead Type]]="Warm",2,IF(tblHP[[#This Row],[Lead Type]]="Cold",1,0)))
    + IF(tblHP[[#This Row],[Is_Booked]]=1,4,IF(tblHP[[#This Row],[Is_PreBooked]]=1,2,0))
    + IF(ISNUMBER(tblHP[[#This Row],[Customer Rating]]), tblHP[[#This Row],[Customer Rating]]/10*2, 0)
   )
)</f>
        <v>0</v>
      </c>
      <c r="J269" s="53" t="str">
        <f>IF(tblHP[[#This Row],[Lead_Score]] &gt;= $M$2, "High",
 IF(tblHP[[#This Row],[Lead_Score]] &gt;= $M$3, "Medium", "Low"))</f>
        <v>Low</v>
      </c>
    </row>
    <row r="270" spans="1:10" x14ac:dyDescent="0.3">
      <c r="A270" s="65" t="s">
        <v>296</v>
      </c>
      <c r="B270" s="66" t="s">
        <v>32</v>
      </c>
      <c r="C270" s="66" t="s">
        <v>16</v>
      </c>
      <c r="D270" s="66">
        <f>IF(NOT(ISBLANK(tblClean[[#This Row],[Pre-Booking Date]])), 1, 0)</f>
        <v>1</v>
      </c>
      <c r="E270" s="66">
        <f>IF(NOT(ISBLANK(tblClean[[#This Row],[Booking Date]])), 1, 0)</f>
        <v>1</v>
      </c>
      <c r="F270" s="67">
        <v>6</v>
      </c>
      <c r="G270" s="35">
        <v>45938</v>
      </c>
      <c r="H270" s="66" cm="1">
        <f t="array" ref="H270">IFERROR(INDEX(tblClean[Is_Cancelled],ROW()-1),"")</f>
        <v>0</v>
      </c>
      <c r="I270" s="53">
        <f>IF(tblHP[[#This Row],[Is_Cancelled]]=1, 0,
   (IF(tblHP[[#This Row],[Lead Type]]="Hot",3,IF(tblHP[[#This Row],[Lead Type]]="Warm",2,IF(tblHP[[#This Row],[Lead Type]]="Cold",1,0)))
    + IF(tblHP[[#This Row],[Is_Booked]]=1,4,IF(tblHP[[#This Row],[Is_PreBooked]]=1,2,0))
    + IF(ISNUMBER(tblHP[[#This Row],[Customer Rating]]), tblHP[[#This Row],[Customer Rating]]/10*2, 0)
   )
)</f>
        <v>7.2</v>
      </c>
      <c r="J270" s="53" t="str">
        <f>IF(tblHP[[#This Row],[Lead_Score]] &gt;= $M$2, "High",
 IF(tblHP[[#This Row],[Lead_Score]] &gt;= $M$3, "Medium", "Low"))</f>
        <v>Low</v>
      </c>
    </row>
    <row r="271" spans="1:10" x14ac:dyDescent="0.3">
      <c r="A271" s="68" t="s">
        <v>297</v>
      </c>
      <c r="B271" s="69" t="s">
        <v>19</v>
      </c>
      <c r="C271" s="69" t="s">
        <v>16</v>
      </c>
      <c r="D271" s="69">
        <f>IF(NOT(ISBLANK(tblClean[[#This Row],[Pre-Booking Date]])), 1, 0)</f>
        <v>0</v>
      </c>
      <c r="E271" s="69">
        <f>IF(NOT(ISBLANK(tblClean[[#This Row],[Booking Date]])), 1, 0)</f>
        <v>0</v>
      </c>
      <c r="F271" s="70">
        <v>1</v>
      </c>
      <c r="G271" s="42">
        <v>45951</v>
      </c>
      <c r="H271" s="66" cm="1">
        <f t="array" ref="H271">IFERROR(INDEX(tblClean[Is_Cancelled],ROW()-1),"")</f>
        <v>0</v>
      </c>
      <c r="I271" s="53">
        <f>IF(tblHP[[#This Row],[Is_Cancelled]]=1, 0,
   (IF(tblHP[[#This Row],[Lead Type]]="Hot",3,IF(tblHP[[#This Row],[Lead Type]]="Warm",2,IF(tblHP[[#This Row],[Lead Type]]="Cold",1,0)))
    + IF(tblHP[[#This Row],[Is_Booked]]=1,4,IF(tblHP[[#This Row],[Is_PreBooked]]=1,2,0))
    + IF(ISNUMBER(tblHP[[#This Row],[Customer Rating]]), tblHP[[#This Row],[Customer Rating]]/10*2, 0)
   )
)</f>
        <v>2.2000000000000002</v>
      </c>
      <c r="J271" s="53" t="str">
        <f>IF(tblHP[[#This Row],[Lead_Score]] &gt;= $M$2, "High",
 IF(tblHP[[#This Row],[Lead_Score]] &gt;= $M$3, "Medium", "Low"))</f>
        <v>Low</v>
      </c>
    </row>
    <row r="272" spans="1:10" x14ac:dyDescent="0.3">
      <c r="A272" s="65" t="s">
        <v>298</v>
      </c>
      <c r="B272" s="66" t="s">
        <v>21</v>
      </c>
      <c r="C272" s="66" t="s">
        <v>30</v>
      </c>
      <c r="D272" s="66">
        <f>IF(NOT(ISBLANK(tblClean[[#This Row],[Pre-Booking Date]])), 1, 0)</f>
        <v>1</v>
      </c>
      <c r="E272" s="66">
        <f>IF(NOT(ISBLANK(tblClean[[#This Row],[Booking Date]])), 1, 0)</f>
        <v>1</v>
      </c>
      <c r="F272" s="67">
        <v>5</v>
      </c>
      <c r="G272" s="35">
        <v>45935</v>
      </c>
      <c r="H272" s="66" cm="1">
        <f t="array" ref="H272">IFERROR(INDEX(tblClean[Is_Cancelled],ROW()-1),"")</f>
        <v>0</v>
      </c>
      <c r="I272" s="53">
        <f>IF(tblHP[[#This Row],[Is_Cancelled]]=1, 0,
   (IF(tblHP[[#This Row],[Lead Type]]="Hot",3,IF(tblHP[[#This Row],[Lead Type]]="Warm",2,IF(tblHP[[#This Row],[Lead Type]]="Cold",1,0)))
    + IF(tblHP[[#This Row],[Is_Booked]]=1,4,IF(tblHP[[#This Row],[Is_PreBooked]]=1,2,0))
    + IF(ISNUMBER(tblHP[[#This Row],[Customer Rating]]), tblHP[[#This Row],[Customer Rating]]/10*2, 0)
   )
)</f>
        <v>8</v>
      </c>
      <c r="J272" s="53" t="str">
        <f>IF(tblHP[[#This Row],[Lead_Score]] &gt;= $M$2, "High",
 IF(tblHP[[#This Row],[Lead_Score]] &gt;= $M$3, "Medium", "Low"))</f>
        <v>Medium</v>
      </c>
    </row>
    <row r="273" spans="1:10" x14ac:dyDescent="0.3">
      <c r="A273" s="68" t="s">
        <v>299</v>
      </c>
      <c r="B273" s="69" t="s">
        <v>15</v>
      </c>
      <c r="C273" s="69" t="s">
        <v>30</v>
      </c>
      <c r="D273" s="69">
        <f>IF(NOT(ISBLANK(tblClean[[#This Row],[Pre-Booking Date]])), 1, 0)</f>
        <v>1</v>
      </c>
      <c r="E273" s="69">
        <f>IF(NOT(ISBLANK(tblClean[[#This Row],[Booking Date]])), 1, 0)</f>
        <v>1</v>
      </c>
      <c r="F273" s="70">
        <v>6</v>
      </c>
      <c r="G273" s="42">
        <v>45960</v>
      </c>
      <c r="H273" s="66" cm="1">
        <f t="array" ref="H273">IFERROR(INDEX(tblClean[Is_Cancelled],ROW()-1),"")</f>
        <v>0</v>
      </c>
      <c r="I273"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273" s="53" t="str">
        <f>IF(tblHP[[#This Row],[Lead_Score]] &gt;= $M$2, "High",
 IF(tblHP[[#This Row],[Lead_Score]] &gt;= $M$3, "Medium", "Low"))</f>
        <v>High</v>
      </c>
    </row>
    <row r="274" spans="1:10" x14ac:dyDescent="0.3">
      <c r="A274" s="65" t="s">
        <v>300</v>
      </c>
      <c r="B274" s="66" t="s">
        <v>15</v>
      </c>
      <c r="C274" s="66" t="s">
        <v>16</v>
      </c>
      <c r="D274" s="66">
        <f>IF(NOT(ISBLANK(tblClean[[#This Row],[Pre-Booking Date]])), 1, 0)</f>
        <v>1</v>
      </c>
      <c r="E274" s="66">
        <f>IF(NOT(ISBLANK(tblClean[[#This Row],[Booking Date]])), 1, 0)</f>
        <v>1</v>
      </c>
      <c r="F274" s="67">
        <v>9</v>
      </c>
      <c r="G274" s="35">
        <v>45939</v>
      </c>
      <c r="H274" s="66" cm="1">
        <f t="array" ref="H274">IFERROR(INDEX(tblClean[Is_Cancelled],ROW()-1),"")</f>
        <v>0</v>
      </c>
      <c r="I274" s="53">
        <f>IF(tblHP[[#This Row],[Is_Cancelled]]=1, 0,
   (IF(tblHP[[#This Row],[Lead Type]]="Hot",3,IF(tblHP[[#This Row],[Lead Type]]="Warm",2,IF(tblHP[[#This Row],[Lead Type]]="Cold",1,0)))
    + IF(tblHP[[#This Row],[Is_Booked]]=1,4,IF(tblHP[[#This Row],[Is_PreBooked]]=1,2,0))
    + IF(ISNUMBER(tblHP[[#This Row],[Customer Rating]]), tblHP[[#This Row],[Customer Rating]]/10*2, 0)
   )
)</f>
        <v>7.8</v>
      </c>
      <c r="J274" s="53" t="str">
        <f>IF(tblHP[[#This Row],[Lead_Score]] &gt;= $M$2, "High",
 IF(tblHP[[#This Row],[Lead_Score]] &gt;= $M$3, "Medium", "Low"))</f>
        <v>Medium</v>
      </c>
    </row>
    <row r="275" spans="1:10" x14ac:dyDescent="0.3">
      <c r="A275" s="68" t="s">
        <v>301</v>
      </c>
      <c r="B275" s="69" t="s">
        <v>21</v>
      </c>
      <c r="C275" s="69" t="s">
        <v>30</v>
      </c>
      <c r="D275" s="69">
        <f>IF(NOT(ISBLANK(tblClean[[#This Row],[Pre-Booking Date]])), 1, 0)</f>
        <v>0</v>
      </c>
      <c r="E275" s="69">
        <f>IF(NOT(ISBLANK(tblClean[[#This Row],[Booking Date]])), 1, 0)</f>
        <v>0</v>
      </c>
      <c r="F275" s="70">
        <v>2</v>
      </c>
      <c r="G275" s="42">
        <v>45957</v>
      </c>
      <c r="H275" s="66" cm="1">
        <f t="array" ref="H275">IFERROR(INDEX(tblClean[Is_Cancelled],ROW()-1),"")</f>
        <v>0</v>
      </c>
      <c r="I275" s="53">
        <f>IF(tblHP[[#This Row],[Is_Cancelled]]=1, 0,
   (IF(tblHP[[#This Row],[Lead Type]]="Hot",3,IF(tblHP[[#This Row],[Lead Type]]="Warm",2,IF(tblHP[[#This Row],[Lead Type]]="Cold",1,0)))
    + IF(tblHP[[#This Row],[Is_Booked]]=1,4,IF(tblHP[[#This Row],[Is_PreBooked]]=1,2,0))
    + IF(ISNUMBER(tblHP[[#This Row],[Customer Rating]]), tblHP[[#This Row],[Customer Rating]]/10*2, 0)
   )
)</f>
        <v>3.4</v>
      </c>
      <c r="J275" s="53" t="str">
        <f>IF(tblHP[[#This Row],[Lead_Score]] &gt;= $M$2, "High",
 IF(tblHP[[#This Row],[Lead_Score]] &gt;= $M$3, "Medium", "Low"))</f>
        <v>Low</v>
      </c>
    </row>
    <row r="276" spans="1:10" x14ac:dyDescent="0.3">
      <c r="A276" s="65" t="s">
        <v>302</v>
      </c>
      <c r="B276" s="66" t="s">
        <v>19</v>
      </c>
      <c r="C276" s="66" t="s">
        <v>16</v>
      </c>
      <c r="D276" s="66">
        <f>IF(NOT(ISBLANK(tblClean[[#This Row],[Pre-Booking Date]])), 1, 0)</f>
        <v>0</v>
      </c>
      <c r="E276" s="66">
        <f>IF(NOT(ISBLANK(tblClean[[#This Row],[Booking Date]])), 1, 0)</f>
        <v>0</v>
      </c>
      <c r="F276" s="67">
        <v>3</v>
      </c>
      <c r="G276" s="35">
        <v>45935</v>
      </c>
      <c r="H276" s="66" cm="1">
        <f t="array" ref="H276">IFERROR(INDEX(tblClean[Is_Cancelled],ROW()-1),"")</f>
        <v>0</v>
      </c>
      <c r="I276" s="53">
        <f>IF(tblHP[[#This Row],[Is_Cancelled]]=1, 0,
   (IF(tblHP[[#This Row],[Lead Type]]="Hot",3,IF(tblHP[[#This Row],[Lead Type]]="Warm",2,IF(tblHP[[#This Row],[Lead Type]]="Cold",1,0)))
    + IF(tblHP[[#This Row],[Is_Booked]]=1,4,IF(tblHP[[#This Row],[Is_PreBooked]]=1,2,0))
    + IF(ISNUMBER(tblHP[[#This Row],[Customer Rating]]), tblHP[[#This Row],[Customer Rating]]/10*2, 0)
   )
)</f>
        <v>2.6</v>
      </c>
      <c r="J276" s="53" t="str">
        <f>IF(tblHP[[#This Row],[Lead_Score]] &gt;= $M$2, "High",
 IF(tblHP[[#This Row],[Lead_Score]] &gt;= $M$3, "Medium", "Low"))</f>
        <v>Low</v>
      </c>
    </row>
    <row r="277" spans="1:10" x14ac:dyDescent="0.3">
      <c r="A277" s="68" t="s">
        <v>303</v>
      </c>
      <c r="B277" s="69" t="s">
        <v>19</v>
      </c>
      <c r="C277" s="69" t="s">
        <v>30</v>
      </c>
      <c r="D277" s="69">
        <f>IF(NOT(ISBLANK(tblClean[[#This Row],[Pre-Booking Date]])), 1, 0)</f>
        <v>1</v>
      </c>
      <c r="E277" s="69">
        <f>IF(NOT(ISBLANK(tblClean[[#This Row],[Booking Date]])), 1, 0)</f>
        <v>1</v>
      </c>
      <c r="F277" s="70">
        <v>10</v>
      </c>
      <c r="G277" s="42">
        <v>45933</v>
      </c>
      <c r="H277" s="66" cm="1">
        <f t="array" ref="H277">IFERROR(INDEX(tblClean[Is_Cancelled],ROW()-1),"")</f>
        <v>0</v>
      </c>
      <c r="I277" s="53">
        <f>IF(tblHP[[#This Row],[Is_Cancelled]]=1, 0,
   (IF(tblHP[[#This Row],[Lead Type]]="Hot",3,IF(tblHP[[#This Row],[Lead Type]]="Warm",2,IF(tblHP[[#This Row],[Lead Type]]="Cold",1,0)))
    + IF(tblHP[[#This Row],[Is_Booked]]=1,4,IF(tblHP[[#This Row],[Is_PreBooked]]=1,2,0))
    + IF(ISNUMBER(tblHP[[#This Row],[Customer Rating]]), tblHP[[#This Row],[Customer Rating]]/10*2, 0)
   )
)</f>
        <v>9</v>
      </c>
      <c r="J277" s="53" t="str">
        <f>IF(tblHP[[#This Row],[Lead_Score]] &gt;= $M$2, "High",
 IF(tblHP[[#This Row],[Lead_Score]] &gt;= $M$3, "Medium", "Low"))</f>
        <v>High</v>
      </c>
    </row>
    <row r="278" spans="1:10" x14ac:dyDescent="0.3">
      <c r="A278" s="65" t="s">
        <v>304</v>
      </c>
      <c r="B278" s="66" t="s">
        <v>19</v>
      </c>
      <c r="C278" s="66" t="s">
        <v>16</v>
      </c>
      <c r="D278" s="66">
        <f>IF(NOT(ISBLANK(tblClean[[#This Row],[Pre-Booking Date]])), 1, 0)</f>
        <v>1</v>
      </c>
      <c r="E278" s="66">
        <f>IF(NOT(ISBLANK(tblClean[[#This Row],[Booking Date]])), 1, 0)</f>
        <v>1</v>
      </c>
      <c r="F278" s="67">
        <v>8</v>
      </c>
      <c r="G278" s="35">
        <v>45932</v>
      </c>
      <c r="H278" s="66" cm="1">
        <f t="array" ref="H278">IFERROR(INDEX(tblClean[Is_Cancelled],ROW()-1),"")</f>
        <v>0</v>
      </c>
      <c r="I278" s="53">
        <f>IF(tblHP[[#This Row],[Is_Cancelled]]=1, 0,
   (IF(tblHP[[#This Row],[Lead Type]]="Hot",3,IF(tblHP[[#This Row],[Lead Type]]="Warm",2,IF(tblHP[[#This Row],[Lead Type]]="Cold",1,0)))
    + IF(tblHP[[#This Row],[Is_Booked]]=1,4,IF(tblHP[[#This Row],[Is_PreBooked]]=1,2,0))
    + IF(ISNUMBER(tblHP[[#This Row],[Customer Rating]]), tblHP[[#This Row],[Customer Rating]]/10*2, 0)
   )
)</f>
        <v>7.6</v>
      </c>
      <c r="J278" s="53" t="str">
        <f>IF(tblHP[[#This Row],[Lead_Score]] &gt;= $M$2, "High",
 IF(tblHP[[#This Row],[Lead_Score]] &gt;= $M$3, "Medium", "Low"))</f>
        <v>Medium</v>
      </c>
    </row>
    <row r="279" spans="1:10" x14ac:dyDescent="0.3">
      <c r="A279" s="68" t="s">
        <v>305</v>
      </c>
      <c r="B279" s="69" t="s">
        <v>32</v>
      </c>
      <c r="C279" s="69" t="s">
        <v>16</v>
      </c>
      <c r="D279" s="69">
        <f>IF(NOT(ISBLANK(tblClean[[#This Row],[Pre-Booking Date]])), 1, 0)</f>
        <v>1</v>
      </c>
      <c r="E279" s="69">
        <f>IF(NOT(ISBLANK(tblClean[[#This Row],[Booking Date]])), 1, 0)</f>
        <v>1</v>
      </c>
      <c r="F279" s="70">
        <v>1</v>
      </c>
      <c r="G279" s="42">
        <v>45936</v>
      </c>
      <c r="H279" s="66" cm="1">
        <f t="array" ref="H279">IFERROR(INDEX(tblClean[Is_Cancelled],ROW()-1),"")</f>
        <v>0</v>
      </c>
      <c r="I279" s="53">
        <f>IF(tblHP[[#This Row],[Is_Cancelled]]=1, 0,
   (IF(tblHP[[#This Row],[Lead Type]]="Hot",3,IF(tblHP[[#This Row],[Lead Type]]="Warm",2,IF(tblHP[[#This Row],[Lead Type]]="Cold",1,0)))
    + IF(tblHP[[#This Row],[Is_Booked]]=1,4,IF(tblHP[[#This Row],[Is_PreBooked]]=1,2,0))
    + IF(ISNUMBER(tblHP[[#This Row],[Customer Rating]]), tblHP[[#This Row],[Customer Rating]]/10*2, 0)
   )
)</f>
        <v>6.2</v>
      </c>
      <c r="J279" s="53" t="str">
        <f>IF(tblHP[[#This Row],[Lead_Score]] &gt;= $M$2, "High",
 IF(tblHP[[#This Row],[Lead_Score]] &gt;= $M$3, "Medium", "Low"))</f>
        <v>Low</v>
      </c>
    </row>
    <row r="280" spans="1:10" x14ac:dyDescent="0.3">
      <c r="A280" s="65" t="s">
        <v>306</v>
      </c>
      <c r="B280" s="66" t="s">
        <v>15</v>
      </c>
      <c r="C280" s="66" t="s">
        <v>22</v>
      </c>
      <c r="D280" s="66">
        <f>IF(NOT(ISBLANK(tblClean[[#This Row],[Pre-Booking Date]])), 1, 0)</f>
        <v>1</v>
      </c>
      <c r="E280" s="66">
        <f>IF(NOT(ISBLANK(tblClean[[#This Row],[Booking Date]])), 1, 0)</f>
        <v>1</v>
      </c>
      <c r="F280" s="67"/>
      <c r="G280" s="35">
        <v>45956</v>
      </c>
      <c r="H280" s="66" cm="1">
        <f t="array" ref="H280">IFERROR(INDEX(tblClean[Is_Cancelled],ROW()-1),"")</f>
        <v>1</v>
      </c>
      <c r="I280" s="53">
        <f>IF(tblHP[[#This Row],[Is_Cancelled]]=1, 0,
   (IF(tblHP[[#This Row],[Lead Type]]="Hot",3,IF(tblHP[[#This Row],[Lead Type]]="Warm",2,IF(tblHP[[#This Row],[Lead Type]]="Cold",1,0)))
    + IF(tblHP[[#This Row],[Is_Booked]]=1,4,IF(tblHP[[#This Row],[Is_PreBooked]]=1,2,0))
    + IF(ISNUMBER(tblHP[[#This Row],[Customer Rating]]), tblHP[[#This Row],[Customer Rating]]/10*2, 0)
   )
)</f>
        <v>0</v>
      </c>
      <c r="J280" s="53" t="str">
        <f>IF(tblHP[[#This Row],[Lead_Score]] &gt;= $M$2, "High",
 IF(tblHP[[#This Row],[Lead_Score]] &gt;= $M$3, "Medium", "Low"))</f>
        <v>Low</v>
      </c>
    </row>
    <row r="281" spans="1:10" x14ac:dyDescent="0.3">
      <c r="A281" s="68" t="s">
        <v>307</v>
      </c>
      <c r="B281" s="69" t="s">
        <v>15</v>
      </c>
      <c r="C281" s="69" t="s">
        <v>30</v>
      </c>
      <c r="D281" s="69">
        <f>IF(NOT(ISBLANK(tblClean[[#This Row],[Pre-Booking Date]])), 1, 0)</f>
        <v>1</v>
      </c>
      <c r="E281" s="69">
        <f>IF(NOT(ISBLANK(tblClean[[#This Row],[Booking Date]])), 1, 0)</f>
        <v>1</v>
      </c>
      <c r="F281" s="70"/>
      <c r="G281" s="42">
        <v>45940</v>
      </c>
      <c r="H281" s="66" cm="1">
        <f t="array" ref="H281">IFERROR(INDEX(tblClean[Is_Cancelled],ROW()-1),"")</f>
        <v>1</v>
      </c>
      <c r="I281" s="53">
        <f>IF(tblHP[[#This Row],[Is_Cancelled]]=1, 0,
   (IF(tblHP[[#This Row],[Lead Type]]="Hot",3,IF(tblHP[[#This Row],[Lead Type]]="Warm",2,IF(tblHP[[#This Row],[Lead Type]]="Cold",1,0)))
    + IF(tblHP[[#This Row],[Is_Booked]]=1,4,IF(tblHP[[#This Row],[Is_PreBooked]]=1,2,0))
    + IF(ISNUMBER(tblHP[[#This Row],[Customer Rating]]), tblHP[[#This Row],[Customer Rating]]/10*2, 0)
   )
)</f>
        <v>0</v>
      </c>
      <c r="J281" s="53" t="str">
        <f>IF(tblHP[[#This Row],[Lead_Score]] &gt;= $M$2, "High",
 IF(tblHP[[#This Row],[Lead_Score]] &gt;= $M$3, "Medium", "Low"))</f>
        <v>Low</v>
      </c>
    </row>
    <row r="282" spans="1:10" x14ac:dyDescent="0.3">
      <c r="A282" s="65" t="s">
        <v>308</v>
      </c>
      <c r="B282" s="66" t="s">
        <v>15</v>
      </c>
      <c r="C282" s="66" t="s">
        <v>16</v>
      </c>
      <c r="D282" s="66">
        <f>IF(NOT(ISBLANK(tblClean[[#This Row],[Pre-Booking Date]])), 1, 0)</f>
        <v>1</v>
      </c>
      <c r="E282" s="66">
        <f>IF(NOT(ISBLANK(tblClean[[#This Row],[Booking Date]])), 1, 0)</f>
        <v>1</v>
      </c>
      <c r="F282" s="67">
        <v>8</v>
      </c>
      <c r="G282" s="35">
        <v>45950</v>
      </c>
      <c r="H282" s="66" cm="1">
        <f t="array" ref="H282">IFERROR(INDEX(tblClean[Is_Cancelled],ROW()-1),"")</f>
        <v>0</v>
      </c>
      <c r="I282" s="53">
        <f>IF(tblHP[[#This Row],[Is_Cancelled]]=1, 0,
   (IF(tblHP[[#This Row],[Lead Type]]="Hot",3,IF(tblHP[[#This Row],[Lead Type]]="Warm",2,IF(tblHP[[#This Row],[Lead Type]]="Cold",1,0)))
    + IF(tblHP[[#This Row],[Is_Booked]]=1,4,IF(tblHP[[#This Row],[Is_PreBooked]]=1,2,0))
    + IF(ISNUMBER(tblHP[[#This Row],[Customer Rating]]), tblHP[[#This Row],[Customer Rating]]/10*2, 0)
   )
)</f>
        <v>7.6</v>
      </c>
      <c r="J282" s="53" t="str">
        <f>IF(tblHP[[#This Row],[Lead_Score]] &gt;= $M$2, "High",
 IF(tblHP[[#This Row],[Lead_Score]] &gt;= $M$3, "Medium", "Low"))</f>
        <v>Medium</v>
      </c>
    </row>
    <row r="283" spans="1:10" x14ac:dyDescent="0.3">
      <c r="A283" s="68" t="s">
        <v>309</v>
      </c>
      <c r="B283" s="69" t="s">
        <v>32</v>
      </c>
      <c r="C283" s="69" t="s">
        <v>22</v>
      </c>
      <c r="D283" s="69">
        <f>IF(NOT(ISBLANK(tblClean[[#This Row],[Pre-Booking Date]])), 1, 0)</f>
        <v>1</v>
      </c>
      <c r="E283" s="69">
        <f>IF(NOT(ISBLANK(tblClean[[#This Row],[Booking Date]])), 1, 0)</f>
        <v>1</v>
      </c>
      <c r="F283" s="70"/>
      <c r="G283" s="42">
        <v>45954</v>
      </c>
      <c r="H283" s="66" cm="1">
        <f t="array" ref="H283">IFERROR(INDEX(tblClean[Is_Cancelled],ROW()-1),"")</f>
        <v>1</v>
      </c>
      <c r="I283" s="53">
        <f>IF(tblHP[[#This Row],[Is_Cancelled]]=1, 0,
   (IF(tblHP[[#This Row],[Lead Type]]="Hot",3,IF(tblHP[[#This Row],[Lead Type]]="Warm",2,IF(tblHP[[#This Row],[Lead Type]]="Cold",1,0)))
    + IF(tblHP[[#This Row],[Is_Booked]]=1,4,IF(tblHP[[#This Row],[Is_PreBooked]]=1,2,0))
    + IF(ISNUMBER(tblHP[[#This Row],[Customer Rating]]), tblHP[[#This Row],[Customer Rating]]/10*2, 0)
   )
)</f>
        <v>0</v>
      </c>
      <c r="J283" s="53" t="str">
        <f>IF(tblHP[[#This Row],[Lead_Score]] &gt;= $M$2, "High",
 IF(tblHP[[#This Row],[Lead_Score]] &gt;= $M$3, "Medium", "Low"))</f>
        <v>Low</v>
      </c>
    </row>
    <row r="284" spans="1:10" x14ac:dyDescent="0.3">
      <c r="A284" s="65" t="s">
        <v>310</v>
      </c>
      <c r="B284" s="66" t="s">
        <v>15</v>
      </c>
      <c r="C284" s="66" t="s">
        <v>30</v>
      </c>
      <c r="D284" s="66">
        <f>IF(NOT(ISBLANK(tblClean[[#This Row],[Pre-Booking Date]])), 1, 0)</f>
        <v>1</v>
      </c>
      <c r="E284" s="66">
        <f>IF(NOT(ISBLANK(tblClean[[#This Row],[Booking Date]])), 1, 0)</f>
        <v>1</v>
      </c>
      <c r="F284" s="67"/>
      <c r="G284" s="35">
        <v>45957</v>
      </c>
      <c r="H284" s="66" cm="1">
        <f t="array" ref="H284">IFERROR(INDEX(tblClean[Is_Cancelled],ROW()-1),"")</f>
        <v>1</v>
      </c>
      <c r="I284" s="53">
        <f>IF(tblHP[[#This Row],[Is_Cancelled]]=1, 0,
   (IF(tblHP[[#This Row],[Lead Type]]="Hot",3,IF(tblHP[[#This Row],[Lead Type]]="Warm",2,IF(tblHP[[#This Row],[Lead Type]]="Cold",1,0)))
    + IF(tblHP[[#This Row],[Is_Booked]]=1,4,IF(tblHP[[#This Row],[Is_PreBooked]]=1,2,0))
    + IF(ISNUMBER(tblHP[[#This Row],[Customer Rating]]), tblHP[[#This Row],[Customer Rating]]/10*2, 0)
   )
)</f>
        <v>0</v>
      </c>
      <c r="J284" s="53" t="str">
        <f>IF(tblHP[[#This Row],[Lead_Score]] &gt;= $M$2, "High",
 IF(tblHP[[#This Row],[Lead_Score]] &gt;= $M$3, "Medium", "Low"))</f>
        <v>Low</v>
      </c>
    </row>
    <row r="285" spans="1:10" x14ac:dyDescent="0.3">
      <c r="A285" s="68" t="s">
        <v>311</v>
      </c>
      <c r="B285" s="69" t="s">
        <v>32</v>
      </c>
      <c r="C285" s="69" t="s">
        <v>22</v>
      </c>
      <c r="D285" s="69">
        <f>IF(NOT(ISBLANK(tblClean[[#This Row],[Pre-Booking Date]])), 1, 0)</f>
        <v>1</v>
      </c>
      <c r="E285" s="69">
        <f>IF(NOT(ISBLANK(tblClean[[#This Row],[Booking Date]])), 1, 0)</f>
        <v>1</v>
      </c>
      <c r="F285" s="70"/>
      <c r="G285" s="42">
        <v>45949</v>
      </c>
      <c r="H285" s="66" cm="1">
        <f t="array" ref="H285">IFERROR(INDEX(tblClean[Is_Cancelled],ROW()-1),"")</f>
        <v>1</v>
      </c>
      <c r="I285" s="53">
        <f>IF(tblHP[[#This Row],[Is_Cancelled]]=1, 0,
   (IF(tblHP[[#This Row],[Lead Type]]="Hot",3,IF(tblHP[[#This Row],[Lead Type]]="Warm",2,IF(tblHP[[#This Row],[Lead Type]]="Cold",1,0)))
    + IF(tblHP[[#This Row],[Is_Booked]]=1,4,IF(tblHP[[#This Row],[Is_PreBooked]]=1,2,0))
    + IF(ISNUMBER(tblHP[[#This Row],[Customer Rating]]), tblHP[[#This Row],[Customer Rating]]/10*2, 0)
   )
)</f>
        <v>0</v>
      </c>
      <c r="J285" s="53" t="str">
        <f>IF(tblHP[[#This Row],[Lead_Score]] &gt;= $M$2, "High",
 IF(tblHP[[#This Row],[Lead_Score]] &gt;= $M$3, "Medium", "Low"))</f>
        <v>Low</v>
      </c>
    </row>
    <row r="286" spans="1:10" x14ac:dyDescent="0.3">
      <c r="A286" s="65" t="s">
        <v>312</v>
      </c>
      <c r="B286" s="66" t="s">
        <v>19</v>
      </c>
      <c r="C286" s="66" t="s">
        <v>16</v>
      </c>
      <c r="D286" s="66">
        <f>IF(NOT(ISBLANK(tblClean[[#This Row],[Pre-Booking Date]])), 1, 0)</f>
        <v>1</v>
      </c>
      <c r="E286" s="66">
        <f>IF(NOT(ISBLANK(tblClean[[#This Row],[Booking Date]])), 1, 0)</f>
        <v>1</v>
      </c>
      <c r="F286" s="67">
        <v>4</v>
      </c>
      <c r="G286" s="35">
        <v>45960</v>
      </c>
      <c r="H286" s="66" cm="1">
        <f t="array" ref="H286">IFERROR(INDEX(tblClean[Is_Cancelled],ROW()-1),"")</f>
        <v>0</v>
      </c>
      <c r="I286" s="53">
        <f>IF(tblHP[[#This Row],[Is_Cancelled]]=1, 0,
   (IF(tblHP[[#This Row],[Lead Type]]="Hot",3,IF(tblHP[[#This Row],[Lead Type]]="Warm",2,IF(tblHP[[#This Row],[Lead Type]]="Cold",1,0)))
    + IF(tblHP[[#This Row],[Is_Booked]]=1,4,IF(tblHP[[#This Row],[Is_PreBooked]]=1,2,0))
    + IF(ISNUMBER(tblHP[[#This Row],[Customer Rating]]), tblHP[[#This Row],[Customer Rating]]/10*2, 0)
   )
)</f>
        <v>6.8</v>
      </c>
      <c r="J286" s="53" t="str">
        <f>IF(tblHP[[#This Row],[Lead_Score]] &gt;= $M$2, "High",
 IF(tblHP[[#This Row],[Lead_Score]] &gt;= $M$3, "Medium", "Low"))</f>
        <v>Low</v>
      </c>
    </row>
    <row r="287" spans="1:10" x14ac:dyDescent="0.3">
      <c r="A287" s="68" t="s">
        <v>313</v>
      </c>
      <c r="B287" s="69" t="s">
        <v>21</v>
      </c>
      <c r="C287" s="69" t="s">
        <v>16</v>
      </c>
      <c r="D287" s="69">
        <f>IF(NOT(ISBLANK(tblClean[[#This Row],[Pre-Booking Date]])), 1, 0)</f>
        <v>0</v>
      </c>
      <c r="E287" s="69">
        <f>IF(NOT(ISBLANK(tblClean[[#This Row],[Booking Date]])), 1, 0)</f>
        <v>0</v>
      </c>
      <c r="F287" s="70">
        <v>9</v>
      </c>
      <c r="G287" s="42">
        <v>45940</v>
      </c>
      <c r="H287" s="66" cm="1">
        <f t="array" ref="H287">IFERROR(INDEX(tblClean[Is_Cancelled],ROW()-1),"")</f>
        <v>0</v>
      </c>
      <c r="I287" s="53">
        <f>IF(tblHP[[#This Row],[Is_Cancelled]]=1, 0,
   (IF(tblHP[[#This Row],[Lead Type]]="Hot",3,IF(tblHP[[#This Row],[Lead Type]]="Warm",2,IF(tblHP[[#This Row],[Lead Type]]="Cold",1,0)))
    + IF(tblHP[[#This Row],[Is_Booked]]=1,4,IF(tblHP[[#This Row],[Is_PreBooked]]=1,2,0))
    + IF(ISNUMBER(tblHP[[#This Row],[Customer Rating]]), tblHP[[#This Row],[Customer Rating]]/10*2, 0)
   )
)</f>
        <v>3.8</v>
      </c>
      <c r="J287" s="53" t="str">
        <f>IF(tblHP[[#This Row],[Lead_Score]] &gt;= $M$2, "High",
 IF(tblHP[[#This Row],[Lead_Score]] &gt;= $M$3, "Medium", "Low"))</f>
        <v>Low</v>
      </c>
    </row>
    <row r="288" spans="1:10" x14ac:dyDescent="0.3">
      <c r="A288" s="65" t="s">
        <v>314</v>
      </c>
      <c r="B288" s="66" t="s">
        <v>15</v>
      </c>
      <c r="C288" s="66" t="s">
        <v>22</v>
      </c>
      <c r="D288" s="66">
        <f>IF(NOT(ISBLANK(tblClean[[#This Row],[Pre-Booking Date]])), 1, 0)</f>
        <v>1</v>
      </c>
      <c r="E288" s="66">
        <f>IF(NOT(ISBLANK(tblClean[[#This Row],[Booking Date]])), 1, 0)</f>
        <v>1</v>
      </c>
      <c r="F288" s="67"/>
      <c r="G288" s="35">
        <v>45945</v>
      </c>
      <c r="H288" s="66" cm="1">
        <f t="array" ref="H288">IFERROR(INDEX(tblClean[Is_Cancelled],ROW()-1),"")</f>
        <v>1</v>
      </c>
      <c r="I288" s="53">
        <f>IF(tblHP[[#This Row],[Is_Cancelled]]=1, 0,
   (IF(tblHP[[#This Row],[Lead Type]]="Hot",3,IF(tblHP[[#This Row],[Lead Type]]="Warm",2,IF(tblHP[[#This Row],[Lead Type]]="Cold",1,0)))
    + IF(tblHP[[#This Row],[Is_Booked]]=1,4,IF(tblHP[[#This Row],[Is_PreBooked]]=1,2,0))
    + IF(ISNUMBER(tblHP[[#This Row],[Customer Rating]]), tblHP[[#This Row],[Customer Rating]]/10*2, 0)
   )
)</f>
        <v>0</v>
      </c>
      <c r="J288" s="53" t="str">
        <f>IF(tblHP[[#This Row],[Lead_Score]] &gt;= $M$2, "High",
 IF(tblHP[[#This Row],[Lead_Score]] &gt;= $M$3, "Medium", "Low"))</f>
        <v>Low</v>
      </c>
    </row>
    <row r="289" spans="1:10" x14ac:dyDescent="0.3">
      <c r="A289" s="68" t="s">
        <v>315</v>
      </c>
      <c r="B289" s="69" t="s">
        <v>15</v>
      </c>
      <c r="C289" s="69" t="s">
        <v>30</v>
      </c>
      <c r="D289" s="69">
        <f>IF(NOT(ISBLANK(tblClean[[#This Row],[Pre-Booking Date]])), 1, 0)</f>
        <v>1</v>
      </c>
      <c r="E289" s="69">
        <f>IF(NOT(ISBLANK(tblClean[[#This Row],[Booking Date]])), 1, 0)</f>
        <v>1</v>
      </c>
      <c r="F289" s="70">
        <v>2</v>
      </c>
      <c r="G289" s="42">
        <v>45934</v>
      </c>
      <c r="H289" s="66" cm="1">
        <f t="array" ref="H289">IFERROR(INDEX(tblClean[Is_Cancelled],ROW()-1),"")</f>
        <v>0</v>
      </c>
      <c r="I289" s="53">
        <f>IF(tblHP[[#This Row],[Is_Cancelled]]=1, 0,
   (IF(tblHP[[#This Row],[Lead Type]]="Hot",3,IF(tblHP[[#This Row],[Lead Type]]="Warm",2,IF(tblHP[[#This Row],[Lead Type]]="Cold",1,0)))
    + IF(tblHP[[#This Row],[Is_Booked]]=1,4,IF(tblHP[[#This Row],[Is_PreBooked]]=1,2,0))
    + IF(ISNUMBER(tblHP[[#This Row],[Customer Rating]]), tblHP[[#This Row],[Customer Rating]]/10*2, 0)
   )
)</f>
        <v>7.4</v>
      </c>
      <c r="J289" s="53" t="str">
        <f>IF(tblHP[[#This Row],[Lead_Score]] &gt;= $M$2, "High",
 IF(tblHP[[#This Row],[Lead_Score]] &gt;= $M$3, "Medium", "Low"))</f>
        <v>Low</v>
      </c>
    </row>
    <row r="290" spans="1:10" x14ac:dyDescent="0.3">
      <c r="A290" s="65" t="s">
        <v>316</v>
      </c>
      <c r="B290" s="66" t="s">
        <v>19</v>
      </c>
      <c r="C290" s="66" t="s">
        <v>16</v>
      </c>
      <c r="D290" s="66">
        <f>IF(NOT(ISBLANK(tblClean[[#This Row],[Pre-Booking Date]])), 1, 0)</f>
        <v>0</v>
      </c>
      <c r="E290" s="66">
        <f>IF(NOT(ISBLANK(tblClean[[#This Row],[Booking Date]])), 1, 0)</f>
        <v>0</v>
      </c>
      <c r="F290" s="67"/>
      <c r="G290" s="35">
        <v>45945</v>
      </c>
      <c r="H290" s="66" cm="1">
        <f t="array" ref="H290">IFERROR(INDEX(tblClean[Is_Cancelled],ROW()-1),"")</f>
        <v>1</v>
      </c>
      <c r="I290" s="53">
        <f>IF(tblHP[[#This Row],[Is_Cancelled]]=1, 0,
   (IF(tblHP[[#This Row],[Lead Type]]="Hot",3,IF(tblHP[[#This Row],[Lead Type]]="Warm",2,IF(tblHP[[#This Row],[Lead Type]]="Cold",1,0)))
    + IF(tblHP[[#This Row],[Is_Booked]]=1,4,IF(tblHP[[#This Row],[Is_PreBooked]]=1,2,0))
    + IF(ISNUMBER(tblHP[[#This Row],[Customer Rating]]), tblHP[[#This Row],[Customer Rating]]/10*2, 0)
   )
)</f>
        <v>0</v>
      </c>
      <c r="J290" s="53" t="str">
        <f>IF(tblHP[[#This Row],[Lead_Score]] &gt;= $M$2, "High",
 IF(tblHP[[#This Row],[Lead_Score]] &gt;= $M$3, "Medium", "Low"))</f>
        <v>Low</v>
      </c>
    </row>
    <row r="291" spans="1:10" x14ac:dyDescent="0.3">
      <c r="A291" s="68" t="s">
        <v>317</v>
      </c>
      <c r="B291" s="69" t="s">
        <v>21</v>
      </c>
      <c r="C291" s="69" t="s">
        <v>22</v>
      </c>
      <c r="D291" s="69">
        <f>IF(NOT(ISBLANK(tblClean[[#This Row],[Pre-Booking Date]])), 1, 0)</f>
        <v>1</v>
      </c>
      <c r="E291" s="69">
        <f>IF(NOT(ISBLANK(tblClean[[#This Row],[Booking Date]])), 1, 0)</f>
        <v>1</v>
      </c>
      <c r="F291" s="70"/>
      <c r="G291" s="42">
        <v>45953</v>
      </c>
      <c r="H291" s="66" cm="1">
        <f t="array" ref="H291">IFERROR(INDEX(tblClean[Is_Cancelled],ROW()-1),"")</f>
        <v>1</v>
      </c>
      <c r="I291" s="53">
        <f>IF(tblHP[[#This Row],[Is_Cancelled]]=1, 0,
   (IF(tblHP[[#This Row],[Lead Type]]="Hot",3,IF(tblHP[[#This Row],[Lead Type]]="Warm",2,IF(tblHP[[#This Row],[Lead Type]]="Cold",1,0)))
    + IF(tblHP[[#This Row],[Is_Booked]]=1,4,IF(tblHP[[#This Row],[Is_PreBooked]]=1,2,0))
    + IF(ISNUMBER(tblHP[[#This Row],[Customer Rating]]), tblHP[[#This Row],[Customer Rating]]/10*2, 0)
   )
)</f>
        <v>0</v>
      </c>
      <c r="J291" s="53" t="str">
        <f>IF(tblHP[[#This Row],[Lead_Score]] &gt;= $M$2, "High",
 IF(tblHP[[#This Row],[Lead_Score]] &gt;= $M$3, "Medium", "Low"))</f>
        <v>Low</v>
      </c>
    </row>
    <row r="292" spans="1:10" x14ac:dyDescent="0.3">
      <c r="A292" s="65" t="s">
        <v>318</v>
      </c>
      <c r="B292" s="66" t="s">
        <v>32</v>
      </c>
      <c r="C292" s="66" t="s">
        <v>30</v>
      </c>
      <c r="D292" s="66">
        <f>IF(NOT(ISBLANK(tblClean[[#This Row],[Pre-Booking Date]])), 1, 0)</f>
        <v>0</v>
      </c>
      <c r="E292" s="66">
        <f>IF(NOT(ISBLANK(tblClean[[#This Row],[Booking Date]])), 1, 0)</f>
        <v>0</v>
      </c>
      <c r="F292" s="67">
        <v>4</v>
      </c>
      <c r="G292" s="35">
        <v>45940</v>
      </c>
      <c r="H292" s="66" cm="1">
        <f t="array" ref="H292">IFERROR(INDEX(tblClean[Is_Cancelled],ROW()-1),"")</f>
        <v>0</v>
      </c>
      <c r="I292" s="53">
        <f>IF(tblHP[[#This Row],[Is_Cancelled]]=1, 0,
   (IF(tblHP[[#This Row],[Lead Type]]="Hot",3,IF(tblHP[[#This Row],[Lead Type]]="Warm",2,IF(tblHP[[#This Row],[Lead Type]]="Cold",1,0)))
    + IF(tblHP[[#This Row],[Is_Booked]]=1,4,IF(tblHP[[#This Row],[Is_PreBooked]]=1,2,0))
    + IF(ISNUMBER(tblHP[[#This Row],[Customer Rating]]), tblHP[[#This Row],[Customer Rating]]/10*2, 0)
   )
)</f>
        <v>3.8</v>
      </c>
      <c r="J292" s="53" t="str">
        <f>IF(tblHP[[#This Row],[Lead_Score]] &gt;= $M$2, "High",
 IF(tblHP[[#This Row],[Lead_Score]] &gt;= $M$3, "Medium", "Low"))</f>
        <v>Low</v>
      </c>
    </row>
    <row r="293" spans="1:10" x14ac:dyDescent="0.3">
      <c r="A293" s="68" t="s">
        <v>319</v>
      </c>
      <c r="B293" s="69" t="s">
        <v>21</v>
      </c>
      <c r="C293" s="69" t="s">
        <v>16</v>
      </c>
      <c r="D293" s="69">
        <f>IF(NOT(ISBLANK(tblClean[[#This Row],[Pre-Booking Date]])), 1, 0)</f>
        <v>1</v>
      </c>
      <c r="E293" s="69">
        <f>IF(NOT(ISBLANK(tblClean[[#This Row],[Booking Date]])), 1, 0)</f>
        <v>1</v>
      </c>
      <c r="F293" s="70">
        <v>1</v>
      </c>
      <c r="G293" s="42">
        <v>45953</v>
      </c>
      <c r="H293" s="66" cm="1">
        <f t="array" ref="H293">IFERROR(INDEX(tblClean[Is_Cancelled],ROW()-1),"")</f>
        <v>0</v>
      </c>
      <c r="I293" s="53">
        <f>IF(tblHP[[#This Row],[Is_Cancelled]]=1, 0,
   (IF(tblHP[[#This Row],[Lead Type]]="Hot",3,IF(tblHP[[#This Row],[Lead Type]]="Warm",2,IF(tblHP[[#This Row],[Lead Type]]="Cold",1,0)))
    + IF(tblHP[[#This Row],[Is_Booked]]=1,4,IF(tblHP[[#This Row],[Is_PreBooked]]=1,2,0))
    + IF(ISNUMBER(tblHP[[#This Row],[Customer Rating]]), tblHP[[#This Row],[Customer Rating]]/10*2, 0)
   )
)</f>
        <v>6.2</v>
      </c>
      <c r="J293" s="53" t="str">
        <f>IF(tblHP[[#This Row],[Lead_Score]] &gt;= $M$2, "High",
 IF(tblHP[[#This Row],[Lead_Score]] &gt;= $M$3, "Medium", "Low"))</f>
        <v>Low</v>
      </c>
    </row>
    <row r="294" spans="1:10" x14ac:dyDescent="0.3">
      <c r="A294" s="65" t="s">
        <v>320</v>
      </c>
      <c r="B294" s="66" t="s">
        <v>19</v>
      </c>
      <c r="C294" s="66" t="s">
        <v>22</v>
      </c>
      <c r="D294" s="66">
        <f>IF(NOT(ISBLANK(tblClean[[#This Row],[Pre-Booking Date]])), 1, 0)</f>
        <v>1</v>
      </c>
      <c r="E294" s="66">
        <f>IF(NOT(ISBLANK(tblClean[[#This Row],[Booking Date]])), 1, 0)</f>
        <v>1</v>
      </c>
      <c r="F294" s="67"/>
      <c r="G294" s="35">
        <v>45943</v>
      </c>
      <c r="H294" s="66" cm="1">
        <f t="array" ref="H294">IFERROR(INDEX(tblClean[Is_Cancelled],ROW()-1),"")</f>
        <v>1</v>
      </c>
      <c r="I294" s="53">
        <f>IF(tblHP[[#This Row],[Is_Cancelled]]=1, 0,
   (IF(tblHP[[#This Row],[Lead Type]]="Hot",3,IF(tblHP[[#This Row],[Lead Type]]="Warm",2,IF(tblHP[[#This Row],[Lead Type]]="Cold",1,0)))
    + IF(tblHP[[#This Row],[Is_Booked]]=1,4,IF(tblHP[[#This Row],[Is_PreBooked]]=1,2,0))
    + IF(ISNUMBER(tblHP[[#This Row],[Customer Rating]]), tblHP[[#This Row],[Customer Rating]]/10*2, 0)
   )
)</f>
        <v>0</v>
      </c>
      <c r="J294" s="53" t="str">
        <f>IF(tblHP[[#This Row],[Lead_Score]] &gt;= $M$2, "High",
 IF(tblHP[[#This Row],[Lead_Score]] &gt;= $M$3, "Medium", "Low"))</f>
        <v>Low</v>
      </c>
    </row>
    <row r="295" spans="1:10" x14ac:dyDescent="0.3">
      <c r="A295" s="68" t="s">
        <v>321</v>
      </c>
      <c r="B295" s="69" t="s">
        <v>19</v>
      </c>
      <c r="C295" s="69" t="s">
        <v>30</v>
      </c>
      <c r="D295" s="69">
        <f>IF(NOT(ISBLANK(tblClean[[#This Row],[Pre-Booking Date]])), 1, 0)</f>
        <v>0</v>
      </c>
      <c r="E295" s="69">
        <f>IF(NOT(ISBLANK(tblClean[[#This Row],[Booking Date]])), 1, 0)</f>
        <v>0</v>
      </c>
      <c r="F295" s="70">
        <v>6</v>
      </c>
      <c r="G295" s="42">
        <v>45961</v>
      </c>
      <c r="H295" s="66" cm="1">
        <f t="array" ref="H295">IFERROR(INDEX(tblClean[Is_Cancelled],ROW()-1),"")</f>
        <v>0</v>
      </c>
      <c r="I295" s="53">
        <f>IF(tblHP[[#This Row],[Is_Cancelled]]=1, 0,
   (IF(tblHP[[#This Row],[Lead Type]]="Hot",3,IF(tblHP[[#This Row],[Lead Type]]="Warm",2,IF(tblHP[[#This Row],[Lead Type]]="Cold",1,0)))
    + IF(tblHP[[#This Row],[Is_Booked]]=1,4,IF(tblHP[[#This Row],[Is_PreBooked]]=1,2,0))
    + IF(ISNUMBER(tblHP[[#This Row],[Customer Rating]]), tblHP[[#This Row],[Customer Rating]]/10*2, 0)
   )
)</f>
        <v>4.2</v>
      </c>
      <c r="J295" s="53" t="str">
        <f>IF(tblHP[[#This Row],[Lead_Score]] &gt;= $M$2, "High",
 IF(tblHP[[#This Row],[Lead_Score]] &gt;= $M$3, "Medium", "Low"))</f>
        <v>Low</v>
      </c>
    </row>
    <row r="296" spans="1:10" x14ac:dyDescent="0.3">
      <c r="A296" s="65" t="s">
        <v>322</v>
      </c>
      <c r="B296" s="66" t="s">
        <v>21</v>
      </c>
      <c r="C296" s="66" t="s">
        <v>22</v>
      </c>
      <c r="D296" s="66">
        <f>IF(NOT(ISBLANK(tblClean[[#This Row],[Pre-Booking Date]])), 1, 0)</f>
        <v>1</v>
      </c>
      <c r="E296" s="66">
        <f>IF(NOT(ISBLANK(tblClean[[#This Row],[Booking Date]])), 1, 0)</f>
        <v>1</v>
      </c>
      <c r="F296" s="67"/>
      <c r="G296" s="35">
        <v>45939</v>
      </c>
      <c r="H296" s="66" cm="1">
        <f t="array" ref="H296">IFERROR(INDEX(tblClean[Is_Cancelled],ROW()-1),"")</f>
        <v>1</v>
      </c>
      <c r="I296" s="53">
        <f>IF(tblHP[[#This Row],[Is_Cancelled]]=1, 0,
   (IF(tblHP[[#This Row],[Lead Type]]="Hot",3,IF(tblHP[[#This Row],[Lead Type]]="Warm",2,IF(tblHP[[#This Row],[Lead Type]]="Cold",1,0)))
    + IF(tblHP[[#This Row],[Is_Booked]]=1,4,IF(tblHP[[#This Row],[Is_PreBooked]]=1,2,0))
    + IF(ISNUMBER(tblHP[[#This Row],[Customer Rating]]), tblHP[[#This Row],[Customer Rating]]/10*2, 0)
   )
)</f>
        <v>0</v>
      </c>
      <c r="J296" s="53" t="str">
        <f>IF(tblHP[[#This Row],[Lead_Score]] &gt;= $M$2, "High",
 IF(tblHP[[#This Row],[Lead_Score]] &gt;= $M$3, "Medium", "Low"))</f>
        <v>Low</v>
      </c>
    </row>
    <row r="297" spans="1:10" x14ac:dyDescent="0.3">
      <c r="A297" s="68" t="s">
        <v>323</v>
      </c>
      <c r="B297" s="69" t="s">
        <v>32</v>
      </c>
      <c r="C297" s="69" t="s">
        <v>16</v>
      </c>
      <c r="D297" s="69">
        <f>IF(NOT(ISBLANK(tblClean[[#This Row],[Pre-Booking Date]])), 1, 0)</f>
        <v>1</v>
      </c>
      <c r="E297" s="69">
        <f>IF(NOT(ISBLANK(tblClean[[#This Row],[Booking Date]])), 1, 0)</f>
        <v>1</v>
      </c>
      <c r="F297" s="70"/>
      <c r="G297" s="42">
        <v>45947</v>
      </c>
      <c r="H297" s="66" cm="1">
        <f t="array" ref="H297">IFERROR(INDEX(tblClean[Is_Cancelled],ROW()-1),"")</f>
        <v>1</v>
      </c>
      <c r="I297" s="53">
        <f>IF(tblHP[[#This Row],[Is_Cancelled]]=1, 0,
   (IF(tblHP[[#This Row],[Lead Type]]="Hot",3,IF(tblHP[[#This Row],[Lead Type]]="Warm",2,IF(tblHP[[#This Row],[Lead Type]]="Cold",1,0)))
    + IF(tblHP[[#This Row],[Is_Booked]]=1,4,IF(tblHP[[#This Row],[Is_PreBooked]]=1,2,0))
    + IF(ISNUMBER(tblHP[[#This Row],[Customer Rating]]), tblHP[[#This Row],[Customer Rating]]/10*2, 0)
   )
)</f>
        <v>0</v>
      </c>
      <c r="J297" s="53" t="str">
        <f>IF(tblHP[[#This Row],[Lead_Score]] &gt;= $M$2, "High",
 IF(tblHP[[#This Row],[Lead_Score]] &gt;= $M$3, "Medium", "Low"))</f>
        <v>Low</v>
      </c>
    </row>
    <row r="298" spans="1:10" x14ac:dyDescent="0.3">
      <c r="A298" s="65" t="s">
        <v>324</v>
      </c>
      <c r="B298" s="66" t="s">
        <v>32</v>
      </c>
      <c r="C298" s="66" t="s">
        <v>16</v>
      </c>
      <c r="D298" s="66">
        <f>IF(NOT(ISBLANK(tblClean[[#This Row],[Pre-Booking Date]])), 1, 0)</f>
        <v>0</v>
      </c>
      <c r="E298" s="66">
        <f>IF(NOT(ISBLANK(tblClean[[#This Row],[Booking Date]])), 1, 0)</f>
        <v>0</v>
      </c>
      <c r="F298" s="67">
        <v>6</v>
      </c>
      <c r="G298" s="35">
        <v>45948</v>
      </c>
      <c r="H298" s="66" cm="1">
        <f t="array" ref="H298">IFERROR(INDEX(tblClean[Is_Cancelled],ROW()-1),"")</f>
        <v>0</v>
      </c>
      <c r="I298" s="53">
        <f>IF(tblHP[[#This Row],[Is_Cancelled]]=1, 0,
   (IF(tblHP[[#This Row],[Lead Type]]="Hot",3,IF(tblHP[[#This Row],[Lead Type]]="Warm",2,IF(tblHP[[#This Row],[Lead Type]]="Cold",1,0)))
    + IF(tblHP[[#This Row],[Is_Booked]]=1,4,IF(tblHP[[#This Row],[Is_PreBooked]]=1,2,0))
    + IF(ISNUMBER(tblHP[[#This Row],[Customer Rating]]), tblHP[[#This Row],[Customer Rating]]/10*2, 0)
   )
)</f>
        <v>3.2</v>
      </c>
      <c r="J298" s="53" t="str">
        <f>IF(tblHP[[#This Row],[Lead_Score]] &gt;= $M$2, "High",
 IF(tblHP[[#This Row],[Lead_Score]] &gt;= $M$3, "Medium", "Low"))</f>
        <v>Low</v>
      </c>
    </row>
    <row r="299" spans="1:10" x14ac:dyDescent="0.3">
      <c r="A299" s="68" t="s">
        <v>325</v>
      </c>
      <c r="B299" s="69" t="s">
        <v>15</v>
      </c>
      <c r="C299" s="69" t="s">
        <v>16</v>
      </c>
      <c r="D299" s="69">
        <f>IF(NOT(ISBLANK(tblClean[[#This Row],[Pre-Booking Date]])), 1, 0)</f>
        <v>1</v>
      </c>
      <c r="E299" s="69">
        <f>IF(NOT(ISBLANK(tblClean[[#This Row],[Booking Date]])), 1, 0)</f>
        <v>1</v>
      </c>
      <c r="F299" s="70">
        <v>10</v>
      </c>
      <c r="G299" s="42">
        <v>45946</v>
      </c>
      <c r="H299" s="66" cm="1">
        <f t="array" ref="H299">IFERROR(INDEX(tblClean[Is_Cancelled],ROW()-1),"")</f>
        <v>0</v>
      </c>
      <c r="I299" s="53">
        <f>IF(tblHP[[#This Row],[Is_Cancelled]]=1, 0,
   (IF(tblHP[[#This Row],[Lead Type]]="Hot",3,IF(tblHP[[#This Row],[Lead Type]]="Warm",2,IF(tblHP[[#This Row],[Lead Type]]="Cold",1,0)))
    + IF(tblHP[[#This Row],[Is_Booked]]=1,4,IF(tblHP[[#This Row],[Is_PreBooked]]=1,2,0))
    + IF(ISNUMBER(tblHP[[#This Row],[Customer Rating]]), tblHP[[#This Row],[Customer Rating]]/10*2, 0)
   )
)</f>
        <v>8</v>
      </c>
      <c r="J299" s="53" t="str">
        <f>IF(tblHP[[#This Row],[Lead_Score]] &gt;= $M$2, "High",
 IF(tblHP[[#This Row],[Lead_Score]] &gt;= $M$3, "Medium", "Low"))</f>
        <v>Medium</v>
      </c>
    </row>
    <row r="300" spans="1:10" x14ac:dyDescent="0.3">
      <c r="A300" s="65" t="s">
        <v>326</v>
      </c>
      <c r="B300" s="66" t="s">
        <v>32</v>
      </c>
      <c r="C300" s="66" t="s">
        <v>30</v>
      </c>
      <c r="D300" s="66">
        <f>IF(NOT(ISBLANK(tblClean[[#This Row],[Pre-Booking Date]])), 1, 0)</f>
        <v>1</v>
      </c>
      <c r="E300" s="66">
        <f>IF(NOT(ISBLANK(tblClean[[#This Row],[Booking Date]])), 1, 0)</f>
        <v>1</v>
      </c>
      <c r="F300" s="67">
        <v>10</v>
      </c>
      <c r="G300" s="35">
        <v>45945</v>
      </c>
      <c r="H300" s="66" cm="1">
        <f t="array" ref="H300">IFERROR(INDEX(tblClean[Is_Cancelled],ROW()-1),"")</f>
        <v>0</v>
      </c>
      <c r="I300" s="53">
        <f>IF(tblHP[[#This Row],[Is_Cancelled]]=1, 0,
   (IF(tblHP[[#This Row],[Lead Type]]="Hot",3,IF(tblHP[[#This Row],[Lead Type]]="Warm",2,IF(tblHP[[#This Row],[Lead Type]]="Cold",1,0)))
    + IF(tblHP[[#This Row],[Is_Booked]]=1,4,IF(tblHP[[#This Row],[Is_PreBooked]]=1,2,0))
    + IF(ISNUMBER(tblHP[[#This Row],[Customer Rating]]), tblHP[[#This Row],[Customer Rating]]/10*2, 0)
   )
)</f>
        <v>9</v>
      </c>
      <c r="J300" s="53" t="str">
        <f>IF(tblHP[[#This Row],[Lead_Score]] &gt;= $M$2, "High",
 IF(tblHP[[#This Row],[Lead_Score]] &gt;= $M$3, "Medium", "Low"))</f>
        <v>High</v>
      </c>
    </row>
    <row r="301" spans="1:10" x14ac:dyDescent="0.3">
      <c r="A301" s="68" t="s">
        <v>327</v>
      </c>
      <c r="B301" s="69" t="s">
        <v>21</v>
      </c>
      <c r="C301" s="69" t="s">
        <v>22</v>
      </c>
      <c r="D301" s="69">
        <f>IF(NOT(ISBLANK(tblClean[[#This Row],[Pre-Booking Date]])), 1, 0)</f>
        <v>0</v>
      </c>
      <c r="E301" s="69">
        <f>IF(NOT(ISBLANK(tblClean[[#This Row],[Booking Date]])), 1, 0)</f>
        <v>0</v>
      </c>
      <c r="F301" s="70"/>
      <c r="G301" s="42">
        <v>45933</v>
      </c>
      <c r="H301" s="66" cm="1">
        <f t="array" ref="H301">IFERROR(INDEX(tblClean[Is_Cancelled],ROW()-1),"")</f>
        <v>1</v>
      </c>
      <c r="I301" s="53">
        <f>IF(tblHP[[#This Row],[Is_Cancelled]]=1, 0,
   (IF(tblHP[[#This Row],[Lead Type]]="Hot",3,IF(tblHP[[#This Row],[Lead Type]]="Warm",2,IF(tblHP[[#This Row],[Lead Type]]="Cold",1,0)))
    + IF(tblHP[[#This Row],[Is_Booked]]=1,4,IF(tblHP[[#This Row],[Is_PreBooked]]=1,2,0))
    + IF(ISNUMBER(tblHP[[#This Row],[Customer Rating]]), tblHP[[#This Row],[Customer Rating]]/10*2, 0)
   )
)</f>
        <v>0</v>
      </c>
      <c r="J301" s="53" t="str">
        <f>IF(tblHP[[#This Row],[Lead_Score]] &gt;= $M$2, "High",
 IF(tblHP[[#This Row],[Lead_Score]] &gt;= $M$3, "Medium", "Low"))</f>
        <v>Low</v>
      </c>
    </row>
    <row r="302" spans="1:10" x14ac:dyDescent="0.3">
      <c r="A302" s="65" t="s">
        <v>328</v>
      </c>
      <c r="B302" s="66" t="s">
        <v>19</v>
      </c>
      <c r="C302" s="66" t="s">
        <v>22</v>
      </c>
      <c r="D302" s="66">
        <f>IF(NOT(ISBLANK(tblClean[[#This Row],[Pre-Booking Date]])), 1, 0)</f>
        <v>1</v>
      </c>
      <c r="E302" s="66">
        <f>IF(NOT(ISBLANK(tblClean[[#This Row],[Booking Date]])), 1, 0)</f>
        <v>1</v>
      </c>
      <c r="F302" s="67"/>
      <c r="G302" s="35">
        <v>45950</v>
      </c>
      <c r="H302" s="66" cm="1">
        <f t="array" ref="H302">IFERROR(INDEX(tblClean[Is_Cancelled],ROW()-1),"")</f>
        <v>1</v>
      </c>
      <c r="I302" s="53">
        <f>IF(tblHP[[#This Row],[Is_Cancelled]]=1, 0,
   (IF(tblHP[[#This Row],[Lead Type]]="Hot",3,IF(tblHP[[#This Row],[Lead Type]]="Warm",2,IF(tblHP[[#This Row],[Lead Type]]="Cold",1,0)))
    + IF(tblHP[[#This Row],[Is_Booked]]=1,4,IF(tblHP[[#This Row],[Is_PreBooked]]=1,2,0))
    + IF(ISNUMBER(tblHP[[#This Row],[Customer Rating]]), tblHP[[#This Row],[Customer Rating]]/10*2, 0)
   )
)</f>
        <v>0</v>
      </c>
      <c r="J302" s="53" t="str">
        <f>IF(tblHP[[#This Row],[Lead_Score]] &gt;= $M$2, "High",
 IF(tblHP[[#This Row],[Lead_Score]] &gt;= $M$3, "Medium", "Low"))</f>
        <v>Low</v>
      </c>
    </row>
    <row r="303" spans="1:10" x14ac:dyDescent="0.3">
      <c r="A303" s="68" t="s">
        <v>329</v>
      </c>
      <c r="B303" s="69" t="s">
        <v>15</v>
      </c>
      <c r="C303" s="69" t="s">
        <v>16</v>
      </c>
      <c r="D303" s="69">
        <f>IF(NOT(ISBLANK(tblClean[[#This Row],[Pre-Booking Date]])), 1, 0)</f>
        <v>0</v>
      </c>
      <c r="E303" s="69">
        <f>IF(NOT(ISBLANK(tblClean[[#This Row],[Booking Date]])), 1, 0)</f>
        <v>0</v>
      </c>
      <c r="F303" s="70">
        <v>8</v>
      </c>
      <c r="G303" s="42">
        <v>45932</v>
      </c>
      <c r="H303" s="66" cm="1">
        <f t="array" ref="H303">IFERROR(INDEX(tblClean[Is_Cancelled],ROW()-1),"")</f>
        <v>0</v>
      </c>
      <c r="I303" s="53">
        <f>IF(tblHP[[#This Row],[Is_Cancelled]]=1, 0,
   (IF(tblHP[[#This Row],[Lead Type]]="Hot",3,IF(tblHP[[#This Row],[Lead Type]]="Warm",2,IF(tblHP[[#This Row],[Lead Type]]="Cold",1,0)))
    + IF(tblHP[[#This Row],[Is_Booked]]=1,4,IF(tblHP[[#This Row],[Is_PreBooked]]=1,2,0))
    + IF(ISNUMBER(tblHP[[#This Row],[Customer Rating]]), tblHP[[#This Row],[Customer Rating]]/10*2, 0)
   )
)</f>
        <v>3.6</v>
      </c>
      <c r="J303" s="53" t="str">
        <f>IF(tblHP[[#This Row],[Lead_Score]] &gt;= $M$2, "High",
 IF(tblHP[[#This Row],[Lead_Score]] &gt;= $M$3, "Medium", "Low"))</f>
        <v>Low</v>
      </c>
    </row>
    <row r="304" spans="1:10" x14ac:dyDescent="0.3">
      <c r="A304" s="65" t="s">
        <v>330</v>
      </c>
      <c r="B304" s="66" t="s">
        <v>15</v>
      </c>
      <c r="C304" s="66" t="s">
        <v>16</v>
      </c>
      <c r="D304" s="66">
        <f>IF(NOT(ISBLANK(tblClean[[#This Row],[Pre-Booking Date]])), 1, 0)</f>
        <v>1</v>
      </c>
      <c r="E304" s="66">
        <f>IF(NOT(ISBLANK(tblClean[[#This Row],[Booking Date]])), 1, 0)</f>
        <v>1</v>
      </c>
      <c r="F304" s="67">
        <v>5</v>
      </c>
      <c r="G304" s="35">
        <v>45959</v>
      </c>
      <c r="H304" s="66" cm="1">
        <f t="array" ref="H304">IFERROR(INDEX(tblClean[Is_Cancelled],ROW()-1),"")</f>
        <v>0</v>
      </c>
      <c r="I304" s="53">
        <f>IF(tblHP[[#This Row],[Is_Cancelled]]=1, 0,
   (IF(tblHP[[#This Row],[Lead Type]]="Hot",3,IF(tblHP[[#This Row],[Lead Type]]="Warm",2,IF(tblHP[[#This Row],[Lead Type]]="Cold",1,0)))
    + IF(tblHP[[#This Row],[Is_Booked]]=1,4,IF(tblHP[[#This Row],[Is_PreBooked]]=1,2,0))
    + IF(ISNUMBER(tblHP[[#This Row],[Customer Rating]]), tblHP[[#This Row],[Customer Rating]]/10*2, 0)
   )
)</f>
        <v>7</v>
      </c>
      <c r="J304" s="53" t="str">
        <f>IF(tblHP[[#This Row],[Lead_Score]] &gt;= $M$2, "High",
 IF(tblHP[[#This Row],[Lead_Score]] &gt;= $M$3, "Medium", "Low"))</f>
        <v>Low</v>
      </c>
    </row>
    <row r="305" spans="1:10" x14ac:dyDescent="0.3">
      <c r="A305" s="68" t="s">
        <v>331</v>
      </c>
      <c r="B305" s="69" t="s">
        <v>19</v>
      </c>
      <c r="C305" s="69" t="s">
        <v>16</v>
      </c>
      <c r="D305" s="69">
        <f>IF(NOT(ISBLANK(tblClean[[#This Row],[Pre-Booking Date]])), 1, 0)</f>
        <v>1</v>
      </c>
      <c r="E305" s="69">
        <f>IF(NOT(ISBLANK(tblClean[[#This Row],[Booking Date]])), 1, 0)</f>
        <v>1</v>
      </c>
      <c r="F305" s="70">
        <v>6</v>
      </c>
      <c r="G305" s="42">
        <v>45944</v>
      </c>
      <c r="H305" s="66" cm="1">
        <f t="array" ref="H305">IFERROR(INDEX(tblClean[Is_Cancelled],ROW()-1),"")</f>
        <v>0</v>
      </c>
      <c r="I305" s="53">
        <f>IF(tblHP[[#This Row],[Is_Cancelled]]=1, 0,
   (IF(tblHP[[#This Row],[Lead Type]]="Hot",3,IF(tblHP[[#This Row],[Lead Type]]="Warm",2,IF(tblHP[[#This Row],[Lead Type]]="Cold",1,0)))
    + IF(tblHP[[#This Row],[Is_Booked]]=1,4,IF(tblHP[[#This Row],[Is_PreBooked]]=1,2,0))
    + IF(ISNUMBER(tblHP[[#This Row],[Customer Rating]]), tblHP[[#This Row],[Customer Rating]]/10*2, 0)
   )
)</f>
        <v>7.2</v>
      </c>
      <c r="J305" s="53" t="str">
        <f>IF(tblHP[[#This Row],[Lead_Score]] &gt;= $M$2, "High",
 IF(tblHP[[#This Row],[Lead_Score]] &gt;= $M$3, "Medium", "Low"))</f>
        <v>Low</v>
      </c>
    </row>
    <row r="306" spans="1:10" x14ac:dyDescent="0.3">
      <c r="A306" s="65" t="s">
        <v>332</v>
      </c>
      <c r="B306" s="66" t="s">
        <v>32</v>
      </c>
      <c r="C306" s="66" t="s">
        <v>16</v>
      </c>
      <c r="D306" s="66">
        <f>IF(NOT(ISBLANK(tblClean[[#This Row],[Pre-Booking Date]])), 1, 0)</f>
        <v>1</v>
      </c>
      <c r="E306" s="66">
        <f>IF(NOT(ISBLANK(tblClean[[#This Row],[Booking Date]])), 1, 0)</f>
        <v>1</v>
      </c>
      <c r="F306" s="67">
        <v>1</v>
      </c>
      <c r="G306" s="35">
        <v>45954</v>
      </c>
      <c r="H306" s="66" cm="1">
        <f t="array" ref="H306">IFERROR(INDEX(tblClean[Is_Cancelled],ROW()-1),"")</f>
        <v>0</v>
      </c>
      <c r="I306" s="53">
        <f>IF(tblHP[[#This Row],[Is_Cancelled]]=1, 0,
   (IF(tblHP[[#This Row],[Lead Type]]="Hot",3,IF(tblHP[[#This Row],[Lead Type]]="Warm",2,IF(tblHP[[#This Row],[Lead Type]]="Cold",1,0)))
    + IF(tblHP[[#This Row],[Is_Booked]]=1,4,IF(tblHP[[#This Row],[Is_PreBooked]]=1,2,0))
    + IF(ISNUMBER(tblHP[[#This Row],[Customer Rating]]), tblHP[[#This Row],[Customer Rating]]/10*2, 0)
   )
)</f>
        <v>6.2</v>
      </c>
      <c r="J306" s="53" t="str">
        <f>IF(tblHP[[#This Row],[Lead_Score]] &gt;= $M$2, "High",
 IF(tblHP[[#This Row],[Lead_Score]] &gt;= $M$3, "Medium", "Low"))</f>
        <v>Low</v>
      </c>
    </row>
    <row r="307" spans="1:10" x14ac:dyDescent="0.3">
      <c r="A307" s="68" t="s">
        <v>333</v>
      </c>
      <c r="B307" s="69" t="s">
        <v>19</v>
      </c>
      <c r="C307" s="69" t="s">
        <v>16</v>
      </c>
      <c r="D307" s="69">
        <f>IF(NOT(ISBLANK(tblClean[[#This Row],[Pre-Booking Date]])), 1, 0)</f>
        <v>1</v>
      </c>
      <c r="E307" s="69">
        <f>IF(NOT(ISBLANK(tblClean[[#This Row],[Booking Date]])), 1, 0)</f>
        <v>1</v>
      </c>
      <c r="F307" s="70">
        <v>1</v>
      </c>
      <c r="G307" s="42">
        <v>45941</v>
      </c>
      <c r="H307" s="66" cm="1">
        <f t="array" ref="H307">IFERROR(INDEX(tblClean[Is_Cancelled],ROW()-1),"")</f>
        <v>0</v>
      </c>
      <c r="I307" s="53">
        <f>IF(tblHP[[#This Row],[Is_Cancelled]]=1, 0,
   (IF(tblHP[[#This Row],[Lead Type]]="Hot",3,IF(tblHP[[#This Row],[Lead Type]]="Warm",2,IF(tblHP[[#This Row],[Lead Type]]="Cold",1,0)))
    + IF(tblHP[[#This Row],[Is_Booked]]=1,4,IF(tblHP[[#This Row],[Is_PreBooked]]=1,2,0))
    + IF(ISNUMBER(tblHP[[#This Row],[Customer Rating]]), tblHP[[#This Row],[Customer Rating]]/10*2, 0)
   )
)</f>
        <v>6.2</v>
      </c>
      <c r="J307" s="53" t="str">
        <f>IF(tblHP[[#This Row],[Lead_Score]] &gt;= $M$2, "High",
 IF(tblHP[[#This Row],[Lead_Score]] &gt;= $M$3, "Medium", "Low"))</f>
        <v>Low</v>
      </c>
    </row>
    <row r="308" spans="1:10" x14ac:dyDescent="0.3">
      <c r="A308" s="65" t="s">
        <v>334</v>
      </c>
      <c r="B308" s="66" t="s">
        <v>32</v>
      </c>
      <c r="C308" s="66" t="s">
        <v>16</v>
      </c>
      <c r="D308" s="66">
        <f>IF(NOT(ISBLANK(tblClean[[#This Row],[Pre-Booking Date]])), 1, 0)</f>
        <v>0</v>
      </c>
      <c r="E308" s="66">
        <f>IF(NOT(ISBLANK(tblClean[[#This Row],[Booking Date]])), 1, 0)</f>
        <v>0</v>
      </c>
      <c r="F308" s="67">
        <v>8</v>
      </c>
      <c r="G308" s="35">
        <v>45950</v>
      </c>
      <c r="H308" s="66" cm="1">
        <f t="array" ref="H308">IFERROR(INDEX(tblClean[Is_Cancelled],ROW()-1),"")</f>
        <v>0</v>
      </c>
      <c r="I308" s="53">
        <f>IF(tblHP[[#This Row],[Is_Cancelled]]=1, 0,
   (IF(tblHP[[#This Row],[Lead Type]]="Hot",3,IF(tblHP[[#This Row],[Lead Type]]="Warm",2,IF(tblHP[[#This Row],[Lead Type]]="Cold",1,0)))
    + IF(tblHP[[#This Row],[Is_Booked]]=1,4,IF(tblHP[[#This Row],[Is_PreBooked]]=1,2,0))
    + IF(ISNUMBER(tblHP[[#This Row],[Customer Rating]]), tblHP[[#This Row],[Customer Rating]]/10*2, 0)
   )
)</f>
        <v>3.6</v>
      </c>
      <c r="J308" s="53" t="str">
        <f>IF(tblHP[[#This Row],[Lead_Score]] &gt;= $M$2, "High",
 IF(tblHP[[#This Row],[Lead_Score]] &gt;= $M$3, "Medium", "Low"))</f>
        <v>Low</v>
      </c>
    </row>
    <row r="309" spans="1:10" x14ac:dyDescent="0.3">
      <c r="A309" s="68" t="s">
        <v>335</v>
      </c>
      <c r="B309" s="69" t="s">
        <v>19</v>
      </c>
      <c r="C309" s="69" t="s">
        <v>16</v>
      </c>
      <c r="D309" s="69">
        <f>IF(NOT(ISBLANK(tblClean[[#This Row],[Pre-Booking Date]])), 1, 0)</f>
        <v>0</v>
      </c>
      <c r="E309" s="69">
        <f>IF(NOT(ISBLANK(tblClean[[#This Row],[Booking Date]])), 1, 0)</f>
        <v>0</v>
      </c>
      <c r="F309" s="70">
        <v>9</v>
      </c>
      <c r="G309" s="42">
        <v>45939</v>
      </c>
      <c r="H309" s="66" cm="1">
        <f t="array" ref="H309">IFERROR(INDEX(tblClean[Is_Cancelled],ROW()-1),"")</f>
        <v>0</v>
      </c>
      <c r="I309" s="53">
        <f>IF(tblHP[[#This Row],[Is_Cancelled]]=1, 0,
   (IF(tblHP[[#This Row],[Lead Type]]="Hot",3,IF(tblHP[[#This Row],[Lead Type]]="Warm",2,IF(tblHP[[#This Row],[Lead Type]]="Cold",1,0)))
    + IF(tblHP[[#This Row],[Is_Booked]]=1,4,IF(tblHP[[#This Row],[Is_PreBooked]]=1,2,0))
    + IF(ISNUMBER(tblHP[[#This Row],[Customer Rating]]), tblHP[[#This Row],[Customer Rating]]/10*2, 0)
   )
)</f>
        <v>3.8</v>
      </c>
      <c r="J309" s="53" t="str">
        <f>IF(tblHP[[#This Row],[Lead_Score]] &gt;= $M$2, "High",
 IF(tblHP[[#This Row],[Lead_Score]] &gt;= $M$3, "Medium", "Low"))</f>
        <v>Low</v>
      </c>
    </row>
    <row r="310" spans="1:10" x14ac:dyDescent="0.3">
      <c r="A310" s="65" t="s">
        <v>336</v>
      </c>
      <c r="B310" s="66" t="s">
        <v>21</v>
      </c>
      <c r="C310" s="66" t="s">
        <v>16</v>
      </c>
      <c r="D310" s="66">
        <f>IF(NOT(ISBLANK(tblClean[[#This Row],[Pre-Booking Date]])), 1, 0)</f>
        <v>1</v>
      </c>
      <c r="E310" s="66">
        <f>IF(NOT(ISBLANK(tblClean[[#This Row],[Booking Date]])), 1, 0)</f>
        <v>1</v>
      </c>
      <c r="F310" s="67">
        <v>6</v>
      </c>
      <c r="G310" s="35">
        <v>45931</v>
      </c>
      <c r="H310" s="66" cm="1">
        <f t="array" ref="H310">IFERROR(INDEX(tblClean[Is_Cancelled],ROW()-1),"")</f>
        <v>0</v>
      </c>
      <c r="I310" s="53">
        <f>IF(tblHP[[#This Row],[Is_Cancelled]]=1, 0,
   (IF(tblHP[[#This Row],[Lead Type]]="Hot",3,IF(tblHP[[#This Row],[Lead Type]]="Warm",2,IF(tblHP[[#This Row],[Lead Type]]="Cold",1,0)))
    + IF(tblHP[[#This Row],[Is_Booked]]=1,4,IF(tblHP[[#This Row],[Is_PreBooked]]=1,2,0))
    + IF(ISNUMBER(tblHP[[#This Row],[Customer Rating]]), tblHP[[#This Row],[Customer Rating]]/10*2, 0)
   )
)</f>
        <v>7.2</v>
      </c>
      <c r="J310" s="53" t="str">
        <f>IF(tblHP[[#This Row],[Lead_Score]] &gt;= $M$2, "High",
 IF(tblHP[[#This Row],[Lead_Score]] &gt;= $M$3, "Medium", "Low"))</f>
        <v>Low</v>
      </c>
    </row>
    <row r="311" spans="1:10" x14ac:dyDescent="0.3">
      <c r="A311" s="68" t="s">
        <v>337</v>
      </c>
      <c r="B311" s="69" t="s">
        <v>32</v>
      </c>
      <c r="C311" s="69" t="s">
        <v>16</v>
      </c>
      <c r="D311" s="69">
        <f>IF(NOT(ISBLANK(tblClean[[#This Row],[Pre-Booking Date]])), 1, 0)</f>
        <v>1</v>
      </c>
      <c r="E311" s="69">
        <f>IF(NOT(ISBLANK(tblClean[[#This Row],[Booking Date]])), 1, 0)</f>
        <v>1</v>
      </c>
      <c r="F311" s="70">
        <v>5</v>
      </c>
      <c r="G311" s="42">
        <v>45933</v>
      </c>
      <c r="H311" s="66" cm="1">
        <f t="array" ref="H311">IFERROR(INDEX(tblClean[Is_Cancelled],ROW()-1),"")</f>
        <v>0</v>
      </c>
      <c r="I311" s="53">
        <f>IF(tblHP[[#This Row],[Is_Cancelled]]=1, 0,
   (IF(tblHP[[#This Row],[Lead Type]]="Hot",3,IF(tblHP[[#This Row],[Lead Type]]="Warm",2,IF(tblHP[[#This Row],[Lead Type]]="Cold",1,0)))
    + IF(tblHP[[#This Row],[Is_Booked]]=1,4,IF(tblHP[[#This Row],[Is_PreBooked]]=1,2,0))
    + IF(ISNUMBER(tblHP[[#This Row],[Customer Rating]]), tblHP[[#This Row],[Customer Rating]]/10*2, 0)
   )
)</f>
        <v>7</v>
      </c>
      <c r="J311" s="53" t="str">
        <f>IF(tblHP[[#This Row],[Lead_Score]] &gt;= $M$2, "High",
 IF(tblHP[[#This Row],[Lead_Score]] &gt;= $M$3, "Medium", "Low"))</f>
        <v>Low</v>
      </c>
    </row>
    <row r="312" spans="1:10" x14ac:dyDescent="0.3">
      <c r="A312" s="65" t="s">
        <v>338</v>
      </c>
      <c r="B312" s="66" t="s">
        <v>21</v>
      </c>
      <c r="C312" s="66" t="s">
        <v>30</v>
      </c>
      <c r="D312" s="66">
        <f>IF(NOT(ISBLANK(tblClean[[#This Row],[Pre-Booking Date]])), 1, 0)</f>
        <v>1</v>
      </c>
      <c r="E312" s="66">
        <f>IF(NOT(ISBLANK(tblClean[[#This Row],[Booking Date]])), 1, 0)</f>
        <v>1</v>
      </c>
      <c r="F312" s="67">
        <v>3</v>
      </c>
      <c r="G312" s="35">
        <v>45938</v>
      </c>
      <c r="H312" s="66" cm="1">
        <f t="array" ref="H312">IFERROR(INDEX(tblClean[Is_Cancelled],ROW()-1),"")</f>
        <v>0</v>
      </c>
      <c r="I312" s="53">
        <f>IF(tblHP[[#This Row],[Is_Cancelled]]=1, 0,
   (IF(tblHP[[#This Row],[Lead Type]]="Hot",3,IF(tblHP[[#This Row],[Lead Type]]="Warm",2,IF(tblHP[[#This Row],[Lead Type]]="Cold",1,0)))
    + IF(tblHP[[#This Row],[Is_Booked]]=1,4,IF(tblHP[[#This Row],[Is_PreBooked]]=1,2,0))
    + IF(ISNUMBER(tblHP[[#This Row],[Customer Rating]]), tblHP[[#This Row],[Customer Rating]]/10*2, 0)
   )
)</f>
        <v>7.6</v>
      </c>
      <c r="J312" s="53" t="str">
        <f>IF(tblHP[[#This Row],[Lead_Score]] &gt;= $M$2, "High",
 IF(tblHP[[#This Row],[Lead_Score]] &gt;= $M$3, "Medium", "Low"))</f>
        <v>Medium</v>
      </c>
    </row>
    <row r="313" spans="1:10" x14ac:dyDescent="0.3">
      <c r="A313" s="68" t="s">
        <v>339</v>
      </c>
      <c r="B313" s="69" t="s">
        <v>15</v>
      </c>
      <c r="C313" s="69" t="s">
        <v>30</v>
      </c>
      <c r="D313" s="69">
        <f>IF(NOT(ISBLANK(tblClean[[#This Row],[Pre-Booking Date]])), 1, 0)</f>
        <v>1</v>
      </c>
      <c r="E313" s="69">
        <f>IF(NOT(ISBLANK(tblClean[[#This Row],[Booking Date]])), 1, 0)</f>
        <v>1</v>
      </c>
      <c r="F313" s="70">
        <v>6</v>
      </c>
      <c r="G313" s="42">
        <v>45961</v>
      </c>
      <c r="H313" s="66" cm="1">
        <f t="array" ref="H313">IFERROR(INDEX(tblClean[Is_Cancelled],ROW()-1),"")</f>
        <v>0</v>
      </c>
      <c r="I313"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313" s="53" t="str">
        <f>IF(tblHP[[#This Row],[Lead_Score]] &gt;= $M$2, "High",
 IF(tblHP[[#This Row],[Lead_Score]] &gt;= $M$3, "Medium", "Low"))</f>
        <v>High</v>
      </c>
    </row>
    <row r="314" spans="1:10" x14ac:dyDescent="0.3">
      <c r="A314" s="65" t="s">
        <v>340</v>
      </c>
      <c r="B314" s="66" t="s">
        <v>19</v>
      </c>
      <c r="C314" s="66" t="s">
        <v>16</v>
      </c>
      <c r="D314" s="66">
        <f>IF(NOT(ISBLANK(tblClean[[#This Row],[Pre-Booking Date]])), 1, 0)</f>
        <v>1</v>
      </c>
      <c r="E314" s="66">
        <f>IF(NOT(ISBLANK(tblClean[[#This Row],[Booking Date]])), 1, 0)</f>
        <v>1</v>
      </c>
      <c r="F314" s="67">
        <v>6</v>
      </c>
      <c r="G314" s="35">
        <v>45952</v>
      </c>
      <c r="H314" s="66" cm="1">
        <f t="array" ref="H314">IFERROR(INDEX(tblClean[Is_Cancelled],ROW()-1),"")</f>
        <v>0</v>
      </c>
      <c r="I314" s="53">
        <f>IF(tblHP[[#This Row],[Is_Cancelled]]=1, 0,
   (IF(tblHP[[#This Row],[Lead Type]]="Hot",3,IF(tblHP[[#This Row],[Lead Type]]="Warm",2,IF(tblHP[[#This Row],[Lead Type]]="Cold",1,0)))
    + IF(tblHP[[#This Row],[Is_Booked]]=1,4,IF(tblHP[[#This Row],[Is_PreBooked]]=1,2,0))
    + IF(ISNUMBER(tblHP[[#This Row],[Customer Rating]]), tblHP[[#This Row],[Customer Rating]]/10*2, 0)
   )
)</f>
        <v>7.2</v>
      </c>
      <c r="J314" s="53" t="str">
        <f>IF(tblHP[[#This Row],[Lead_Score]] &gt;= $M$2, "High",
 IF(tblHP[[#This Row],[Lead_Score]] &gt;= $M$3, "Medium", "Low"))</f>
        <v>Low</v>
      </c>
    </row>
    <row r="315" spans="1:10" x14ac:dyDescent="0.3">
      <c r="A315" s="68" t="s">
        <v>341</v>
      </c>
      <c r="B315" s="69" t="s">
        <v>15</v>
      </c>
      <c r="C315" s="69" t="s">
        <v>16</v>
      </c>
      <c r="D315" s="69">
        <f>IF(NOT(ISBLANK(tblClean[[#This Row],[Pre-Booking Date]])), 1, 0)</f>
        <v>1</v>
      </c>
      <c r="E315" s="69">
        <f>IF(NOT(ISBLANK(tblClean[[#This Row],[Booking Date]])), 1, 0)</f>
        <v>1</v>
      </c>
      <c r="F315" s="70">
        <v>6</v>
      </c>
      <c r="G315" s="42">
        <v>45957</v>
      </c>
      <c r="H315" s="66" cm="1">
        <f t="array" ref="H315">IFERROR(INDEX(tblClean[Is_Cancelled],ROW()-1),"")</f>
        <v>0</v>
      </c>
      <c r="I315" s="53">
        <f>IF(tblHP[[#This Row],[Is_Cancelled]]=1, 0,
   (IF(tblHP[[#This Row],[Lead Type]]="Hot",3,IF(tblHP[[#This Row],[Lead Type]]="Warm",2,IF(tblHP[[#This Row],[Lead Type]]="Cold",1,0)))
    + IF(tblHP[[#This Row],[Is_Booked]]=1,4,IF(tblHP[[#This Row],[Is_PreBooked]]=1,2,0))
    + IF(ISNUMBER(tblHP[[#This Row],[Customer Rating]]), tblHP[[#This Row],[Customer Rating]]/10*2, 0)
   )
)</f>
        <v>7.2</v>
      </c>
      <c r="J315" s="53" t="str">
        <f>IF(tblHP[[#This Row],[Lead_Score]] &gt;= $M$2, "High",
 IF(tblHP[[#This Row],[Lead_Score]] &gt;= $M$3, "Medium", "Low"))</f>
        <v>Low</v>
      </c>
    </row>
    <row r="316" spans="1:10" x14ac:dyDescent="0.3">
      <c r="A316" s="65" t="s">
        <v>342</v>
      </c>
      <c r="B316" s="66" t="s">
        <v>15</v>
      </c>
      <c r="C316" s="66" t="s">
        <v>16</v>
      </c>
      <c r="D316" s="66">
        <f>IF(NOT(ISBLANK(tblClean[[#This Row],[Pre-Booking Date]])), 1, 0)</f>
        <v>1</v>
      </c>
      <c r="E316" s="66">
        <f>IF(NOT(ISBLANK(tblClean[[#This Row],[Booking Date]])), 1, 0)</f>
        <v>1</v>
      </c>
      <c r="F316" s="67">
        <v>4</v>
      </c>
      <c r="G316" s="35">
        <v>45958</v>
      </c>
      <c r="H316" s="66" cm="1">
        <f t="array" ref="H316">IFERROR(INDEX(tblClean[Is_Cancelled],ROW()-1),"")</f>
        <v>0</v>
      </c>
      <c r="I316" s="53">
        <f>IF(tblHP[[#This Row],[Is_Cancelled]]=1, 0,
   (IF(tblHP[[#This Row],[Lead Type]]="Hot",3,IF(tblHP[[#This Row],[Lead Type]]="Warm",2,IF(tblHP[[#This Row],[Lead Type]]="Cold",1,0)))
    + IF(tblHP[[#This Row],[Is_Booked]]=1,4,IF(tblHP[[#This Row],[Is_PreBooked]]=1,2,0))
    + IF(ISNUMBER(tblHP[[#This Row],[Customer Rating]]), tblHP[[#This Row],[Customer Rating]]/10*2, 0)
   )
)</f>
        <v>6.8</v>
      </c>
      <c r="J316" s="53" t="str">
        <f>IF(tblHP[[#This Row],[Lead_Score]] &gt;= $M$2, "High",
 IF(tblHP[[#This Row],[Lead_Score]] &gt;= $M$3, "Medium", "Low"))</f>
        <v>Low</v>
      </c>
    </row>
    <row r="317" spans="1:10" x14ac:dyDescent="0.3">
      <c r="A317" s="68" t="s">
        <v>343</v>
      </c>
      <c r="B317" s="69" t="s">
        <v>15</v>
      </c>
      <c r="C317" s="69" t="s">
        <v>16</v>
      </c>
      <c r="D317" s="69">
        <f>IF(NOT(ISBLANK(tblClean[[#This Row],[Pre-Booking Date]])), 1, 0)</f>
        <v>1</v>
      </c>
      <c r="E317" s="69">
        <f>IF(NOT(ISBLANK(tblClean[[#This Row],[Booking Date]])), 1, 0)</f>
        <v>1</v>
      </c>
      <c r="F317" s="70">
        <v>5</v>
      </c>
      <c r="G317" s="42">
        <v>45949</v>
      </c>
      <c r="H317" s="66" cm="1">
        <f t="array" ref="H317">IFERROR(INDEX(tblClean[Is_Cancelled],ROW()-1),"")</f>
        <v>0</v>
      </c>
      <c r="I317" s="53">
        <f>IF(tblHP[[#This Row],[Is_Cancelled]]=1, 0,
   (IF(tblHP[[#This Row],[Lead Type]]="Hot",3,IF(tblHP[[#This Row],[Lead Type]]="Warm",2,IF(tblHP[[#This Row],[Lead Type]]="Cold",1,0)))
    + IF(tblHP[[#This Row],[Is_Booked]]=1,4,IF(tblHP[[#This Row],[Is_PreBooked]]=1,2,0))
    + IF(ISNUMBER(tblHP[[#This Row],[Customer Rating]]), tblHP[[#This Row],[Customer Rating]]/10*2, 0)
   )
)</f>
        <v>7</v>
      </c>
      <c r="J317" s="53" t="str">
        <f>IF(tblHP[[#This Row],[Lead_Score]] &gt;= $M$2, "High",
 IF(tblHP[[#This Row],[Lead_Score]] &gt;= $M$3, "Medium", "Low"))</f>
        <v>Low</v>
      </c>
    </row>
    <row r="318" spans="1:10" x14ac:dyDescent="0.3">
      <c r="A318" s="65" t="s">
        <v>344</v>
      </c>
      <c r="B318" s="66" t="s">
        <v>15</v>
      </c>
      <c r="C318" s="66" t="s">
        <v>16</v>
      </c>
      <c r="D318" s="66">
        <f>IF(NOT(ISBLANK(tblClean[[#This Row],[Pre-Booking Date]])), 1, 0)</f>
        <v>1</v>
      </c>
      <c r="E318" s="66">
        <f>IF(NOT(ISBLANK(tblClean[[#This Row],[Booking Date]])), 1, 0)</f>
        <v>1</v>
      </c>
      <c r="F318" s="67">
        <v>9</v>
      </c>
      <c r="G318" s="35">
        <v>45949</v>
      </c>
      <c r="H318" s="66" cm="1">
        <f t="array" ref="H318">IFERROR(INDEX(tblClean[Is_Cancelled],ROW()-1),"")</f>
        <v>0</v>
      </c>
      <c r="I318" s="53">
        <f>IF(tblHP[[#This Row],[Is_Cancelled]]=1, 0,
   (IF(tblHP[[#This Row],[Lead Type]]="Hot",3,IF(tblHP[[#This Row],[Lead Type]]="Warm",2,IF(tblHP[[#This Row],[Lead Type]]="Cold",1,0)))
    + IF(tblHP[[#This Row],[Is_Booked]]=1,4,IF(tblHP[[#This Row],[Is_PreBooked]]=1,2,0))
    + IF(ISNUMBER(tblHP[[#This Row],[Customer Rating]]), tblHP[[#This Row],[Customer Rating]]/10*2, 0)
   )
)</f>
        <v>7.8</v>
      </c>
      <c r="J318" s="53" t="str">
        <f>IF(tblHP[[#This Row],[Lead_Score]] &gt;= $M$2, "High",
 IF(tblHP[[#This Row],[Lead_Score]] &gt;= $M$3, "Medium", "Low"))</f>
        <v>Medium</v>
      </c>
    </row>
    <row r="319" spans="1:10" x14ac:dyDescent="0.3">
      <c r="A319" s="68" t="s">
        <v>345</v>
      </c>
      <c r="B319" s="69" t="s">
        <v>19</v>
      </c>
      <c r="C319" s="69" t="s">
        <v>16</v>
      </c>
      <c r="D319" s="69">
        <f>IF(NOT(ISBLANK(tblClean[[#This Row],[Pre-Booking Date]])), 1, 0)</f>
        <v>1</v>
      </c>
      <c r="E319" s="69">
        <f>IF(NOT(ISBLANK(tblClean[[#This Row],[Booking Date]])), 1, 0)</f>
        <v>1</v>
      </c>
      <c r="F319" s="70"/>
      <c r="G319" s="42">
        <v>45961</v>
      </c>
      <c r="H319" s="66" cm="1">
        <f t="array" ref="H319">IFERROR(INDEX(tblClean[Is_Cancelled],ROW()-1),"")</f>
        <v>1</v>
      </c>
      <c r="I319" s="53">
        <f>IF(tblHP[[#This Row],[Is_Cancelled]]=1, 0,
   (IF(tblHP[[#This Row],[Lead Type]]="Hot",3,IF(tblHP[[#This Row],[Lead Type]]="Warm",2,IF(tblHP[[#This Row],[Lead Type]]="Cold",1,0)))
    + IF(tblHP[[#This Row],[Is_Booked]]=1,4,IF(tblHP[[#This Row],[Is_PreBooked]]=1,2,0))
    + IF(ISNUMBER(tblHP[[#This Row],[Customer Rating]]), tblHP[[#This Row],[Customer Rating]]/10*2, 0)
   )
)</f>
        <v>0</v>
      </c>
      <c r="J319" s="53" t="str">
        <f>IF(tblHP[[#This Row],[Lead_Score]] &gt;= $M$2, "High",
 IF(tblHP[[#This Row],[Lead_Score]] &gt;= $M$3, "Medium", "Low"))</f>
        <v>Low</v>
      </c>
    </row>
    <row r="320" spans="1:10" x14ac:dyDescent="0.3">
      <c r="A320" s="65" t="s">
        <v>346</v>
      </c>
      <c r="B320" s="66" t="s">
        <v>15</v>
      </c>
      <c r="C320" s="66" t="s">
        <v>16</v>
      </c>
      <c r="D320" s="66">
        <f>IF(NOT(ISBLANK(tblClean[[#This Row],[Pre-Booking Date]])), 1, 0)</f>
        <v>1</v>
      </c>
      <c r="E320" s="66">
        <f>IF(NOT(ISBLANK(tblClean[[#This Row],[Booking Date]])), 1, 0)</f>
        <v>1</v>
      </c>
      <c r="F320" s="67">
        <v>6</v>
      </c>
      <c r="G320" s="35">
        <v>45931</v>
      </c>
      <c r="H320" s="66" cm="1">
        <f t="array" ref="H320">IFERROR(INDEX(tblClean[Is_Cancelled],ROW()-1),"")</f>
        <v>0</v>
      </c>
      <c r="I320" s="53">
        <f>IF(tblHP[[#This Row],[Is_Cancelled]]=1, 0,
   (IF(tblHP[[#This Row],[Lead Type]]="Hot",3,IF(tblHP[[#This Row],[Lead Type]]="Warm",2,IF(tblHP[[#This Row],[Lead Type]]="Cold",1,0)))
    + IF(tblHP[[#This Row],[Is_Booked]]=1,4,IF(tblHP[[#This Row],[Is_PreBooked]]=1,2,0))
    + IF(ISNUMBER(tblHP[[#This Row],[Customer Rating]]), tblHP[[#This Row],[Customer Rating]]/10*2, 0)
   )
)</f>
        <v>7.2</v>
      </c>
      <c r="J320" s="53" t="str">
        <f>IF(tblHP[[#This Row],[Lead_Score]] &gt;= $M$2, "High",
 IF(tblHP[[#This Row],[Lead_Score]] &gt;= $M$3, "Medium", "Low"))</f>
        <v>Low</v>
      </c>
    </row>
    <row r="321" spans="1:10" x14ac:dyDescent="0.3">
      <c r="A321" s="68" t="s">
        <v>347</v>
      </c>
      <c r="B321" s="69" t="s">
        <v>19</v>
      </c>
      <c r="C321" s="69" t="s">
        <v>16</v>
      </c>
      <c r="D321" s="69">
        <f>IF(NOT(ISBLANK(tblClean[[#This Row],[Pre-Booking Date]])), 1, 0)</f>
        <v>1</v>
      </c>
      <c r="E321" s="69">
        <f>IF(NOT(ISBLANK(tblClean[[#This Row],[Booking Date]])), 1, 0)</f>
        <v>1</v>
      </c>
      <c r="F321" s="70"/>
      <c r="G321" s="42">
        <v>45955</v>
      </c>
      <c r="H321" s="66" cm="1">
        <f t="array" ref="H321">IFERROR(INDEX(tblClean[Is_Cancelled],ROW()-1),"")</f>
        <v>1</v>
      </c>
      <c r="I321" s="53">
        <f>IF(tblHP[[#This Row],[Is_Cancelled]]=1, 0,
   (IF(tblHP[[#This Row],[Lead Type]]="Hot",3,IF(tblHP[[#This Row],[Lead Type]]="Warm",2,IF(tblHP[[#This Row],[Lead Type]]="Cold",1,0)))
    + IF(tblHP[[#This Row],[Is_Booked]]=1,4,IF(tblHP[[#This Row],[Is_PreBooked]]=1,2,0))
    + IF(ISNUMBER(tblHP[[#This Row],[Customer Rating]]), tblHP[[#This Row],[Customer Rating]]/10*2, 0)
   )
)</f>
        <v>0</v>
      </c>
      <c r="J321" s="53" t="str">
        <f>IF(tblHP[[#This Row],[Lead_Score]] &gt;= $M$2, "High",
 IF(tblHP[[#This Row],[Lead_Score]] &gt;= $M$3, "Medium", "Low"))</f>
        <v>Low</v>
      </c>
    </row>
    <row r="322" spans="1:10" x14ac:dyDescent="0.3">
      <c r="A322" s="65" t="s">
        <v>348</v>
      </c>
      <c r="B322" s="66" t="s">
        <v>19</v>
      </c>
      <c r="C322" s="66" t="s">
        <v>16</v>
      </c>
      <c r="D322" s="66">
        <f>IF(NOT(ISBLANK(tblClean[[#This Row],[Pre-Booking Date]])), 1, 0)</f>
        <v>1</v>
      </c>
      <c r="E322" s="66">
        <f>IF(NOT(ISBLANK(tblClean[[#This Row],[Booking Date]])), 1, 0)</f>
        <v>1</v>
      </c>
      <c r="F322" s="67">
        <v>4</v>
      </c>
      <c r="G322" s="35">
        <v>45952</v>
      </c>
      <c r="H322" s="66" cm="1">
        <f t="array" ref="H322">IFERROR(INDEX(tblClean[Is_Cancelled],ROW()-1),"")</f>
        <v>0</v>
      </c>
      <c r="I322" s="53">
        <f>IF(tblHP[[#This Row],[Is_Cancelled]]=1, 0,
   (IF(tblHP[[#This Row],[Lead Type]]="Hot",3,IF(tblHP[[#This Row],[Lead Type]]="Warm",2,IF(tblHP[[#This Row],[Lead Type]]="Cold",1,0)))
    + IF(tblHP[[#This Row],[Is_Booked]]=1,4,IF(tblHP[[#This Row],[Is_PreBooked]]=1,2,0))
    + IF(ISNUMBER(tblHP[[#This Row],[Customer Rating]]), tblHP[[#This Row],[Customer Rating]]/10*2, 0)
   )
)</f>
        <v>6.8</v>
      </c>
      <c r="J322" s="53" t="str">
        <f>IF(tblHP[[#This Row],[Lead_Score]] &gt;= $M$2, "High",
 IF(tblHP[[#This Row],[Lead_Score]] &gt;= $M$3, "Medium", "Low"))</f>
        <v>Low</v>
      </c>
    </row>
    <row r="323" spans="1:10" x14ac:dyDescent="0.3">
      <c r="A323" s="68" t="s">
        <v>349</v>
      </c>
      <c r="B323" s="69" t="s">
        <v>21</v>
      </c>
      <c r="C323" s="69" t="s">
        <v>22</v>
      </c>
      <c r="D323" s="69">
        <f>IF(NOT(ISBLANK(tblClean[[#This Row],[Pre-Booking Date]])), 1, 0)</f>
        <v>1</v>
      </c>
      <c r="E323" s="69">
        <f>IF(NOT(ISBLANK(tblClean[[#This Row],[Booking Date]])), 1, 0)</f>
        <v>1</v>
      </c>
      <c r="F323" s="70"/>
      <c r="G323" s="42">
        <v>45957</v>
      </c>
      <c r="H323" s="66" cm="1">
        <f t="array" ref="H323">IFERROR(INDEX(tblClean[Is_Cancelled],ROW()-1),"")</f>
        <v>1</v>
      </c>
      <c r="I323" s="53">
        <f>IF(tblHP[[#This Row],[Is_Cancelled]]=1, 0,
   (IF(tblHP[[#This Row],[Lead Type]]="Hot",3,IF(tblHP[[#This Row],[Lead Type]]="Warm",2,IF(tblHP[[#This Row],[Lead Type]]="Cold",1,0)))
    + IF(tblHP[[#This Row],[Is_Booked]]=1,4,IF(tblHP[[#This Row],[Is_PreBooked]]=1,2,0))
    + IF(ISNUMBER(tblHP[[#This Row],[Customer Rating]]), tblHP[[#This Row],[Customer Rating]]/10*2, 0)
   )
)</f>
        <v>0</v>
      </c>
      <c r="J323" s="53" t="str">
        <f>IF(tblHP[[#This Row],[Lead_Score]] &gt;= $M$2, "High",
 IF(tblHP[[#This Row],[Lead_Score]] &gt;= $M$3, "Medium", "Low"))</f>
        <v>Low</v>
      </c>
    </row>
    <row r="324" spans="1:10" x14ac:dyDescent="0.3">
      <c r="A324" s="65" t="s">
        <v>350</v>
      </c>
      <c r="B324" s="66" t="s">
        <v>32</v>
      </c>
      <c r="C324" s="66" t="s">
        <v>16</v>
      </c>
      <c r="D324" s="66">
        <f>IF(NOT(ISBLANK(tblClean[[#This Row],[Pre-Booking Date]])), 1, 0)</f>
        <v>1</v>
      </c>
      <c r="E324" s="66">
        <f>IF(NOT(ISBLANK(tblClean[[#This Row],[Booking Date]])), 1, 0)</f>
        <v>1</v>
      </c>
      <c r="F324" s="67"/>
      <c r="G324" s="35">
        <v>45939</v>
      </c>
      <c r="H324" s="66" cm="1">
        <f t="array" ref="H324">IFERROR(INDEX(tblClean[Is_Cancelled],ROW()-1),"")</f>
        <v>1</v>
      </c>
      <c r="I324" s="53">
        <f>IF(tblHP[[#This Row],[Is_Cancelled]]=1, 0,
   (IF(tblHP[[#This Row],[Lead Type]]="Hot",3,IF(tblHP[[#This Row],[Lead Type]]="Warm",2,IF(tblHP[[#This Row],[Lead Type]]="Cold",1,0)))
    + IF(tblHP[[#This Row],[Is_Booked]]=1,4,IF(tblHP[[#This Row],[Is_PreBooked]]=1,2,0))
    + IF(ISNUMBER(tblHP[[#This Row],[Customer Rating]]), tblHP[[#This Row],[Customer Rating]]/10*2, 0)
   )
)</f>
        <v>0</v>
      </c>
      <c r="J324" s="53" t="str">
        <f>IF(tblHP[[#This Row],[Lead_Score]] &gt;= $M$2, "High",
 IF(tblHP[[#This Row],[Lead_Score]] &gt;= $M$3, "Medium", "Low"))</f>
        <v>Low</v>
      </c>
    </row>
    <row r="325" spans="1:10" x14ac:dyDescent="0.3">
      <c r="A325" s="68" t="s">
        <v>351</v>
      </c>
      <c r="B325" s="69" t="s">
        <v>32</v>
      </c>
      <c r="C325" s="69" t="s">
        <v>30</v>
      </c>
      <c r="D325" s="69">
        <f>IF(NOT(ISBLANK(tblClean[[#This Row],[Pre-Booking Date]])), 1, 0)</f>
        <v>1</v>
      </c>
      <c r="E325" s="69">
        <f>IF(NOT(ISBLANK(tblClean[[#This Row],[Booking Date]])), 1, 0)</f>
        <v>1</v>
      </c>
      <c r="F325" s="70">
        <v>2</v>
      </c>
      <c r="G325" s="42">
        <v>45949</v>
      </c>
      <c r="H325" s="66" cm="1">
        <f t="array" ref="H325">IFERROR(INDEX(tblClean[Is_Cancelled],ROW()-1),"")</f>
        <v>0</v>
      </c>
      <c r="I325" s="53">
        <f>IF(tblHP[[#This Row],[Is_Cancelled]]=1, 0,
   (IF(tblHP[[#This Row],[Lead Type]]="Hot",3,IF(tblHP[[#This Row],[Lead Type]]="Warm",2,IF(tblHP[[#This Row],[Lead Type]]="Cold",1,0)))
    + IF(tblHP[[#This Row],[Is_Booked]]=1,4,IF(tblHP[[#This Row],[Is_PreBooked]]=1,2,0))
    + IF(ISNUMBER(tblHP[[#This Row],[Customer Rating]]), tblHP[[#This Row],[Customer Rating]]/10*2, 0)
   )
)</f>
        <v>7.4</v>
      </c>
      <c r="J325" s="53" t="str">
        <f>IF(tblHP[[#This Row],[Lead_Score]] &gt;= $M$2, "High",
 IF(tblHP[[#This Row],[Lead_Score]] &gt;= $M$3, "Medium", "Low"))</f>
        <v>Low</v>
      </c>
    </row>
    <row r="326" spans="1:10" x14ac:dyDescent="0.3">
      <c r="A326" s="65" t="s">
        <v>352</v>
      </c>
      <c r="B326" s="66" t="s">
        <v>19</v>
      </c>
      <c r="C326" s="66" t="s">
        <v>30</v>
      </c>
      <c r="D326" s="66">
        <f>IF(NOT(ISBLANK(tblClean[[#This Row],[Pre-Booking Date]])), 1, 0)</f>
        <v>1</v>
      </c>
      <c r="E326" s="66">
        <f>IF(NOT(ISBLANK(tblClean[[#This Row],[Booking Date]])), 1, 0)</f>
        <v>1</v>
      </c>
      <c r="F326" s="67"/>
      <c r="G326" s="35">
        <v>45932</v>
      </c>
      <c r="H326" s="66" cm="1">
        <f t="array" ref="H326">IFERROR(INDEX(tblClean[Is_Cancelled],ROW()-1),"")</f>
        <v>1</v>
      </c>
      <c r="I326" s="53">
        <f>IF(tblHP[[#This Row],[Is_Cancelled]]=1, 0,
   (IF(tblHP[[#This Row],[Lead Type]]="Hot",3,IF(tblHP[[#This Row],[Lead Type]]="Warm",2,IF(tblHP[[#This Row],[Lead Type]]="Cold",1,0)))
    + IF(tblHP[[#This Row],[Is_Booked]]=1,4,IF(tblHP[[#This Row],[Is_PreBooked]]=1,2,0))
    + IF(ISNUMBER(tblHP[[#This Row],[Customer Rating]]), tblHP[[#This Row],[Customer Rating]]/10*2, 0)
   )
)</f>
        <v>0</v>
      </c>
      <c r="J326" s="53" t="str">
        <f>IF(tblHP[[#This Row],[Lead_Score]] &gt;= $M$2, "High",
 IF(tblHP[[#This Row],[Lead_Score]] &gt;= $M$3, "Medium", "Low"))</f>
        <v>Low</v>
      </c>
    </row>
    <row r="327" spans="1:10" x14ac:dyDescent="0.3">
      <c r="A327" s="68" t="s">
        <v>353</v>
      </c>
      <c r="B327" s="69" t="s">
        <v>21</v>
      </c>
      <c r="C327" s="69" t="s">
        <v>30</v>
      </c>
      <c r="D327" s="69">
        <f>IF(NOT(ISBLANK(tblClean[[#This Row],[Pre-Booking Date]])), 1, 0)</f>
        <v>1</v>
      </c>
      <c r="E327" s="69">
        <f>IF(NOT(ISBLANK(tblClean[[#This Row],[Booking Date]])), 1, 0)</f>
        <v>1</v>
      </c>
      <c r="F327" s="70">
        <v>10</v>
      </c>
      <c r="G327" s="42">
        <v>45955</v>
      </c>
      <c r="H327" s="66" cm="1">
        <f t="array" ref="H327">IFERROR(INDEX(tblClean[Is_Cancelled],ROW()-1),"")</f>
        <v>0</v>
      </c>
      <c r="I327" s="53">
        <f>IF(tblHP[[#This Row],[Is_Cancelled]]=1, 0,
   (IF(tblHP[[#This Row],[Lead Type]]="Hot",3,IF(tblHP[[#This Row],[Lead Type]]="Warm",2,IF(tblHP[[#This Row],[Lead Type]]="Cold",1,0)))
    + IF(tblHP[[#This Row],[Is_Booked]]=1,4,IF(tblHP[[#This Row],[Is_PreBooked]]=1,2,0))
    + IF(ISNUMBER(tblHP[[#This Row],[Customer Rating]]), tblHP[[#This Row],[Customer Rating]]/10*2, 0)
   )
)</f>
        <v>9</v>
      </c>
      <c r="J327" s="53" t="str">
        <f>IF(tblHP[[#This Row],[Lead_Score]] &gt;= $M$2, "High",
 IF(tblHP[[#This Row],[Lead_Score]] &gt;= $M$3, "Medium", "Low"))</f>
        <v>High</v>
      </c>
    </row>
    <row r="328" spans="1:10" x14ac:dyDescent="0.3">
      <c r="A328" s="65" t="s">
        <v>354</v>
      </c>
      <c r="B328" s="66" t="s">
        <v>19</v>
      </c>
      <c r="C328" s="66" t="s">
        <v>16</v>
      </c>
      <c r="D328" s="66">
        <f>IF(NOT(ISBLANK(tblClean[[#This Row],[Pre-Booking Date]])), 1, 0)</f>
        <v>1</v>
      </c>
      <c r="E328" s="66">
        <f>IF(NOT(ISBLANK(tblClean[[#This Row],[Booking Date]])), 1, 0)</f>
        <v>1</v>
      </c>
      <c r="F328" s="67">
        <v>6</v>
      </c>
      <c r="G328" s="35">
        <v>45955</v>
      </c>
      <c r="H328" s="66" cm="1">
        <f t="array" ref="H328">IFERROR(INDEX(tblClean[Is_Cancelled],ROW()-1),"")</f>
        <v>0</v>
      </c>
      <c r="I328" s="53">
        <f>IF(tblHP[[#This Row],[Is_Cancelled]]=1, 0,
   (IF(tblHP[[#This Row],[Lead Type]]="Hot",3,IF(tblHP[[#This Row],[Lead Type]]="Warm",2,IF(tblHP[[#This Row],[Lead Type]]="Cold",1,0)))
    + IF(tblHP[[#This Row],[Is_Booked]]=1,4,IF(tblHP[[#This Row],[Is_PreBooked]]=1,2,0))
    + IF(ISNUMBER(tblHP[[#This Row],[Customer Rating]]), tblHP[[#This Row],[Customer Rating]]/10*2, 0)
   )
)</f>
        <v>7.2</v>
      </c>
      <c r="J328" s="53" t="str">
        <f>IF(tblHP[[#This Row],[Lead_Score]] &gt;= $M$2, "High",
 IF(tblHP[[#This Row],[Lead_Score]] &gt;= $M$3, "Medium", "Low"))</f>
        <v>Low</v>
      </c>
    </row>
    <row r="329" spans="1:10" x14ac:dyDescent="0.3">
      <c r="A329" s="68" t="s">
        <v>355</v>
      </c>
      <c r="B329" s="69" t="s">
        <v>19</v>
      </c>
      <c r="C329" s="69" t="s">
        <v>16</v>
      </c>
      <c r="D329" s="69">
        <f>IF(NOT(ISBLANK(tblClean[[#This Row],[Pre-Booking Date]])), 1, 0)</f>
        <v>1</v>
      </c>
      <c r="E329" s="69">
        <f>IF(NOT(ISBLANK(tblClean[[#This Row],[Booking Date]])), 1, 0)</f>
        <v>1</v>
      </c>
      <c r="F329" s="70">
        <v>7</v>
      </c>
      <c r="G329" s="42">
        <v>45936</v>
      </c>
      <c r="H329" s="66" cm="1">
        <f t="array" ref="H329">IFERROR(INDEX(tblClean[Is_Cancelled],ROW()-1),"")</f>
        <v>0</v>
      </c>
      <c r="I329" s="53">
        <f>IF(tblHP[[#This Row],[Is_Cancelled]]=1, 0,
   (IF(tblHP[[#This Row],[Lead Type]]="Hot",3,IF(tblHP[[#This Row],[Lead Type]]="Warm",2,IF(tblHP[[#This Row],[Lead Type]]="Cold",1,0)))
    + IF(tblHP[[#This Row],[Is_Booked]]=1,4,IF(tblHP[[#This Row],[Is_PreBooked]]=1,2,0))
    + IF(ISNUMBER(tblHP[[#This Row],[Customer Rating]]), tblHP[[#This Row],[Customer Rating]]/10*2, 0)
   )
)</f>
        <v>7.4</v>
      </c>
      <c r="J329" s="53" t="str">
        <f>IF(tblHP[[#This Row],[Lead_Score]] &gt;= $M$2, "High",
 IF(tblHP[[#This Row],[Lead_Score]] &gt;= $M$3, "Medium", "Low"))</f>
        <v>Low</v>
      </c>
    </row>
    <row r="330" spans="1:10" x14ac:dyDescent="0.3">
      <c r="A330" s="65" t="s">
        <v>356</v>
      </c>
      <c r="B330" s="66" t="s">
        <v>19</v>
      </c>
      <c r="C330" s="66" t="s">
        <v>16</v>
      </c>
      <c r="D330" s="66">
        <f>IF(NOT(ISBLANK(tblClean[[#This Row],[Pre-Booking Date]])), 1, 0)</f>
        <v>0</v>
      </c>
      <c r="E330" s="66">
        <f>IF(NOT(ISBLANK(tblClean[[#This Row],[Booking Date]])), 1, 0)</f>
        <v>0</v>
      </c>
      <c r="F330" s="67">
        <v>3</v>
      </c>
      <c r="G330" s="35">
        <v>45946</v>
      </c>
      <c r="H330" s="66" cm="1">
        <f t="array" ref="H330">IFERROR(INDEX(tblClean[Is_Cancelled],ROW()-1),"")</f>
        <v>0</v>
      </c>
      <c r="I330" s="53">
        <f>IF(tblHP[[#This Row],[Is_Cancelled]]=1, 0,
   (IF(tblHP[[#This Row],[Lead Type]]="Hot",3,IF(tblHP[[#This Row],[Lead Type]]="Warm",2,IF(tblHP[[#This Row],[Lead Type]]="Cold",1,0)))
    + IF(tblHP[[#This Row],[Is_Booked]]=1,4,IF(tblHP[[#This Row],[Is_PreBooked]]=1,2,0))
    + IF(ISNUMBER(tblHP[[#This Row],[Customer Rating]]), tblHP[[#This Row],[Customer Rating]]/10*2, 0)
   )
)</f>
        <v>2.6</v>
      </c>
      <c r="J330" s="53" t="str">
        <f>IF(tblHP[[#This Row],[Lead_Score]] &gt;= $M$2, "High",
 IF(tblHP[[#This Row],[Lead_Score]] &gt;= $M$3, "Medium", "Low"))</f>
        <v>Low</v>
      </c>
    </row>
    <row r="331" spans="1:10" x14ac:dyDescent="0.3">
      <c r="A331" s="68" t="s">
        <v>357</v>
      </c>
      <c r="B331" s="69" t="s">
        <v>21</v>
      </c>
      <c r="C331" s="69" t="s">
        <v>16</v>
      </c>
      <c r="D331" s="69">
        <f>IF(NOT(ISBLANK(tblClean[[#This Row],[Pre-Booking Date]])), 1, 0)</f>
        <v>1</v>
      </c>
      <c r="E331" s="69">
        <f>IF(NOT(ISBLANK(tblClean[[#This Row],[Booking Date]])), 1, 0)</f>
        <v>1</v>
      </c>
      <c r="F331" s="70">
        <v>2</v>
      </c>
      <c r="G331" s="42">
        <v>45947</v>
      </c>
      <c r="H331" s="66" cm="1">
        <f t="array" ref="H331">IFERROR(INDEX(tblClean[Is_Cancelled],ROW()-1),"")</f>
        <v>0</v>
      </c>
      <c r="I331" s="53">
        <f>IF(tblHP[[#This Row],[Is_Cancelled]]=1, 0,
   (IF(tblHP[[#This Row],[Lead Type]]="Hot",3,IF(tblHP[[#This Row],[Lead Type]]="Warm",2,IF(tblHP[[#This Row],[Lead Type]]="Cold",1,0)))
    + IF(tblHP[[#This Row],[Is_Booked]]=1,4,IF(tblHP[[#This Row],[Is_PreBooked]]=1,2,0))
    + IF(ISNUMBER(tblHP[[#This Row],[Customer Rating]]), tblHP[[#This Row],[Customer Rating]]/10*2, 0)
   )
)</f>
        <v>6.4</v>
      </c>
      <c r="J331" s="53" t="str">
        <f>IF(tblHP[[#This Row],[Lead_Score]] &gt;= $M$2, "High",
 IF(tblHP[[#This Row],[Lead_Score]] &gt;= $M$3, "Medium", "Low"))</f>
        <v>Low</v>
      </c>
    </row>
    <row r="332" spans="1:10" x14ac:dyDescent="0.3">
      <c r="A332" s="65" t="s">
        <v>358</v>
      </c>
      <c r="B332" s="66" t="s">
        <v>32</v>
      </c>
      <c r="C332" s="66" t="s">
        <v>30</v>
      </c>
      <c r="D332" s="66">
        <f>IF(NOT(ISBLANK(tblClean[[#This Row],[Pre-Booking Date]])), 1, 0)</f>
        <v>1</v>
      </c>
      <c r="E332" s="66">
        <f>IF(NOT(ISBLANK(tblClean[[#This Row],[Booking Date]])), 1, 0)</f>
        <v>1</v>
      </c>
      <c r="F332" s="67">
        <v>1</v>
      </c>
      <c r="G332" s="35">
        <v>45951</v>
      </c>
      <c r="H332" s="66" cm="1">
        <f t="array" ref="H332">IFERROR(INDEX(tblClean[Is_Cancelled],ROW()-1),"")</f>
        <v>0</v>
      </c>
      <c r="I332" s="53">
        <f>IF(tblHP[[#This Row],[Is_Cancelled]]=1, 0,
   (IF(tblHP[[#This Row],[Lead Type]]="Hot",3,IF(tblHP[[#This Row],[Lead Type]]="Warm",2,IF(tblHP[[#This Row],[Lead Type]]="Cold",1,0)))
    + IF(tblHP[[#This Row],[Is_Booked]]=1,4,IF(tblHP[[#This Row],[Is_PreBooked]]=1,2,0))
    + IF(ISNUMBER(tblHP[[#This Row],[Customer Rating]]), tblHP[[#This Row],[Customer Rating]]/10*2, 0)
   )
)</f>
        <v>7.2</v>
      </c>
      <c r="J332" s="53" t="str">
        <f>IF(tblHP[[#This Row],[Lead_Score]] &gt;= $M$2, "High",
 IF(tblHP[[#This Row],[Lead_Score]] &gt;= $M$3, "Medium", "Low"))</f>
        <v>Low</v>
      </c>
    </row>
    <row r="333" spans="1:10" x14ac:dyDescent="0.3">
      <c r="A333" s="68" t="s">
        <v>359</v>
      </c>
      <c r="B333" s="69" t="s">
        <v>21</v>
      </c>
      <c r="C333" s="69" t="s">
        <v>16</v>
      </c>
      <c r="D333" s="69">
        <f>IF(NOT(ISBLANK(tblClean[[#This Row],[Pre-Booking Date]])), 1, 0)</f>
        <v>1</v>
      </c>
      <c r="E333" s="69">
        <f>IF(NOT(ISBLANK(tblClean[[#This Row],[Booking Date]])), 1, 0)</f>
        <v>1</v>
      </c>
      <c r="F333" s="70">
        <v>0</v>
      </c>
      <c r="G333" s="42">
        <v>45945</v>
      </c>
      <c r="H333" s="66" cm="1">
        <f t="array" ref="H333">IFERROR(INDEX(tblClean[Is_Cancelled],ROW()-1),"")</f>
        <v>0</v>
      </c>
      <c r="I333" s="53">
        <f>IF(tblHP[[#This Row],[Is_Cancelled]]=1, 0,
   (IF(tblHP[[#This Row],[Lead Type]]="Hot",3,IF(tblHP[[#This Row],[Lead Type]]="Warm",2,IF(tblHP[[#This Row],[Lead Type]]="Cold",1,0)))
    + IF(tblHP[[#This Row],[Is_Booked]]=1,4,IF(tblHP[[#This Row],[Is_PreBooked]]=1,2,0))
    + IF(ISNUMBER(tblHP[[#This Row],[Customer Rating]]), tblHP[[#This Row],[Customer Rating]]/10*2, 0)
   )
)</f>
        <v>6</v>
      </c>
      <c r="J333" s="53" t="str">
        <f>IF(tblHP[[#This Row],[Lead_Score]] &gt;= $M$2, "High",
 IF(tblHP[[#This Row],[Lead_Score]] &gt;= $M$3, "Medium", "Low"))</f>
        <v>Low</v>
      </c>
    </row>
    <row r="334" spans="1:10" x14ac:dyDescent="0.3">
      <c r="A334" s="65" t="s">
        <v>360</v>
      </c>
      <c r="B334" s="66" t="s">
        <v>15</v>
      </c>
      <c r="C334" s="66" t="s">
        <v>30</v>
      </c>
      <c r="D334" s="66">
        <f>IF(NOT(ISBLANK(tblClean[[#This Row],[Pre-Booking Date]])), 1, 0)</f>
        <v>1</v>
      </c>
      <c r="E334" s="66">
        <f>IF(NOT(ISBLANK(tblClean[[#This Row],[Booking Date]])), 1, 0)</f>
        <v>1</v>
      </c>
      <c r="F334" s="67">
        <v>2</v>
      </c>
      <c r="G334" s="35">
        <v>45960</v>
      </c>
      <c r="H334" s="66" cm="1">
        <f t="array" ref="H334">IFERROR(INDEX(tblClean[Is_Cancelled],ROW()-1),"")</f>
        <v>0</v>
      </c>
      <c r="I334" s="53">
        <f>IF(tblHP[[#This Row],[Is_Cancelled]]=1, 0,
   (IF(tblHP[[#This Row],[Lead Type]]="Hot",3,IF(tblHP[[#This Row],[Lead Type]]="Warm",2,IF(tblHP[[#This Row],[Lead Type]]="Cold",1,0)))
    + IF(tblHP[[#This Row],[Is_Booked]]=1,4,IF(tblHP[[#This Row],[Is_PreBooked]]=1,2,0))
    + IF(ISNUMBER(tblHP[[#This Row],[Customer Rating]]), tblHP[[#This Row],[Customer Rating]]/10*2, 0)
   )
)</f>
        <v>7.4</v>
      </c>
      <c r="J334" s="53" t="str">
        <f>IF(tblHP[[#This Row],[Lead_Score]] &gt;= $M$2, "High",
 IF(tblHP[[#This Row],[Lead_Score]] &gt;= $M$3, "Medium", "Low"))</f>
        <v>Low</v>
      </c>
    </row>
    <row r="335" spans="1:10" x14ac:dyDescent="0.3">
      <c r="A335" s="68" t="s">
        <v>361</v>
      </c>
      <c r="B335" s="69" t="s">
        <v>21</v>
      </c>
      <c r="C335" s="69" t="s">
        <v>16</v>
      </c>
      <c r="D335" s="69">
        <f>IF(NOT(ISBLANK(tblClean[[#This Row],[Pre-Booking Date]])), 1, 0)</f>
        <v>1</v>
      </c>
      <c r="E335" s="69">
        <f>IF(NOT(ISBLANK(tblClean[[#This Row],[Booking Date]])), 1, 0)</f>
        <v>1</v>
      </c>
      <c r="F335" s="70">
        <v>2</v>
      </c>
      <c r="G335" s="42">
        <v>45939</v>
      </c>
      <c r="H335" s="66" cm="1">
        <f t="array" ref="H335">IFERROR(INDEX(tblClean[Is_Cancelled],ROW()-1),"")</f>
        <v>0</v>
      </c>
      <c r="I335" s="53">
        <f>IF(tblHP[[#This Row],[Is_Cancelled]]=1, 0,
   (IF(tblHP[[#This Row],[Lead Type]]="Hot",3,IF(tblHP[[#This Row],[Lead Type]]="Warm",2,IF(tblHP[[#This Row],[Lead Type]]="Cold",1,0)))
    + IF(tblHP[[#This Row],[Is_Booked]]=1,4,IF(tblHP[[#This Row],[Is_PreBooked]]=1,2,0))
    + IF(ISNUMBER(tblHP[[#This Row],[Customer Rating]]), tblHP[[#This Row],[Customer Rating]]/10*2, 0)
   )
)</f>
        <v>6.4</v>
      </c>
      <c r="J335" s="53" t="str">
        <f>IF(tblHP[[#This Row],[Lead_Score]] &gt;= $M$2, "High",
 IF(tblHP[[#This Row],[Lead_Score]] &gt;= $M$3, "Medium", "Low"))</f>
        <v>Low</v>
      </c>
    </row>
    <row r="336" spans="1:10" x14ac:dyDescent="0.3">
      <c r="A336" s="65" t="s">
        <v>362</v>
      </c>
      <c r="B336" s="66" t="s">
        <v>21</v>
      </c>
      <c r="C336" s="66" t="s">
        <v>30</v>
      </c>
      <c r="D336" s="66">
        <f>IF(NOT(ISBLANK(tblClean[[#This Row],[Pre-Booking Date]])), 1, 0)</f>
        <v>1</v>
      </c>
      <c r="E336" s="66">
        <f>IF(NOT(ISBLANK(tblClean[[#This Row],[Booking Date]])), 1, 0)</f>
        <v>1</v>
      </c>
      <c r="F336" s="67">
        <v>1</v>
      </c>
      <c r="G336" s="35">
        <v>45936</v>
      </c>
      <c r="H336" s="66" cm="1">
        <f t="array" ref="H336">IFERROR(INDEX(tblClean[Is_Cancelled],ROW()-1),"")</f>
        <v>0</v>
      </c>
      <c r="I336" s="53">
        <f>IF(tblHP[[#This Row],[Is_Cancelled]]=1, 0,
   (IF(tblHP[[#This Row],[Lead Type]]="Hot",3,IF(tblHP[[#This Row],[Lead Type]]="Warm",2,IF(tblHP[[#This Row],[Lead Type]]="Cold",1,0)))
    + IF(tblHP[[#This Row],[Is_Booked]]=1,4,IF(tblHP[[#This Row],[Is_PreBooked]]=1,2,0))
    + IF(ISNUMBER(tblHP[[#This Row],[Customer Rating]]), tblHP[[#This Row],[Customer Rating]]/10*2, 0)
   )
)</f>
        <v>7.2</v>
      </c>
      <c r="J336" s="53" t="str">
        <f>IF(tblHP[[#This Row],[Lead_Score]] &gt;= $M$2, "High",
 IF(tblHP[[#This Row],[Lead_Score]] &gt;= $M$3, "Medium", "Low"))</f>
        <v>Low</v>
      </c>
    </row>
    <row r="337" spans="1:10" x14ac:dyDescent="0.3">
      <c r="A337" s="68" t="s">
        <v>363</v>
      </c>
      <c r="B337" s="69" t="s">
        <v>21</v>
      </c>
      <c r="C337" s="69" t="s">
        <v>22</v>
      </c>
      <c r="D337" s="69">
        <f>IF(NOT(ISBLANK(tblClean[[#This Row],[Pre-Booking Date]])), 1, 0)</f>
        <v>1</v>
      </c>
      <c r="E337" s="69">
        <f>IF(NOT(ISBLANK(tblClean[[#This Row],[Booking Date]])), 1, 0)</f>
        <v>1</v>
      </c>
      <c r="F337" s="70"/>
      <c r="G337" s="42">
        <v>45949</v>
      </c>
      <c r="H337" s="66" cm="1">
        <f t="array" ref="H337">IFERROR(INDEX(tblClean[Is_Cancelled],ROW()-1),"")</f>
        <v>1</v>
      </c>
      <c r="I337" s="53">
        <f>IF(tblHP[[#This Row],[Is_Cancelled]]=1, 0,
   (IF(tblHP[[#This Row],[Lead Type]]="Hot",3,IF(tblHP[[#This Row],[Lead Type]]="Warm",2,IF(tblHP[[#This Row],[Lead Type]]="Cold",1,0)))
    + IF(tblHP[[#This Row],[Is_Booked]]=1,4,IF(tblHP[[#This Row],[Is_PreBooked]]=1,2,0))
    + IF(ISNUMBER(tblHP[[#This Row],[Customer Rating]]), tblHP[[#This Row],[Customer Rating]]/10*2, 0)
   )
)</f>
        <v>0</v>
      </c>
      <c r="J337" s="53" t="str">
        <f>IF(tblHP[[#This Row],[Lead_Score]] &gt;= $M$2, "High",
 IF(tblHP[[#This Row],[Lead_Score]] &gt;= $M$3, "Medium", "Low"))</f>
        <v>Low</v>
      </c>
    </row>
    <row r="338" spans="1:10" x14ac:dyDescent="0.3">
      <c r="A338" s="65" t="s">
        <v>364</v>
      </c>
      <c r="B338" s="66" t="s">
        <v>21</v>
      </c>
      <c r="C338" s="66" t="s">
        <v>30</v>
      </c>
      <c r="D338" s="66">
        <f>IF(NOT(ISBLANK(tblClean[[#This Row],[Pre-Booking Date]])), 1, 0)</f>
        <v>1</v>
      </c>
      <c r="E338" s="66">
        <f>IF(NOT(ISBLANK(tblClean[[#This Row],[Booking Date]])), 1, 0)</f>
        <v>1</v>
      </c>
      <c r="F338" s="67">
        <v>7</v>
      </c>
      <c r="G338" s="35">
        <v>45944</v>
      </c>
      <c r="H338" s="66" cm="1">
        <f t="array" ref="H338">IFERROR(INDEX(tblClean[Is_Cancelled],ROW()-1),"")</f>
        <v>0</v>
      </c>
      <c r="I338" s="53">
        <f>IF(tblHP[[#This Row],[Is_Cancelled]]=1, 0,
   (IF(tblHP[[#This Row],[Lead Type]]="Hot",3,IF(tblHP[[#This Row],[Lead Type]]="Warm",2,IF(tblHP[[#This Row],[Lead Type]]="Cold",1,0)))
    + IF(tblHP[[#This Row],[Is_Booked]]=1,4,IF(tblHP[[#This Row],[Is_PreBooked]]=1,2,0))
    + IF(ISNUMBER(tblHP[[#This Row],[Customer Rating]]), tblHP[[#This Row],[Customer Rating]]/10*2, 0)
   )
)</f>
        <v>8.4</v>
      </c>
      <c r="J338" s="53" t="str">
        <f>IF(tblHP[[#This Row],[Lead_Score]] &gt;= $M$2, "High",
 IF(tblHP[[#This Row],[Lead_Score]] &gt;= $M$3, "Medium", "Low"))</f>
        <v>High</v>
      </c>
    </row>
    <row r="339" spans="1:10" x14ac:dyDescent="0.3">
      <c r="A339" s="68" t="s">
        <v>365</v>
      </c>
      <c r="B339" s="69" t="s">
        <v>32</v>
      </c>
      <c r="C339" s="69" t="s">
        <v>22</v>
      </c>
      <c r="D339" s="69">
        <f>IF(NOT(ISBLANK(tblClean[[#This Row],[Pre-Booking Date]])), 1, 0)</f>
        <v>1</v>
      </c>
      <c r="E339" s="69">
        <f>IF(NOT(ISBLANK(tblClean[[#This Row],[Booking Date]])), 1, 0)</f>
        <v>1</v>
      </c>
      <c r="F339" s="70"/>
      <c r="G339" s="42">
        <v>45951</v>
      </c>
      <c r="H339" s="66" cm="1">
        <f t="array" ref="H339">IFERROR(INDEX(tblClean[Is_Cancelled],ROW()-1),"")</f>
        <v>1</v>
      </c>
      <c r="I339" s="53">
        <f>IF(tblHP[[#This Row],[Is_Cancelled]]=1, 0,
   (IF(tblHP[[#This Row],[Lead Type]]="Hot",3,IF(tblHP[[#This Row],[Lead Type]]="Warm",2,IF(tblHP[[#This Row],[Lead Type]]="Cold",1,0)))
    + IF(tblHP[[#This Row],[Is_Booked]]=1,4,IF(tblHP[[#This Row],[Is_PreBooked]]=1,2,0))
    + IF(ISNUMBER(tblHP[[#This Row],[Customer Rating]]), tblHP[[#This Row],[Customer Rating]]/10*2, 0)
   )
)</f>
        <v>0</v>
      </c>
      <c r="J339" s="53" t="str">
        <f>IF(tblHP[[#This Row],[Lead_Score]] &gt;= $M$2, "High",
 IF(tblHP[[#This Row],[Lead_Score]] &gt;= $M$3, "Medium", "Low"))</f>
        <v>Low</v>
      </c>
    </row>
    <row r="340" spans="1:10" x14ac:dyDescent="0.3">
      <c r="A340" s="65" t="s">
        <v>366</v>
      </c>
      <c r="B340" s="66" t="s">
        <v>15</v>
      </c>
      <c r="C340" s="66" t="s">
        <v>16</v>
      </c>
      <c r="D340" s="66">
        <f>IF(NOT(ISBLANK(tblClean[[#This Row],[Pre-Booking Date]])), 1, 0)</f>
        <v>1</v>
      </c>
      <c r="E340" s="66">
        <f>IF(NOT(ISBLANK(tblClean[[#This Row],[Booking Date]])), 1, 0)</f>
        <v>1</v>
      </c>
      <c r="F340" s="67">
        <v>3</v>
      </c>
      <c r="G340" s="35">
        <v>45957</v>
      </c>
      <c r="H340" s="66" cm="1">
        <f t="array" ref="H340">IFERROR(INDEX(tblClean[Is_Cancelled],ROW()-1),"")</f>
        <v>0</v>
      </c>
      <c r="I340" s="53">
        <f>IF(tblHP[[#This Row],[Is_Cancelled]]=1, 0,
   (IF(tblHP[[#This Row],[Lead Type]]="Hot",3,IF(tblHP[[#This Row],[Lead Type]]="Warm",2,IF(tblHP[[#This Row],[Lead Type]]="Cold",1,0)))
    + IF(tblHP[[#This Row],[Is_Booked]]=1,4,IF(tblHP[[#This Row],[Is_PreBooked]]=1,2,0))
    + IF(ISNUMBER(tblHP[[#This Row],[Customer Rating]]), tblHP[[#This Row],[Customer Rating]]/10*2, 0)
   )
)</f>
        <v>6.6</v>
      </c>
      <c r="J340" s="53" t="str">
        <f>IF(tblHP[[#This Row],[Lead_Score]] &gt;= $M$2, "High",
 IF(tblHP[[#This Row],[Lead_Score]] &gt;= $M$3, "Medium", "Low"))</f>
        <v>Low</v>
      </c>
    </row>
    <row r="341" spans="1:10" x14ac:dyDescent="0.3">
      <c r="A341" s="68" t="s">
        <v>367</v>
      </c>
      <c r="B341" s="69" t="s">
        <v>32</v>
      </c>
      <c r="C341" s="69" t="s">
        <v>22</v>
      </c>
      <c r="D341" s="69">
        <f>IF(NOT(ISBLANK(tblClean[[#This Row],[Pre-Booking Date]])), 1, 0)</f>
        <v>1</v>
      </c>
      <c r="E341" s="69">
        <f>IF(NOT(ISBLANK(tblClean[[#This Row],[Booking Date]])), 1, 0)</f>
        <v>1</v>
      </c>
      <c r="F341" s="70"/>
      <c r="G341" s="42">
        <v>45946</v>
      </c>
      <c r="H341" s="66" cm="1">
        <f t="array" ref="H341">IFERROR(INDEX(tblClean[Is_Cancelled],ROW()-1),"")</f>
        <v>1</v>
      </c>
      <c r="I341" s="53">
        <f>IF(tblHP[[#This Row],[Is_Cancelled]]=1, 0,
   (IF(tblHP[[#This Row],[Lead Type]]="Hot",3,IF(tblHP[[#This Row],[Lead Type]]="Warm",2,IF(tblHP[[#This Row],[Lead Type]]="Cold",1,0)))
    + IF(tblHP[[#This Row],[Is_Booked]]=1,4,IF(tblHP[[#This Row],[Is_PreBooked]]=1,2,0))
    + IF(ISNUMBER(tblHP[[#This Row],[Customer Rating]]), tblHP[[#This Row],[Customer Rating]]/10*2, 0)
   )
)</f>
        <v>0</v>
      </c>
      <c r="J341" s="53" t="str">
        <f>IF(tblHP[[#This Row],[Lead_Score]] &gt;= $M$2, "High",
 IF(tblHP[[#This Row],[Lead_Score]] &gt;= $M$3, "Medium", "Low"))</f>
        <v>Low</v>
      </c>
    </row>
    <row r="342" spans="1:10" x14ac:dyDescent="0.3">
      <c r="A342" s="65" t="s">
        <v>368</v>
      </c>
      <c r="B342" s="66" t="s">
        <v>32</v>
      </c>
      <c r="C342" s="66" t="s">
        <v>16</v>
      </c>
      <c r="D342" s="66">
        <f>IF(NOT(ISBLANK(tblClean[[#This Row],[Pre-Booking Date]])), 1, 0)</f>
        <v>1</v>
      </c>
      <c r="E342" s="66">
        <f>IF(NOT(ISBLANK(tblClean[[#This Row],[Booking Date]])), 1, 0)</f>
        <v>1</v>
      </c>
      <c r="F342" s="67">
        <v>10</v>
      </c>
      <c r="G342" s="35">
        <v>45933</v>
      </c>
      <c r="H342" s="66" cm="1">
        <f t="array" ref="H342">IFERROR(INDEX(tblClean[Is_Cancelled],ROW()-1),"")</f>
        <v>0</v>
      </c>
      <c r="I342" s="53">
        <f>IF(tblHP[[#This Row],[Is_Cancelled]]=1, 0,
   (IF(tblHP[[#This Row],[Lead Type]]="Hot",3,IF(tblHP[[#This Row],[Lead Type]]="Warm",2,IF(tblHP[[#This Row],[Lead Type]]="Cold",1,0)))
    + IF(tblHP[[#This Row],[Is_Booked]]=1,4,IF(tblHP[[#This Row],[Is_PreBooked]]=1,2,0))
    + IF(ISNUMBER(tblHP[[#This Row],[Customer Rating]]), tblHP[[#This Row],[Customer Rating]]/10*2, 0)
   )
)</f>
        <v>8</v>
      </c>
      <c r="J342" s="53" t="str">
        <f>IF(tblHP[[#This Row],[Lead_Score]] &gt;= $M$2, "High",
 IF(tblHP[[#This Row],[Lead_Score]] &gt;= $M$3, "Medium", "Low"))</f>
        <v>Medium</v>
      </c>
    </row>
    <row r="343" spans="1:10" x14ac:dyDescent="0.3">
      <c r="A343" s="68" t="s">
        <v>369</v>
      </c>
      <c r="B343" s="69" t="s">
        <v>21</v>
      </c>
      <c r="C343" s="69" t="s">
        <v>16</v>
      </c>
      <c r="D343" s="69">
        <f>IF(NOT(ISBLANK(tblClean[[#This Row],[Pre-Booking Date]])), 1, 0)</f>
        <v>1</v>
      </c>
      <c r="E343" s="69">
        <f>IF(NOT(ISBLANK(tblClean[[#This Row],[Booking Date]])), 1, 0)</f>
        <v>1</v>
      </c>
      <c r="F343" s="70">
        <v>1</v>
      </c>
      <c r="G343" s="42">
        <v>45946</v>
      </c>
      <c r="H343" s="66" cm="1">
        <f t="array" ref="H343">IFERROR(INDEX(tblClean[Is_Cancelled],ROW()-1),"")</f>
        <v>0</v>
      </c>
      <c r="I343" s="53">
        <f>IF(tblHP[[#This Row],[Is_Cancelled]]=1, 0,
   (IF(tblHP[[#This Row],[Lead Type]]="Hot",3,IF(tblHP[[#This Row],[Lead Type]]="Warm",2,IF(tblHP[[#This Row],[Lead Type]]="Cold",1,0)))
    + IF(tblHP[[#This Row],[Is_Booked]]=1,4,IF(tblHP[[#This Row],[Is_PreBooked]]=1,2,0))
    + IF(ISNUMBER(tblHP[[#This Row],[Customer Rating]]), tblHP[[#This Row],[Customer Rating]]/10*2, 0)
   )
)</f>
        <v>6.2</v>
      </c>
      <c r="J343" s="53" t="str">
        <f>IF(tblHP[[#This Row],[Lead_Score]] &gt;= $M$2, "High",
 IF(tblHP[[#This Row],[Lead_Score]] &gt;= $M$3, "Medium", "Low"))</f>
        <v>Low</v>
      </c>
    </row>
    <row r="344" spans="1:10" x14ac:dyDescent="0.3">
      <c r="A344" s="65" t="s">
        <v>370</v>
      </c>
      <c r="B344" s="66" t="s">
        <v>19</v>
      </c>
      <c r="C344" s="66" t="s">
        <v>16</v>
      </c>
      <c r="D344" s="66">
        <f>IF(NOT(ISBLANK(tblClean[[#This Row],[Pre-Booking Date]])), 1, 0)</f>
        <v>0</v>
      </c>
      <c r="E344" s="66">
        <f>IF(NOT(ISBLANK(tblClean[[#This Row],[Booking Date]])), 1, 0)</f>
        <v>0</v>
      </c>
      <c r="F344" s="67">
        <v>4</v>
      </c>
      <c r="G344" s="35">
        <v>45942</v>
      </c>
      <c r="H344" s="66" cm="1">
        <f t="array" ref="H344">IFERROR(INDEX(tblClean[Is_Cancelled],ROW()-1),"")</f>
        <v>0</v>
      </c>
      <c r="I344" s="53">
        <f>IF(tblHP[[#This Row],[Is_Cancelled]]=1, 0,
   (IF(tblHP[[#This Row],[Lead Type]]="Hot",3,IF(tblHP[[#This Row],[Lead Type]]="Warm",2,IF(tblHP[[#This Row],[Lead Type]]="Cold",1,0)))
    + IF(tblHP[[#This Row],[Is_Booked]]=1,4,IF(tblHP[[#This Row],[Is_PreBooked]]=1,2,0))
    + IF(ISNUMBER(tblHP[[#This Row],[Customer Rating]]), tblHP[[#This Row],[Customer Rating]]/10*2, 0)
   )
)</f>
        <v>2.8</v>
      </c>
      <c r="J344" s="53" t="str">
        <f>IF(tblHP[[#This Row],[Lead_Score]] &gt;= $M$2, "High",
 IF(tblHP[[#This Row],[Lead_Score]] &gt;= $M$3, "Medium", "Low"))</f>
        <v>Low</v>
      </c>
    </row>
    <row r="345" spans="1:10" x14ac:dyDescent="0.3">
      <c r="A345" s="68" t="s">
        <v>371</v>
      </c>
      <c r="B345" s="69" t="s">
        <v>19</v>
      </c>
      <c r="C345" s="69" t="s">
        <v>16</v>
      </c>
      <c r="D345" s="69">
        <f>IF(NOT(ISBLANK(tblClean[[#This Row],[Pre-Booking Date]])), 1, 0)</f>
        <v>1</v>
      </c>
      <c r="E345" s="69">
        <f>IF(NOT(ISBLANK(tblClean[[#This Row],[Booking Date]])), 1, 0)</f>
        <v>1</v>
      </c>
      <c r="F345" s="70">
        <v>8</v>
      </c>
      <c r="G345" s="42">
        <v>45944</v>
      </c>
      <c r="H345" s="66" cm="1">
        <f t="array" ref="H345">IFERROR(INDEX(tblClean[Is_Cancelled],ROW()-1),"")</f>
        <v>0</v>
      </c>
      <c r="I345" s="53">
        <f>IF(tblHP[[#This Row],[Is_Cancelled]]=1, 0,
   (IF(tblHP[[#This Row],[Lead Type]]="Hot",3,IF(tblHP[[#This Row],[Lead Type]]="Warm",2,IF(tblHP[[#This Row],[Lead Type]]="Cold",1,0)))
    + IF(tblHP[[#This Row],[Is_Booked]]=1,4,IF(tblHP[[#This Row],[Is_PreBooked]]=1,2,0))
    + IF(ISNUMBER(tblHP[[#This Row],[Customer Rating]]), tblHP[[#This Row],[Customer Rating]]/10*2, 0)
   )
)</f>
        <v>7.6</v>
      </c>
      <c r="J345" s="53" t="str">
        <f>IF(tblHP[[#This Row],[Lead_Score]] &gt;= $M$2, "High",
 IF(tblHP[[#This Row],[Lead_Score]] &gt;= $M$3, "Medium", "Low"))</f>
        <v>Medium</v>
      </c>
    </row>
    <row r="346" spans="1:10" x14ac:dyDescent="0.3">
      <c r="A346" s="65" t="s">
        <v>372</v>
      </c>
      <c r="B346" s="66" t="s">
        <v>32</v>
      </c>
      <c r="C346" s="66" t="s">
        <v>16</v>
      </c>
      <c r="D346" s="66">
        <f>IF(NOT(ISBLANK(tblClean[[#This Row],[Pre-Booking Date]])), 1, 0)</f>
        <v>0</v>
      </c>
      <c r="E346" s="66">
        <f>IF(NOT(ISBLANK(tblClean[[#This Row],[Booking Date]])), 1, 0)</f>
        <v>0</v>
      </c>
      <c r="F346" s="67">
        <v>3</v>
      </c>
      <c r="G346" s="35">
        <v>45941</v>
      </c>
      <c r="H346" s="66" cm="1">
        <f t="array" ref="H346">IFERROR(INDEX(tblClean[Is_Cancelled],ROW()-1),"")</f>
        <v>0</v>
      </c>
      <c r="I346" s="53">
        <f>IF(tblHP[[#This Row],[Is_Cancelled]]=1, 0,
   (IF(tblHP[[#This Row],[Lead Type]]="Hot",3,IF(tblHP[[#This Row],[Lead Type]]="Warm",2,IF(tblHP[[#This Row],[Lead Type]]="Cold",1,0)))
    + IF(tblHP[[#This Row],[Is_Booked]]=1,4,IF(tblHP[[#This Row],[Is_PreBooked]]=1,2,0))
    + IF(ISNUMBER(tblHP[[#This Row],[Customer Rating]]), tblHP[[#This Row],[Customer Rating]]/10*2, 0)
   )
)</f>
        <v>2.6</v>
      </c>
      <c r="J346" s="53" t="str">
        <f>IF(tblHP[[#This Row],[Lead_Score]] &gt;= $M$2, "High",
 IF(tblHP[[#This Row],[Lead_Score]] &gt;= $M$3, "Medium", "Low"))</f>
        <v>Low</v>
      </c>
    </row>
    <row r="347" spans="1:10" x14ac:dyDescent="0.3">
      <c r="A347" s="68" t="s">
        <v>373</v>
      </c>
      <c r="B347" s="69" t="s">
        <v>32</v>
      </c>
      <c r="C347" s="69" t="s">
        <v>16</v>
      </c>
      <c r="D347" s="69">
        <f>IF(NOT(ISBLANK(tblClean[[#This Row],[Pre-Booking Date]])), 1, 0)</f>
        <v>1</v>
      </c>
      <c r="E347" s="69">
        <f>IF(NOT(ISBLANK(tblClean[[#This Row],[Booking Date]])), 1, 0)</f>
        <v>1</v>
      </c>
      <c r="F347" s="70">
        <v>6</v>
      </c>
      <c r="G347" s="42">
        <v>45941</v>
      </c>
      <c r="H347" s="66" cm="1">
        <f t="array" ref="H347">IFERROR(INDEX(tblClean[Is_Cancelled],ROW()-1),"")</f>
        <v>0</v>
      </c>
      <c r="I347" s="53">
        <f>IF(tblHP[[#This Row],[Is_Cancelled]]=1, 0,
   (IF(tblHP[[#This Row],[Lead Type]]="Hot",3,IF(tblHP[[#This Row],[Lead Type]]="Warm",2,IF(tblHP[[#This Row],[Lead Type]]="Cold",1,0)))
    + IF(tblHP[[#This Row],[Is_Booked]]=1,4,IF(tblHP[[#This Row],[Is_PreBooked]]=1,2,0))
    + IF(ISNUMBER(tblHP[[#This Row],[Customer Rating]]), tblHP[[#This Row],[Customer Rating]]/10*2, 0)
   )
)</f>
        <v>7.2</v>
      </c>
      <c r="J347" s="53" t="str">
        <f>IF(tblHP[[#This Row],[Lead_Score]] &gt;= $M$2, "High",
 IF(tblHP[[#This Row],[Lead_Score]] &gt;= $M$3, "Medium", "Low"))</f>
        <v>Low</v>
      </c>
    </row>
    <row r="348" spans="1:10" x14ac:dyDescent="0.3">
      <c r="A348" s="65" t="s">
        <v>374</v>
      </c>
      <c r="B348" s="66" t="s">
        <v>21</v>
      </c>
      <c r="C348" s="66" t="s">
        <v>16</v>
      </c>
      <c r="D348" s="66">
        <f>IF(NOT(ISBLANK(tblClean[[#This Row],[Pre-Booking Date]])), 1, 0)</f>
        <v>0</v>
      </c>
      <c r="E348" s="66">
        <f>IF(NOT(ISBLANK(tblClean[[#This Row],[Booking Date]])), 1, 0)</f>
        <v>0</v>
      </c>
      <c r="F348" s="67">
        <v>4</v>
      </c>
      <c r="G348" s="35">
        <v>45952</v>
      </c>
      <c r="H348" s="66" cm="1">
        <f t="array" ref="H348">IFERROR(INDEX(tblClean[Is_Cancelled],ROW()-1),"")</f>
        <v>0</v>
      </c>
      <c r="I348" s="53">
        <f>IF(tblHP[[#This Row],[Is_Cancelled]]=1, 0,
   (IF(tblHP[[#This Row],[Lead Type]]="Hot",3,IF(tblHP[[#This Row],[Lead Type]]="Warm",2,IF(tblHP[[#This Row],[Lead Type]]="Cold",1,0)))
    + IF(tblHP[[#This Row],[Is_Booked]]=1,4,IF(tblHP[[#This Row],[Is_PreBooked]]=1,2,0))
    + IF(ISNUMBER(tblHP[[#This Row],[Customer Rating]]), tblHP[[#This Row],[Customer Rating]]/10*2, 0)
   )
)</f>
        <v>2.8</v>
      </c>
      <c r="J348" s="53" t="str">
        <f>IF(tblHP[[#This Row],[Lead_Score]] &gt;= $M$2, "High",
 IF(tblHP[[#This Row],[Lead_Score]] &gt;= $M$3, "Medium", "Low"))</f>
        <v>Low</v>
      </c>
    </row>
    <row r="349" spans="1:10" x14ac:dyDescent="0.3">
      <c r="A349" s="68" t="s">
        <v>375</v>
      </c>
      <c r="B349" s="69" t="s">
        <v>32</v>
      </c>
      <c r="C349" s="69" t="s">
        <v>30</v>
      </c>
      <c r="D349" s="69">
        <f>IF(NOT(ISBLANK(tblClean[[#This Row],[Pre-Booking Date]])), 1, 0)</f>
        <v>1</v>
      </c>
      <c r="E349" s="69">
        <f>IF(NOT(ISBLANK(tblClean[[#This Row],[Booking Date]])), 1, 0)</f>
        <v>1</v>
      </c>
      <c r="F349" s="70">
        <v>8</v>
      </c>
      <c r="G349" s="42">
        <v>45934</v>
      </c>
      <c r="H349" s="66" cm="1">
        <f t="array" ref="H349">IFERROR(INDEX(tblClean[Is_Cancelled],ROW()-1),"")</f>
        <v>0</v>
      </c>
      <c r="I349" s="53">
        <f>IF(tblHP[[#This Row],[Is_Cancelled]]=1, 0,
   (IF(tblHP[[#This Row],[Lead Type]]="Hot",3,IF(tblHP[[#This Row],[Lead Type]]="Warm",2,IF(tblHP[[#This Row],[Lead Type]]="Cold",1,0)))
    + IF(tblHP[[#This Row],[Is_Booked]]=1,4,IF(tblHP[[#This Row],[Is_PreBooked]]=1,2,0))
    + IF(ISNUMBER(tblHP[[#This Row],[Customer Rating]]), tblHP[[#This Row],[Customer Rating]]/10*2, 0)
   )
)</f>
        <v>8.6</v>
      </c>
      <c r="J349" s="53" t="str">
        <f>IF(tblHP[[#This Row],[Lead_Score]] &gt;= $M$2, "High",
 IF(tblHP[[#This Row],[Lead_Score]] &gt;= $M$3, "Medium", "Low"))</f>
        <v>High</v>
      </c>
    </row>
    <row r="350" spans="1:10" x14ac:dyDescent="0.3">
      <c r="A350" s="65" t="s">
        <v>376</v>
      </c>
      <c r="B350" s="66" t="s">
        <v>21</v>
      </c>
      <c r="C350" s="66" t="s">
        <v>16</v>
      </c>
      <c r="D350" s="66">
        <f>IF(NOT(ISBLANK(tblClean[[#This Row],[Pre-Booking Date]])), 1, 0)</f>
        <v>1</v>
      </c>
      <c r="E350" s="66">
        <f>IF(NOT(ISBLANK(tblClean[[#This Row],[Booking Date]])), 1, 0)</f>
        <v>1</v>
      </c>
      <c r="F350" s="67">
        <v>4</v>
      </c>
      <c r="G350" s="35">
        <v>45958</v>
      </c>
      <c r="H350" s="66" cm="1">
        <f t="array" ref="H350">IFERROR(INDEX(tblClean[Is_Cancelled],ROW()-1),"")</f>
        <v>0</v>
      </c>
      <c r="I350" s="53">
        <f>IF(tblHP[[#This Row],[Is_Cancelled]]=1, 0,
   (IF(tblHP[[#This Row],[Lead Type]]="Hot",3,IF(tblHP[[#This Row],[Lead Type]]="Warm",2,IF(tblHP[[#This Row],[Lead Type]]="Cold",1,0)))
    + IF(tblHP[[#This Row],[Is_Booked]]=1,4,IF(tblHP[[#This Row],[Is_PreBooked]]=1,2,0))
    + IF(ISNUMBER(tblHP[[#This Row],[Customer Rating]]), tblHP[[#This Row],[Customer Rating]]/10*2, 0)
   )
)</f>
        <v>6.8</v>
      </c>
      <c r="J350" s="53" t="str">
        <f>IF(tblHP[[#This Row],[Lead_Score]] &gt;= $M$2, "High",
 IF(tblHP[[#This Row],[Lead_Score]] &gt;= $M$3, "Medium", "Low"))</f>
        <v>Low</v>
      </c>
    </row>
    <row r="351" spans="1:10" x14ac:dyDescent="0.3">
      <c r="A351" s="68" t="s">
        <v>377</v>
      </c>
      <c r="B351" s="69" t="s">
        <v>19</v>
      </c>
      <c r="C351" s="69" t="s">
        <v>16</v>
      </c>
      <c r="D351" s="69">
        <f>IF(NOT(ISBLANK(tblClean[[#This Row],[Pre-Booking Date]])), 1, 0)</f>
        <v>1</v>
      </c>
      <c r="E351" s="69">
        <f>IF(NOT(ISBLANK(tblClean[[#This Row],[Booking Date]])), 1, 0)</f>
        <v>1</v>
      </c>
      <c r="F351" s="70">
        <v>6</v>
      </c>
      <c r="G351" s="42">
        <v>45936</v>
      </c>
      <c r="H351" s="66" cm="1">
        <f t="array" ref="H351">IFERROR(INDEX(tblClean[Is_Cancelled],ROW()-1),"")</f>
        <v>0</v>
      </c>
      <c r="I351" s="53">
        <f>IF(tblHP[[#This Row],[Is_Cancelled]]=1, 0,
   (IF(tblHP[[#This Row],[Lead Type]]="Hot",3,IF(tblHP[[#This Row],[Lead Type]]="Warm",2,IF(tblHP[[#This Row],[Lead Type]]="Cold",1,0)))
    + IF(tblHP[[#This Row],[Is_Booked]]=1,4,IF(tblHP[[#This Row],[Is_PreBooked]]=1,2,0))
    + IF(ISNUMBER(tblHP[[#This Row],[Customer Rating]]), tblHP[[#This Row],[Customer Rating]]/10*2, 0)
   )
)</f>
        <v>7.2</v>
      </c>
      <c r="J351" s="53" t="str">
        <f>IF(tblHP[[#This Row],[Lead_Score]] &gt;= $M$2, "High",
 IF(tblHP[[#This Row],[Lead_Score]] &gt;= $M$3, "Medium", "Low"))</f>
        <v>Low</v>
      </c>
    </row>
    <row r="352" spans="1:10" x14ac:dyDescent="0.3">
      <c r="A352" s="65" t="s">
        <v>378</v>
      </c>
      <c r="B352" s="66" t="s">
        <v>19</v>
      </c>
      <c r="C352" s="66" t="s">
        <v>16</v>
      </c>
      <c r="D352" s="66">
        <f>IF(NOT(ISBLANK(tblClean[[#This Row],[Pre-Booking Date]])), 1, 0)</f>
        <v>1</v>
      </c>
      <c r="E352" s="66">
        <f>IF(NOT(ISBLANK(tblClean[[#This Row],[Booking Date]])), 1, 0)</f>
        <v>1</v>
      </c>
      <c r="F352" s="67"/>
      <c r="G352" s="35">
        <v>45941</v>
      </c>
      <c r="H352" s="66" cm="1">
        <f t="array" ref="H352">IFERROR(INDEX(tblClean[Is_Cancelled],ROW()-1),"")</f>
        <v>1</v>
      </c>
      <c r="I352" s="53">
        <f>IF(tblHP[[#This Row],[Is_Cancelled]]=1, 0,
   (IF(tblHP[[#This Row],[Lead Type]]="Hot",3,IF(tblHP[[#This Row],[Lead Type]]="Warm",2,IF(tblHP[[#This Row],[Lead Type]]="Cold",1,0)))
    + IF(tblHP[[#This Row],[Is_Booked]]=1,4,IF(tblHP[[#This Row],[Is_PreBooked]]=1,2,0))
    + IF(ISNUMBER(tblHP[[#This Row],[Customer Rating]]), tblHP[[#This Row],[Customer Rating]]/10*2, 0)
   )
)</f>
        <v>0</v>
      </c>
      <c r="J352" s="53" t="str">
        <f>IF(tblHP[[#This Row],[Lead_Score]] &gt;= $M$2, "High",
 IF(tblHP[[#This Row],[Lead_Score]] &gt;= $M$3, "Medium", "Low"))</f>
        <v>Low</v>
      </c>
    </row>
    <row r="353" spans="1:10" x14ac:dyDescent="0.3">
      <c r="A353" s="68" t="s">
        <v>379</v>
      </c>
      <c r="B353" s="69" t="s">
        <v>15</v>
      </c>
      <c r="C353" s="69" t="s">
        <v>16</v>
      </c>
      <c r="D353" s="69">
        <f>IF(NOT(ISBLANK(tblClean[[#This Row],[Pre-Booking Date]])), 1, 0)</f>
        <v>1</v>
      </c>
      <c r="E353" s="69">
        <f>IF(NOT(ISBLANK(tblClean[[#This Row],[Booking Date]])), 1, 0)</f>
        <v>1</v>
      </c>
      <c r="F353" s="70"/>
      <c r="G353" s="42">
        <v>45944</v>
      </c>
      <c r="H353" s="66" cm="1">
        <f t="array" ref="H353">IFERROR(INDEX(tblClean[Is_Cancelled],ROW()-1),"")</f>
        <v>1</v>
      </c>
      <c r="I353" s="53">
        <f>IF(tblHP[[#This Row],[Is_Cancelled]]=1, 0,
   (IF(tblHP[[#This Row],[Lead Type]]="Hot",3,IF(tblHP[[#This Row],[Lead Type]]="Warm",2,IF(tblHP[[#This Row],[Lead Type]]="Cold",1,0)))
    + IF(tblHP[[#This Row],[Is_Booked]]=1,4,IF(tblHP[[#This Row],[Is_PreBooked]]=1,2,0))
    + IF(ISNUMBER(tblHP[[#This Row],[Customer Rating]]), tblHP[[#This Row],[Customer Rating]]/10*2, 0)
   )
)</f>
        <v>0</v>
      </c>
      <c r="J353" s="53" t="str">
        <f>IF(tblHP[[#This Row],[Lead_Score]] &gt;= $M$2, "High",
 IF(tblHP[[#This Row],[Lead_Score]] &gt;= $M$3, "Medium", "Low"))</f>
        <v>Low</v>
      </c>
    </row>
    <row r="354" spans="1:10" x14ac:dyDescent="0.3">
      <c r="A354" s="65" t="s">
        <v>380</v>
      </c>
      <c r="B354" s="66" t="s">
        <v>19</v>
      </c>
      <c r="C354" s="66" t="s">
        <v>16</v>
      </c>
      <c r="D354" s="66">
        <f>IF(NOT(ISBLANK(tblClean[[#This Row],[Pre-Booking Date]])), 1, 0)</f>
        <v>1</v>
      </c>
      <c r="E354" s="66">
        <f>IF(NOT(ISBLANK(tblClean[[#This Row],[Booking Date]])), 1, 0)</f>
        <v>1</v>
      </c>
      <c r="F354" s="67">
        <v>5</v>
      </c>
      <c r="G354" s="35">
        <v>45953</v>
      </c>
      <c r="H354" s="66" cm="1">
        <f t="array" ref="H354">IFERROR(INDEX(tblClean[Is_Cancelled],ROW()-1),"")</f>
        <v>0</v>
      </c>
      <c r="I354" s="53">
        <f>IF(tblHP[[#This Row],[Is_Cancelled]]=1, 0,
   (IF(tblHP[[#This Row],[Lead Type]]="Hot",3,IF(tblHP[[#This Row],[Lead Type]]="Warm",2,IF(tblHP[[#This Row],[Lead Type]]="Cold",1,0)))
    + IF(tblHP[[#This Row],[Is_Booked]]=1,4,IF(tblHP[[#This Row],[Is_PreBooked]]=1,2,0))
    + IF(ISNUMBER(tblHP[[#This Row],[Customer Rating]]), tblHP[[#This Row],[Customer Rating]]/10*2, 0)
   )
)</f>
        <v>7</v>
      </c>
      <c r="J354" s="53" t="str">
        <f>IF(tblHP[[#This Row],[Lead_Score]] &gt;= $M$2, "High",
 IF(tblHP[[#This Row],[Lead_Score]] &gt;= $M$3, "Medium", "Low"))</f>
        <v>Low</v>
      </c>
    </row>
    <row r="355" spans="1:10" x14ac:dyDescent="0.3">
      <c r="A355" s="68" t="s">
        <v>381</v>
      </c>
      <c r="B355" s="69" t="s">
        <v>32</v>
      </c>
      <c r="C355" s="69" t="s">
        <v>22</v>
      </c>
      <c r="D355" s="69">
        <f>IF(NOT(ISBLANK(tblClean[[#This Row],[Pre-Booking Date]])), 1, 0)</f>
        <v>1</v>
      </c>
      <c r="E355" s="69">
        <f>IF(NOT(ISBLANK(tblClean[[#This Row],[Booking Date]])), 1, 0)</f>
        <v>1</v>
      </c>
      <c r="F355" s="70"/>
      <c r="G355" s="42">
        <v>45946</v>
      </c>
      <c r="H355" s="66" cm="1">
        <f t="array" ref="H355">IFERROR(INDEX(tblClean[Is_Cancelled],ROW()-1),"")</f>
        <v>1</v>
      </c>
      <c r="I355" s="53">
        <f>IF(tblHP[[#This Row],[Is_Cancelled]]=1, 0,
   (IF(tblHP[[#This Row],[Lead Type]]="Hot",3,IF(tblHP[[#This Row],[Lead Type]]="Warm",2,IF(tblHP[[#This Row],[Lead Type]]="Cold",1,0)))
    + IF(tblHP[[#This Row],[Is_Booked]]=1,4,IF(tblHP[[#This Row],[Is_PreBooked]]=1,2,0))
    + IF(ISNUMBER(tblHP[[#This Row],[Customer Rating]]), tblHP[[#This Row],[Customer Rating]]/10*2, 0)
   )
)</f>
        <v>0</v>
      </c>
      <c r="J355" s="53" t="str">
        <f>IF(tblHP[[#This Row],[Lead_Score]] &gt;= $M$2, "High",
 IF(tblHP[[#This Row],[Lead_Score]] &gt;= $M$3, "Medium", "Low"))</f>
        <v>Low</v>
      </c>
    </row>
    <row r="356" spans="1:10" x14ac:dyDescent="0.3">
      <c r="A356" s="65" t="s">
        <v>382</v>
      </c>
      <c r="B356" s="66" t="s">
        <v>19</v>
      </c>
      <c r="C356" s="66" t="s">
        <v>30</v>
      </c>
      <c r="D356" s="66">
        <f>IF(NOT(ISBLANK(tblClean[[#This Row],[Pre-Booking Date]])), 1, 0)</f>
        <v>1</v>
      </c>
      <c r="E356" s="66">
        <f>IF(NOT(ISBLANK(tblClean[[#This Row],[Booking Date]])), 1, 0)</f>
        <v>1</v>
      </c>
      <c r="F356" s="67">
        <v>2</v>
      </c>
      <c r="G356" s="35">
        <v>45940</v>
      </c>
      <c r="H356" s="66" cm="1">
        <f t="array" ref="H356">IFERROR(INDEX(tblClean[Is_Cancelled],ROW()-1),"")</f>
        <v>0</v>
      </c>
      <c r="I356" s="53">
        <f>IF(tblHP[[#This Row],[Is_Cancelled]]=1, 0,
   (IF(tblHP[[#This Row],[Lead Type]]="Hot",3,IF(tblHP[[#This Row],[Lead Type]]="Warm",2,IF(tblHP[[#This Row],[Lead Type]]="Cold",1,0)))
    + IF(tblHP[[#This Row],[Is_Booked]]=1,4,IF(tblHP[[#This Row],[Is_PreBooked]]=1,2,0))
    + IF(ISNUMBER(tblHP[[#This Row],[Customer Rating]]), tblHP[[#This Row],[Customer Rating]]/10*2, 0)
   )
)</f>
        <v>7.4</v>
      </c>
      <c r="J356" s="53" t="str">
        <f>IF(tblHP[[#This Row],[Lead_Score]] &gt;= $M$2, "High",
 IF(tblHP[[#This Row],[Lead_Score]] &gt;= $M$3, "Medium", "Low"))</f>
        <v>Low</v>
      </c>
    </row>
    <row r="357" spans="1:10" x14ac:dyDescent="0.3">
      <c r="A357" s="68" t="s">
        <v>383</v>
      </c>
      <c r="B357" s="69" t="s">
        <v>21</v>
      </c>
      <c r="C357" s="69" t="s">
        <v>16</v>
      </c>
      <c r="D357" s="69">
        <f>IF(NOT(ISBLANK(tblClean[[#This Row],[Pre-Booking Date]])), 1, 0)</f>
        <v>1</v>
      </c>
      <c r="E357" s="69">
        <f>IF(NOT(ISBLANK(tblClean[[#This Row],[Booking Date]])), 1, 0)</f>
        <v>1</v>
      </c>
      <c r="F357" s="70">
        <v>3</v>
      </c>
      <c r="G357" s="42">
        <v>45952</v>
      </c>
      <c r="H357" s="66" cm="1">
        <f t="array" ref="H357">IFERROR(INDEX(tblClean[Is_Cancelled],ROW()-1),"")</f>
        <v>0</v>
      </c>
      <c r="I357" s="53">
        <f>IF(tblHP[[#This Row],[Is_Cancelled]]=1, 0,
   (IF(tblHP[[#This Row],[Lead Type]]="Hot",3,IF(tblHP[[#This Row],[Lead Type]]="Warm",2,IF(tblHP[[#This Row],[Lead Type]]="Cold",1,0)))
    + IF(tblHP[[#This Row],[Is_Booked]]=1,4,IF(tblHP[[#This Row],[Is_PreBooked]]=1,2,0))
    + IF(ISNUMBER(tblHP[[#This Row],[Customer Rating]]), tblHP[[#This Row],[Customer Rating]]/10*2, 0)
   )
)</f>
        <v>6.6</v>
      </c>
      <c r="J357" s="53" t="str">
        <f>IF(tblHP[[#This Row],[Lead_Score]] &gt;= $M$2, "High",
 IF(tblHP[[#This Row],[Lead_Score]] &gt;= $M$3, "Medium", "Low"))</f>
        <v>Low</v>
      </c>
    </row>
    <row r="358" spans="1:10" x14ac:dyDescent="0.3">
      <c r="A358" s="65" t="s">
        <v>384</v>
      </c>
      <c r="B358" s="66" t="s">
        <v>19</v>
      </c>
      <c r="C358" s="66" t="s">
        <v>16</v>
      </c>
      <c r="D358" s="66">
        <f>IF(NOT(ISBLANK(tblClean[[#This Row],[Pre-Booking Date]])), 1, 0)</f>
        <v>1</v>
      </c>
      <c r="E358" s="66">
        <f>IF(NOT(ISBLANK(tblClean[[#This Row],[Booking Date]])), 1, 0)</f>
        <v>1</v>
      </c>
      <c r="F358" s="67">
        <v>10</v>
      </c>
      <c r="G358" s="35">
        <v>45961</v>
      </c>
      <c r="H358" s="66" cm="1">
        <f t="array" ref="H358">IFERROR(INDEX(tblClean[Is_Cancelled],ROW()-1),"")</f>
        <v>0</v>
      </c>
      <c r="I358" s="53">
        <f>IF(tblHP[[#This Row],[Is_Cancelled]]=1, 0,
   (IF(tblHP[[#This Row],[Lead Type]]="Hot",3,IF(tblHP[[#This Row],[Lead Type]]="Warm",2,IF(tblHP[[#This Row],[Lead Type]]="Cold",1,0)))
    + IF(tblHP[[#This Row],[Is_Booked]]=1,4,IF(tblHP[[#This Row],[Is_PreBooked]]=1,2,0))
    + IF(ISNUMBER(tblHP[[#This Row],[Customer Rating]]), tblHP[[#This Row],[Customer Rating]]/10*2, 0)
   )
)</f>
        <v>8</v>
      </c>
      <c r="J358" s="53" t="str">
        <f>IF(tblHP[[#This Row],[Lead_Score]] &gt;= $M$2, "High",
 IF(tblHP[[#This Row],[Lead_Score]] &gt;= $M$3, "Medium", "Low"))</f>
        <v>Medium</v>
      </c>
    </row>
    <row r="359" spans="1:10" x14ac:dyDescent="0.3">
      <c r="A359" s="68" t="s">
        <v>385</v>
      </c>
      <c r="B359" s="69" t="s">
        <v>15</v>
      </c>
      <c r="C359" s="69" t="s">
        <v>16</v>
      </c>
      <c r="D359" s="69">
        <f>IF(NOT(ISBLANK(tblClean[[#This Row],[Pre-Booking Date]])), 1, 0)</f>
        <v>1</v>
      </c>
      <c r="E359" s="69">
        <f>IF(NOT(ISBLANK(tblClean[[#This Row],[Booking Date]])), 1, 0)</f>
        <v>1</v>
      </c>
      <c r="F359" s="70">
        <v>3</v>
      </c>
      <c r="G359" s="42">
        <v>45943</v>
      </c>
      <c r="H359" s="66" cm="1">
        <f t="array" ref="H359">IFERROR(INDEX(tblClean[Is_Cancelled],ROW()-1),"")</f>
        <v>0</v>
      </c>
      <c r="I359" s="53">
        <f>IF(tblHP[[#This Row],[Is_Cancelled]]=1, 0,
   (IF(tblHP[[#This Row],[Lead Type]]="Hot",3,IF(tblHP[[#This Row],[Lead Type]]="Warm",2,IF(tblHP[[#This Row],[Lead Type]]="Cold",1,0)))
    + IF(tblHP[[#This Row],[Is_Booked]]=1,4,IF(tblHP[[#This Row],[Is_PreBooked]]=1,2,0))
    + IF(ISNUMBER(tblHP[[#This Row],[Customer Rating]]), tblHP[[#This Row],[Customer Rating]]/10*2, 0)
   )
)</f>
        <v>6.6</v>
      </c>
      <c r="J359" s="53" t="str">
        <f>IF(tblHP[[#This Row],[Lead_Score]] &gt;= $M$2, "High",
 IF(tblHP[[#This Row],[Lead_Score]] &gt;= $M$3, "Medium", "Low"))</f>
        <v>Low</v>
      </c>
    </row>
    <row r="360" spans="1:10" x14ac:dyDescent="0.3">
      <c r="A360" s="65" t="s">
        <v>386</v>
      </c>
      <c r="B360" s="66" t="s">
        <v>19</v>
      </c>
      <c r="C360" s="66" t="s">
        <v>22</v>
      </c>
      <c r="D360" s="66">
        <f>IF(NOT(ISBLANK(tblClean[[#This Row],[Pre-Booking Date]])), 1, 0)</f>
        <v>1</v>
      </c>
      <c r="E360" s="66">
        <f>IF(NOT(ISBLANK(tblClean[[#This Row],[Booking Date]])), 1, 0)</f>
        <v>1</v>
      </c>
      <c r="F360" s="67"/>
      <c r="G360" s="35">
        <v>45957</v>
      </c>
      <c r="H360" s="66" cm="1">
        <f t="array" ref="H360">IFERROR(INDEX(tblClean[Is_Cancelled],ROW()-1),"")</f>
        <v>1</v>
      </c>
      <c r="I360" s="53">
        <f>IF(tblHP[[#This Row],[Is_Cancelled]]=1, 0,
   (IF(tblHP[[#This Row],[Lead Type]]="Hot",3,IF(tblHP[[#This Row],[Lead Type]]="Warm",2,IF(tblHP[[#This Row],[Lead Type]]="Cold",1,0)))
    + IF(tblHP[[#This Row],[Is_Booked]]=1,4,IF(tblHP[[#This Row],[Is_PreBooked]]=1,2,0))
    + IF(ISNUMBER(tblHP[[#This Row],[Customer Rating]]), tblHP[[#This Row],[Customer Rating]]/10*2, 0)
   )
)</f>
        <v>0</v>
      </c>
      <c r="J360" s="53" t="str">
        <f>IF(tblHP[[#This Row],[Lead_Score]] &gt;= $M$2, "High",
 IF(tblHP[[#This Row],[Lead_Score]] &gt;= $M$3, "Medium", "Low"))</f>
        <v>Low</v>
      </c>
    </row>
    <row r="361" spans="1:10" x14ac:dyDescent="0.3">
      <c r="A361" s="68" t="s">
        <v>387</v>
      </c>
      <c r="B361" s="69" t="s">
        <v>21</v>
      </c>
      <c r="C361" s="69" t="s">
        <v>30</v>
      </c>
      <c r="D361" s="69">
        <f>IF(NOT(ISBLANK(tblClean[[#This Row],[Pre-Booking Date]])), 1, 0)</f>
        <v>1</v>
      </c>
      <c r="E361" s="69">
        <f>IF(NOT(ISBLANK(tblClean[[#This Row],[Booking Date]])), 1, 0)</f>
        <v>1</v>
      </c>
      <c r="F361" s="70">
        <v>5</v>
      </c>
      <c r="G361" s="42">
        <v>45955</v>
      </c>
      <c r="H361" s="66" cm="1">
        <f t="array" ref="H361">IFERROR(INDEX(tblClean[Is_Cancelled],ROW()-1),"")</f>
        <v>0</v>
      </c>
      <c r="I361" s="53">
        <f>IF(tblHP[[#This Row],[Is_Cancelled]]=1, 0,
   (IF(tblHP[[#This Row],[Lead Type]]="Hot",3,IF(tblHP[[#This Row],[Lead Type]]="Warm",2,IF(tblHP[[#This Row],[Lead Type]]="Cold",1,0)))
    + IF(tblHP[[#This Row],[Is_Booked]]=1,4,IF(tblHP[[#This Row],[Is_PreBooked]]=1,2,0))
    + IF(ISNUMBER(tblHP[[#This Row],[Customer Rating]]), tblHP[[#This Row],[Customer Rating]]/10*2, 0)
   )
)</f>
        <v>8</v>
      </c>
      <c r="J361" s="53" t="str">
        <f>IF(tblHP[[#This Row],[Lead_Score]] &gt;= $M$2, "High",
 IF(tblHP[[#This Row],[Lead_Score]] &gt;= $M$3, "Medium", "Low"))</f>
        <v>Medium</v>
      </c>
    </row>
    <row r="362" spans="1:10" x14ac:dyDescent="0.3">
      <c r="A362" s="65" t="s">
        <v>388</v>
      </c>
      <c r="B362" s="66" t="s">
        <v>21</v>
      </c>
      <c r="C362" s="66" t="s">
        <v>16</v>
      </c>
      <c r="D362" s="66">
        <f>IF(NOT(ISBLANK(tblClean[[#This Row],[Pre-Booking Date]])), 1, 0)</f>
        <v>0</v>
      </c>
      <c r="E362" s="66">
        <f>IF(NOT(ISBLANK(tblClean[[#This Row],[Booking Date]])), 1, 0)</f>
        <v>0</v>
      </c>
      <c r="F362" s="67">
        <v>8</v>
      </c>
      <c r="G362" s="35">
        <v>45948</v>
      </c>
      <c r="H362" s="66" cm="1">
        <f t="array" ref="H362">IFERROR(INDEX(tblClean[Is_Cancelled],ROW()-1),"")</f>
        <v>0</v>
      </c>
      <c r="I362" s="53">
        <f>IF(tblHP[[#This Row],[Is_Cancelled]]=1, 0,
   (IF(tblHP[[#This Row],[Lead Type]]="Hot",3,IF(tblHP[[#This Row],[Lead Type]]="Warm",2,IF(tblHP[[#This Row],[Lead Type]]="Cold",1,0)))
    + IF(tblHP[[#This Row],[Is_Booked]]=1,4,IF(tblHP[[#This Row],[Is_PreBooked]]=1,2,0))
    + IF(ISNUMBER(tblHP[[#This Row],[Customer Rating]]), tblHP[[#This Row],[Customer Rating]]/10*2, 0)
   )
)</f>
        <v>3.6</v>
      </c>
      <c r="J362" s="53" t="str">
        <f>IF(tblHP[[#This Row],[Lead_Score]] &gt;= $M$2, "High",
 IF(tblHP[[#This Row],[Lead_Score]] &gt;= $M$3, "Medium", "Low"))</f>
        <v>Low</v>
      </c>
    </row>
    <row r="363" spans="1:10" x14ac:dyDescent="0.3">
      <c r="A363" s="68" t="s">
        <v>389</v>
      </c>
      <c r="B363" s="69" t="s">
        <v>32</v>
      </c>
      <c r="C363" s="69" t="s">
        <v>16</v>
      </c>
      <c r="D363" s="69">
        <f>IF(NOT(ISBLANK(tblClean[[#This Row],[Pre-Booking Date]])), 1, 0)</f>
        <v>1</v>
      </c>
      <c r="E363" s="69">
        <f>IF(NOT(ISBLANK(tblClean[[#This Row],[Booking Date]])), 1, 0)</f>
        <v>1</v>
      </c>
      <c r="F363" s="70">
        <v>0</v>
      </c>
      <c r="G363" s="42">
        <v>45932</v>
      </c>
      <c r="H363" s="66" cm="1">
        <f t="array" ref="H363">IFERROR(INDEX(tblClean[Is_Cancelled],ROW()-1),"")</f>
        <v>0</v>
      </c>
      <c r="I363" s="53">
        <f>IF(tblHP[[#This Row],[Is_Cancelled]]=1, 0,
   (IF(tblHP[[#This Row],[Lead Type]]="Hot",3,IF(tblHP[[#This Row],[Lead Type]]="Warm",2,IF(tblHP[[#This Row],[Lead Type]]="Cold",1,0)))
    + IF(tblHP[[#This Row],[Is_Booked]]=1,4,IF(tblHP[[#This Row],[Is_PreBooked]]=1,2,0))
    + IF(ISNUMBER(tblHP[[#This Row],[Customer Rating]]), tblHP[[#This Row],[Customer Rating]]/10*2, 0)
   )
)</f>
        <v>6</v>
      </c>
      <c r="J363" s="53" t="str">
        <f>IF(tblHP[[#This Row],[Lead_Score]] &gt;= $M$2, "High",
 IF(tblHP[[#This Row],[Lead_Score]] &gt;= $M$3, "Medium", "Low"))</f>
        <v>Low</v>
      </c>
    </row>
    <row r="364" spans="1:10" x14ac:dyDescent="0.3">
      <c r="A364" s="65" t="s">
        <v>390</v>
      </c>
      <c r="B364" s="66" t="s">
        <v>19</v>
      </c>
      <c r="C364" s="66" t="s">
        <v>16</v>
      </c>
      <c r="D364" s="66">
        <f>IF(NOT(ISBLANK(tblClean[[#This Row],[Pre-Booking Date]])), 1, 0)</f>
        <v>1</v>
      </c>
      <c r="E364" s="66">
        <f>IF(NOT(ISBLANK(tblClean[[#This Row],[Booking Date]])), 1, 0)</f>
        <v>1</v>
      </c>
      <c r="F364" s="67">
        <v>1</v>
      </c>
      <c r="G364" s="35">
        <v>45945</v>
      </c>
      <c r="H364" s="66" cm="1">
        <f t="array" ref="H364">IFERROR(INDEX(tblClean[Is_Cancelled],ROW()-1),"")</f>
        <v>0</v>
      </c>
      <c r="I364" s="53">
        <f>IF(tblHP[[#This Row],[Is_Cancelled]]=1, 0,
   (IF(tblHP[[#This Row],[Lead Type]]="Hot",3,IF(tblHP[[#This Row],[Lead Type]]="Warm",2,IF(tblHP[[#This Row],[Lead Type]]="Cold",1,0)))
    + IF(tblHP[[#This Row],[Is_Booked]]=1,4,IF(tblHP[[#This Row],[Is_PreBooked]]=1,2,0))
    + IF(ISNUMBER(tblHP[[#This Row],[Customer Rating]]), tblHP[[#This Row],[Customer Rating]]/10*2, 0)
   )
)</f>
        <v>6.2</v>
      </c>
      <c r="J364" s="53" t="str">
        <f>IF(tblHP[[#This Row],[Lead_Score]] &gt;= $M$2, "High",
 IF(tblHP[[#This Row],[Lead_Score]] &gt;= $M$3, "Medium", "Low"))</f>
        <v>Low</v>
      </c>
    </row>
    <row r="365" spans="1:10" x14ac:dyDescent="0.3">
      <c r="A365" s="68" t="s">
        <v>391</v>
      </c>
      <c r="B365" s="69" t="s">
        <v>21</v>
      </c>
      <c r="C365" s="69" t="s">
        <v>16</v>
      </c>
      <c r="D365" s="69">
        <f>IF(NOT(ISBLANK(tblClean[[#This Row],[Pre-Booking Date]])), 1, 0)</f>
        <v>1</v>
      </c>
      <c r="E365" s="69">
        <f>IF(NOT(ISBLANK(tblClean[[#This Row],[Booking Date]])), 1, 0)</f>
        <v>1</v>
      </c>
      <c r="F365" s="70">
        <v>4</v>
      </c>
      <c r="G365" s="42">
        <v>45933</v>
      </c>
      <c r="H365" s="66" cm="1">
        <f t="array" ref="H365">IFERROR(INDEX(tblClean[Is_Cancelled],ROW()-1),"")</f>
        <v>0</v>
      </c>
      <c r="I365" s="53">
        <f>IF(tblHP[[#This Row],[Is_Cancelled]]=1, 0,
   (IF(tblHP[[#This Row],[Lead Type]]="Hot",3,IF(tblHP[[#This Row],[Lead Type]]="Warm",2,IF(tblHP[[#This Row],[Lead Type]]="Cold",1,0)))
    + IF(tblHP[[#This Row],[Is_Booked]]=1,4,IF(tblHP[[#This Row],[Is_PreBooked]]=1,2,0))
    + IF(ISNUMBER(tblHP[[#This Row],[Customer Rating]]), tblHP[[#This Row],[Customer Rating]]/10*2, 0)
   )
)</f>
        <v>6.8</v>
      </c>
      <c r="J365" s="53" t="str">
        <f>IF(tblHP[[#This Row],[Lead_Score]] &gt;= $M$2, "High",
 IF(tblHP[[#This Row],[Lead_Score]] &gt;= $M$3, "Medium", "Low"))</f>
        <v>Low</v>
      </c>
    </row>
    <row r="366" spans="1:10" x14ac:dyDescent="0.3">
      <c r="A366" s="65" t="s">
        <v>392</v>
      </c>
      <c r="B366" s="66" t="s">
        <v>15</v>
      </c>
      <c r="C366" s="66" t="s">
        <v>16</v>
      </c>
      <c r="D366" s="66">
        <f>IF(NOT(ISBLANK(tblClean[[#This Row],[Pre-Booking Date]])), 1, 0)</f>
        <v>1</v>
      </c>
      <c r="E366" s="66">
        <f>IF(NOT(ISBLANK(tblClean[[#This Row],[Booking Date]])), 1, 0)</f>
        <v>1</v>
      </c>
      <c r="F366" s="67">
        <v>5</v>
      </c>
      <c r="G366" s="35">
        <v>45941</v>
      </c>
      <c r="H366" s="66" cm="1">
        <f t="array" ref="H366">IFERROR(INDEX(tblClean[Is_Cancelled],ROW()-1),"")</f>
        <v>0</v>
      </c>
      <c r="I366" s="53">
        <f>IF(tblHP[[#This Row],[Is_Cancelled]]=1, 0,
   (IF(tblHP[[#This Row],[Lead Type]]="Hot",3,IF(tblHP[[#This Row],[Lead Type]]="Warm",2,IF(tblHP[[#This Row],[Lead Type]]="Cold",1,0)))
    + IF(tblHP[[#This Row],[Is_Booked]]=1,4,IF(tblHP[[#This Row],[Is_PreBooked]]=1,2,0))
    + IF(ISNUMBER(tblHP[[#This Row],[Customer Rating]]), tblHP[[#This Row],[Customer Rating]]/10*2, 0)
   )
)</f>
        <v>7</v>
      </c>
      <c r="J366" s="53" t="str">
        <f>IF(tblHP[[#This Row],[Lead_Score]] &gt;= $M$2, "High",
 IF(tblHP[[#This Row],[Lead_Score]] &gt;= $M$3, "Medium", "Low"))</f>
        <v>Low</v>
      </c>
    </row>
    <row r="367" spans="1:10" x14ac:dyDescent="0.3">
      <c r="A367" s="68" t="s">
        <v>393</v>
      </c>
      <c r="B367" s="69" t="s">
        <v>32</v>
      </c>
      <c r="C367" s="69" t="s">
        <v>16</v>
      </c>
      <c r="D367" s="69">
        <f>IF(NOT(ISBLANK(tblClean[[#This Row],[Pre-Booking Date]])), 1, 0)</f>
        <v>0</v>
      </c>
      <c r="E367" s="69">
        <f>IF(NOT(ISBLANK(tblClean[[#This Row],[Booking Date]])), 1, 0)</f>
        <v>0</v>
      </c>
      <c r="F367" s="70">
        <v>10</v>
      </c>
      <c r="G367" s="42">
        <v>45939</v>
      </c>
      <c r="H367" s="66" cm="1">
        <f t="array" ref="H367">IFERROR(INDEX(tblClean[Is_Cancelled],ROW()-1),"")</f>
        <v>0</v>
      </c>
      <c r="I367" s="53">
        <f>IF(tblHP[[#This Row],[Is_Cancelled]]=1, 0,
   (IF(tblHP[[#This Row],[Lead Type]]="Hot",3,IF(tblHP[[#This Row],[Lead Type]]="Warm",2,IF(tblHP[[#This Row],[Lead Type]]="Cold",1,0)))
    + IF(tblHP[[#This Row],[Is_Booked]]=1,4,IF(tblHP[[#This Row],[Is_PreBooked]]=1,2,0))
    + IF(ISNUMBER(tblHP[[#This Row],[Customer Rating]]), tblHP[[#This Row],[Customer Rating]]/10*2, 0)
   )
)</f>
        <v>4</v>
      </c>
      <c r="J367" s="53" t="str">
        <f>IF(tblHP[[#This Row],[Lead_Score]] &gt;= $M$2, "High",
 IF(tblHP[[#This Row],[Lead_Score]] &gt;= $M$3, "Medium", "Low"))</f>
        <v>Low</v>
      </c>
    </row>
    <row r="368" spans="1:10" x14ac:dyDescent="0.3">
      <c r="A368" s="65" t="s">
        <v>394</v>
      </c>
      <c r="B368" s="66" t="s">
        <v>15</v>
      </c>
      <c r="C368" s="66" t="s">
        <v>16</v>
      </c>
      <c r="D368" s="66">
        <f>IF(NOT(ISBLANK(tblClean[[#This Row],[Pre-Booking Date]])), 1, 0)</f>
        <v>1</v>
      </c>
      <c r="E368" s="66">
        <f>IF(NOT(ISBLANK(tblClean[[#This Row],[Booking Date]])), 1, 0)</f>
        <v>1</v>
      </c>
      <c r="F368" s="67">
        <v>3</v>
      </c>
      <c r="G368" s="35">
        <v>45941</v>
      </c>
      <c r="H368" s="66" cm="1">
        <f t="array" ref="H368">IFERROR(INDEX(tblClean[Is_Cancelled],ROW()-1),"")</f>
        <v>0</v>
      </c>
      <c r="I368" s="53">
        <f>IF(tblHP[[#This Row],[Is_Cancelled]]=1, 0,
   (IF(tblHP[[#This Row],[Lead Type]]="Hot",3,IF(tblHP[[#This Row],[Lead Type]]="Warm",2,IF(tblHP[[#This Row],[Lead Type]]="Cold",1,0)))
    + IF(tblHP[[#This Row],[Is_Booked]]=1,4,IF(tblHP[[#This Row],[Is_PreBooked]]=1,2,0))
    + IF(ISNUMBER(tblHP[[#This Row],[Customer Rating]]), tblHP[[#This Row],[Customer Rating]]/10*2, 0)
   )
)</f>
        <v>6.6</v>
      </c>
      <c r="J368" s="53" t="str">
        <f>IF(tblHP[[#This Row],[Lead_Score]] &gt;= $M$2, "High",
 IF(tblHP[[#This Row],[Lead_Score]] &gt;= $M$3, "Medium", "Low"))</f>
        <v>Low</v>
      </c>
    </row>
    <row r="369" spans="1:10" x14ac:dyDescent="0.3">
      <c r="A369" s="68" t="s">
        <v>395</v>
      </c>
      <c r="B369" s="69" t="s">
        <v>19</v>
      </c>
      <c r="C369" s="69" t="s">
        <v>30</v>
      </c>
      <c r="D369" s="69">
        <f>IF(NOT(ISBLANK(tblClean[[#This Row],[Pre-Booking Date]])), 1, 0)</f>
        <v>1</v>
      </c>
      <c r="E369" s="69">
        <f>IF(NOT(ISBLANK(tblClean[[#This Row],[Booking Date]])), 1, 0)</f>
        <v>1</v>
      </c>
      <c r="F369" s="70"/>
      <c r="G369" s="42">
        <v>45934</v>
      </c>
      <c r="H369" s="66" cm="1">
        <f t="array" ref="H369">IFERROR(INDEX(tblClean[Is_Cancelled],ROW()-1),"")</f>
        <v>1</v>
      </c>
      <c r="I369" s="53">
        <f>IF(tblHP[[#This Row],[Is_Cancelled]]=1, 0,
   (IF(tblHP[[#This Row],[Lead Type]]="Hot",3,IF(tblHP[[#This Row],[Lead Type]]="Warm",2,IF(tblHP[[#This Row],[Lead Type]]="Cold",1,0)))
    + IF(tblHP[[#This Row],[Is_Booked]]=1,4,IF(tblHP[[#This Row],[Is_PreBooked]]=1,2,0))
    + IF(ISNUMBER(tblHP[[#This Row],[Customer Rating]]), tblHP[[#This Row],[Customer Rating]]/10*2, 0)
   )
)</f>
        <v>0</v>
      </c>
      <c r="J369" s="53" t="str">
        <f>IF(tblHP[[#This Row],[Lead_Score]] &gt;= $M$2, "High",
 IF(tblHP[[#This Row],[Lead_Score]] &gt;= $M$3, "Medium", "Low"))</f>
        <v>Low</v>
      </c>
    </row>
    <row r="370" spans="1:10" x14ac:dyDescent="0.3">
      <c r="A370" s="65" t="s">
        <v>396</v>
      </c>
      <c r="B370" s="66" t="s">
        <v>19</v>
      </c>
      <c r="C370" s="66" t="s">
        <v>16</v>
      </c>
      <c r="D370" s="66">
        <f>IF(NOT(ISBLANK(tblClean[[#This Row],[Pre-Booking Date]])), 1, 0)</f>
        <v>1</v>
      </c>
      <c r="E370" s="66">
        <f>IF(NOT(ISBLANK(tblClean[[#This Row],[Booking Date]])), 1, 0)</f>
        <v>1</v>
      </c>
      <c r="F370" s="67">
        <v>10</v>
      </c>
      <c r="G370" s="35">
        <v>45955</v>
      </c>
      <c r="H370" s="66" cm="1">
        <f t="array" ref="H370">IFERROR(INDEX(tblClean[Is_Cancelled],ROW()-1),"")</f>
        <v>0</v>
      </c>
      <c r="I370" s="53">
        <f>IF(tblHP[[#This Row],[Is_Cancelled]]=1, 0,
   (IF(tblHP[[#This Row],[Lead Type]]="Hot",3,IF(tblHP[[#This Row],[Lead Type]]="Warm",2,IF(tblHP[[#This Row],[Lead Type]]="Cold",1,0)))
    + IF(tblHP[[#This Row],[Is_Booked]]=1,4,IF(tblHP[[#This Row],[Is_PreBooked]]=1,2,0))
    + IF(ISNUMBER(tblHP[[#This Row],[Customer Rating]]), tblHP[[#This Row],[Customer Rating]]/10*2, 0)
   )
)</f>
        <v>8</v>
      </c>
      <c r="J370" s="53" t="str">
        <f>IF(tblHP[[#This Row],[Lead_Score]] &gt;= $M$2, "High",
 IF(tblHP[[#This Row],[Lead_Score]] &gt;= $M$3, "Medium", "Low"))</f>
        <v>Medium</v>
      </c>
    </row>
    <row r="371" spans="1:10" x14ac:dyDescent="0.3">
      <c r="A371" s="68" t="s">
        <v>397</v>
      </c>
      <c r="B371" s="69" t="s">
        <v>19</v>
      </c>
      <c r="C371" s="69" t="s">
        <v>30</v>
      </c>
      <c r="D371" s="69">
        <f>IF(NOT(ISBLANK(tblClean[[#This Row],[Pre-Booking Date]])), 1, 0)</f>
        <v>1</v>
      </c>
      <c r="E371" s="69">
        <f>IF(NOT(ISBLANK(tblClean[[#This Row],[Booking Date]])), 1, 0)</f>
        <v>1</v>
      </c>
      <c r="F371" s="70">
        <v>4</v>
      </c>
      <c r="G371" s="42">
        <v>45943</v>
      </c>
      <c r="H371" s="66" cm="1">
        <f t="array" ref="H371">IFERROR(INDEX(tblClean[Is_Cancelled],ROW()-1),"")</f>
        <v>0</v>
      </c>
      <c r="I371" s="53">
        <f>IF(tblHP[[#This Row],[Is_Cancelled]]=1, 0,
   (IF(tblHP[[#This Row],[Lead Type]]="Hot",3,IF(tblHP[[#This Row],[Lead Type]]="Warm",2,IF(tblHP[[#This Row],[Lead Type]]="Cold",1,0)))
    + IF(tblHP[[#This Row],[Is_Booked]]=1,4,IF(tblHP[[#This Row],[Is_PreBooked]]=1,2,0))
    + IF(ISNUMBER(tblHP[[#This Row],[Customer Rating]]), tblHP[[#This Row],[Customer Rating]]/10*2, 0)
   )
)</f>
        <v>7.8</v>
      </c>
      <c r="J371" s="53" t="str">
        <f>IF(tblHP[[#This Row],[Lead_Score]] &gt;= $M$2, "High",
 IF(tblHP[[#This Row],[Lead_Score]] &gt;= $M$3, "Medium", "Low"))</f>
        <v>Medium</v>
      </c>
    </row>
    <row r="372" spans="1:10" x14ac:dyDescent="0.3">
      <c r="A372" s="65" t="s">
        <v>398</v>
      </c>
      <c r="B372" s="66" t="s">
        <v>32</v>
      </c>
      <c r="C372" s="66" t="s">
        <v>16</v>
      </c>
      <c r="D372" s="66">
        <f>IF(NOT(ISBLANK(tblClean[[#This Row],[Pre-Booking Date]])), 1, 0)</f>
        <v>1</v>
      </c>
      <c r="E372" s="66">
        <f>IF(NOT(ISBLANK(tblClean[[#This Row],[Booking Date]])), 1, 0)</f>
        <v>1</v>
      </c>
      <c r="F372" s="67">
        <v>7</v>
      </c>
      <c r="G372" s="35">
        <v>45958</v>
      </c>
      <c r="H372" s="66" cm="1">
        <f t="array" ref="H372">IFERROR(INDEX(tblClean[Is_Cancelled],ROW()-1),"")</f>
        <v>0</v>
      </c>
      <c r="I372" s="53">
        <f>IF(tblHP[[#This Row],[Is_Cancelled]]=1, 0,
   (IF(tblHP[[#This Row],[Lead Type]]="Hot",3,IF(tblHP[[#This Row],[Lead Type]]="Warm",2,IF(tblHP[[#This Row],[Lead Type]]="Cold",1,0)))
    + IF(tblHP[[#This Row],[Is_Booked]]=1,4,IF(tblHP[[#This Row],[Is_PreBooked]]=1,2,0))
    + IF(ISNUMBER(tblHP[[#This Row],[Customer Rating]]), tblHP[[#This Row],[Customer Rating]]/10*2, 0)
   )
)</f>
        <v>7.4</v>
      </c>
      <c r="J372" s="53" t="str">
        <f>IF(tblHP[[#This Row],[Lead_Score]] &gt;= $M$2, "High",
 IF(tblHP[[#This Row],[Lead_Score]] &gt;= $M$3, "Medium", "Low"))</f>
        <v>Low</v>
      </c>
    </row>
    <row r="373" spans="1:10" x14ac:dyDescent="0.3">
      <c r="A373" s="68" t="s">
        <v>399</v>
      </c>
      <c r="B373" s="69" t="s">
        <v>21</v>
      </c>
      <c r="C373" s="69" t="s">
        <v>16</v>
      </c>
      <c r="D373" s="69">
        <f>IF(NOT(ISBLANK(tblClean[[#This Row],[Pre-Booking Date]])), 1, 0)</f>
        <v>1</v>
      </c>
      <c r="E373" s="69">
        <f>IF(NOT(ISBLANK(tblClean[[#This Row],[Booking Date]])), 1, 0)</f>
        <v>1</v>
      </c>
      <c r="F373" s="70">
        <v>1</v>
      </c>
      <c r="G373" s="42">
        <v>45947</v>
      </c>
      <c r="H373" s="66" cm="1">
        <f t="array" ref="H373">IFERROR(INDEX(tblClean[Is_Cancelled],ROW()-1),"")</f>
        <v>0</v>
      </c>
      <c r="I373" s="53">
        <f>IF(tblHP[[#This Row],[Is_Cancelled]]=1, 0,
   (IF(tblHP[[#This Row],[Lead Type]]="Hot",3,IF(tblHP[[#This Row],[Lead Type]]="Warm",2,IF(tblHP[[#This Row],[Lead Type]]="Cold",1,0)))
    + IF(tblHP[[#This Row],[Is_Booked]]=1,4,IF(tblHP[[#This Row],[Is_PreBooked]]=1,2,0))
    + IF(ISNUMBER(tblHP[[#This Row],[Customer Rating]]), tblHP[[#This Row],[Customer Rating]]/10*2, 0)
   )
)</f>
        <v>6.2</v>
      </c>
      <c r="J373" s="53" t="str">
        <f>IF(tblHP[[#This Row],[Lead_Score]] &gt;= $M$2, "High",
 IF(tblHP[[#This Row],[Lead_Score]] &gt;= $M$3, "Medium", "Low"))</f>
        <v>Low</v>
      </c>
    </row>
    <row r="374" spans="1:10" x14ac:dyDescent="0.3">
      <c r="A374" s="65" t="s">
        <v>400</v>
      </c>
      <c r="B374" s="66" t="s">
        <v>32</v>
      </c>
      <c r="C374" s="66" t="s">
        <v>16</v>
      </c>
      <c r="D374" s="66">
        <f>IF(NOT(ISBLANK(tblClean[[#This Row],[Pre-Booking Date]])), 1, 0)</f>
        <v>1</v>
      </c>
      <c r="E374" s="66">
        <f>IF(NOT(ISBLANK(tblClean[[#This Row],[Booking Date]])), 1, 0)</f>
        <v>1</v>
      </c>
      <c r="F374" s="67">
        <v>5</v>
      </c>
      <c r="G374" s="35">
        <v>45957</v>
      </c>
      <c r="H374" s="66" cm="1">
        <f t="array" ref="H374">IFERROR(INDEX(tblClean[Is_Cancelled],ROW()-1),"")</f>
        <v>0</v>
      </c>
      <c r="I374" s="53">
        <f>IF(tblHP[[#This Row],[Is_Cancelled]]=1, 0,
   (IF(tblHP[[#This Row],[Lead Type]]="Hot",3,IF(tblHP[[#This Row],[Lead Type]]="Warm",2,IF(tblHP[[#This Row],[Lead Type]]="Cold",1,0)))
    + IF(tblHP[[#This Row],[Is_Booked]]=1,4,IF(tblHP[[#This Row],[Is_PreBooked]]=1,2,0))
    + IF(ISNUMBER(tblHP[[#This Row],[Customer Rating]]), tblHP[[#This Row],[Customer Rating]]/10*2, 0)
   )
)</f>
        <v>7</v>
      </c>
      <c r="J374" s="53" t="str">
        <f>IF(tblHP[[#This Row],[Lead_Score]] &gt;= $M$2, "High",
 IF(tblHP[[#This Row],[Lead_Score]] &gt;= $M$3, "Medium", "Low"))</f>
        <v>Low</v>
      </c>
    </row>
    <row r="375" spans="1:10" x14ac:dyDescent="0.3">
      <c r="A375" s="68" t="s">
        <v>401</v>
      </c>
      <c r="B375" s="69" t="s">
        <v>15</v>
      </c>
      <c r="C375" s="69" t="s">
        <v>16</v>
      </c>
      <c r="D375" s="69">
        <f>IF(NOT(ISBLANK(tblClean[[#This Row],[Pre-Booking Date]])), 1, 0)</f>
        <v>1</v>
      </c>
      <c r="E375" s="69">
        <f>IF(NOT(ISBLANK(tblClean[[#This Row],[Booking Date]])), 1, 0)</f>
        <v>1</v>
      </c>
      <c r="F375" s="70">
        <v>2</v>
      </c>
      <c r="G375" s="42">
        <v>45931</v>
      </c>
      <c r="H375" s="66" cm="1">
        <f t="array" ref="H375">IFERROR(INDEX(tblClean[Is_Cancelled],ROW()-1),"")</f>
        <v>0</v>
      </c>
      <c r="I375" s="53">
        <f>IF(tblHP[[#This Row],[Is_Cancelled]]=1, 0,
   (IF(tblHP[[#This Row],[Lead Type]]="Hot",3,IF(tblHP[[#This Row],[Lead Type]]="Warm",2,IF(tblHP[[#This Row],[Lead Type]]="Cold",1,0)))
    + IF(tblHP[[#This Row],[Is_Booked]]=1,4,IF(tblHP[[#This Row],[Is_PreBooked]]=1,2,0))
    + IF(ISNUMBER(tblHP[[#This Row],[Customer Rating]]), tblHP[[#This Row],[Customer Rating]]/10*2, 0)
   )
)</f>
        <v>6.4</v>
      </c>
      <c r="J375" s="53" t="str">
        <f>IF(tblHP[[#This Row],[Lead_Score]] &gt;= $M$2, "High",
 IF(tblHP[[#This Row],[Lead_Score]] &gt;= $M$3, "Medium", "Low"))</f>
        <v>Low</v>
      </c>
    </row>
    <row r="376" spans="1:10" x14ac:dyDescent="0.3">
      <c r="A376" s="65" t="s">
        <v>402</v>
      </c>
      <c r="B376" s="66" t="s">
        <v>32</v>
      </c>
      <c r="C376" s="66" t="s">
        <v>30</v>
      </c>
      <c r="D376" s="66">
        <f>IF(NOT(ISBLANK(tblClean[[#This Row],[Pre-Booking Date]])), 1, 0)</f>
        <v>1</v>
      </c>
      <c r="E376" s="66">
        <f>IF(NOT(ISBLANK(tblClean[[#This Row],[Booking Date]])), 1, 0)</f>
        <v>1</v>
      </c>
      <c r="F376" s="67">
        <v>9</v>
      </c>
      <c r="G376" s="35">
        <v>45952</v>
      </c>
      <c r="H376" s="66" cm="1">
        <f t="array" ref="H376">IFERROR(INDEX(tblClean[Is_Cancelled],ROW()-1),"")</f>
        <v>0</v>
      </c>
      <c r="I376"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376" s="53" t="str">
        <f>IF(tblHP[[#This Row],[Lead_Score]] &gt;= $M$2, "High",
 IF(tblHP[[#This Row],[Lead_Score]] &gt;= $M$3, "Medium", "Low"))</f>
        <v>High</v>
      </c>
    </row>
    <row r="377" spans="1:10" x14ac:dyDescent="0.3">
      <c r="A377" s="68" t="s">
        <v>403</v>
      </c>
      <c r="B377" s="69" t="s">
        <v>15</v>
      </c>
      <c r="C377" s="69" t="s">
        <v>16</v>
      </c>
      <c r="D377" s="69">
        <f>IF(NOT(ISBLANK(tblClean[[#This Row],[Pre-Booking Date]])), 1, 0)</f>
        <v>1</v>
      </c>
      <c r="E377" s="69">
        <f>IF(NOT(ISBLANK(tblClean[[#This Row],[Booking Date]])), 1, 0)</f>
        <v>1</v>
      </c>
      <c r="F377" s="70"/>
      <c r="G377" s="42">
        <v>45958</v>
      </c>
      <c r="H377" s="66" cm="1">
        <f t="array" ref="H377">IFERROR(INDEX(tblClean[Is_Cancelled],ROW()-1),"")</f>
        <v>1</v>
      </c>
      <c r="I377" s="53">
        <f>IF(tblHP[[#This Row],[Is_Cancelled]]=1, 0,
   (IF(tblHP[[#This Row],[Lead Type]]="Hot",3,IF(tblHP[[#This Row],[Lead Type]]="Warm",2,IF(tblHP[[#This Row],[Lead Type]]="Cold",1,0)))
    + IF(tblHP[[#This Row],[Is_Booked]]=1,4,IF(tblHP[[#This Row],[Is_PreBooked]]=1,2,0))
    + IF(ISNUMBER(tblHP[[#This Row],[Customer Rating]]), tblHP[[#This Row],[Customer Rating]]/10*2, 0)
   )
)</f>
        <v>0</v>
      </c>
      <c r="J377" s="53" t="str">
        <f>IF(tblHP[[#This Row],[Lead_Score]] &gt;= $M$2, "High",
 IF(tblHP[[#This Row],[Lead_Score]] &gt;= $M$3, "Medium", "Low"))</f>
        <v>Low</v>
      </c>
    </row>
    <row r="378" spans="1:10" x14ac:dyDescent="0.3">
      <c r="A378" s="65" t="s">
        <v>404</v>
      </c>
      <c r="B378" s="66" t="s">
        <v>32</v>
      </c>
      <c r="C378" s="66" t="s">
        <v>16</v>
      </c>
      <c r="D378" s="66">
        <f>IF(NOT(ISBLANK(tblClean[[#This Row],[Pre-Booking Date]])), 1, 0)</f>
        <v>1</v>
      </c>
      <c r="E378" s="66">
        <f>IF(NOT(ISBLANK(tblClean[[#This Row],[Booking Date]])), 1, 0)</f>
        <v>1</v>
      </c>
      <c r="F378" s="67">
        <v>3</v>
      </c>
      <c r="G378" s="35">
        <v>45948</v>
      </c>
      <c r="H378" s="66" cm="1">
        <f t="array" ref="H378">IFERROR(INDEX(tblClean[Is_Cancelled],ROW()-1),"")</f>
        <v>0</v>
      </c>
      <c r="I378" s="53">
        <f>IF(tblHP[[#This Row],[Is_Cancelled]]=1, 0,
   (IF(tblHP[[#This Row],[Lead Type]]="Hot",3,IF(tblHP[[#This Row],[Lead Type]]="Warm",2,IF(tblHP[[#This Row],[Lead Type]]="Cold",1,0)))
    + IF(tblHP[[#This Row],[Is_Booked]]=1,4,IF(tblHP[[#This Row],[Is_PreBooked]]=1,2,0))
    + IF(ISNUMBER(tblHP[[#This Row],[Customer Rating]]), tblHP[[#This Row],[Customer Rating]]/10*2, 0)
   )
)</f>
        <v>6.6</v>
      </c>
      <c r="J378" s="53" t="str">
        <f>IF(tblHP[[#This Row],[Lead_Score]] &gt;= $M$2, "High",
 IF(tblHP[[#This Row],[Lead_Score]] &gt;= $M$3, "Medium", "Low"))</f>
        <v>Low</v>
      </c>
    </row>
    <row r="379" spans="1:10" x14ac:dyDescent="0.3">
      <c r="A379" s="68" t="s">
        <v>405</v>
      </c>
      <c r="B379" s="69" t="s">
        <v>21</v>
      </c>
      <c r="C379" s="69" t="s">
        <v>16</v>
      </c>
      <c r="D379" s="69">
        <f>IF(NOT(ISBLANK(tblClean[[#This Row],[Pre-Booking Date]])), 1, 0)</f>
        <v>1</v>
      </c>
      <c r="E379" s="69">
        <f>IF(NOT(ISBLANK(tblClean[[#This Row],[Booking Date]])), 1, 0)</f>
        <v>1</v>
      </c>
      <c r="F379" s="70">
        <v>9</v>
      </c>
      <c r="G379" s="42">
        <v>45945</v>
      </c>
      <c r="H379" s="66" cm="1">
        <f t="array" ref="H379">IFERROR(INDEX(tblClean[Is_Cancelled],ROW()-1),"")</f>
        <v>0</v>
      </c>
      <c r="I379" s="53">
        <f>IF(tblHP[[#This Row],[Is_Cancelled]]=1, 0,
   (IF(tblHP[[#This Row],[Lead Type]]="Hot",3,IF(tblHP[[#This Row],[Lead Type]]="Warm",2,IF(tblHP[[#This Row],[Lead Type]]="Cold",1,0)))
    + IF(tblHP[[#This Row],[Is_Booked]]=1,4,IF(tblHP[[#This Row],[Is_PreBooked]]=1,2,0))
    + IF(ISNUMBER(tblHP[[#This Row],[Customer Rating]]), tblHP[[#This Row],[Customer Rating]]/10*2, 0)
   )
)</f>
        <v>7.8</v>
      </c>
      <c r="J379" s="53" t="str">
        <f>IF(tblHP[[#This Row],[Lead_Score]] &gt;= $M$2, "High",
 IF(tblHP[[#This Row],[Lead_Score]] &gt;= $M$3, "Medium", "Low"))</f>
        <v>Medium</v>
      </c>
    </row>
    <row r="380" spans="1:10" x14ac:dyDescent="0.3">
      <c r="A380" s="65" t="s">
        <v>406</v>
      </c>
      <c r="B380" s="66" t="s">
        <v>15</v>
      </c>
      <c r="C380" s="66" t="s">
        <v>22</v>
      </c>
      <c r="D380" s="66">
        <f>IF(NOT(ISBLANK(tblClean[[#This Row],[Pre-Booking Date]])), 1, 0)</f>
        <v>1</v>
      </c>
      <c r="E380" s="66">
        <f>IF(NOT(ISBLANK(tblClean[[#This Row],[Booking Date]])), 1, 0)</f>
        <v>1</v>
      </c>
      <c r="F380" s="67"/>
      <c r="G380" s="35">
        <v>45944</v>
      </c>
      <c r="H380" s="66" cm="1">
        <f t="array" ref="H380">IFERROR(INDEX(tblClean[Is_Cancelled],ROW()-1),"")</f>
        <v>1</v>
      </c>
      <c r="I380" s="53">
        <f>IF(tblHP[[#This Row],[Is_Cancelled]]=1, 0,
   (IF(tblHP[[#This Row],[Lead Type]]="Hot",3,IF(tblHP[[#This Row],[Lead Type]]="Warm",2,IF(tblHP[[#This Row],[Lead Type]]="Cold",1,0)))
    + IF(tblHP[[#This Row],[Is_Booked]]=1,4,IF(tblHP[[#This Row],[Is_PreBooked]]=1,2,0))
    + IF(ISNUMBER(tblHP[[#This Row],[Customer Rating]]), tblHP[[#This Row],[Customer Rating]]/10*2, 0)
   )
)</f>
        <v>0</v>
      </c>
      <c r="J380" s="53" t="str">
        <f>IF(tblHP[[#This Row],[Lead_Score]] &gt;= $M$2, "High",
 IF(tblHP[[#This Row],[Lead_Score]] &gt;= $M$3, "Medium", "Low"))</f>
        <v>Low</v>
      </c>
    </row>
    <row r="381" spans="1:10" x14ac:dyDescent="0.3">
      <c r="A381" s="68" t="s">
        <v>407</v>
      </c>
      <c r="B381" s="69" t="s">
        <v>19</v>
      </c>
      <c r="C381" s="69" t="s">
        <v>30</v>
      </c>
      <c r="D381" s="69">
        <f>IF(NOT(ISBLANK(tblClean[[#This Row],[Pre-Booking Date]])), 1, 0)</f>
        <v>1</v>
      </c>
      <c r="E381" s="69">
        <f>IF(NOT(ISBLANK(tblClean[[#This Row],[Booking Date]])), 1, 0)</f>
        <v>1</v>
      </c>
      <c r="F381" s="70">
        <v>10</v>
      </c>
      <c r="G381" s="42">
        <v>45932</v>
      </c>
      <c r="H381" s="66" cm="1">
        <f t="array" ref="H381">IFERROR(INDEX(tblClean[Is_Cancelled],ROW()-1),"")</f>
        <v>0</v>
      </c>
      <c r="I381" s="53">
        <f>IF(tblHP[[#This Row],[Is_Cancelled]]=1, 0,
   (IF(tblHP[[#This Row],[Lead Type]]="Hot",3,IF(tblHP[[#This Row],[Lead Type]]="Warm",2,IF(tblHP[[#This Row],[Lead Type]]="Cold",1,0)))
    + IF(tblHP[[#This Row],[Is_Booked]]=1,4,IF(tblHP[[#This Row],[Is_PreBooked]]=1,2,0))
    + IF(ISNUMBER(tblHP[[#This Row],[Customer Rating]]), tblHP[[#This Row],[Customer Rating]]/10*2, 0)
   )
)</f>
        <v>9</v>
      </c>
      <c r="J381" s="53" t="str">
        <f>IF(tblHP[[#This Row],[Lead_Score]] &gt;= $M$2, "High",
 IF(tblHP[[#This Row],[Lead_Score]] &gt;= $M$3, "Medium", "Low"))</f>
        <v>High</v>
      </c>
    </row>
    <row r="382" spans="1:10" x14ac:dyDescent="0.3">
      <c r="A382" s="65" t="s">
        <v>408</v>
      </c>
      <c r="B382" s="66" t="s">
        <v>19</v>
      </c>
      <c r="C382" s="66" t="s">
        <v>16</v>
      </c>
      <c r="D382" s="66">
        <f>IF(NOT(ISBLANK(tblClean[[#This Row],[Pre-Booking Date]])), 1, 0)</f>
        <v>1</v>
      </c>
      <c r="E382" s="66">
        <f>IF(NOT(ISBLANK(tblClean[[#This Row],[Booking Date]])), 1, 0)</f>
        <v>1</v>
      </c>
      <c r="F382" s="67">
        <v>1</v>
      </c>
      <c r="G382" s="35">
        <v>45937</v>
      </c>
      <c r="H382" s="66" cm="1">
        <f t="array" ref="H382">IFERROR(INDEX(tblClean[Is_Cancelled],ROW()-1),"")</f>
        <v>0</v>
      </c>
      <c r="I382" s="53">
        <f>IF(tblHP[[#This Row],[Is_Cancelled]]=1, 0,
   (IF(tblHP[[#This Row],[Lead Type]]="Hot",3,IF(tblHP[[#This Row],[Lead Type]]="Warm",2,IF(tblHP[[#This Row],[Lead Type]]="Cold",1,0)))
    + IF(tblHP[[#This Row],[Is_Booked]]=1,4,IF(tblHP[[#This Row],[Is_PreBooked]]=1,2,0))
    + IF(ISNUMBER(tblHP[[#This Row],[Customer Rating]]), tblHP[[#This Row],[Customer Rating]]/10*2, 0)
   )
)</f>
        <v>6.2</v>
      </c>
      <c r="J382" s="53" t="str">
        <f>IF(tblHP[[#This Row],[Lead_Score]] &gt;= $M$2, "High",
 IF(tblHP[[#This Row],[Lead_Score]] &gt;= $M$3, "Medium", "Low"))</f>
        <v>Low</v>
      </c>
    </row>
    <row r="383" spans="1:10" x14ac:dyDescent="0.3">
      <c r="A383" s="68" t="s">
        <v>409</v>
      </c>
      <c r="B383" s="69" t="s">
        <v>32</v>
      </c>
      <c r="C383" s="69" t="s">
        <v>16</v>
      </c>
      <c r="D383" s="69">
        <f>IF(NOT(ISBLANK(tblClean[[#This Row],[Pre-Booking Date]])), 1, 0)</f>
        <v>1</v>
      </c>
      <c r="E383" s="69">
        <f>IF(NOT(ISBLANK(tblClean[[#This Row],[Booking Date]])), 1, 0)</f>
        <v>1</v>
      </c>
      <c r="F383" s="70">
        <v>8</v>
      </c>
      <c r="G383" s="42">
        <v>45947</v>
      </c>
      <c r="H383" s="66" cm="1">
        <f t="array" ref="H383">IFERROR(INDEX(tblClean[Is_Cancelled],ROW()-1),"")</f>
        <v>0</v>
      </c>
      <c r="I383" s="53">
        <f>IF(tblHP[[#This Row],[Is_Cancelled]]=1, 0,
   (IF(tblHP[[#This Row],[Lead Type]]="Hot",3,IF(tblHP[[#This Row],[Lead Type]]="Warm",2,IF(tblHP[[#This Row],[Lead Type]]="Cold",1,0)))
    + IF(tblHP[[#This Row],[Is_Booked]]=1,4,IF(tblHP[[#This Row],[Is_PreBooked]]=1,2,0))
    + IF(ISNUMBER(tblHP[[#This Row],[Customer Rating]]), tblHP[[#This Row],[Customer Rating]]/10*2, 0)
   )
)</f>
        <v>7.6</v>
      </c>
      <c r="J383" s="53" t="str">
        <f>IF(tblHP[[#This Row],[Lead_Score]] &gt;= $M$2, "High",
 IF(tblHP[[#This Row],[Lead_Score]] &gt;= $M$3, "Medium", "Low"))</f>
        <v>Medium</v>
      </c>
    </row>
    <row r="384" spans="1:10" x14ac:dyDescent="0.3">
      <c r="A384" s="65" t="s">
        <v>410</v>
      </c>
      <c r="B384" s="66" t="s">
        <v>19</v>
      </c>
      <c r="C384" s="66" t="s">
        <v>16</v>
      </c>
      <c r="D384" s="66">
        <f>IF(NOT(ISBLANK(tblClean[[#This Row],[Pre-Booking Date]])), 1, 0)</f>
        <v>1</v>
      </c>
      <c r="E384" s="66">
        <f>IF(NOT(ISBLANK(tblClean[[#This Row],[Booking Date]])), 1, 0)</f>
        <v>1</v>
      </c>
      <c r="F384" s="67">
        <v>4</v>
      </c>
      <c r="G384" s="35">
        <v>45942</v>
      </c>
      <c r="H384" s="66" cm="1">
        <f t="array" ref="H384">IFERROR(INDEX(tblClean[Is_Cancelled],ROW()-1),"")</f>
        <v>0</v>
      </c>
      <c r="I384" s="53">
        <f>IF(tblHP[[#This Row],[Is_Cancelled]]=1, 0,
   (IF(tblHP[[#This Row],[Lead Type]]="Hot",3,IF(tblHP[[#This Row],[Lead Type]]="Warm",2,IF(tblHP[[#This Row],[Lead Type]]="Cold",1,0)))
    + IF(tblHP[[#This Row],[Is_Booked]]=1,4,IF(tblHP[[#This Row],[Is_PreBooked]]=1,2,0))
    + IF(ISNUMBER(tblHP[[#This Row],[Customer Rating]]), tblHP[[#This Row],[Customer Rating]]/10*2, 0)
   )
)</f>
        <v>6.8</v>
      </c>
      <c r="J384" s="53" t="str">
        <f>IF(tblHP[[#This Row],[Lead_Score]] &gt;= $M$2, "High",
 IF(tblHP[[#This Row],[Lead_Score]] &gt;= $M$3, "Medium", "Low"))</f>
        <v>Low</v>
      </c>
    </row>
    <row r="385" spans="1:10" x14ac:dyDescent="0.3">
      <c r="A385" s="68" t="s">
        <v>411</v>
      </c>
      <c r="B385" s="69" t="s">
        <v>15</v>
      </c>
      <c r="C385" s="69" t="s">
        <v>30</v>
      </c>
      <c r="D385" s="69">
        <f>IF(NOT(ISBLANK(tblClean[[#This Row],[Pre-Booking Date]])), 1, 0)</f>
        <v>1</v>
      </c>
      <c r="E385" s="69">
        <f>IF(NOT(ISBLANK(tblClean[[#This Row],[Booking Date]])), 1, 0)</f>
        <v>1</v>
      </c>
      <c r="F385" s="70">
        <v>9</v>
      </c>
      <c r="G385" s="42">
        <v>45950</v>
      </c>
      <c r="H385" s="66" cm="1">
        <f t="array" ref="H385">IFERROR(INDEX(tblClean[Is_Cancelled],ROW()-1),"")</f>
        <v>0</v>
      </c>
      <c r="I385"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385" s="53" t="str">
        <f>IF(tblHP[[#This Row],[Lead_Score]] &gt;= $M$2, "High",
 IF(tblHP[[#This Row],[Lead_Score]] &gt;= $M$3, "Medium", "Low"))</f>
        <v>High</v>
      </c>
    </row>
    <row r="386" spans="1:10" x14ac:dyDescent="0.3">
      <c r="A386" s="65" t="s">
        <v>412</v>
      </c>
      <c r="B386" s="66" t="s">
        <v>19</v>
      </c>
      <c r="C386" s="66" t="s">
        <v>30</v>
      </c>
      <c r="D386" s="66">
        <f>IF(NOT(ISBLANK(tblClean[[#This Row],[Pre-Booking Date]])), 1, 0)</f>
        <v>1</v>
      </c>
      <c r="E386" s="66">
        <f>IF(NOT(ISBLANK(tblClean[[#This Row],[Booking Date]])), 1, 0)</f>
        <v>1</v>
      </c>
      <c r="F386" s="67"/>
      <c r="G386" s="35">
        <v>45955</v>
      </c>
      <c r="H386" s="66" cm="1">
        <f t="array" ref="H386">IFERROR(INDEX(tblClean[Is_Cancelled],ROW()-1),"")</f>
        <v>1</v>
      </c>
      <c r="I386" s="53">
        <f>IF(tblHP[[#This Row],[Is_Cancelled]]=1, 0,
   (IF(tblHP[[#This Row],[Lead Type]]="Hot",3,IF(tblHP[[#This Row],[Lead Type]]="Warm",2,IF(tblHP[[#This Row],[Lead Type]]="Cold",1,0)))
    + IF(tblHP[[#This Row],[Is_Booked]]=1,4,IF(tblHP[[#This Row],[Is_PreBooked]]=1,2,0))
    + IF(ISNUMBER(tblHP[[#This Row],[Customer Rating]]), tblHP[[#This Row],[Customer Rating]]/10*2, 0)
   )
)</f>
        <v>0</v>
      </c>
      <c r="J386" s="53" t="str">
        <f>IF(tblHP[[#This Row],[Lead_Score]] &gt;= $M$2, "High",
 IF(tblHP[[#This Row],[Lead_Score]] &gt;= $M$3, "Medium", "Low"))</f>
        <v>Low</v>
      </c>
    </row>
    <row r="387" spans="1:10" x14ac:dyDescent="0.3">
      <c r="A387" s="68" t="s">
        <v>413</v>
      </c>
      <c r="B387" s="69" t="s">
        <v>21</v>
      </c>
      <c r="C387" s="69" t="s">
        <v>22</v>
      </c>
      <c r="D387" s="69">
        <f>IF(NOT(ISBLANK(tblClean[[#This Row],[Pre-Booking Date]])), 1, 0)</f>
        <v>0</v>
      </c>
      <c r="E387" s="69">
        <f>IF(NOT(ISBLANK(tblClean[[#This Row],[Booking Date]])), 1, 0)</f>
        <v>0</v>
      </c>
      <c r="F387" s="70"/>
      <c r="G387" s="42">
        <v>45946</v>
      </c>
      <c r="H387" s="66" cm="1">
        <f t="array" ref="H387">IFERROR(INDEX(tblClean[Is_Cancelled],ROW()-1),"")</f>
        <v>1</v>
      </c>
      <c r="I387" s="53">
        <f>IF(tblHP[[#This Row],[Is_Cancelled]]=1, 0,
   (IF(tblHP[[#This Row],[Lead Type]]="Hot",3,IF(tblHP[[#This Row],[Lead Type]]="Warm",2,IF(tblHP[[#This Row],[Lead Type]]="Cold",1,0)))
    + IF(tblHP[[#This Row],[Is_Booked]]=1,4,IF(tblHP[[#This Row],[Is_PreBooked]]=1,2,0))
    + IF(ISNUMBER(tblHP[[#This Row],[Customer Rating]]), tblHP[[#This Row],[Customer Rating]]/10*2, 0)
   )
)</f>
        <v>0</v>
      </c>
      <c r="J387" s="53" t="str">
        <f>IF(tblHP[[#This Row],[Lead_Score]] &gt;= $M$2, "High",
 IF(tblHP[[#This Row],[Lead_Score]] &gt;= $M$3, "Medium", "Low"))</f>
        <v>Low</v>
      </c>
    </row>
    <row r="388" spans="1:10" x14ac:dyDescent="0.3">
      <c r="A388" s="65" t="s">
        <v>414</v>
      </c>
      <c r="B388" s="66" t="s">
        <v>21</v>
      </c>
      <c r="C388" s="66" t="s">
        <v>16</v>
      </c>
      <c r="D388" s="66">
        <f>IF(NOT(ISBLANK(tblClean[[#This Row],[Pre-Booking Date]])), 1, 0)</f>
        <v>1</v>
      </c>
      <c r="E388" s="66">
        <f>IF(NOT(ISBLANK(tblClean[[#This Row],[Booking Date]])), 1, 0)</f>
        <v>1</v>
      </c>
      <c r="F388" s="67">
        <v>5</v>
      </c>
      <c r="G388" s="35">
        <v>45951</v>
      </c>
      <c r="H388" s="66" cm="1">
        <f t="array" ref="H388">IFERROR(INDEX(tblClean[Is_Cancelled],ROW()-1),"")</f>
        <v>0</v>
      </c>
      <c r="I388" s="53">
        <f>IF(tblHP[[#This Row],[Is_Cancelled]]=1, 0,
   (IF(tblHP[[#This Row],[Lead Type]]="Hot",3,IF(tblHP[[#This Row],[Lead Type]]="Warm",2,IF(tblHP[[#This Row],[Lead Type]]="Cold",1,0)))
    + IF(tblHP[[#This Row],[Is_Booked]]=1,4,IF(tblHP[[#This Row],[Is_PreBooked]]=1,2,0))
    + IF(ISNUMBER(tblHP[[#This Row],[Customer Rating]]), tblHP[[#This Row],[Customer Rating]]/10*2, 0)
   )
)</f>
        <v>7</v>
      </c>
      <c r="J388" s="53" t="str">
        <f>IF(tblHP[[#This Row],[Lead_Score]] &gt;= $M$2, "High",
 IF(tblHP[[#This Row],[Lead_Score]] &gt;= $M$3, "Medium", "Low"))</f>
        <v>Low</v>
      </c>
    </row>
    <row r="389" spans="1:10" x14ac:dyDescent="0.3">
      <c r="A389" s="68" t="s">
        <v>415</v>
      </c>
      <c r="B389" s="69" t="s">
        <v>32</v>
      </c>
      <c r="C389" s="69" t="s">
        <v>16</v>
      </c>
      <c r="D389" s="69">
        <f>IF(NOT(ISBLANK(tblClean[[#This Row],[Pre-Booking Date]])), 1, 0)</f>
        <v>1</v>
      </c>
      <c r="E389" s="69">
        <f>IF(NOT(ISBLANK(tblClean[[#This Row],[Booking Date]])), 1, 0)</f>
        <v>1</v>
      </c>
      <c r="F389" s="70"/>
      <c r="G389" s="42">
        <v>45945</v>
      </c>
      <c r="H389" s="66" cm="1">
        <f t="array" ref="H389">IFERROR(INDEX(tblClean[Is_Cancelled],ROW()-1),"")</f>
        <v>1</v>
      </c>
      <c r="I389" s="53">
        <f>IF(tblHP[[#This Row],[Is_Cancelled]]=1, 0,
   (IF(tblHP[[#This Row],[Lead Type]]="Hot",3,IF(tblHP[[#This Row],[Lead Type]]="Warm",2,IF(tblHP[[#This Row],[Lead Type]]="Cold",1,0)))
    + IF(tblHP[[#This Row],[Is_Booked]]=1,4,IF(tblHP[[#This Row],[Is_PreBooked]]=1,2,0))
    + IF(ISNUMBER(tblHP[[#This Row],[Customer Rating]]), tblHP[[#This Row],[Customer Rating]]/10*2, 0)
   )
)</f>
        <v>0</v>
      </c>
      <c r="J389" s="53" t="str">
        <f>IF(tblHP[[#This Row],[Lead_Score]] &gt;= $M$2, "High",
 IF(tblHP[[#This Row],[Lead_Score]] &gt;= $M$3, "Medium", "Low"))</f>
        <v>Low</v>
      </c>
    </row>
    <row r="390" spans="1:10" x14ac:dyDescent="0.3">
      <c r="A390" s="65" t="s">
        <v>416</v>
      </c>
      <c r="B390" s="66" t="s">
        <v>15</v>
      </c>
      <c r="C390" s="66" t="s">
        <v>16</v>
      </c>
      <c r="D390" s="66">
        <f>IF(NOT(ISBLANK(tblClean[[#This Row],[Pre-Booking Date]])), 1, 0)</f>
        <v>1</v>
      </c>
      <c r="E390" s="66">
        <f>IF(NOT(ISBLANK(tblClean[[#This Row],[Booking Date]])), 1, 0)</f>
        <v>1</v>
      </c>
      <c r="F390" s="67">
        <v>3</v>
      </c>
      <c r="G390" s="35">
        <v>45955</v>
      </c>
      <c r="H390" s="66" cm="1">
        <f t="array" ref="H390">IFERROR(INDEX(tblClean[Is_Cancelled],ROW()-1),"")</f>
        <v>0</v>
      </c>
      <c r="I390" s="53">
        <f>IF(tblHP[[#This Row],[Is_Cancelled]]=1, 0,
   (IF(tblHP[[#This Row],[Lead Type]]="Hot",3,IF(tblHP[[#This Row],[Lead Type]]="Warm",2,IF(tblHP[[#This Row],[Lead Type]]="Cold",1,0)))
    + IF(tblHP[[#This Row],[Is_Booked]]=1,4,IF(tblHP[[#This Row],[Is_PreBooked]]=1,2,0))
    + IF(ISNUMBER(tblHP[[#This Row],[Customer Rating]]), tblHP[[#This Row],[Customer Rating]]/10*2, 0)
   )
)</f>
        <v>6.6</v>
      </c>
      <c r="J390" s="53" t="str">
        <f>IF(tblHP[[#This Row],[Lead_Score]] &gt;= $M$2, "High",
 IF(tblHP[[#This Row],[Lead_Score]] &gt;= $M$3, "Medium", "Low"))</f>
        <v>Low</v>
      </c>
    </row>
    <row r="391" spans="1:10" x14ac:dyDescent="0.3">
      <c r="A391" s="68" t="s">
        <v>417</v>
      </c>
      <c r="B391" s="69" t="s">
        <v>21</v>
      </c>
      <c r="C391" s="69" t="s">
        <v>16</v>
      </c>
      <c r="D391" s="69">
        <f>IF(NOT(ISBLANK(tblClean[[#This Row],[Pre-Booking Date]])), 1, 0)</f>
        <v>1</v>
      </c>
      <c r="E391" s="69">
        <f>IF(NOT(ISBLANK(tblClean[[#This Row],[Booking Date]])), 1, 0)</f>
        <v>1</v>
      </c>
      <c r="F391" s="70">
        <v>6</v>
      </c>
      <c r="G391" s="42">
        <v>45932</v>
      </c>
      <c r="H391" s="66" cm="1">
        <f t="array" ref="H391">IFERROR(INDEX(tblClean[Is_Cancelled],ROW()-1),"")</f>
        <v>0</v>
      </c>
      <c r="I391" s="53">
        <f>IF(tblHP[[#This Row],[Is_Cancelled]]=1, 0,
   (IF(tblHP[[#This Row],[Lead Type]]="Hot",3,IF(tblHP[[#This Row],[Lead Type]]="Warm",2,IF(tblHP[[#This Row],[Lead Type]]="Cold",1,0)))
    + IF(tblHP[[#This Row],[Is_Booked]]=1,4,IF(tblHP[[#This Row],[Is_PreBooked]]=1,2,0))
    + IF(ISNUMBER(tblHP[[#This Row],[Customer Rating]]), tblHP[[#This Row],[Customer Rating]]/10*2, 0)
   )
)</f>
        <v>7.2</v>
      </c>
      <c r="J391" s="53" t="str">
        <f>IF(tblHP[[#This Row],[Lead_Score]] &gt;= $M$2, "High",
 IF(tblHP[[#This Row],[Lead_Score]] &gt;= $M$3, "Medium", "Low"))</f>
        <v>Low</v>
      </c>
    </row>
    <row r="392" spans="1:10" x14ac:dyDescent="0.3">
      <c r="A392" s="65" t="s">
        <v>418</v>
      </c>
      <c r="B392" s="66" t="s">
        <v>21</v>
      </c>
      <c r="C392" s="66" t="s">
        <v>30</v>
      </c>
      <c r="D392" s="66">
        <f>IF(NOT(ISBLANK(tblClean[[#This Row],[Pre-Booking Date]])), 1, 0)</f>
        <v>1</v>
      </c>
      <c r="E392" s="66">
        <f>IF(NOT(ISBLANK(tblClean[[#This Row],[Booking Date]])), 1, 0)</f>
        <v>1</v>
      </c>
      <c r="F392" s="67">
        <v>1</v>
      </c>
      <c r="G392" s="35">
        <v>45937</v>
      </c>
      <c r="H392" s="66" cm="1">
        <f t="array" ref="H392">IFERROR(INDEX(tblClean[Is_Cancelled],ROW()-1),"")</f>
        <v>0</v>
      </c>
      <c r="I392" s="53">
        <f>IF(tblHP[[#This Row],[Is_Cancelled]]=1, 0,
   (IF(tblHP[[#This Row],[Lead Type]]="Hot",3,IF(tblHP[[#This Row],[Lead Type]]="Warm",2,IF(tblHP[[#This Row],[Lead Type]]="Cold",1,0)))
    + IF(tblHP[[#This Row],[Is_Booked]]=1,4,IF(tblHP[[#This Row],[Is_PreBooked]]=1,2,0))
    + IF(ISNUMBER(tblHP[[#This Row],[Customer Rating]]), tblHP[[#This Row],[Customer Rating]]/10*2, 0)
   )
)</f>
        <v>7.2</v>
      </c>
      <c r="J392" s="53" t="str">
        <f>IF(tblHP[[#This Row],[Lead_Score]] &gt;= $M$2, "High",
 IF(tblHP[[#This Row],[Lead_Score]] &gt;= $M$3, "Medium", "Low"))</f>
        <v>Low</v>
      </c>
    </row>
    <row r="393" spans="1:10" x14ac:dyDescent="0.3">
      <c r="A393" s="68" t="s">
        <v>419</v>
      </c>
      <c r="B393" s="69" t="s">
        <v>15</v>
      </c>
      <c r="C393" s="69" t="s">
        <v>16</v>
      </c>
      <c r="D393" s="69">
        <f>IF(NOT(ISBLANK(tblClean[[#This Row],[Pre-Booking Date]])), 1, 0)</f>
        <v>1</v>
      </c>
      <c r="E393" s="69">
        <f>IF(NOT(ISBLANK(tblClean[[#This Row],[Booking Date]])), 1, 0)</f>
        <v>1</v>
      </c>
      <c r="F393" s="70">
        <v>4</v>
      </c>
      <c r="G393" s="42">
        <v>45939</v>
      </c>
      <c r="H393" s="66" cm="1">
        <f t="array" ref="H393">IFERROR(INDEX(tblClean[Is_Cancelled],ROW()-1),"")</f>
        <v>0</v>
      </c>
      <c r="I393" s="53">
        <f>IF(tblHP[[#This Row],[Is_Cancelled]]=1, 0,
   (IF(tblHP[[#This Row],[Lead Type]]="Hot",3,IF(tblHP[[#This Row],[Lead Type]]="Warm",2,IF(tblHP[[#This Row],[Lead Type]]="Cold",1,0)))
    + IF(tblHP[[#This Row],[Is_Booked]]=1,4,IF(tblHP[[#This Row],[Is_PreBooked]]=1,2,0))
    + IF(ISNUMBER(tblHP[[#This Row],[Customer Rating]]), tblHP[[#This Row],[Customer Rating]]/10*2, 0)
   )
)</f>
        <v>6.8</v>
      </c>
      <c r="J393" s="53" t="str">
        <f>IF(tblHP[[#This Row],[Lead_Score]] &gt;= $M$2, "High",
 IF(tblHP[[#This Row],[Lead_Score]] &gt;= $M$3, "Medium", "Low"))</f>
        <v>Low</v>
      </c>
    </row>
    <row r="394" spans="1:10" x14ac:dyDescent="0.3">
      <c r="A394" s="65" t="s">
        <v>420</v>
      </c>
      <c r="B394" s="66" t="s">
        <v>19</v>
      </c>
      <c r="C394" s="66" t="s">
        <v>16</v>
      </c>
      <c r="D394" s="66">
        <f>IF(NOT(ISBLANK(tblClean[[#This Row],[Pre-Booking Date]])), 1, 0)</f>
        <v>0</v>
      </c>
      <c r="E394" s="66">
        <f>IF(NOT(ISBLANK(tblClean[[#This Row],[Booking Date]])), 1, 0)</f>
        <v>0</v>
      </c>
      <c r="F394" s="67">
        <v>6</v>
      </c>
      <c r="G394" s="35">
        <v>45948</v>
      </c>
      <c r="H394" s="66" cm="1">
        <f t="array" ref="H394">IFERROR(INDEX(tblClean[Is_Cancelled],ROW()-1),"")</f>
        <v>0</v>
      </c>
      <c r="I394" s="53">
        <f>IF(tblHP[[#This Row],[Is_Cancelled]]=1, 0,
   (IF(tblHP[[#This Row],[Lead Type]]="Hot",3,IF(tblHP[[#This Row],[Lead Type]]="Warm",2,IF(tblHP[[#This Row],[Lead Type]]="Cold",1,0)))
    + IF(tblHP[[#This Row],[Is_Booked]]=1,4,IF(tblHP[[#This Row],[Is_PreBooked]]=1,2,0))
    + IF(ISNUMBER(tblHP[[#This Row],[Customer Rating]]), tblHP[[#This Row],[Customer Rating]]/10*2, 0)
   )
)</f>
        <v>3.2</v>
      </c>
      <c r="J394" s="53" t="str">
        <f>IF(tblHP[[#This Row],[Lead_Score]] &gt;= $M$2, "High",
 IF(tblHP[[#This Row],[Lead_Score]] &gt;= $M$3, "Medium", "Low"))</f>
        <v>Low</v>
      </c>
    </row>
    <row r="395" spans="1:10" x14ac:dyDescent="0.3">
      <c r="A395" s="68" t="s">
        <v>421</v>
      </c>
      <c r="B395" s="69" t="s">
        <v>19</v>
      </c>
      <c r="C395" s="69" t="s">
        <v>22</v>
      </c>
      <c r="D395" s="69">
        <f>IF(NOT(ISBLANK(tblClean[[#This Row],[Pre-Booking Date]])), 1, 0)</f>
        <v>1</v>
      </c>
      <c r="E395" s="69">
        <f>IF(NOT(ISBLANK(tblClean[[#This Row],[Booking Date]])), 1, 0)</f>
        <v>1</v>
      </c>
      <c r="F395" s="70"/>
      <c r="G395" s="42">
        <v>45935</v>
      </c>
      <c r="H395" s="66" cm="1">
        <f t="array" ref="H395">IFERROR(INDEX(tblClean[Is_Cancelled],ROW()-1),"")</f>
        <v>1</v>
      </c>
      <c r="I395" s="53">
        <f>IF(tblHP[[#This Row],[Is_Cancelled]]=1, 0,
   (IF(tblHP[[#This Row],[Lead Type]]="Hot",3,IF(tblHP[[#This Row],[Lead Type]]="Warm",2,IF(tblHP[[#This Row],[Lead Type]]="Cold",1,0)))
    + IF(tblHP[[#This Row],[Is_Booked]]=1,4,IF(tblHP[[#This Row],[Is_PreBooked]]=1,2,0))
    + IF(ISNUMBER(tblHP[[#This Row],[Customer Rating]]), tblHP[[#This Row],[Customer Rating]]/10*2, 0)
   )
)</f>
        <v>0</v>
      </c>
      <c r="J395" s="53" t="str">
        <f>IF(tblHP[[#This Row],[Lead_Score]] &gt;= $M$2, "High",
 IF(tblHP[[#This Row],[Lead_Score]] &gt;= $M$3, "Medium", "Low"))</f>
        <v>Low</v>
      </c>
    </row>
    <row r="396" spans="1:10" x14ac:dyDescent="0.3">
      <c r="A396" s="65" t="s">
        <v>422</v>
      </c>
      <c r="B396" s="66" t="s">
        <v>32</v>
      </c>
      <c r="C396" s="66" t="s">
        <v>30</v>
      </c>
      <c r="D396" s="66">
        <f>IF(NOT(ISBLANK(tblClean[[#This Row],[Pre-Booking Date]])), 1, 0)</f>
        <v>1</v>
      </c>
      <c r="E396" s="66">
        <f>IF(NOT(ISBLANK(tblClean[[#This Row],[Booking Date]])), 1, 0)</f>
        <v>1</v>
      </c>
      <c r="F396" s="67">
        <v>2</v>
      </c>
      <c r="G396" s="35">
        <v>45960</v>
      </c>
      <c r="H396" s="66" cm="1">
        <f t="array" ref="H396">IFERROR(INDEX(tblClean[Is_Cancelled],ROW()-1),"")</f>
        <v>0</v>
      </c>
      <c r="I396" s="53">
        <f>IF(tblHP[[#This Row],[Is_Cancelled]]=1, 0,
   (IF(tblHP[[#This Row],[Lead Type]]="Hot",3,IF(tblHP[[#This Row],[Lead Type]]="Warm",2,IF(tblHP[[#This Row],[Lead Type]]="Cold",1,0)))
    + IF(tblHP[[#This Row],[Is_Booked]]=1,4,IF(tblHP[[#This Row],[Is_PreBooked]]=1,2,0))
    + IF(ISNUMBER(tblHP[[#This Row],[Customer Rating]]), tblHP[[#This Row],[Customer Rating]]/10*2, 0)
   )
)</f>
        <v>7.4</v>
      </c>
      <c r="J396" s="53" t="str">
        <f>IF(tblHP[[#This Row],[Lead_Score]] &gt;= $M$2, "High",
 IF(tblHP[[#This Row],[Lead_Score]] &gt;= $M$3, "Medium", "Low"))</f>
        <v>Low</v>
      </c>
    </row>
    <row r="397" spans="1:10" x14ac:dyDescent="0.3">
      <c r="A397" s="68" t="s">
        <v>423</v>
      </c>
      <c r="B397" s="69" t="s">
        <v>19</v>
      </c>
      <c r="C397" s="69" t="s">
        <v>16</v>
      </c>
      <c r="D397" s="69">
        <f>IF(NOT(ISBLANK(tblClean[[#This Row],[Pre-Booking Date]])), 1, 0)</f>
        <v>1</v>
      </c>
      <c r="E397" s="69">
        <f>IF(NOT(ISBLANK(tblClean[[#This Row],[Booking Date]])), 1, 0)</f>
        <v>1</v>
      </c>
      <c r="F397" s="70">
        <v>8</v>
      </c>
      <c r="G397" s="42">
        <v>45940</v>
      </c>
      <c r="H397" s="66" cm="1">
        <f t="array" ref="H397">IFERROR(INDEX(tblClean[Is_Cancelled],ROW()-1),"")</f>
        <v>0</v>
      </c>
      <c r="I397" s="53">
        <f>IF(tblHP[[#This Row],[Is_Cancelled]]=1, 0,
   (IF(tblHP[[#This Row],[Lead Type]]="Hot",3,IF(tblHP[[#This Row],[Lead Type]]="Warm",2,IF(tblHP[[#This Row],[Lead Type]]="Cold",1,0)))
    + IF(tblHP[[#This Row],[Is_Booked]]=1,4,IF(tblHP[[#This Row],[Is_PreBooked]]=1,2,0))
    + IF(ISNUMBER(tblHP[[#This Row],[Customer Rating]]), tblHP[[#This Row],[Customer Rating]]/10*2, 0)
   )
)</f>
        <v>7.6</v>
      </c>
      <c r="J397" s="53" t="str">
        <f>IF(tblHP[[#This Row],[Lead_Score]] &gt;= $M$2, "High",
 IF(tblHP[[#This Row],[Lead_Score]] &gt;= $M$3, "Medium", "Low"))</f>
        <v>Medium</v>
      </c>
    </row>
    <row r="398" spans="1:10" x14ac:dyDescent="0.3">
      <c r="A398" s="65" t="s">
        <v>424</v>
      </c>
      <c r="B398" s="66" t="s">
        <v>15</v>
      </c>
      <c r="C398" s="66" t="s">
        <v>16</v>
      </c>
      <c r="D398" s="66">
        <f>IF(NOT(ISBLANK(tblClean[[#This Row],[Pre-Booking Date]])), 1, 0)</f>
        <v>1</v>
      </c>
      <c r="E398" s="66">
        <f>IF(NOT(ISBLANK(tblClean[[#This Row],[Booking Date]])), 1, 0)</f>
        <v>1</v>
      </c>
      <c r="F398" s="67">
        <v>6</v>
      </c>
      <c r="G398" s="35">
        <v>45945</v>
      </c>
      <c r="H398" s="66" cm="1">
        <f t="array" ref="H398">IFERROR(INDEX(tblClean[Is_Cancelled],ROW()-1),"")</f>
        <v>0</v>
      </c>
      <c r="I398" s="53">
        <f>IF(tblHP[[#This Row],[Is_Cancelled]]=1, 0,
   (IF(tblHP[[#This Row],[Lead Type]]="Hot",3,IF(tblHP[[#This Row],[Lead Type]]="Warm",2,IF(tblHP[[#This Row],[Lead Type]]="Cold",1,0)))
    + IF(tblHP[[#This Row],[Is_Booked]]=1,4,IF(tblHP[[#This Row],[Is_PreBooked]]=1,2,0))
    + IF(ISNUMBER(tblHP[[#This Row],[Customer Rating]]), tblHP[[#This Row],[Customer Rating]]/10*2, 0)
   )
)</f>
        <v>7.2</v>
      </c>
      <c r="J398" s="53" t="str">
        <f>IF(tblHP[[#This Row],[Lead_Score]] &gt;= $M$2, "High",
 IF(tblHP[[#This Row],[Lead_Score]] &gt;= $M$3, "Medium", "Low"))</f>
        <v>Low</v>
      </c>
    </row>
    <row r="399" spans="1:10" x14ac:dyDescent="0.3">
      <c r="A399" s="68" t="s">
        <v>425</v>
      </c>
      <c r="B399" s="69" t="s">
        <v>21</v>
      </c>
      <c r="C399" s="69" t="s">
        <v>16</v>
      </c>
      <c r="D399" s="69">
        <f>IF(NOT(ISBLANK(tblClean[[#This Row],[Pre-Booking Date]])), 1, 0)</f>
        <v>1</v>
      </c>
      <c r="E399" s="69">
        <f>IF(NOT(ISBLANK(tblClean[[#This Row],[Booking Date]])), 1, 0)</f>
        <v>1</v>
      </c>
      <c r="F399" s="70">
        <v>2</v>
      </c>
      <c r="G399" s="42">
        <v>45959</v>
      </c>
      <c r="H399" s="66" cm="1">
        <f t="array" ref="H399">IFERROR(INDEX(tblClean[Is_Cancelled],ROW()-1),"")</f>
        <v>0</v>
      </c>
      <c r="I399" s="53">
        <f>IF(tblHP[[#This Row],[Is_Cancelled]]=1, 0,
   (IF(tblHP[[#This Row],[Lead Type]]="Hot",3,IF(tblHP[[#This Row],[Lead Type]]="Warm",2,IF(tblHP[[#This Row],[Lead Type]]="Cold",1,0)))
    + IF(tblHP[[#This Row],[Is_Booked]]=1,4,IF(tblHP[[#This Row],[Is_PreBooked]]=1,2,0))
    + IF(ISNUMBER(tblHP[[#This Row],[Customer Rating]]), tblHP[[#This Row],[Customer Rating]]/10*2, 0)
   )
)</f>
        <v>6.4</v>
      </c>
      <c r="J399" s="53" t="str">
        <f>IF(tblHP[[#This Row],[Lead_Score]] &gt;= $M$2, "High",
 IF(tblHP[[#This Row],[Lead_Score]] &gt;= $M$3, "Medium", "Low"))</f>
        <v>Low</v>
      </c>
    </row>
    <row r="400" spans="1:10" x14ac:dyDescent="0.3">
      <c r="A400" s="65" t="s">
        <v>426</v>
      </c>
      <c r="B400" s="66" t="s">
        <v>19</v>
      </c>
      <c r="C400" s="66" t="s">
        <v>16</v>
      </c>
      <c r="D400" s="66">
        <f>IF(NOT(ISBLANK(tblClean[[#This Row],[Pre-Booking Date]])), 1, 0)</f>
        <v>1</v>
      </c>
      <c r="E400" s="66">
        <f>IF(NOT(ISBLANK(tblClean[[#This Row],[Booking Date]])), 1, 0)</f>
        <v>1</v>
      </c>
      <c r="F400" s="67">
        <v>6</v>
      </c>
      <c r="G400" s="35">
        <v>45953</v>
      </c>
      <c r="H400" s="66" cm="1">
        <f t="array" ref="H400">IFERROR(INDEX(tblClean[Is_Cancelled],ROW()-1),"")</f>
        <v>0</v>
      </c>
      <c r="I400" s="53">
        <f>IF(tblHP[[#This Row],[Is_Cancelled]]=1, 0,
   (IF(tblHP[[#This Row],[Lead Type]]="Hot",3,IF(tblHP[[#This Row],[Lead Type]]="Warm",2,IF(tblHP[[#This Row],[Lead Type]]="Cold",1,0)))
    + IF(tblHP[[#This Row],[Is_Booked]]=1,4,IF(tblHP[[#This Row],[Is_PreBooked]]=1,2,0))
    + IF(ISNUMBER(tblHP[[#This Row],[Customer Rating]]), tblHP[[#This Row],[Customer Rating]]/10*2, 0)
   )
)</f>
        <v>7.2</v>
      </c>
      <c r="J400" s="53" t="str">
        <f>IF(tblHP[[#This Row],[Lead_Score]] &gt;= $M$2, "High",
 IF(tblHP[[#This Row],[Lead_Score]] &gt;= $M$3, "Medium", "Low"))</f>
        <v>Low</v>
      </c>
    </row>
    <row r="401" spans="1:10" x14ac:dyDescent="0.3">
      <c r="A401" s="68" t="s">
        <v>427</v>
      </c>
      <c r="B401" s="69" t="s">
        <v>32</v>
      </c>
      <c r="C401" s="69" t="s">
        <v>16</v>
      </c>
      <c r="D401" s="69">
        <f>IF(NOT(ISBLANK(tblClean[[#This Row],[Pre-Booking Date]])), 1, 0)</f>
        <v>1</v>
      </c>
      <c r="E401" s="69">
        <f>IF(NOT(ISBLANK(tblClean[[#This Row],[Booking Date]])), 1, 0)</f>
        <v>1</v>
      </c>
      <c r="F401" s="70">
        <v>7</v>
      </c>
      <c r="G401" s="42">
        <v>45946</v>
      </c>
      <c r="H401" s="66" cm="1">
        <f t="array" ref="H401">IFERROR(INDEX(tblClean[Is_Cancelled],ROW()-1),"")</f>
        <v>0</v>
      </c>
      <c r="I401" s="53">
        <f>IF(tblHP[[#This Row],[Is_Cancelled]]=1, 0,
   (IF(tblHP[[#This Row],[Lead Type]]="Hot",3,IF(tblHP[[#This Row],[Lead Type]]="Warm",2,IF(tblHP[[#This Row],[Lead Type]]="Cold",1,0)))
    + IF(tblHP[[#This Row],[Is_Booked]]=1,4,IF(tblHP[[#This Row],[Is_PreBooked]]=1,2,0))
    + IF(ISNUMBER(tblHP[[#This Row],[Customer Rating]]), tblHP[[#This Row],[Customer Rating]]/10*2, 0)
   )
)</f>
        <v>7.4</v>
      </c>
      <c r="J401" s="53" t="str">
        <f>IF(tblHP[[#This Row],[Lead_Score]] &gt;= $M$2, "High",
 IF(tblHP[[#This Row],[Lead_Score]] &gt;= $M$3, "Medium", "Low"))</f>
        <v>Low</v>
      </c>
    </row>
    <row r="402" spans="1:10" x14ac:dyDescent="0.3">
      <c r="A402" s="65" t="s">
        <v>428</v>
      </c>
      <c r="B402" s="66" t="s">
        <v>19</v>
      </c>
      <c r="C402" s="66" t="s">
        <v>16</v>
      </c>
      <c r="D402" s="66">
        <f>IF(NOT(ISBLANK(tblClean[[#This Row],[Pre-Booking Date]])), 1, 0)</f>
        <v>0</v>
      </c>
      <c r="E402" s="66">
        <f>IF(NOT(ISBLANK(tblClean[[#This Row],[Booking Date]])), 1, 0)</f>
        <v>0</v>
      </c>
      <c r="F402" s="67">
        <v>1</v>
      </c>
      <c r="G402" s="35">
        <v>45934</v>
      </c>
      <c r="H402" s="66" cm="1">
        <f t="array" ref="H402">IFERROR(INDEX(tblClean[Is_Cancelled],ROW()-1),"")</f>
        <v>0</v>
      </c>
      <c r="I402" s="53">
        <f>IF(tblHP[[#This Row],[Is_Cancelled]]=1, 0,
   (IF(tblHP[[#This Row],[Lead Type]]="Hot",3,IF(tblHP[[#This Row],[Lead Type]]="Warm",2,IF(tblHP[[#This Row],[Lead Type]]="Cold",1,0)))
    + IF(tblHP[[#This Row],[Is_Booked]]=1,4,IF(tblHP[[#This Row],[Is_PreBooked]]=1,2,0))
    + IF(ISNUMBER(tblHP[[#This Row],[Customer Rating]]), tblHP[[#This Row],[Customer Rating]]/10*2, 0)
   )
)</f>
        <v>2.2000000000000002</v>
      </c>
      <c r="J402" s="53" t="str">
        <f>IF(tblHP[[#This Row],[Lead_Score]] &gt;= $M$2, "High",
 IF(tblHP[[#This Row],[Lead_Score]] &gt;= $M$3, "Medium", "Low"))</f>
        <v>Low</v>
      </c>
    </row>
    <row r="403" spans="1:10" x14ac:dyDescent="0.3">
      <c r="A403" s="68" t="s">
        <v>429</v>
      </c>
      <c r="B403" s="69" t="s">
        <v>15</v>
      </c>
      <c r="C403" s="69" t="s">
        <v>16</v>
      </c>
      <c r="D403" s="69">
        <f>IF(NOT(ISBLANK(tblClean[[#This Row],[Pre-Booking Date]])), 1, 0)</f>
        <v>1</v>
      </c>
      <c r="E403" s="69">
        <f>IF(NOT(ISBLANK(tblClean[[#This Row],[Booking Date]])), 1, 0)</f>
        <v>1</v>
      </c>
      <c r="F403" s="70">
        <v>8</v>
      </c>
      <c r="G403" s="42">
        <v>45931</v>
      </c>
      <c r="H403" s="66" cm="1">
        <f t="array" ref="H403">IFERROR(INDEX(tblClean[Is_Cancelled],ROW()-1),"")</f>
        <v>0</v>
      </c>
      <c r="I403" s="53">
        <f>IF(tblHP[[#This Row],[Is_Cancelled]]=1, 0,
   (IF(tblHP[[#This Row],[Lead Type]]="Hot",3,IF(tblHP[[#This Row],[Lead Type]]="Warm",2,IF(tblHP[[#This Row],[Lead Type]]="Cold",1,0)))
    + IF(tblHP[[#This Row],[Is_Booked]]=1,4,IF(tblHP[[#This Row],[Is_PreBooked]]=1,2,0))
    + IF(ISNUMBER(tblHP[[#This Row],[Customer Rating]]), tblHP[[#This Row],[Customer Rating]]/10*2, 0)
   )
)</f>
        <v>7.6</v>
      </c>
      <c r="J403" s="53" t="str">
        <f>IF(tblHP[[#This Row],[Lead_Score]] &gt;= $M$2, "High",
 IF(tblHP[[#This Row],[Lead_Score]] &gt;= $M$3, "Medium", "Low"))</f>
        <v>Medium</v>
      </c>
    </row>
    <row r="404" spans="1:10" x14ac:dyDescent="0.3">
      <c r="A404" s="65" t="s">
        <v>430</v>
      </c>
      <c r="B404" s="66" t="s">
        <v>32</v>
      </c>
      <c r="C404" s="66" t="s">
        <v>16</v>
      </c>
      <c r="D404" s="66">
        <f>IF(NOT(ISBLANK(tblClean[[#This Row],[Pre-Booking Date]])), 1, 0)</f>
        <v>1</v>
      </c>
      <c r="E404" s="66">
        <f>IF(NOT(ISBLANK(tblClean[[#This Row],[Booking Date]])), 1, 0)</f>
        <v>1</v>
      </c>
      <c r="F404" s="67">
        <v>7</v>
      </c>
      <c r="G404" s="35">
        <v>45951</v>
      </c>
      <c r="H404" s="66" cm="1">
        <f t="array" ref="H404">IFERROR(INDEX(tblClean[Is_Cancelled],ROW()-1),"")</f>
        <v>0</v>
      </c>
      <c r="I404" s="53">
        <f>IF(tblHP[[#This Row],[Is_Cancelled]]=1, 0,
   (IF(tblHP[[#This Row],[Lead Type]]="Hot",3,IF(tblHP[[#This Row],[Lead Type]]="Warm",2,IF(tblHP[[#This Row],[Lead Type]]="Cold",1,0)))
    + IF(tblHP[[#This Row],[Is_Booked]]=1,4,IF(tblHP[[#This Row],[Is_PreBooked]]=1,2,0))
    + IF(ISNUMBER(tblHP[[#This Row],[Customer Rating]]), tblHP[[#This Row],[Customer Rating]]/10*2, 0)
   )
)</f>
        <v>7.4</v>
      </c>
      <c r="J404" s="53" t="str">
        <f>IF(tblHP[[#This Row],[Lead_Score]] &gt;= $M$2, "High",
 IF(tblHP[[#This Row],[Lead_Score]] &gt;= $M$3, "Medium", "Low"))</f>
        <v>Low</v>
      </c>
    </row>
    <row r="405" spans="1:10" x14ac:dyDescent="0.3">
      <c r="A405" s="68" t="s">
        <v>431</v>
      </c>
      <c r="B405" s="69" t="s">
        <v>19</v>
      </c>
      <c r="C405" s="69" t="s">
        <v>22</v>
      </c>
      <c r="D405" s="69">
        <f>IF(NOT(ISBLANK(tblClean[[#This Row],[Pre-Booking Date]])), 1, 0)</f>
        <v>1</v>
      </c>
      <c r="E405" s="69">
        <f>IF(NOT(ISBLANK(tblClean[[#This Row],[Booking Date]])), 1, 0)</f>
        <v>1</v>
      </c>
      <c r="F405" s="70"/>
      <c r="G405" s="42">
        <v>45950</v>
      </c>
      <c r="H405" s="66" cm="1">
        <f t="array" ref="H405">IFERROR(INDEX(tblClean[Is_Cancelled],ROW()-1),"")</f>
        <v>1</v>
      </c>
      <c r="I405" s="53">
        <f>IF(tblHP[[#This Row],[Is_Cancelled]]=1, 0,
   (IF(tblHP[[#This Row],[Lead Type]]="Hot",3,IF(tblHP[[#This Row],[Lead Type]]="Warm",2,IF(tblHP[[#This Row],[Lead Type]]="Cold",1,0)))
    + IF(tblHP[[#This Row],[Is_Booked]]=1,4,IF(tblHP[[#This Row],[Is_PreBooked]]=1,2,0))
    + IF(ISNUMBER(tblHP[[#This Row],[Customer Rating]]), tblHP[[#This Row],[Customer Rating]]/10*2, 0)
   )
)</f>
        <v>0</v>
      </c>
      <c r="J405" s="53" t="str">
        <f>IF(tblHP[[#This Row],[Lead_Score]] &gt;= $M$2, "High",
 IF(tblHP[[#This Row],[Lead_Score]] &gt;= $M$3, "Medium", "Low"))</f>
        <v>Low</v>
      </c>
    </row>
    <row r="406" spans="1:10" x14ac:dyDescent="0.3">
      <c r="A406" s="65" t="s">
        <v>432</v>
      </c>
      <c r="B406" s="66" t="s">
        <v>32</v>
      </c>
      <c r="C406" s="66" t="s">
        <v>16</v>
      </c>
      <c r="D406" s="66">
        <f>IF(NOT(ISBLANK(tblClean[[#This Row],[Pre-Booking Date]])), 1, 0)</f>
        <v>1</v>
      </c>
      <c r="E406" s="66">
        <f>IF(NOT(ISBLANK(tblClean[[#This Row],[Booking Date]])), 1, 0)</f>
        <v>1</v>
      </c>
      <c r="F406" s="67"/>
      <c r="G406" s="35">
        <v>45956</v>
      </c>
      <c r="H406" s="66" cm="1">
        <f t="array" ref="H406">IFERROR(INDEX(tblClean[Is_Cancelled],ROW()-1),"")</f>
        <v>1</v>
      </c>
      <c r="I406" s="53">
        <f>IF(tblHP[[#This Row],[Is_Cancelled]]=1, 0,
   (IF(tblHP[[#This Row],[Lead Type]]="Hot",3,IF(tblHP[[#This Row],[Lead Type]]="Warm",2,IF(tblHP[[#This Row],[Lead Type]]="Cold",1,0)))
    + IF(tblHP[[#This Row],[Is_Booked]]=1,4,IF(tblHP[[#This Row],[Is_PreBooked]]=1,2,0))
    + IF(ISNUMBER(tblHP[[#This Row],[Customer Rating]]), tblHP[[#This Row],[Customer Rating]]/10*2, 0)
   )
)</f>
        <v>0</v>
      </c>
      <c r="J406" s="53" t="str">
        <f>IF(tblHP[[#This Row],[Lead_Score]] &gt;= $M$2, "High",
 IF(tblHP[[#This Row],[Lead_Score]] &gt;= $M$3, "Medium", "Low"))</f>
        <v>Low</v>
      </c>
    </row>
    <row r="407" spans="1:10" x14ac:dyDescent="0.3">
      <c r="A407" s="68" t="s">
        <v>433</v>
      </c>
      <c r="B407" s="69" t="s">
        <v>15</v>
      </c>
      <c r="C407" s="69" t="s">
        <v>16</v>
      </c>
      <c r="D407" s="69">
        <f>IF(NOT(ISBLANK(tblClean[[#This Row],[Pre-Booking Date]])), 1, 0)</f>
        <v>1</v>
      </c>
      <c r="E407" s="69">
        <f>IF(NOT(ISBLANK(tblClean[[#This Row],[Booking Date]])), 1, 0)</f>
        <v>1</v>
      </c>
      <c r="F407" s="70">
        <v>7</v>
      </c>
      <c r="G407" s="42">
        <v>45938</v>
      </c>
      <c r="H407" s="66" cm="1">
        <f t="array" ref="H407">IFERROR(INDEX(tblClean[Is_Cancelled],ROW()-1),"")</f>
        <v>0</v>
      </c>
      <c r="I407" s="53">
        <f>IF(tblHP[[#This Row],[Is_Cancelled]]=1, 0,
   (IF(tblHP[[#This Row],[Lead Type]]="Hot",3,IF(tblHP[[#This Row],[Lead Type]]="Warm",2,IF(tblHP[[#This Row],[Lead Type]]="Cold",1,0)))
    + IF(tblHP[[#This Row],[Is_Booked]]=1,4,IF(tblHP[[#This Row],[Is_PreBooked]]=1,2,0))
    + IF(ISNUMBER(tblHP[[#This Row],[Customer Rating]]), tblHP[[#This Row],[Customer Rating]]/10*2, 0)
   )
)</f>
        <v>7.4</v>
      </c>
      <c r="J407" s="53" t="str">
        <f>IF(tblHP[[#This Row],[Lead_Score]] &gt;= $M$2, "High",
 IF(tblHP[[#This Row],[Lead_Score]] &gt;= $M$3, "Medium", "Low"))</f>
        <v>Low</v>
      </c>
    </row>
    <row r="408" spans="1:10" x14ac:dyDescent="0.3">
      <c r="A408" s="65" t="s">
        <v>434</v>
      </c>
      <c r="B408" s="66" t="s">
        <v>21</v>
      </c>
      <c r="C408" s="66" t="s">
        <v>30</v>
      </c>
      <c r="D408" s="66">
        <f>IF(NOT(ISBLANK(tblClean[[#This Row],[Pre-Booking Date]])), 1, 0)</f>
        <v>1</v>
      </c>
      <c r="E408" s="66">
        <f>IF(NOT(ISBLANK(tblClean[[#This Row],[Booking Date]])), 1, 0)</f>
        <v>1</v>
      </c>
      <c r="F408" s="67">
        <v>7</v>
      </c>
      <c r="G408" s="35">
        <v>45953</v>
      </c>
      <c r="H408" s="66" cm="1">
        <f t="array" ref="H408">IFERROR(INDEX(tblClean[Is_Cancelled],ROW()-1),"")</f>
        <v>0</v>
      </c>
      <c r="I408" s="53">
        <f>IF(tblHP[[#This Row],[Is_Cancelled]]=1, 0,
   (IF(tblHP[[#This Row],[Lead Type]]="Hot",3,IF(tblHP[[#This Row],[Lead Type]]="Warm",2,IF(tblHP[[#This Row],[Lead Type]]="Cold",1,0)))
    + IF(tblHP[[#This Row],[Is_Booked]]=1,4,IF(tblHP[[#This Row],[Is_PreBooked]]=1,2,0))
    + IF(ISNUMBER(tblHP[[#This Row],[Customer Rating]]), tblHP[[#This Row],[Customer Rating]]/10*2, 0)
   )
)</f>
        <v>8.4</v>
      </c>
      <c r="J408" s="53" t="str">
        <f>IF(tblHP[[#This Row],[Lead_Score]] &gt;= $M$2, "High",
 IF(tblHP[[#This Row],[Lead_Score]] &gt;= $M$3, "Medium", "Low"))</f>
        <v>High</v>
      </c>
    </row>
    <row r="409" spans="1:10" x14ac:dyDescent="0.3">
      <c r="A409" s="68" t="s">
        <v>435</v>
      </c>
      <c r="B409" s="69" t="s">
        <v>15</v>
      </c>
      <c r="C409" s="69" t="s">
        <v>22</v>
      </c>
      <c r="D409" s="69">
        <f>IF(NOT(ISBLANK(tblClean[[#This Row],[Pre-Booking Date]])), 1, 0)</f>
        <v>1</v>
      </c>
      <c r="E409" s="69">
        <f>IF(NOT(ISBLANK(tblClean[[#This Row],[Booking Date]])), 1, 0)</f>
        <v>1</v>
      </c>
      <c r="F409" s="70"/>
      <c r="G409" s="42">
        <v>45936</v>
      </c>
      <c r="H409" s="66" cm="1">
        <f t="array" ref="H409">IFERROR(INDEX(tblClean[Is_Cancelled],ROW()-1),"")</f>
        <v>1</v>
      </c>
      <c r="I409" s="53">
        <f>IF(tblHP[[#This Row],[Is_Cancelled]]=1, 0,
   (IF(tblHP[[#This Row],[Lead Type]]="Hot",3,IF(tblHP[[#This Row],[Lead Type]]="Warm",2,IF(tblHP[[#This Row],[Lead Type]]="Cold",1,0)))
    + IF(tblHP[[#This Row],[Is_Booked]]=1,4,IF(tblHP[[#This Row],[Is_PreBooked]]=1,2,0))
    + IF(ISNUMBER(tblHP[[#This Row],[Customer Rating]]), tblHP[[#This Row],[Customer Rating]]/10*2, 0)
   )
)</f>
        <v>0</v>
      </c>
      <c r="J409" s="53" t="str">
        <f>IF(tblHP[[#This Row],[Lead_Score]] &gt;= $M$2, "High",
 IF(tblHP[[#This Row],[Lead_Score]] &gt;= $M$3, "Medium", "Low"))</f>
        <v>Low</v>
      </c>
    </row>
    <row r="410" spans="1:10" x14ac:dyDescent="0.3">
      <c r="A410" s="65" t="s">
        <v>436</v>
      </c>
      <c r="B410" s="66" t="s">
        <v>15</v>
      </c>
      <c r="C410" s="66" t="s">
        <v>30</v>
      </c>
      <c r="D410" s="66">
        <f>IF(NOT(ISBLANK(tblClean[[#This Row],[Pre-Booking Date]])), 1, 0)</f>
        <v>1</v>
      </c>
      <c r="E410" s="66">
        <f>IF(NOT(ISBLANK(tblClean[[#This Row],[Booking Date]])), 1, 0)</f>
        <v>1</v>
      </c>
      <c r="F410" s="67"/>
      <c r="G410" s="35">
        <v>45940</v>
      </c>
      <c r="H410" s="66" cm="1">
        <f t="array" ref="H410">IFERROR(INDEX(tblClean[Is_Cancelled],ROW()-1),"")</f>
        <v>1</v>
      </c>
      <c r="I410" s="53">
        <f>IF(tblHP[[#This Row],[Is_Cancelled]]=1, 0,
   (IF(tblHP[[#This Row],[Lead Type]]="Hot",3,IF(tblHP[[#This Row],[Lead Type]]="Warm",2,IF(tblHP[[#This Row],[Lead Type]]="Cold",1,0)))
    + IF(tblHP[[#This Row],[Is_Booked]]=1,4,IF(tblHP[[#This Row],[Is_PreBooked]]=1,2,0))
    + IF(ISNUMBER(tblHP[[#This Row],[Customer Rating]]), tblHP[[#This Row],[Customer Rating]]/10*2, 0)
   )
)</f>
        <v>0</v>
      </c>
      <c r="J410" s="53" t="str">
        <f>IF(tblHP[[#This Row],[Lead_Score]] &gt;= $M$2, "High",
 IF(tblHP[[#This Row],[Lead_Score]] &gt;= $M$3, "Medium", "Low"))</f>
        <v>Low</v>
      </c>
    </row>
    <row r="411" spans="1:10" x14ac:dyDescent="0.3">
      <c r="A411" s="68" t="s">
        <v>437</v>
      </c>
      <c r="B411" s="69" t="s">
        <v>15</v>
      </c>
      <c r="C411" s="69" t="s">
        <v>30</v>
      </c>
      <c r="D411" s="69">
        <f>IF(NOT(ISBLANK(tblClean[[#This Row],[Pre-Booking Date]])), 1, 0)</f>
        <v>1</v>
      </c>
      <c r="E411" s="69">
        <f>IF(NOT(ISBLANK(tblClean[[#This Row],[Booking Date]])), 1, 0)</f>
        <v>1</v>
      </c>
      <c r="F411" s="70">
        <v>1</v>
      </c>
      <c r="G411" s="42">
        <v>45948</v>
      </c>
      <c r="H411" s="66" cm="1">
        <f t="array" ref="H411">IFERROR(INDEX(tblClean[Is_Cancelled],ROW()-1),"")</f>
        <v>0</v>
      </c>
      <c r="I411" s="53">
        <f>IF(tblHP[[#This Row],[Is_Cancelled]]=1, 0,
   (IF(tblHP[[#This Row],[Lead Type]]="Hot",3,IF(tblHP[[#This Row],[Lead Type]]="Warm",2,IF(tblHP[[#This Row],[Lead Type]]="Cold",1,0)))
    + IF(tblHP[[#This Row],[Is_Booked]]=1,4,IF(tblHP[[#This Row],[Is_PreBooked]]=1,2,0))
    + IF(ISNUMBER(tblHP[[#This Row],[Customer Rating]]), tblHP[[#This Row],[Customer Rating]]/10*2, 0)
   )
)</f>
        <v>7.2</v>
      </c>
      <c r="J411" s="53" t="str">
        <f>IF(tblHP[[#This Row],[Lead_Score]] &gt;= $M$2, "High",
 IF(tblHP[[#This Row],[Lead_Score]] &gt;= $M$3, "Medium", "Low"))</f>
        <v>Low</v>
      </c>
    </row>
    <row r="412" spans="1:10" x14ac:dyDescent="0.3">
      <c r="A412" s="65" t="s">
        <v>438</v>
      </c>
      <c r="B412" s="66" t="s">
        <v>15</v>
      </c>
      <c r="C412" s="66" t="s">
        <v>30</v>
      </c>
      <c r="D412" s="66">
        <f>IF(NOT(ISBLANK(tblClean[[#This Row],[Pre-Booking Date]])), 1, 0)</f>
        <v>0</v>
      </c>
      <c r="E412" s="66">
        <f>IF(NOT(ISBLANK(tblClean[[#This Row],[Booking Date]])), 1, 0)</f>
        <v>0</v>
      </c>
      <c r="F412" s="67">
        <v>1</v>
      </c>
      <c r="G412" s="35">
        <v>45931</v>
      </c>
      <c r="H412" s="66" cm="1">
        <f t="array" ref="H412">IFERROR(INDEX(tblClean[Is_Cancelled],ROW()-1),"")</f>
        <v>0</v>
      </c>
      <c r="I412" s="53">
        <f>IF(tblHP[[#This Row],[Is_Cancelled]]=1, 0,
   (IF(tblHP[[#This Row],[Lead Type]]="Hot",3,IF(tblHP[[#This Row],[Lead Type]]="Warm",2,IF(tblHP[[#This Row],[Lead Type]]="Cold",1,0)))
    + IF(tblHP[[#This Row],[Is_Booked]]=1,4,IF(tblHP[[#This Row],[Is_PreBooked]]=1,2,0))
    + IF(ISNUMBER(tblHP[[#This Row],[Customer Rating]]), tblHP[[#This Row],[Customer Rating]]/10*2, 0)
   )
)</f>
        <v>3.2</v>
      </c>
      <c r="J412" s="53" t="str">
        <f>IF(tblHP[[#This Row],[Lead_Score]] &gt;= $M$2, "High",
 IF(tblHP[[#This Row],[Lead_Score]] &gt;= $M$3, "Medium", "Low"))</f>
        <v>Low</v>
      </c>
    </row>
    <row r="413" spans="1:10" x14ac:dyDescent="0.3">
      <c r="A413" s="68" t="s">
        <v>439</v>
      </c>
      <c r="B413" s="69" t="s">
        <v>21</v>
      </c>
      <c r="C413" s="69" t="s">
        <v>16</v>
      </c>
      <c r="D413" s="69">
        <f>IF(NOT(ISBLANK(tblClean[[#This Row],[Pre-Booking Date]])), 1, 0)</f>
        <v>1</v>
      </c>
      <c r="E413" s="69">
        <f>IF(NOT(ISBLANK(tblClean[[#This Row],[Booking Date]])), 1, 0)</f>
        <v>1</v>
      </c>
      <c r="F413" s="70">
        <v>10</v>
      </c>
      <c r="G413" s="42">
        <v>45948</v>
      </c>
      <c r="H413" s="66" cm="1">
        <f t="array" ref="H413">IFERROR(INDEX(tblClean[Is_Cancelled],ROW()-1),"")</f>
        <v>0</v>
      </c>
      <c r="I413" s="53">
        <f>IF(tblHP[[#This Row],[Is_Cancelled]]=1, 0,
   (IF(tblHP[[#This Row],[Lead Type]]="Hot",3,IF(tblHP[[#This Row],[Lead Type]]="Warm",2,IF(tblHP[[#This Row],[Lead Type]]="Cold",1,0)))
    + IF(tblHP[[#This Row],[Is_Booked]]=1,4,IF(tblHP[[#This Row],[Is_PreBooked]]=1,2,0))
    + IF(ISNUMBER(tblHP[[#This Row],[Customer Rating]]), tblHP[[#This Row],[Customer Rating]]/10*2, 0)
   )
)</f>
        <v>8</v>
      </c>
      <c r="J413" s="53" t="str">
        <f>IF(tblHP[[#This Row],[Lead_Score]] &gt;= $M$2, "High",
 IF(tblHP[[#This Row],[Lead_Score]] &gt;= $M$3, "Medium", "Low"))</f>
        <v>Medium</v>
      </c>
    </row>
    <row r="414" spans="1:10" x14ac:dyDescent="0.3">
      <c r="A414" s="65" t="s">
        <v>440</v>
      </c>
      <c r="B414" s="66" t="s">
        <v>21</v>
      </c>
      <c r="C414" s="66" t="s">
        <v>30</v>
      </c>
      <c r="D414" s="66">
        <f>IF(NOT(ISBLANK(tblClean[[#This Row],[Pre-Booking Date]])), 1, 0)</f>
        <v>1</v>
      </c>
      <c r="E414" s="66">
        <f>IF(NOT(ISBLANK(tblClean[[#This Row],[Booking Date]])), 1, 0)</f>
        <v>1</v>
      </c>
      <c r="F414" s="67">
        <v>7</v>
      </c>
      <c r="G414" s="35">
        <v>45944</v>
      </c>
      <c r="H414" s="66" cm="1">
        <f t="array" ref="H414">IFERROR(INDEX(tblClean[Is_Cancelled],ROW()-1),"")</f>
        <v>0</v>
      </c>
      <c r="I414" s="53">
        <f>IF(tblHP[[#This Row],[Is_Cancelled]]=1, 0,
   (IF(tblHP[[#This Row],[Lead Type]]="Hot",3,IF(tblHP[[#This Row],[Lead Type]]="Warm",2,IF(tblHP[[#This Row],[Lead Type]]="Cold",1,0)))
    + IF(tblHP[[#This Row],[Is_Booked]]=1,4,IF(tblHP[[#This Row],[Is_PreBooked]]=1,2,0))
    + IF(ISNUMBER(tblHP[[#This Row],[Customer Rating]]), tblHP[[#This Row],[Customer Rating]]/10*2, 0)
   )
)</f>
        <v>8.4</v>
      </c>
      <c r="J414" s="53" t="str">
        <f>IF(tblHP[[#This Row],[Lead_Score]] &gt;= $M$2, "High",
 IF(tblHP[[#This Row],[Lead_Score]] &gt;= $M$3, "Medium", "Low"))</f>
        <v>High</v>
      </c>
    </row>
    <row r="415" spans="1:10" x14ac:dyDescent="0.3">
      <c r="A415" s="68" t="s">
        <v>441</v>
      </c>
      <c r="B415" s="69" t="s">
        <v>32</v>
      </c>
      <c r="C415" s="69" t="s">
        <v>30</v>
      </c>
      <c r="D415" s="69">
        <f>IF(NOT(ISBLANK(tblClean[[#This Row],[Pre-Booking Date]])), 1, 0)</f>
        <v>1</v>
      </c>
      <c r="E415" s="69">
        <f>IF(NOT(ISBLANK(tblClean[[#This Row],[Booking Date]])), 1, 0)</f>
        <v>1</v>
      </c>
      <c r="F415" s="70">
        <v>3</v>
      </c>
      <c r="G415" s="42">
        <v>45933</v>
      </c>
      <c r="H415" s="66" cm="1">
        <f t="array" ref="H415">IFERROR(INDEX(tblClean[Is_Cancelled],ROW()-1),"")</f>
        <v>0</v>
      </c>
      <c r="I415" s="53">
        <f>IF(tblHP[[#This Row],[Is_Cancelled]]=1, 0,
   (IF(tblHP[[#This Row],[Lead Type]]="Hot",3,IF(tblHP[[#This Row],[Lead Type]]="Warm",2,IF(tblHP[[#This Row],[Lead Type]]="Cold",1,0)))
    + IF(tblHP[[#This Row],[Is_Booked]]=1,4,IF(tblHP[[#This Row],[Is_PreBooked]]=1,2,0))
    + IF(ISNUMBER(tblHP[[#This Row],[Customer Rating]]), tblHP[[#This Row],[Customer Rating]]/10*2, 0)
   )
)</f>
        <v>7.6</v>
      </c>
      <c r="J415" s="53" t="str">
        <f>IF(tblHP[[#This Row],[Lead_Score]] &gt;= $M$2, "High",
 IF(tblHP[[#This Row],[Lead_Score]] &gt;= $M$3, "Medium", "Low"))</f>
        <v>Medium</v>
      </c>
    </row>
    <row r="416" spans="1:10" x14ac:dyDescent="0.3">
      <c r="A416" s="65" t="s">
        <v>442</v>
      </c>
      <c r="B416" s="66" t="s">
        <v>19</v>
      </c>
      <c r="C416" s="66" t="s">
        <v>30</v>
      </c>
      <c r="D416" s="66">
        <f>IF(NOT(ISBLANK(tblClean[[#This Row],[Pre-Booking Date]])), 1, 0)</f>
        <v>0</v>
      </c>
      <c r="E416" s="66">
        <f>IF(NOT(ISBLANK(tblClean[[#This Row],[Booking Date]])), 1, 0)</f>
        <v>0</v>
      </c>
      <c r="F416" s="67"/>
      <c r="G416" s="35">
        <v>45938</v>
      </c>
      <c r="H416" s="66" cm="1">
        <f t="array" ref="H416">IFERROR(INDEX(tblClean[Is_Cancelled],ROW()-1),"")</f>
        <v>1</v>
      </c>
      <c r="I416" s="53">
        <f>IF(tblHP[[#This Row],[Is_Cancelled]]=1, 0,
   (IF(tblHP[[#This Row],[Lead Type]]="Hot",3,IF(tblHP[[#This Row],[Lead Type]]="Warm",2,IF(tblHP[[#This Row],[Lead Type]]="Cold",1,0)))
    + IF(tblHP[[#This Row],[Is_Booked]]=1,4,IF(tblHP[[#This Row],[Is_PreBooked]]=1,2,0))
    + IF(ISNUMBER(tblHP[[#This Row],[Customer Rating]]), tblHP[[#This Row],[Customer Rating]]/10*2, 0)
   )
)</f>
        <v>0</v>
      </c>
      <c r="J416" s="53" t="str">
        <f>IF(tblHP[[#This Row],[Lead_Score]] &gt;= $M$2, "High",
 IF(tblHP[[#This Row],[Lead_Score]] &gt;= $M$3, "Medium", "Low"))</f>
        <v>Low</v>
      </c>
    </row>
    <row r="417" spans="1:10" x14ac:dyDescent="0.3">
      <c r="A417" s="68" t="s">
        <v>443</v>
      </c>
      <c r="B417" s="69" t="s">
        <v>21</v>
      </c>
      <c r="C417" s="69" t="s">
        <v>30</v>
      </c>
      <c r="D417" s="69">
        <f>IF(NOT(ISBLANK(tblClean[[#This Row],[Pre-Booking Date]])), 1, 0)</f>
        <v>1</v>
      </c>
      <c r="E417" s="69">
        <f>IF(NOT(ISBLANK(tblClean[[#This Row],[Booking Date]])), 1, 0)</f>
        <v>1</v>
      </c>
      <c r="F417" s="70">
        <v>0</v>
      </c>
      <c r="G417" s="42">
        <v>45957</v>
      </c>
      <c r="H417" s="66" cm="1">
        <f t="array" ref="H417">IFERROR(INDEX(tblClean[Is_Cancelled],ROW()-1),"")</f>
        <v>0</v>
      </c>
      <c r="I417" s="53">
        <f>IF(tblHP[[#This Row],[Is_Cancelled]]=1, 0,
   (IF(tblHP[[#This Row],[Lead Type]]="Hot",3,IF(tblHP[[#This Row],[Lead Type]]="Warm",2,IF(tblHP[[#This Row],[Lead Type]]="Cold",1,0)))
    + IF(tblHP[[#This Row],[Is_Booked]]=1,4,IF(tblHP[[#This Row],[Is_PreBooked]]=1,2,0))
    + IF(ISNUMBER(tblHP[[#This Row],[Customer Rating]]), tblHP[[#This Row],[Customer Rating]]/10*2, 0)
   )
)</f>
        <v>7</v>
      </c>
      <c r="J417" s="53" t="str">
        <f>IF(tblHP[[#This Row],[Lead_Score]] &gt;= $M$2, "High",
 IF(tblHP[[#This Row],[Lead_Score]] &gt;= $M$3, "Medium", "Low"))</f>
        <v>Low</v>
      </c>
    </row>
    <row r="418" spans="1:10" x14ac:dyDescent="0.3">
      <c r="A418" s="65" t="s">
        <v>444</v>
      </c>
      <c r="B418" s="66" t="s">
        <v>21</v>
      </c>
      <c r="C418" s="66" t="s">
        <v>16</v>
      </c>
      <c r="D418" s="66">
        <f>IF(NOT(ISBLANK(tblClean[[#This Row],[Pre-Booking Date]])), 1, 0)</f>
        <v>1</v>
      </c>
      <c r="E418" s="66">
        <f>IF(NOT(ISBLANK(tblClean[[#This Row],[Booking Date]])), 1, 0)</f>
        <v>1</v>
      </c>
      <c r="F418" s="67">
        <v>4</v>
      </c>
      <c r="G418" s="35">
        <v>45960</v>
      </c>
      <c r="H418" s="66" cm="1">
        <f t="array" ref="H418">IFERROR(INDEX(tblClean[Is_Cancelled],ROW()-1),"")</f>
        <v>0</v>
      </c>
      <c r="I418" s="53">
        <f>IF(tblHP[[#This Row],[Is_Cancelled]]=1, 0,
   (IF(tblHP[[#This Row],[Lead Type]]="Hot",3,IF(tblHP[[#This Row],[Lead Type]]="Warm",2,IF(tblHP[[#This Row],[Lead Type]]="Cold",1,0)))
    + IF(tblHP[[#This Row],[Is_Booked]]=1,4,IF(tblHP[[#This Row],[Is_PreBooked]]=1,2,0))
    + IF(ISNUMBER(tblHP[[#This Row],[Customer Rating]]), tblHP[[#This Row],[Customer Rating]]/10*2, 0)
   )
)</f>
        <v>6.8</v>
      </c>
      <c r="J418" s="53" t="str">
        <f>IF(tblHP[[#This Row],[Lead_Score]] &gt;= $M$2, "High",
 IF(tblHP[[#This Row],[Lead_Score]] &gt;= $M$3, "Medium", "Low"))</f>
        <v>Low</v>
      </c>
    </row>
    <row r="419" spans="1:10" x14ac:dyDescent="0.3">
      <c r="A419" s="68" t="s">
        <v>445</v>
      </c>
      <c r="B419" s="69" t="s">
        <v>19</v>
      </c>
      <c r="C419" s="69" t="s">
        <v>16</v>
      </c>
      <c r="D419" s="69">
        <f>IF(NOT(ISBLANK(tblClean[[#This Row],[Pre-Booking Date]])), 1, 0)</f>
        <v>1</v>
      </c>
      <c r="E419" s="69">
        <f>IF(NOT(ISBLANK(tblClean[[#This Row],[Booking Date]])), 1, 0)</f>
        <v>1</v>
      </c>
      <c r="F419" s="70">
        <v>10</v>
      </c>
      <c r="G419" s="42">
        <v>45934</v>
      </c>
      <c r="H419" s="66" cm="1">
        <f t="array" ref="H419">IFERROR(INDEX(tblClean[Is_Cancelled],ROW()-1),"")</f>
        <v>0</v>
      </c>
      <c r="I419" s="53">
        <f>IF(tblHP[[#This Row],[Is_Cancelled]]=1, 0,
   (IF(tblHP[[#This Row],[Lead Type]]="Hot",3,IF(tblHP[[#This Row],[Lead Type]]="Warm",2,IF(tblHP[[#This Row],[Lead Type]]="Cold",1,0)))
    + IF(tblHP[[#This Row],[Is_Booked]]=1,4,IF(tblHP[[#This Row],[Is_PreBooked]]=1,2,0))
    + IF(ISNUMBER(tblHP[[#This Row],[Customer Rating]]), tblHP[[#This Row],[Customer Rating]]/10*2, 0)
   )
)</f>
        <v>8</v>
      </c>
      <c r="J419" s="53" t="str">
        <f>IF(tblHP[[#This Row],[Lead_Score]] &gt;= $M$2, "High",
 IF(tblHP[[#This Row],[Lead_Score]] &gt;= $M$3, "Medium", "Low"))</f>
        <v>Medium</v>
      </c>
    </row>
    <row r="420" spans="1:10" x14ac:dyDescent="0.3">
      <c r="A420" s="65" t="s">
        <v>446</v>
      </c>
      <c r="B420" s="66" t="s">
        <v>21</v>
      </c>
      <c r="C420" s="66" t="s">
        <v>16</v>
      </c>
      <c r="D420" s="66">
        <f>IF(NOT(ISBLANK(tblClean[[#This Row],[Pre-Booking Date]])), 1, 0)</f>
        <v>1</v>
      </c>
      <c r="E420" s="66">
        <f>IF(NOT(ISBLANK(tblClean[[#This Row],[Booking Date]])), 1, 0)</f>
        <v>1</v>
      </c>
      <c r="F420" s="67">
        <v>9</v>
      </c>
      <c r="G420" s="35">
        <v>45945</v>
      </c>
      <c r="H420" s="66" cm="1">
        <f t="array" ref="H420">IFERROR(INDEX(tblClean[Is_Cancelled],ROW()-1),"")</f>
        <v>0</v>
      </c>
      <c r="I420" s="53">
        <f>IF(tblHP[[#This Row],[Is_Cancelled]]=1, 0,
   (IF(tblHP[[#This Row],[Lead Type]]="Hot",3,IF(tblHP[[#This Row],[Lead Type]]="Warm",2,IF(tblHP[[#This Row],[Lead Type]]="Cold",1,0)))
    + IF(tblHP[[#This Row],[Is_Booked]]=1,4,IF(tblHP[[#This Row],[Is_PreBooked]]=1,2,0))
    + IF(ISNUMBER(tblHP[[#This Row],[Customer Rating]]), tblHP[[#This Row],[Customer Rating]]/10*2, 0)
   )
)</f>
        <v>7.8</v>
      </c>
      <c r="J420" s="53" t="str">
        <f>IF(tblHP[[#This Row],[Lead_Score]] &gt;= $M$2, "High",
 IF(tblHP[[#This Row],[Lead_Score]] &gt;= $M$3, "Medium", "Low"))</f>
        <v>Medium</v>
      </c>
    </row>
    <row r="421" spans="1:10" x14ac:dyDescent="0.3">
      <c r="A421" s="68" t="s">
        <v>447</v>
      </c>
      <c r="B421" s="69" t="s">
        <v>15</v>
      </c>
      <c r="C421" s="69" t="s">
        <v>16</v>
      </c>
      <c r="D421" s="69">
        <f>IF(NOT(ISBLANK(tblClean[[#This Row],[Pre-Booking Date]])), 1, 0)</f>
        <v>1</v>
      </c>
      <c r="E421" s="69">
        <f>IF(NOT(ISBLANK(tblClean[[#This Row],[Booking Date]])), 1, 0)</f>
        <v>1</v>
      </c>
      <c r="F421" s="70">
        <v>5</v>
      </c>
      <c r="G421" s="42">
        <v>45961</v>
      </c>
      <c r="H421" s="66" cm="1">
        <f t="array" ref="H421">IFERROR(INDEX(tblClean[Is_Cancelled],ROW()-1),"")</f>
        <v>0</v>
      </c>
      <c r="I421" s="53">
        <f>IF(tblHP[[#This Row],[Is_Cancelled]]=1, 0,
   (IF(tblHP[[#This Row],[Lead Type]]="Hot",3,IF(tblHP[[#This Row],[Lead Type]]="Warm",2,IF(tblHP[[#This Row],[Lead Type]]="Cold",1,0)))
    + IF(tblHP[[#This Row],[Is_Booked]]=1,4,IF(tblHP[[#This Row],[Is_PreBooked]]=1,2,0))
    + IF(ISNUMBER(tblHP[[#This Row],[Customer Rating]]), tblHP[[#This Row],[Customer Rating]]/10*2, 0)
   )
)</f>
        <v>7</v>
      </c>
      <c r="J421" s="53" t="str">
        <f>IF(tblHP[[#This Row],[Lead_Score]] &gt;= $M$2, "High",
 IF(tblHP[[#This Row],[Lead_Score]] &gt;= $M$3, "Medium", "Low"))</f>
        <v>Low</v>
      </c>
    </row>
    <row r="422" spans="1:10" x14ac:dyDescent="0.3">
      <c r="A422" s="65" t="s">
        <v>448</v>
      </c>
      <c r="B422" s="66" t="s">
        <v>15</v>
      </c>
      <c r="C422" s="66" t="s">
        <v>16</v>
      </c>
      <c r="D422" s="66">
        <f>IF(NOT(ISBLANK(tblClean[[#This Row],[Pre-Booking Date]])), 1, 0)</f>
        <v>1</v>
      </c>
      <c r="E422" s="66">
        <f>IF(NOT(ISBLANK(tblClean[[#This Row],[Booking Date]])), 1, 0)</f>
        <v>1</v>
      </c>
      <c r="F422" s="67">
        <v>1</v>
      </c>
      <c r="G422" s="35">
        <v>45934</v>
      </c>
      <c r="H422" s="66" cm="1">
        <f t="array" ref="H422">IFERROR(INDEX(tblClean[Is_Cancelled],ROW()-1),"")</f>
        <v>0</v>
      </c>
      <c r="I422" s="53">
        <f>IF(tblHP[[#This Row],[Is_Cancelled]]=1, 0,
   (IF(tblHP[[#This Row],[Lead Type]]="Hot",3,IF(tblHP[[#This Row],[Lead Type]]="Warm",2,IF(tblHP[[#This Row],[Lead Type]]="Cold",1,0)))
    + IF(tblHP[[#This Row],[Is_Booked]]=1,4,IF(tblHP[[#This Row],[Is_PreBooked]]=1,2,0))
    + IF(ISNUMBER(tblHP[[#This Row],[Customer Rating]]), tblHP[[#This Row],[Customer Rating]]/10*2, 0)
   )
)</f>
        <v>6.2</v>
      </c>
      <c r="J422" s="53" t="str">
        <f>IF(tblHP[[#This Row],[Lead_Score]] &gt;= $M$2, "High",
 IF(tblHP[[#This Row],[Lead_Score]] &gt;= $M$3, "Medium", "Low"))</f>
        <v>Low</v>
      </c>
    </row>
    <row r="423" spans="1:10" x14ac:dyDescent="0.3">
      <c r="A423" s="68" t="s">
        <v>449</v>
      </c>
      <c r="B423" s="69" t="s">
        <v>19</v>
      </c>
      <c r="C423" s="69" t="s">
        <v>30</v>
      </c>
      <c r="D423" s="69">
        <f>IF(NOT(ISBLANK(tblClean[[#This Row],[Pre-Booking Date]])), 1, 0)</f>
        <v>1</v>
      </c>
      <c r="E423" s="69">
        <f>IF(NOT(ISBLANK(tblClean[[#This Row],[Booking Date]])), 1, 0)</f>
        <v>1</v>
      </c>
      <c r="F423" s="70">
        <v>7</v>
      </c>
      <c r="G423" s="42">
        <v>45951</v>
      </c>
      <c r="H423" s="66" cm="1">
        <f t="array" ref="H423">IFERROR(INDEX(tblClean[Is_Cancelled],ROW()-1),"")</f>
        <v>0</v>
      </c>
      <c r="I423" s="53">
        <f>IF(tblHP[[#This Row],[Is_Cancelled]]=1, 0,
   (IF(tblHP[[#This Row],[Lead Type]]="Hot",3,IF(tblHP[[#This Row],[Lead Type]]="Warm",2,IF(tblHP[[#This Row],[Lead Type]]="Cold",1,0)))
    + IF(tblHP[[#This Row],[Is_Booked]]=1,4,IF(tblHP[[#This Row],[Is_PreBooked]]=1,2,0))
    + IF(ISNUMBER(tblHP[[#This Row],[Customer Rating]]), tblHP[[#This Row],[Customer Rating]]/10*2, 0)
   )
)</f>
        <v>8.4</v>
      </c>
      <c r="J423" s="53" t="str">
        <f>IF(tblHP[[#This Row],[Lead_Score]] &gt;= $M$2, "High",
 IF(tblHP[[#This Row],[Lead_Score]] &gt;= $M$3, "Medium", "Low"))</f>
        <v>High</v>
      </c>
    </row>
    <row r="424" spans="1:10" x14ac:dyDescent="0.3">
      <c r="A424" s="65" t="s">
        <v>450</v>
      </c>
      <c r="B424" s="66" t="s">
        <v>32</v>
      </c>
      <c r="C424" s="66" t="s">
        <v>16</v>
      </c>
      <c r="D424" s="66">
        <f>IF(NOT(ISBLANK(tblClean[[#This Row],[Pre-Booking Date]])), 1, 0)</f>
        <v>1</v>
      </c>
      <c r="E424" s="66">
        <f>IF(NOT(ISBLANK(tblClean[[#This Row],[Booking Date]])), 1, 0)</f>
        <v>1</v>
      </c>
      <c r="F424" s="67">
        <v>2</v>
      </c>
      <c r="G424" s="35">
        <v>45957</v>
      </c>
      <c r="H424" s="66" cm="1">
        <f t="array" ref="H424">IFERROR(INDEX(tblClean[Is_Cancelled],ROW()-1),"")</f>
        <v>0</v>
      </c>
      <c r="I424" s="53">
        <f>IF(tblHP[[#This Row],[Is_Cancelled]]=1, 0,
   (IF(tblHP[[#This Row],[Lead Type]]="Hot",3,IF(tblHP[[#This Row],[Lead Type]]="Warm",2,IF(tblHP[[#This Row],[Lead Type]]="Cold",1,0)))
    + IF(tblHP[[#This Row],[Is_Booked]]=1,4,IF(tblHP[[#This Row],[Is_PreBooked]]=1,2,0))
    + IF(ISNUMBER(tblHP[[#This Row],[Customer Rating]]), tblHP[[#This Row],[Customer Rating]]/10*2, 0)
   )
)</f>
        <v>6.4</v>
      </c>
      <c r="J424" s="53" t="str">
        <f>IF(tblHP[[#This Row],[Lead_Score]] &gt;= $M$2, "High",
 IF(tblHP[[#This Row],[Lead_Score]] &gt;= $M$3, "Medium", "Low"))</f>
        <v>Low</v>
      </c>
    </row>
    <row r="425" spans="1:10" x14ac:dyDescent="0.3">
      <c r="A425" s="68" t="s">
        <v>451</v>
      </c>
      <c r="B425" s="69" t="s">
        <v>32</v>
      </c>
      <c r="C425" s="69" t="s">
        <v>22</v>
      </c>
      <c r="D425" s="69">
        <f>IF(NOT(ISBLANK(tblClean[[#This Row],[Pre-Booking Date]])), 1, 0)</f>
        <v>1</v>
      </c>
      <c r="E425" s="69">
        <f>IF(NOT(ISBLANK(tblClean[[#This Row],[Booking Date]])), 1, 0)</f>
        <v>1</v>
      </c>
      <c r="F425" s="70"/>
      <c r="G425" s="42">
        <v>45935</v>
      </c>
      <c r="H425" s="66" cm="1">
        <f t="array" ref="H425">IFERROR(INDEX(tblClean[Is_Cancelled],ROW()-1),"")</f>
        <v>1</v>
      </c>
      <c r="I425" s="53">
        <f>IF(tblHP[[#This Row],[Is_Cancelled]]=1, 0,
   (IF(tblHP[[#This Row],[Lead Type]]="Hot",3,IF(tblHP[[#This Row],[Lead Type]]="Warm",2,IF(tblHP[[#This Row],[Lead Type]]="Cold",1,0)))
    + IF(tblHP[[#This Row],[Is_Booked]]=1,4,IF(tblHP[[#This Row],[Is_PreBooked]]=1,2,0))
    + IF(ISNUMBER(tblHP[[#This Row],[Customer Rating]]), tblHP[[#This Row],[Customer Rating]]/10*2, 0)
   )
)</f>
        <v>0</v>
      </c>
      <c r="J425" s="53" t="str">
        <f>IF(tblHP[[#This Row],[Lead_Score]] &gt;= $M$2, "High",
 IF(tblHP[[#This Row],[Lead_Score]] &gt;= $M$3, "Medium", "Low"))</f>
        <v>Low</v>
      </c>
    </row>
    <row r="426" spans="1:10" x14ac:dyDescent="0.3">
      <c r="A426" s="65" t="s">
        <v>452</v>
      </c>
      <c r="B426" s="66" t="s">
        <v>19</v>
      </c>
      <c r="C426" s="66" t="s">
        <v>16</v>
      </c>
      <c r="D426" s="66">
        <f>IF(NOT(ISBLANK(tblClean[[#This Row],[Pre-Booking Date]])), 1, 0)</f>
        <v>1</v>
      </c>
      <c r="E426" s="66">
        <f>IF(NOT(ISBLANK(tblClean[[#This Row],[Booking Date]])), 1, 0)</f>
        <v>1</v>
      </c>
      <c r="F426" s="67">
        <v>3</v>
      </c>
      <c r="G426" s="35">
        <v>45946</v>
      </c>
      <c r="H426" s="66" cm="1">
        <f t="array" ref="H426">IFERROR(INDEX(tblClean[Is_Cancelled],ROW()-1),"")</f>
        <v>0</v>
      </c>
      <c r="I426" s="53">
        <f>IF(tblHP[[#This Row],[Is_Cancelled]]=1, 0,
   (IF(tblHP[[#This Row],[Lead Type]]="Hot",3,IF(tblHP[[#This Row],[Lead Type]]="Warm",2,IF(tblHP[[#This Row],[Lead Type]]="Cold",1,0)))
    + IF(tblHP[[#This Row],[Is_Booked]]=1,4,IF(tblHP[[#This Row],[Is_PreBooked]]=1,2,0))
    + IF(ISNUMBER(tblHP[[#This Row],[Customer Rating]]), tblHP[[#This Row],[Customer Rating]]/10*2, 0)
   )
)</f>
        <v>6.6</v>
      </c>
      <c r="J426" s="53" t="str">
        <f>IF(tblHP[[#This Row],[Lead_Score]] &gt;= $M$2, "High",
 IF(tblHP[[#This Row],[Lead_Score]] &gt;= $M$3, "Medium", "Low"))</f>
        <v>Low</v>
      </c>
    </row>
    <row r="427" spans="1:10" x14ac:dyDescent="0.3">
      <c r="A427" s="68" t="s">
        <v>453</v>
      </c>
      <c r="B427" s="69" t="s">
        <v>19</v>
      </c>
      <c r="C427" s="69" t="s">
        <v>30</v>
      </c>
      <c r="D427" s="69">
        <f>IF(NOT(ISBLANK(tblClean[[#This Row],[Pre-Booking Date]])), 1, 0)</f>
        <v>1</v>
      </c>
      <c r="E427" s="69">
        <f>IF(NOT(ISBLANK(tblClean[[#This Row],[Booking Date]])), 1, 0)</f>
        <v>1</v>
      </c>
      <c r="F427" s="70">
        <v>3</v>
      </c>
      <c r="G427" s="42">
        <v>45960</v>
      </c>
      <c r="H427" s="66" cm="1">
        <f t="array" ref="H427">IFERROR(INDEX(tblClean[Is_Cancelled],ROW()-1),"")</f>
        <v>0</v>
      </c>
      <c r="I427" s="53">
        <f>IF(tblHP[[#This Row],[Is_Cancelled]]=1, 0,
   (IF(tblHP[[#This Row],[Lead Type]]="Hot",3,IF(tblHP[[#This Row],[Lead Type]]="Warm",2,IF(tblHP[[#This Row],[Lead Type]]="Cold",1,0)))
    + IF(tblHP[[#This Row],[Is_Booked]]=1,4,IF(tblHP[[#This Row],[Is_PreBooked]]=1,2,0))
    + IF(ISNUMBER(tblHP[[#This Row],[Customer Rating]]), tblHP[[#This Row],[Customer Rating]]/10*2, 0)
   )
)</f>
        <v>7.6</v>
      </c>
      <c r="J427" s="53" t="str">
        <f>IF(tblHP[[#This Row],[Lead_Score]] &gt;= $M$2, "High",
 IF(tblHP[[#This Row],[Lead_Score]] &gt;= $M$3, "Medium", "Low"))</f>
        <v>Medium</v>
      </c>
    </row>
    <row r="428" spans="1:10" x14ac:dyDescent="0.3">
      <c r="A428" s="65" t="s">
        <v>454</v>
      </c>
      <c r="B428" s="66" t="s">
        <v>15</v>
      </c>
      <c r="C428" s="66" t="s">
        <v>16</v>
      </c>
      <c r="D428" s="66">
        <f>IF(NOT(ISBLANK(tblClean[[#This Row],[Pre-Booking Date]])), 1, 0)</f>
        <v>1</v>
      </c>
      <c r="E428" s="66">
        <f>IF(NOT(ISBLANK(tblClean[[#This Row],[Booking Date]])), 1, 0)</f>
        <v>1</v>
      </c>
      <c r="F428" s="67">
        <v>6</v>
      </c>
      <c r="G428" s="35">
        <v>45953</v>
      </c>
      <c r="H428" s="66" cm="1">
        <f t="array" ref="H428">IFERROR(INDEX(tblClean[Is_Cancelled],ROW()-1),"")</f>
        <v>0</v>
      </c>
      <c r="I428" s="53">
        <f>IF(tblHP[[#This Row],[Is_Cancelled]]=1, 0,
   (IF(tblHP[[#This Row],[Lead Type]]="Hot",3,IF(tblHP[[#This Row],[Lead Type]]="Warm",2,IF(tblHP[[#This Row],[Lead Type]]="Cold",1,0)))
    + IF(tblHP[[#This Row],[Is_Booked]]=1,4,IF(tblHP[[#This Row],[Is_PreBooked]]=1,2,0))
    + IF(ISNUMBER(tblHP[[#This Row],[Customer Rating]]), tblHP[[#This Row],[Customer Rating]]/10*2, 0)
   )
)</f>
        <v>7.2</v>
      </c>
      <c r="J428" s="53" t="str">
        <f>IF(tblHP[[#This Row],[Lead_Score]] &gt;= $M$2, "High",
 IF(tblHP[[#This Row],[Lead_Score]] &gt;= $M$3, "Medium", "Low"))</f>
        <v>Low</v>
      </c>
    </row>
    <row r="429" spans="1:10" x14ac:dyDescent="0.3">
      <c r="A429" s="68" t="s">
        <v>455</v>
      </c>
      <c r="B429" s="69" t="s">
        <v>32</v>
      </c>
      <c r="C429" s="69" t="s">
        <v>16</v>
      </c>
      <c r="D429" s="69">
        <f>IF(NOT(ISBLANK(tblClean[[#This Row],[Pre-Booking Date]])), 1, 0)</f>
        <v>1</v>
      </c>
      <c r="E429" s="69">
        <f>IF(NOT(ISBLANK(tblClean[[#This Row],[Booking Date]])), 1, 0)</f>
        <v>1</v>
      </c>
      <c r="F429" s="70">
        <v>7</v>
      </c>
      <c r="G429" s="42">
        <v>45940</v>
      </c>
      <c r="H429" s="66" cm="1">
        <f t="array" ref="H429">IFERROR(INDEX(tblClean[Is_Cancelled],ROW()-1),"")</f>
        <v>0</v>
      </c>
      <c r="I429" s="53">
        <f>IF(tblHP[[#This Row],[Is_Cancelled]]=1, 0,
   (IF(tblHP[[#This Row],[Lead Type]]="Hot",3,IF(tblHP[[#This Row],[Lead Type]]="Warm",2,IF(tblHP[[#This Row],[Lead Type]]="Cold",1,0)))
    + IF(tblHP[[#This Row],[Is_Booked]]=1,4,IF(tblHP[[#This Row],[Is_PreBooked]]=1,2,0))
    + IF(ISNUMBER(tblHP[[#This Row],[Customer Rating]]), tblHP[[#This Row],[Customer Rating]]/10*2, 0)
   )
)</f>
        <v>7.4</v>
      </c>
      <c r="J429" s="53" t="str">
        <f>IF(tblHP[[#This Row],[Lead_Score]] &gt;= $M$2, "High",
 IF(tblHP[[#This Row],[Lead_Score]] &gt;= $M$3, "Medium", "Low"))</f>
        <v>Low</v>
      </c>
    </row>
    <row r="430" spans="1:10" x14ac:dyDescent="0.3">
      <c r="A430" s="65" t="s">
        <v>456</v>
      </c>
      <c r="B430" s="66" t="s">
        <v>21</v>
      </c>
      <c r="C430" s="66" t="s">
        <v>16</v>
      </c>
      <c r="D430" s="66">
        <f>IF(NOT(ISBLANK(tblClean[[#This Row],[Pre-Booking Date]])), 1, 0)</f>
        <v>1</v>
      </c>
      <c r="E430" s="66">
        <f>IF(NOT(ISBLANK(tblClean[[#This Row],[Booking Date]])), 1, 0)</f>
        <v>1</v>
      </c>
      <c r="F430" s="67">
        <v>8</v>
      </c>
      <c r="G430" s="35">
        <v>45947</v>
      </c>
      <c r="H430" s="66" cm="1">
        <f t="array" ref="H430">IFERROR(INDEX(tblClean[Is_Cancelled],ROW()-1),"")</f>
        <v>0</v>
      </c>
      <c r="I430" s="53">
        <f>IF(tblHP[[#This Row],[Is_Cancelled]]=1, 0,
   (IF(tblHP[[#This Row],[Lead Type]]="Hot",3,IF(tblHP[[#This Row],[Lead Type]]="Warm",2,IF(tblHP[[#This Row],[Lead Type]]="Cold",1,0)))
    + IF(tblHP[[#This Row],[Is_Booked]]=1,4,IF(tblHP[[#This Row],[Is_PreBooked]]=1,2,0))
    + IF(ISNUMBER(tblHP[[#This Row],[Customer Rating]]), tblHP[[#This Row],[Customer Rating]]/10*2, 0)
   )
)</f>
        <v>7.6</v>
      </c>
      <c r="J430" s="53" t="str">
        <f>IF(tblHP[[#This Row],[Lead_Score]] &gt;= $M$2, "High",
 IF(tblHP[[#This Row],[Lead_Score]] &gt;= $M$3, "Medium", "Low"))</f>
        <v>Medium</v>
      </c>
    </row>
    <row r="431" spans="1:10" x14ac:dyDescent="0.3">
      <c r="A431" s="68" t="s">
        <v>457</v>
      </c>
      <c r="B431" s="69" t="s">
        <v>15</v>
      </c>
      <c r="C431" s="69" t="s">
        <v>30</v>
      </c>
      <c r="D431" s="69">
        <f>IF(NOT(ISBLANK(tblClean[[#This Row],[Pre-Booking Date]])), 1, 0)</f>
        <v>1</v>
      </c>
      <c r="E431" s="69">
        <f>IF(NOT(ISBLANK(tblClean[[#This Row],[Booking Date]])), 1, 0)</f>
        <v>1</v>
      </c>
      <c r="F431" s="70">
        <v>6</v>
      </c>
      <c r="G431" s="42">
        <v>45953</v>
      </c>
      <c r="H431" s="66" cm="1">
        <f t="array" ref="H431">IFERROR(INDEX(tblClean[Is_Cancelled],ROW()-1),"")</f>
        <v>0</v>
      </c>
      <c r="I431"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431" s="53" t="str">
        <f>IF(tblHP[[#This Row],[Lead_Score]] &gt;= $M$2, "High",
 IF(tblHP[[#This Row],[Lead_Score]] &gt;= $M$3, "Medium", "Low"))</f>
        <v>High</v>
      </c>
    </row>
    <row r="432" spans="1:10" x14ac:dyDescent="0.3">
      <c r="A432" s="65" t="s">
        <v>458</v>
      </c>
      <c r="B432" s="66" t="s">
        <v>19</v>
      </c>
      <c r="C432" s="66" t="s">
        <v>30</v>
      </c>
      <c r="D432" s="66">
        <f>IF(NOT(ISBLANK(tblClean[[#This Row],[Pre-Booking Date]])), 1, 0)</f>
        <v>0</v>
      </c>
      <c r="E432" s="66">
        <f>IF(NOT(ISBLANK(tblClean[[#This Row],[Booking Date]])), 1, 0)</f>
        <v>0</v>
      </c>
      <c r="F432" s="67">
        <v>10</v>
      </c>
      <c r="G432" s="35">
        <v>45939</v>
      </c>
      <c r="H432" s="66" cm="1">
        <f t="array" ref="H432">IFERROR(INDEX(tblClean[Is_Cancelled],ROW()-1),"")</f>
        <v>0</v>
      </c>
      <c r="I432" s="53">
        <f>IF(tblHP[[#This Row],[Is_Cancelled]]=1, 0,
   (IF(tblHP[[#This Row],[Lead Type]]="Hot",3,IF(tblHP[[#This Row],[Lead Type]]="Warm",2,IF(tblHP[[#This Row],[Lead Type]]="Cold",1,0)))
    + IF(tblHP[[#This Row],[Is_Booked]]=1,4,IF(tblHP[[#This Row],[Is_PreBooked]]=1,2,0))
    + IF(ISNUMBER(tblHP[[#This Row],[Customer Rating]]), tblHP[[#This Row],[Customer Rating]]/10*2, 0)
   )
)</f>
        <v>5</v>
      </c>
      <c r="J432" s="53" t="str">
        <f>IF(tblHP[[#This Row],[Lead_Score]] &gt;= $M$2, "High",
 IF(tblHP[[#This Row],[Lead_Score]] &gt;= $M$3, "Medium", "Low"))</f>
        <v>Low</v>
      </c>
    </row>
    <row r="433" spans="1:10" x14ac:dyDescent="0.3">
      <c r="A433" s="68" t="s">
        <v>459</v>
      </c>
      <c r="B433" s="69" t="s">
        <v>32</v>
      </c>
      <c r="C433" s="69" t="s">
        <v>30</v>
      </c>
      <c r="D433" s="69">
        <f>IF(NOT(ISBLANK(tblClean[[#This Row],[Pre-Booking Date]])), 1, 0)</f>
        <v>1</v>
      </c>
      <c r="E433" s="69">
        <f>IF(NOT(ISBLANK(tblClean[[#This Row],[Booking Date]])), 1, 0)</f>
        <v>1</v>
      </c>
      <c r="F433" s="70">
        <v>4</v>
      </c>
      <c r="G433" s="42">
        <v>45944</v>
      </c>
      <c r="H433" s="66" cm="1">
        <f t="array" ref="H433">IFERROR(INDEX(tblClean[Is_Cancelled],ROW()-1),"")</f>
        <v>0</v>
      </c>
      <c r="I433" s="53">
        <f>IF(tblHP[[#This Row],[Is_Cancelled]]=1, 0,
   (IF(tblHP[[#This Row],[Lead Type]]="Hot",3,IF(tblHP[[#This Row],[Lead Type]]="Warm",2,IF(tblHP[[#This Row],[Lead Type]]="Cold",1,0)))
    + IF(tblHP[[#This Row],[Is_Booked]]=1,4,IF(tblHP[[#This Row],[Is_PreBooked]]=1,2,0))
    + IF(ISNUMBER(tblHP[[#This Row],[Customer Rating]]), tblHP[[#This Row],[Customer Rating]]/10*2, 0)
   )
)</f>
        <v>7.8</v>
      </c>
      <c r="J433" s="53" t="str">
        <f>IF(tblHP[[#This Row],[Lead_Score]] &gt;= $M$2, "High",
 IF(tblHP[[#This Row],[Lead_Score]] &gt;= $M$3, "Medium", "Low"))</f>
        <v>Medium</v>
      </c>
    </row>
    <row r="434" spans="1:10" x14ac:dyDescent="0.3">
      <c r="A434" s="65" t="s">
        <v>460</v>
      </c>
      <c r="B434" s="66" t="s">
        <v>21</v>
      </c>
      <c r="C434" s="66" t="s">
        <v>22</v>
      </c>
      <c r="D434" s="66">
        <f>IF(NOT(ISBLANK(tblClean[[#This Row],[Pre-Booking Date]])), 1, 0)</f>
        <v>1</v>
      </c>
      <c r="E434" s="66">
        <f>IF(NOT(ISBLANK(tblClean[[#This Row],[Booking Date]])), 1, 0)</f>
        <v>1</v>
      </c>
      <c r="F434" s="67"/>
      <c r="G434" s="35">
        <v>45957</v>
      </c>
      <c r="H434" s="66" cm="1">
        <f t="array" ref="H434">IFERROR(INDEX(tblClean[Is_Cancelled],ROW()-1),"")</f>
        <v>1</v>
      </c>
      <c r="I434" s="53">
        <f>IF(tblHP[[#This Row],[Is_Cancelled]]=1, 0,
   (IF(tblHP[[#This Row],[Lead Type]]="Hot",3,IF(tblHP[[#This Row],[Lead Type]]="Warm",2,IF(tblHP[[#This Row],[Lead Type]]="Cold",1,0)))
    + IF(tblHP[[#This Row],[Is_Booked]]=1,4,IF(tblHP[[#This Row],[Is_PreBooked]]=1,2,0))
    + IF(ISNUMBER(tblHP[[#This Row],[Customer Rating]]), tblHP[[#This Row],[Customer Rating]]/10*2, 0)
   )
)</f>
        <v>0</v>
      </c>
      <c r="J434" s="53" t="str">
        <f>IF(tblHP[[#This Row],[Lead_Score]] &gt;= $M$2, "High",
 IF(tblHP[[#This Row],[Lead_Score]] &gt;= $M$3, "Medium", "Low"))</f>
        <v>Low</v>
      </c>
    </row>
    <row r="435" spans="1:10" x14ac:dyDescent="0.3">
      <c r="A435" s="68" t="s">
        <v>461</v>
      </c>
      <c r="B435" s="69" t="s">
        <v>21</v>
      </c>
      <c r="C435" s="69" t="s">
        <v>16</v>
      </c>
      <c r="D435" s="69">
        <f>IF(NOT(ISBLANK(tblClean[[#This Row],[Pre-Booking Date]])), 1, 0)</f>
        <v>1</v>
      </c>
      <c r="E435" s="69">
        <f>IF(NOT(ISBLANK(tblClean[[#This Row],[Booking Date]])), 1, 0)</f>
        <v>1</v>
      </c>
      <c r="F435" s="70">
        <v>1</v>
      </c>
      <c r="G435" s="42">
        <v>45946</v>
      </c>
      <c r="H435" s="66" cm="1">
        <f t="array" ref="H435">IFERROR(INDEX(tblClean[Is_Cancelled],ROW()-1),"")</f>
        <v>0</v>
      </c>
      <c r="I435" s="53">
        <f>IF(tblHP[[#This Row],[Is_Cancelled]]=1, 0,
   (IF(tblHP[[#This Row],[Lead Type]]="Hot",3,IF(tblHP[[#This Row],[Lead Type]]="Warm",2,IF(tblHP[[#This Row],[Lead Type]]="Cold",1,0)))
    + IF(tblHP[[#This Row],[Is_Booked]]=1,4,IF(tblHP[[#This Row],[Is_PreBooked]]=1,2,0))
    + IF(ISNUMBER(tblHP[[#This Row],[Customer Rating]]), tblHP[[#This Row],[Customer Rating]]/10*2, 0)
   )
)</f>
        <v>6.2</v>
      </c>
      <c r="J435" s="53" t="str">
        <f>IF(tblHP[[#This Row],[Lead_Score]] &gt;= $M$2, "High",
 IF(tblHP[[#This Row],[Lead_Score]] &gt;= $M$3, "Medium", "Low"))</f>
        <v>Low</v>
      </c>
    </row>
    <row r="436" spans="1:10" x14ac:dyDescent="0.3">
      <c r="A436" s="65" t="s">
        <v>462</v>
      </c>
      <c r="B436" s="66" t="s">
        <v>15</v>
      </c>
      <c r="C436" s="66" t="s">
        <v>30</v>
      </c>
      <c r="D436" s="66">
        <f>IF(NOT(ISBLANK(tblClean[[#This Row],[Pre-Booking Date]])), 1, 0)</f>
        <v>1</v>
      </c>
      <c r="E436" s="66">
        <f>IF(NOT(ISBLANK(tblClean[[#This Row],[Booking Date]])), 1, 0)</f>
        <v>1</v>
      </c>
      <c r="F436" s="67">
        <v>3</v>
      </c>
      <c r="G436" s="35">
        <v>45946</v>
      </c>
      <c r="H436" s="66" cm="1">
        <f t="array" ref="H436">IFERROR(INDEX(tblClean[Is_Cancelled],ROW()-1),"")</f>
        <v>0</v>
      </c>
      <c r="I436" s="53">
        <f>IF(tblHP[[#This Row],[Is_Cancelled]]=1, 0,
   (IF(tblHP[[#This Row],[Lead Type]]="Hot",3,IF(tblHP[[#This Row],[Lead Type]]="Warm",2,IF(tblHP[[#This Row],[Lead Type]]="Cold",1,0)))
    + IF(tblHP[[#This Row],[Is_Booked]]=1,4,IF(tblHP[[#This Row],[Is_PreBooked]]=1,2,0))
    + IF(ISNUMBER(tblHP[[#This Row],[Customer Rating]]), tblHP[[#This Row],[Customer Rating]]/10*2, 0)
   )
)</f>
        <v>7.6</v>
      </c>
      <c r="J436" s="53" t="str">
        <f>IF(tblHP[[#This Row],[Lead_Score]] &gt;= $M$2, "High",
 IF(tblHP[[#This Row],[Lead_Score]] &gt;= $M$3, "Medium", "Low"))</f>
        <v>Medium</v>
      </c>
    </row>
    <row r="437" spans="1:10" x14ac:dyDescent="0.3">
      <c r="A437" s="68" t="s">
        <v>463</v>
      </c>
      <c r="B437" s="69" t="s">
        <v>32</v>
      </c>
      <c r="C437" s="69" t="s">
        <v>30</v>
      </c>
      <c r="D437" s="69">
        <f>IF(NOT(ISBLANK(tblClean[[#This Row],[Pre-Booking Date]])), 1, 0)</f>
        <v>1</v>
      </c>
      <c r="E437" s="69">
        <f>IF(NOT(ISBLANK(tblClean[[#This Row],[Booking Date]])), 1, 0)</f>
        <v>1</v>
      </c>
      <c r="F437" s="70">
        <v>7</v>
      </c>
      <c r="G437" s="42">
        <v>45938</v>
      </c>
      <c r="H437" s="66" cm="1">
        <f t="array" ref="H437">IFERROR(INDEX(tblClean[Is_Cancelled],ROW()-1),"")</f>
        <v>0</v>
      </c>
      <c r="I437" s="53">
        <f>IF(tblHP[[#This Row],[Is_Cancelled]]=1, 0,
   (IF(tblHP[[#This Row],[Lead Type]]="Hot",3,IF(tblHP[[#This Row],[Lead Type]]="Warm",2,IF(tblHP[[#This Row],[Lead Type]]="Cold",1,0)))
    + IF(tblHP[[#This Row],[Is_Booked]]=1,4,IF(tblHP[[#This Row],[Is_PreBooked]]=1,2,0))
    + IF(ISNUMBER(tblHP[[#This Row],[Customer Rating]]), tblHP[[#This Row],[Customer Rating]]/10*2, 0)
   )
)</f>
        <v>8.4</v>
      </c>
      <c r="J437" s="53" t="str">
        <f>IF(tblHP[[#This Row],[Lead_Score]] &gt;= $M$2, "High",
 IF(tblHP[[#This Row],[Lead_Score]] &gt;= $M$3, "Medium", "Low"))</f>
        <v>High</v>
      </c>
    </row>
    <row r="438" spans="1:10" x14ac:dyDescent="0.3">
      <c r="A438" s="65" t="s">
        <v>464</v>
      </c>
      <c r="B438" s="66" t="s">
        <v>32</v>
      </c>
      <c r="C438" s="66" t="s">
        <v>16</v>
      </c>
      <c r="D438" s="66">
        <f>IF(NOT(ISBLANK(tblClean[[#This Row],[Pre-Booking Date]])), 1, 0)</f>
        <v>1</v>
      </c>
      <c r="E438" s="66">
        <f>IF(NOT(ISBLANK(tblClean[[#This Row],[Booking Date]])), 1, 0)</f>
        <v>1</v>
      </c>
      <c r="F438" s="67">
        <v>3</v>
      </c>
      <c r="G438" s="35">
        <v>45945</v>
      </c>
      <c r="H438" s="66" cm="1">
        <f t="array" ref="H438">IFERROR(INDEX(tblClean[Is_Cancelled],ROW()-1),"")</f>
        <v>0</v>
      </c>
      <c r="I438" s="53">
        <f>IF(tblHP[[#This Row],[Is_Cancelled]]=1, 0,
   (IF(tblHP[[#This Row],[Lead Type]]="Hot",3,IF(tblHP[[#This Row],[Lead Type]]="Warm",2,IF(tblHP[[#This Row],[Lead Type]]="Cold",1,0)))
    + IF(tblHP[[#This Row],[Is_Booked]]=1,4,IF(tblHP[[#This Row],[Is_PreBooked]]=1,2,0))
    + IF(ISNUMBER(tblHP[[#This Row],[Customer Rating]]), tblHP[[#This Row],[Customer Rating]]/10*2, 0)
   )
)</f>
        <v>6.6</v>
      </c>
      <c r="J438" s="53" t="str">
        <f>IF(tblHP[[#This Row],[Lead_Score]] &gt;= $M$2, "High",
 IF(tblHP[[#This Row],[Lead_Score]] &gt;= $M$3, "Medium", "Low"))</f>
        <v>Low</v>
      </c>
    </row>
    <row r="439" spans="1:10" x14ac:dyDescent="0.3">
      <c r="A439" s="68" t="s">
        <v>465</v>
      </c>
      <c r="B439" s="69" t="s">
        <v>19</v>
      </c>
      <c r="C439" s="69" t="s">
        <v>30</v>
      </c>
      <c r="D439" s="69">
        <f>IF(NOT(ISBLANK(tblClean[[#This Row],[Pre-Booking Date]])), 1, 0)</f>
        <v>1</v>
      </c>
      <c r="E439" s="69">
        <f>IF(NOT(ISBLANK(tblClean[[#This Row],[Booking Date]])), 1, 0)</f>
        <v>1</v>
      </c>
      <c r="F439" s="70">
        <v>8</v>
      </c>
      <c r="G439" s="42">
        <v>45948</v>
      </c>
      <c r="H439" s="66" cm="1">
        <f t="array" ref="H439">IFERROR(INDEX(tblClean[Is_Cancelled],ROW()-1),"")</f>
        <v>0</v>
      </c>
      <c r="I439" s="53">
        <f>IF(tblHP[[#This Row],[Is_Cancelled]]=1, 0,
   (IF(tblHP[[#This Row],[Lead Type]]="Hot",3,IF(tblHP[[#This Row],[Lead Type]]="Warm",2,IF(tblHP[[#This Row],[Lead Type]]="Cold",1,0)))
    + IF(tblHP[[#This Row],[Is_Booked]]=1,4,IF(tblHP[[#This Row],[Is_PreBooked]]=1,2,0))
    + IF(ISNUMBER(tblHP[[#This Row],[Customer Rating]]), tblHP[[#This Row],[Customer Rating]]/10*2, 0)
   )
)</f>
        <v>8.6</v>
      </c>
      <c r="J439" s="53" t="str">
        <f>IF(tblHP[[#This Row],[Lead_Score]] &gt;= $M$2, "High",
 IF(tblHP[[#This Row],[Lead_Score]] &gt;= $M$3, "Medium", "Low"))</f>
        <v>High</v>
      </c>
    </row>
    <row r="440" spans="1:10" x14ac:dyDescent="0.3">
      <c r="A440" s="65" t="s">
        <v>466</v>
      </c>
      <c r="B440" s="66" t="s">
        <v>32</v>
      </c>
      <c r="C440" s="66" t="s">
        <v>30</v>
      </c>
      <c r="D440" s="66">
        <f>IF(NOT(ISBLANK(tblClean[[#This Row],[Pre-Booking Date]])), 1, 0)</f>
        <v>1</v>
      </c>
      <c r="E440" s="66">
        <f>IF(NOT(ISBLANK(tblClean[[#This Row],[Booking Date]])), 1, 0)</f>
        <v>1</v>
      </c>
      <c r="F440" s="67">
        <v>7</v>
      </c>
      <c r="G440" s="35">
        <v>45935</v>
      </c>
      <c r="H440" s="66" cm="1">
        <f t="array" ref="H440">IFERROR(INDEX(tblClean[Is_Cancelled],ROW()-1),"")</f>
        <v>0</v>
      </c>
      <c r="I440" s="53">
        <f>IF(tblHP[[#This Row],[Is_Cancelled]]=1, 0,
   (IF(tblHP[[#This Row],[Lead Type]]="Hot",3,IF(tblHP[[#This Row],[Lead Type]]="Warm",2,IF(tblHP[[#This Row],[Lead Type]]="Cold",1,0)))
    + IF(tblHP[[#This Row],[Is_Booked]]=1,4,IF(tblHP[[#This Row],[Is_PreBooked]]=1,2,0))
    + IF(ISNUMBER(tblHP[[#This Row],[Customer Rating]]), tblHP[[#This Row],[Customer Rating]]/10*2, 0)
   )
)</f>
        <v>8.4</v>
      </c>
      <c r="J440" s="53" t="str">
        <f>IF(tblHP[[#This Row],[Lead_Score]] &gt;= $M$2, "High",
 IF(tblHP[[#This Row],[Lead_Score]] &gt;= $M$3, "Medium", "Low"))</f>
        <v>High</v>
      </c>
    </row>
    <row r="441" spans="1:10" x14ac:dyDescent="0.3">
      <c r="A441" s="68" t="s">
        <v>467</v>
      </c>
      <c r="B441" s="69" t="s">
        <v>32</v>
      </c>
      <c r="C441" s="69" t="s">
        <v>22</v>
      </c>
      <c r="D441" s="69">
        <f>IF(NOT(ISBLANK(tblClean[[#This Row],[Pre-Booking Date]])), 1, 0)</f>
        <v>0</v>
      </c>
      <c r="E441" s="69">
        <f>IF(NOT(ISBLANK(tblClean[[#This Row],[Booking Date]])), 1, 0)</f>
        <v>0</v>
      </c>
      <c r="F441" s="70"/>
      <c r="G441" s="42">
        <v>45943</v>
      </c>
      <c r="H441" s="66" cm="1">
        <f t="array" ref="H441">IFERROR(INDEX(tblClean[Is_Cancelled],ROW()-1),"")</f>
        <v>1</v>
      </c>
      <c r="I441" s="53">
        <f>IF(tblHP[[#This Row],[Is_Cancelled]]=1, 0,
   (IF(tblHP[[#This Row],[Lead Type]]="Hot",3,IF(tblHP[[#This Row],[Lead Type]]="Warm",2,IF(tblHP[[#This Row],[Lead Type]]="Cold",1,0)))
    + IF(tblHP[[#This Row],[Is_Booked]]=1,4,IF(tblHP[[#This Row],[Is_PreBooked]]=1,2,0))
    + IF(ISNUMBER(tblHP[[#This Row],[Customer Rating]]), tblHP[[#This Row],[Customer Rating]]/10*2, 0)
   )
)</f>
        <v>0</v>
      </c>
      <c r="J441" s="53" t="str">
        <f>IF(tblHP[[#This Row],[Lead_Score]] &gt;= $M$2, "High",
 IF(tblHP[[#This Row],[Lead_Score]] &gt;= $M$3, "Medium", "Low"))</f>
        <v>Low</v>
      </c>
    </row>
    <row r="442" spans="1:10" x14ac:dyDescent="0.3">
      <c r="A442" s="65" t="s">
        <v>468</v>
      </c>
      <c r="B442" s="66" t="s">
        <v>15</v>
      </c>
      <c r="C442" s="66" t="s">
        <v>30</v>
      </c>
      <c r="D442" s="66">
        <f>IF(NOT(ISBLANK(tblClean[[#This Row],[Pre-Booking Date]])), 1, 0)</f>
        <v>1</v>
      </c>
      <c r="E442" s="66">
        <f>IF(NOT(ISBLANK(tblClean[[#This Row],[Booking Date]])), 1, 0)</f>
        <v>1</v>
      </c>
      <c r="F442" s="67">
        <v>1</v>
      </c>
      <c r="G442" s="35">
        <v>45937</v>
      </c>
      <c r="H442" s="66" cm="1">
        <f t="array" ref="H442">IFERROR(INDEX(tblClean[Is_Cancelled],ROW()-1),"")</f>
        <v>0</v>
      </c>
      <c r="I442" s="53">
        <f>IF(tblHP[[#This Row],[Is_Cancelled]]=1, 0,
   (IF(tblHP[[#This Row],[Lead Type]]="Hot",3,IF(tblHP[[#This Row],[Lead Type]]="Warm",2,IF(tblHP[[#This Row],[Lead Type]]="Cold",1,0)))
    + IF(tblHP[[#This Row],[Is_Booked]]=1,4,IF(tblHP[[#This Row],[Is_PreBooked]]=1,2,0))
    + IF(ISNUMBER(tblHP[[#This Row],[Customer Rating]]), tblHP[[#This Row],[Customer Rating]]/10*2, 0)
   )
)</f>
        <v>7.2</v>
      </c>
      <c r="J442" s="53" t="str">
        <f>IF(tblHP[[#This Row],[Lead_Score]] &gt;= $M$2, "High",
 IF(tblHP[[#This Row],[Lead_Score]] &gt;= $M$3, "Medium", "Low"))</f>
        <v>Low</v>
      </c>
    </row>
    <row r="443" spans="1:10" x14ac:dyDescent="0.3">
      <c r="A443" s="68" t="s">
        <v>469</v>
      </c>
      <c r="B443" s="69" t="s">
        <v>32</v>
      </c>
      <c r="C443" s="69" t="s">
        <v>16</v>
      </c>
      <c r="D443" s="69">
        <f>IF(NOT(ISBLANK(tblClean[[#This Row],[Pre-Booking Date]])), 1, 0)</f>
        <v>1</v>
      </c>
      <c r="E443" s="69">
        <f>IF(NOT(ISBLANK(tblClean[[#This Row],[Booking Date]])), 1, 0)</f>
        <v>1</v>
      </c>
      <c r="F443" s="70">
        <v>8</v>
      </c>
      <c r="G443" s="42">
        <v>45960</v>
      </c>
      <c r="H443" s="66" cm="1">
        <f t="array" ref="H443">IFERROR(INDEX(tblClean[Is_Cancelled],ROW()-1),"")</f>
        <v>0</v>
      </c>
      <c r="I443" s="53">
        <f>IF(tblHP[[#This Row],[Is_Cancelled]]=1, 0,
   (IF(tblHP[[#This Row],[Lead Type]]="Hot",3,IF(tblHP[[#This Row],[Lead Type]]="Warm",2,IF(tblHP[[#This Row],[Lead Type]]="Cold",1,0)))
    + IF(tblHP[[#This Row],[Is_Booked]]=1,4,IF(tblHP[[#This Row],[Is_PreBooked]]=1,2,0))
    + IF(ISNUMBER(tblHP[[#This Row],[Customer Rating]]), tblHP[[#This Row],[Customer Rating]]/10*2, 0)
   )
)</f>
        <v>7.6</v>
      </c>
      <c r="J443" s="53" t="str">
        <f>IF(tblHP[[#This Row],[Lead_Score]] &gt;= $M$2, "High",
 IF(tblHP[[#This Row],[Lead_Score]] &gt;= $M$3, "Medium", "Low"))</f>
        <v>Medium</v>
      </c>
    </row>
    <row r="444" spans="1:10" x14ac:dyDescent="0.3">
      <c r="A444" s="65" t="s">
        <v>470</v>
      </c>
      <c r="B444" s="66" t="s">
        <v>21</v>
      </c>
      <c r="C444" s="66" t="s">
        <v>22</v>
      </c>
      <c r="D444" s="66">
        <f>IF(NOT(ISBLANK(tblClean[[#This Row],[Pre-Booking Date]])), 1, 0)</f>
        <v>1</v>
      </c>
      <c r="E444" s="66">
        <f>IF(NOT(ISBLANK(tblClean[[#This Row],[Booking Date]])), 1, 0)</f>
        <v>1</v>
      </c>
      <c r="F444" s="67"/>
      <c r="G444" s="35">
        <v>45950</v>
      </c>
      <c r="H444" s="66" cm="1">
        <f t="array" ref="H444">IFERROR(INDEX(tblClean[Is_Cancelled],ROW()-1),"")</f>
        <v>1</v>
      </c>
      <c r="I444" s="53">
        <f>IF(tblHP[[#This Row],[Is_Cancelled]]=1, 0,
   (IF(tblHP[[#This Row],[Lead Type]]="Hot",3,IF(tblHP[[#This Row],[Lead Type]]="Warm",2,IF(tblHP[[#This Row],[Lead Type]]="Cold",1,0)))
    + IF(tblHP[[#This Row],[Is_Booked]]=1,4,IF(tblHP[[#This Row],[Is_PreBooked]]=1,2,0))
    + IF(ISNUMBER(tblHP[[#This Row],[Customer Rating]]), tblHP[[#This Row],[Customer Rating]]/10*2, 0)
   )
)</f>
        <v>0</v>
      </c>
      <c r="J444" s="53" t="str">
        <f>IF(tblHP[[#This Row],[Lead_Score]] &gt;= $M$2, "High",
 IF(tblHP[[#This Row],[Lead_Score]] &gt;= $M$3, "Medium", "Low"))</f>
        <v>Low</v>
      </c>
    </row>
    <row r="445" spans="1:10" x14ac:dyDescent="0.3">
      <c r="A445" s="68" t="s">
        <v>471</v>
      </c>
      <c r="B445" s="69" t="s">
        <v>15</v>
      </c>
      <c r="C445" s="69" t="s">
        <v>16</v>
      </c>
      <c r="D445" s="69">
        <f>IF(NOT(ISBLANK(tblClean[[#This Row],[Pre-Booking Date]])), 1, 0)</f>
        <v>1</v>
      </c>
      <c r="E445" s="69">
        <f>IF(NOT(ISBLANK(tblClean[[#This Row],[Booking Date]])), 1, 0)</f>
        <v>1</v>
      </c>
      <c r="F445" s="70">
        <v>6</v>
      </c>
      <c r="G445" s="42">
        <v>45947</v>
      </c>
      <c r="H445" s="66" cm="1">
        <f t="array" ref="H445">IFERROR(INDEX(tblClean[Is_Cancelled],ROW()-1),"")</f>
        <v>0</v>
      </c>
      <c r="I445" s="53">
        <f>IF(tblHP[[#This Row],[Is_Cancelled]]=1, 0,
   (IF(tblHP[[#This Row],[Lead Type]]="Hot",3,IF(tblHP[[#This Row],[Lead Type]]="Warm",2,IF(tblHP[[#This Row],[Lead Type]]="Cold",1,0)))
    + IF(tblHP[[#This Row],[Is_Booked]]=1,4,IF(tblHP[[#This Row],[Is_PreBooked]]=1,2,0))
    + IF(ISNUMBER(tblHP[[#This Row],[Customer Rating]]), tblHP[[#This Row],[Customer Rating]]/10*2, 0)
   )
)</f>
        <v>7.2</v>
      </c>
      <c r="J445" s="53" t="str">
        <f>IF(tblHP[[#This Row],[Lead_Score]] &gt;= $M$2, "High",
 IF(tblHP[[#This Row],[Lead_Score]] &gt;= $M$3, "Medium", "Low"))</f>
        <v>Low</v>
      </c>
    </row>
    <row r="446" spans="1:10" x14ac:dyDescent="0.3">
      <c r="A446" s="65" t="s">
        <v>472</v>
      </c>
      <c r="B446" s="66" t="s">
        <v>15</v>
      </c>
      <c r="C446" s="66" t="s">
        <v>30</v>
      </c>
      <c r="D446" s="66">
        <f>IF(NOT(ISBLANK(tblClean[[#This Row],[Pre-Booking Date]])), 1, 0)</f>
        <v>1</v>
      </c>
      <c r="E446" s="66">
        <f>IF(NOT(ISBLANK(tblClean[[#This Row],[Booking Date]])), 1, 0)</f>
        <v>1</v>
      </c>
      <c r="F446" s="67"/>
      <c r="G446" s="35">
        <v>45954</v>
      </c>
      <c r="H446" s="66" cm="1">
        <f t="array" ref="H446">IFERROR(INDEX(tblClean[Is_Cancelled],ROW()-1),"")</f>
        <v>1</v>
      </c>
      <c r="I446" s="53">
        <f>IF(tblHP[[#This Row],[Is_Cancelled]]=1, 0,
   (IF(tblHP[[#This Row],[Lead Type]]="Hot",3,IF(tblHP[[#This Row],[Lead Type]]="Warm",2,IF(tblHP[[#This Row],[Lead Type]]="Cold",1,0)))
    + IF(tblHP[[#This Row],[Is_Booked]]=1,4,IF(tblHP[[#This Row],[Is_PreBooked]]=1,2,0))
    + IF(ISNUMBER(tblHP[[#This Row],[Customer Rating]]), tblHP[[#This Row],[Customer Rating]]/10*2, 0)
   )
)</f>
        <v>0</v>
      </c>
      <c r="J446" s="53" t="str">
        <f>IF(tblHP[[#This Row],[Lead_Score]] &gt;= $M$2, "High",
 IF(tblHP[[#This Row],[Lead_Score]] &gt;= $M$3, "Medium", "Low"))</f>
        <v>Low</v>
      </c>
    </row>
    <row r="447" spans="1:10" x14ac:dyDescent="0.3">
      <c r="A447" s="68" t="s">
        <v>473</v>
      </c>
      <c r="B447" s="69" t="s">
        <v>19</v>
      </c>
      <c r="C447" s="69" t="s">
        <v>30</v>
      </c>
      <c r="D447" s="69">
        <f>IF(NOT(ISBLANK(tblClean[[#This Row],[Pre-Booking Date]])), 1, 0)</f>
        <v>1</v>
      </c>
      <c r="E447" s="69">
        <f>IF(NOT(ISBLANK(tblClean[[#This Row],[Booking Date]])), 1, 0)</f>
        <v>1</v>
      </c>
      <c r="F447" s="70">
        <v>3</v>
      </c>
      <c r="G447" s="42">
        <v>45959</v>
      </c>
      <c r="H447" s="66" cm="1">
        <f t="array" ref="H447">IFERROR(INDEX(tblClean[Is_Cancelled],ROW()-1),"")</f>
        <v>0</v>
      </c>
      <c r="I447" s="53">
        <f>IF(tblHP[[#This Row],[Is_Cancelled]]=1, 0,
   (IF(tblHP[[#This Row],[Lead Type]]="Hot",3,IF(tblHP[[#This Row],[Lead Type]]="Warm",2,IF(tblHP[[#This Row],[Lead Type]]="Cold",1,0)))
    + IF(tblHP[[#This Row],[Is_Booked]]=1,4,IF(tblHP[[#This Row],[Is_PreBooked]]=1,2,0))
    + IF(ISNUMBER(tblHP[[#This Row],[Customer Rating]]), tblHP[[#This Row],[Customer Rating]]/10*2, 0)
   )
)</f>
        <v>7.6</v>
      </c>
      <c r="J447" s="53" t="str">
        <f>IF(tblHP[[#This Row],[Lead_Score]] &gt;= $M$2, "High",
 IF(tblHP[[#This Row],[Lead_Score]] &gt;= $M$3, "Medium", "Low"))</f>
        <v>Medium</v>
      </c>
    </row>
    <row r="448" spans="1:10" x14ac:dyDescent="0.3">
      <c r="A448" s="65" t="s">
        <v>474</v>
      </c>
      <c r="B448" s="66" t="s">
        <v>32</v>
      </c>
      <c r="C448" s="66" t="s">
        <v>22</v>
      </c>
      <c r="D448" s="66">
        <f>IF(NOT(ISBLANK(tblClean[[#This Row],[Pre-Booking Date]])), 1, 0)</f>
        <v>0</v>
      </c>
      <c r="E448" s="66">
        <f>IF(NOT(ISBLANK(tblClean[[#This Row],[Booking Date]])), 1, 0)</f>
        <v>0</v>
      </c>
      <c r="F448" s="67"/>
      <c r="G448" s="35">
        <v>45935</v>
      </c>
      <c r="H448" s="66" cm="1">
        <f t="array" ref="H448">IFERROR(INDEX(tblClean[Is_Cancelled],ROW()-1),"")</f>
        <v>1</v>
      </c>
      <c r="I448" s="53">
        <f>IF(tblHP[[#This Row],[Is_Cancelled]]=1, 0,
   (IF(tblHP[[#This Row],[Lead Type]]="Hot",3,IF(tblHP[[#This Row],[Lead Type]]="Warm",2,IF(tblHP[[#This Row],[Lead Type]]="Cold",1,0)))
    + IF(tblHP[[#This Row],[Is_Booked]]=1,4,IF(tblHP[[#This Row],[Is_PreBooked]]=1,2,0))
    + IF(ISNUMBER(tblHP[[#This Row],[Customer Rating]]), tblHP[[#This Row],[Customer Rating]]/10*2, 0)
   )
)</f>
        <v>0</v>
      </c>
      <c r="J448" s="53" t="str">
        <f>IF(tblHP[[#This Row],[Lead_Score]] &gt;= $M$2, "High",
 IF(tblHP[[#This Row],[Lead_Score]] &gt;= $M$3, "Medium", "Low"))</f>
        <v>Low</v>
      </c>
    </row>
    <row r="449" spans="1:10" x14ac:dyDescent="0.3">
      <c r="A449" s="68" t="s">
        <v>475</v>
      </c>
      <c r="B449" s="69" t="s">
        <v>19</v>
      </c>
      <c r="C449" s="69" t="s">
        <v>22</v>
      </c>
      <c r="D449" s="69">
        <f>IF(NOT(ISBLANK(tblClean[[#This Row],[Pre-Booking Date]])), 1, 0)</f>
        <v>1</v>
      </c>
      <c r="E449" s="69">
        <f>IF(NOT(ISBLANK(tblClean[[#This Row],[Booking Date]])), 1, 0)</f>
        <v>1</v>
      </c>
      <c r="F449" s="70"/>
      <c r="G449" s="42">
        <v>45958</v>
      </c>
      <c r="H449" s="66" cm="1">
        <f t="array" ref="H449">IFERROR(INDEX(tblClean[Is_Cancelled],ROW()-1),"")</f>
        <v>1</v>
      </c>
      <c r="I449" s="53">
        <f>IF(tblHP[[#This Row],[Is_Cancelled]]=1, 0,
   (IF(tblHP[[#This Row],[Lead Type]]="Hot",3,IF(tblHP[[#This Row],[Lead Type]]="Warm",2,IF(tblHP[[#This Row],[Lead Type]]="Cold",1,0)))
    + IF(tblHP[[#This Row],[Is_Booked]]=1,4,IF(tblHP[[#This Row],[Is_PreBooked]]=1,2,0))
    + IF(ISNUMBER(tblHP[[#This Row],[Customer Rating]]), tblHP[[#This Row],[Customer Rating]]/10*2, 0)
   )
)</f>
        <v>0</v>
      </c>
      <c r="J449" s="53" t="str">
        <f>IF(tblHP[[#This Row],[Lead_Score]] &gt;= $M$2, "High",
 IF(tblHP[[#This Row],[Lead_Score]] &gt;= $M$3, "Medium", "Low"))</f>
        <v>Low</v>
      </c>
    </row>
    <row r="450" spans="1:10" x14ac:dyDescent="0.3">
      <c r="A450" s="65" t="s">
        <v>476</v>
      </c>
      <c r="B450" s="66" t="s">
        <v>21</v>
      </c>
      <c r="C450" s="66" t="s">
        <v>16</v>
      </c>
      <c r="D450" s="66">
        <f>IF(NOT(ISBLANK(tblClean[[#This Row],[Pre-Booking Date]])), 1, 0)</f>
        <v>1</v>
      </c>
      <c r="E450" s="66">
        <f>IF(NOT(ISBLANK(tblClean[[#This Row],[Booking Date]])), 1, 0)</f>
        <v>1</v>
      </c>
      <c r="F450" s="67">
        <v>3</v>
      </c>
      <c r="G450" s="35">
        <v>45933</v>
      </c>
      <c r="H450" s="66" cm="1">
        <f t="array" ref="H450">IFERROR(INDEX(tblClean[Is_Cancelled],ROW()-1),"")</f>
        <v>0</v>
      </c>
      <c r="I450" s="53">
        <f>IF(tblHP[[#This Row],[Is_Cancelled]]=1, 0,
   (IF(tblHP[[#This Row],[Lead Type]]="Hot",3,IF(tblHP[[#This Row],[Lead Type]]="Warm",2,IF(tblHP[[#This Row],[Lead Type]]="Cold",1,0)))
    + IF(tblHP[[#This Row],[Is_Booked]]=1,4,IF(tblHP[[#This Row],[Is_PreBooked]]=1,2,0))
    + IF(ISNUMBER(tblHP[[#This Row],[Customer Rating]]), tblHP[[#This Row],[Customer Rating]]/10*2, 0)
   )
)</f>
        <v>6.6</v>
      </c>
      <c r="J450" s="53" t="str">
        <f>IF(tblHP[[#This Row],[Lead_Score]] &gt;= $M$2, "High",
 IF(tblHP[[#This Row],[Lead_Score]] &gt;= $M$3, "Medium", "Low"))</f>
        <v>Low</v>
      </c>
    </row>
    <row r="451" spans="1:10" x14ac:dyDescent="0.3">
      <c r="A451" s="68" t="s">
        <v>477</v>
      </c>
      <c r="B451" s="69" t="s">
        <v>15</v>
      </c>
      <c r="C451" s="69" t="s">
        <v>30</v>
      </c>
      <c r="D451" s="69">
        <f>IF(NOT(ISBLANK(tblClean[[#This Row],[Pre-Booking Date]])), 1, 0)</f>
        <v>0</v>
      </c>
      <c r="E451" s="69">
        <f>IF(NOT(ISBLANK(tblClean[[#This Row],[Booking Date]])), 1, 0)</f>
        <v>0</v>
      </c>
      <c r="F451" s="70">
        <v>3</v>
      </c>
      <c r="G451" s="42">
        <v>45939</v>
      </c>
      <c r="H451" s="66" cm="1">
        <f t="array" ref="H451">IFERROR(INDEX(tblClean[Is_Cancelled],ROW()-1),"")</f>
        <v>0</v>
      </c>
      <c r="I451" s="53">
        <f>IF(tblHP[[#This Row],[Is_Cancelled]]=1, 0,
   (IF(tblHP[[#This Row],[Lead Type]]="Hot",3,IF(tblHP[[#This Row],[Lead Type]]="Warm",2,IF(tblHP[[#This Row],[Lead Type]]="Cold",1,0)))
    + IF(tblHP[[#This Row],[Is_Booked]]=1,4,IF(tblHP[[#This Row],[Is_PreBooked]]=1,2,0))
    + IF(ISNUMBER(tblHP[[#This Row],[Customer Rating]]), tblHP[[#This Row],[Customer Rating]]/10*2, 0)
   )
)</f>
        <v>3.6</v>
      </c>
      <c r="J451" s="53" t="str">
        <f>IF(tblHP[[#This Row],[Lead_Score]] &gt;= $M$2, "High",
 IF(tblHP[[#This Row],[Lead_Score]] &gt;= $M$3, "Medium", "Low"))</f>
        <v>Low</v>
      </c>
    </row>
    <row r="452" spans="1:10" x14ac:dyDescent="0.3">
      <c r="A452" s="65" t="s">
        <v>478</v>
      </c>
      <c r="B452" s="66" t="s">
        <v>15</v>
      </c>
      <c r="C452" s="66" t="s">
        <v>16</v>
      </c>
      <c r="D452" s="66">
        <f>IF(NOT(ISBLANK(tblClean[[#This Row],[Pre-Booking Date]])), 1, 0)</f>
        <v>1</v>
      </c>
      <c r="E452" s="66">
        <f>IF(NOT(ISBLANK(tblClean[[#This Row],[Booking Date]])), 1, 0)</f>
        <v>1</v>
      </c>
      <c r="F452" s="67">
        <v>0</v>
      </c>
      <c r="G452" s="35">
        <v>45955</v>
      </c>
      <c r="H452" s="66" cm="1">
        <f t="array" ref="H452">IFERROR(INDEX(tblClean[Is_Cancelled],ROW()-1),"")</f>
        <v>0</v>
      </c>
      <c r="I452" s="53">
        <f>IF(tblHP[[#This Row],[Is_Cancelled]]=1, 0,
   (IF(tblHP[[#This Row],[Lead Type]]="Hot",3,IF(tblHP[[#This Row],[Lead Type]]="Warm",2,IF(tblHP[[#This Row],[Lead Type]]="Cold",1,0)))
    + IF(tblHP[[#This Row],[Is_Booked]]=1,4,IF(tblHP[[#This Row],[Is_PreBooked]]=1,2,0))
    + IF(ISNUMBER(tblHP[[#This Row],[Customer Rating]]), tblHP[[#This Row],[Customer Rating]]/10*2, 0)
   )
)</f>
        <v>6</v>
      </c>
      <c r="J452" s="53" t="str">
        <f>IF(tblHP[[#This Row],[Lead_Score]] &gt;= $M$2, "High",
 IF(tblHP[[#This Row],[Lead_Score]] &gt;= $M$3, "Medium", "Low"))</f>
        <v>Low</v>
      </c>
    </row>
    <row r="453" spans="1:10" x14ac:dyDescent="0.3">
      <c r="A453" s="68" t="s">
        <v>479</v>
      </c>
      <c r="B453" s="69" t="s">
        <v>15</v>
      </c>
      <c r="C453" s="69" t="s">
        <v>22</v>
      </c>
      <c r="D453" s="69">
        <f>IF(NOT(ISBLANK(tblClean[[#This Row],[Pre-Booking Date]])), 1, 0)</f>
        <v>1</v>
      </c>
      <c r="E453" s="69">
        <f>IF(NOT(ISBLANK(tblClean[[#This Row],[Booking Date]])), 1, 0)</f>
        <v>1</v>
      </c>
      <c r="F453" s="70"/>
      <c r="G453" s="42">
        <v>45956</v>
      </c>
      <c r="H453" s="66" cm="1">
        <f t="array" ref="H453">IFERROR(INDEX(tblClean[Is_Cancelled],ROW()-1),"")</f>
        <v>1</v>
      </c>
      <c r="I453" s="53">
        <f>IF(tblHP[[#This Row],[Is_Cancelled]]=1, 0,
   (IF(tblHP[[#This Row],[Lead Type]]="Hot",3,IF(tblHP[[#This Row],[Lead Type]]="Warm",2,IF(tblHP[[#This Row],[Lead Type]]="Cold",1,0)))
    + IF(tblHP[[#This Row],[Is_Booked]]=1,4,IF(tblHP[[#This Row],[Is_PreBooked]]=1,2,0))
    + IF(ISNUMBER(tblHP[[#This Row],[Customer Rating]]), tblHP[[#This Row],[Customer Rating]]/10*2, 0)
   )
)</f>
        <v>0</v>
      </c>
      <c r="J453" s="53" t="str">
        <f>IF(tblHP[[#This Row],[Lead_Score]] &gt;= $M$2, "High",
 IF(tblHP[[#This Row],[Lead_Score]] &gt;= $M$3, "Medium", "Low"))</f>
        <v>Low</v>
      </c>
    </row>
    <row r="454" spans="1:10" x14ac:dyDescent="0.3">
      <c r="A454" s="65" t="s">
        <v>480</v>
      </c>
      <c r="B454" s="66" t="s">
        <v>21</v>
      </c>
      <c r="C454" s="66" t="s">
        <v>16</v>
      </c>
      <c r="D454" s="66">
        <f>IF(NOT(ISBLANK(tblClean[[#This Row],[Pre-Booking Date]])), 1, 0)</f>
        <v>1</v>
      </c>
      <c r="E454" s="66">
        <f>IF(NOT(ISBLANK(tblClean[[#This Row],[Booking Date]])), 1, 0)</f>
        <v>1</v>
      </c>
      <c r="F454" s="67">
        <v>4</v>
      </c>
      <c r="G454" s="35">
        <v>45958</v>
      </c>
      <c r="H454" s="66" cm="1">
        <f t="array" ref="H454">IFERROR(INDEX(tblClean[Is_Cancelled],ROW()-1),"")</f>
        <v>0</v>
      </c>
      <c r="I454" s="53">
        <f>IF(tblHP[[#This Row],[Is_Cancelled]]=1, 0,
   (IF(tblHP[[#This Row],[Lead Type]]="Hot",3,IF(tblHP[[#This Row],[Lead Type]]="Warm",2,IF(tblHP[[#This Row],[Lead Type]]="Cold",1,0)))
    + IF(tblHP[[#This Row],[Is_Booked]]=1,4,IF(tblHP[[#This Row],[Is_PreBooked]]=1,2,0))
    + IF(ISNUMBER(tblHP[[#This Row],[Customer Rating]]), tblHP[[#This Row],[Customer Rating]]/10*2, 0)
   )
)</f>
        <v>6.8</v>
      </c>
      <c r="J454" s="53" t="str">
        <f>IF(tblHP[[#This Row],[Lead_Score]] &gt;= $M$2, "High",
 IF(tblHP[[#This Row],[Lead_Score]] &gt;= $M$3, "Medium", "Low"))</f>
        <v>Low</v>
      </c>
    </row>
    <row r="455" spans="1:10" x14ac:dyDescent="0.3">
      <c r="A455" s="68" t="s">
        <v>481</v>
      </c>
      <c r="B455" s="69" t="s">
        <v>21</v>
      </c>
      <c r="C455" s="69" t="s">
        <v>22</v>
      </c>
      <c r="D455" s="69">
        <f>IF(NOT(ISBLANK(tblClean[[#This Row],[Pre-Booking Date]])), 1, 0)</f>
        <v>0</v>
      </c>
      <c r="E455" s="69">
        <f>IF(NOT(ISBLANK(tblClean[[#This Row],[Booking Date]])), 1, 0)</f>
        <v>0</v>
      </c>
      <c r="F455" s="70"/>
      <c r="G455" s="42">
        <v>45944</v>
      </c>
      <c r="H455" s="66" cm="1">
        <f t="array" ref="H455">IFERROR(INDEX(tblClean[Is_Cancelled],ROW()-1),"")</f>
        <v>1</v>
      </c>
      <c r="I455" s="53">
        <f>IF(tblHP[[#This Row],[Is_Cancelled]]=1, 0,
   (IF(tblHP[[#This Row],[Lead Type]]="Hot",3,IF(tblHP[[#This Row],[Lead Type]]="Warm",2,IF(tblHP[[#This Row],[Lead Type]]="Cold",1,0)))
    + IF(tblHP[[#This Row],[Is_Booked]]=1,4,IF(tblHP[[#This Row],[Is_PreBooked]]=1,2,0))
    + IF(ISNUMBER(tblHP[[#This Row],[Customer Rating]]), tblHP[[#This Row],[Customer Rating]]/10*2, 0)
   )
)</f>
        <v>0</v>
      </c>
      <c r="J455" s="53" t="str">
        <f>IF(tblHP[[#This Row],[Lead_Score]] &gt;= $M$2, "High",
 IF(tblHP[[#This Row],[Lead_Score]] &gt;= $M$3, "Medium", "Low"))</f>
        <v>Low</v>
      </c>
    </row>
    <row r="456" spans="1:10" x14ac:dyDescent="0.3">
      <c r="A456" s="65" t="s">
        <v>482</v>
      </c>
      <c r="B456" s="66" t="s">
        <v>19</v>
      </c>
      <c r="C456" s="66" t="s">
        <v>22</v>
      </c>
      <c r="D456" s="66">
        <f>IF(NOT(ISBLANK(tblClean[[#This Row],[Pre-Booking Date]])), 1, 0)</f>
        <v>0</v>
      </c>
      <c r="E456" s="66">
        <f>IF(NOT(ISBLANK(tblClean[[#This Row],[Booking Date]])), 1, 0)</f>
        <v>0</v>
      </c>
      <c r="F456" s="67"/>
      <c r="G456" s="35">
        <v>45941</v>
      </c>
      <c r="H456" s="66" cm="1">
        <f t="array" ref="H456">IFERROR(INDEX(tblClean[Is_Cancelled],ROW()-1),"")</f>
        <v>1</v>
      </c>
      <c r="I456" s="53">
        <f>IF(tblHP[[#This Row],[Is_Cancelled]]=1, 0,
   (IF(tblHP[[#This Row],[Lead Type]]="Hot",3,IF(tblHP[[#This Row],[Lead Type]]="Warm",2,IF(tblHP[[#This Row],[Lead Type]]="Cold",1,0)))
    + IF(tblHP[[#This Row],[Is_Booked]]=1,4,IF(tblHP[[#This Row],[Is_PreBooked]]=1,2,0))
    + IF(ISNUMBER(tblHP[[#This Row],[Customer Rating]]), tblHP[[#This Row],[Customer Rating]]/10*2, 0)
   )
)</f>
        <v>0</v>
      </c>
      <c r="J456" s="53" t="str">
        <f>IF(tblHP[[#This Row],[Lead_Score]] &gt;= $M$2, "High",
 IF(tblHP[[#This Row],[Lead_Score]] &gt;= $M$3, "Medium", "Low"))</f>
        <v>Low</v>
      </c>
    </row>
    <row r="457" spans="1:10" x14ac:dyDescent="0.3">
      <c r="A457" s="68" t="s">
        <v>483</v>
      </c>
      <c r="B457" s="69" t="s">
        <v>19</v>
      </c>
      <c r="C457" s="69" t="s">
        <v>16</v>
      </c>
      <c r="D457" s="69">
        <f>IF(NOT(ISBLANK(tblClean[[#This Row],[Pre-Booking Date]])), 1, 0)</f>
        <v>1</v>
      </c>
      <c r="E457" s="69">
        <f>IF(NOT(ISBLANK(tblClean[[#This Row],[Booking Date]])), 1, 0)</f>
        <v>1</v>
      </c>
      <c r="F457" s="70">
        <v>9</v>
      </c>
      <c r="G457" s="42">
        <v>45960</v>
      </c>
      <c r="H457" s="66" cm="1">
        <f t="array" ref="H457">IFERROR(INDEX(tblClean[Is_Cancelled],ROW()-1),"")</f>
        <v>0</v>
      </c>
      <c r="I457" s="53">
        <f>IF(tblHP[[#This Row],[Is_Cancelled]]=1, 0,
   (IF(tblHP[[#This Row],[Lead Type]]="Hot",3,IF(tblHP[[#This Row],[Lead Type]]="Warm",2,IF(tblHP[[#This Row],[Lead Type]]="Cold",1,0)))
    + IF(tblHP[[#This Row],[Is_Booked]]=1,4,IF(tblHP[[#This Row],[Is_PreBooked]]=1,2,0))
    + IF(ISNUMBER(tblHP[[#This Row],[Customer Rating]]), tblHP[[#This Row],[Customer Rating]]/10*2, 0)
   )
)</f>
        <v>7.8</v>
      </c>
      <c r="J457" s="53" t="str">
        <f>IF(tblHP[[#This Row],[Lead_Score]] &gt;= $M$2, "High",
 IF(tblHP[[#This Row],[Lead_Score]] &gt;= $M$3, "Medium", "Low"))</f>
        <v>Medium</v>
      </c>
    </row>
    <row r="458" spans="1:10" x14ac:dyDescent="0.3">
      <c r="A458" s="65" t="s">
        <v>484</v>
      </c>
      <c r="B458" s="66" t="s">
        <v>19</v>
      </c>
      <c r="C458" s="66" t="s">
        <v>16</v>
      </c>
      <c r="D458" s="66">
        <f>IF(NOT(ISBLANK(tblClean[[#This Row],[Pre-Booking Date]])), 1, 0)</f>
        <v>1</v>
      </c>
      <c r="E458" s="66">
        <f>IF(NOT(ISBLANK(tblClean[[#This Row],[Booking Date]])), 1, 0)</f>
        <v>1</v>
      </c>
      <c r="F458" s="67"/>
      <c r="G458" s="35">
        <v>45956</v>
      </c>
      <c r="H458" s="66" cm="1">
        <f t="array" ref="H458">IFERROR(INDEX(tblClean[Is_Cancelled],ROW()-1),"")</f>
        <v>1</v>
      </c>
      <c r="I458" s="53">
        <f>IF(tblHP[[#This Row],[Is_Cancelled]]=1, 0,
   (IF(tblHP[[#This Row],[Lead Type]]="Hot",3,IF(tblHP[[#This Row],[Lead Type]]="Warm",2,IF(tblHP[[#This Row],[Lead Type]]="Cold",1,0)))
    + IF(tblHP[[#This Row],[Is_Booked]]=1,4,IF(tblHP[[#This Row],[Is_PreBooked]]=1,2,0))
    + IF(ISNUMBER(tblHP[[#This Row],[Customer Rating]]), tblHP[[#This Row],[Customer Rating]]/10*2, 0)
   )
)</f>
        <v>0</v>
      </c>
      <c r="J458" s="53" t="str">
        <f>IF(tblHP[[#This Row],[Lead_Score]] &gt;= $M$2, "High",
 IF(tblHP[[#This Row],[Lead_Score]] &gt;= $M$3, "Medium", "Low"))</f>
        <v>Low</v>
      </c>
    </row>
    <row r="459" spans="1:10" x14ac:dyDescent="0.3">
      <c r="A459" s="68" t="s">
        <v>485</v>
      </c>
      <c r="B459" s="69" t="s">
        <v>32</v>
      </c>
      <c r="C459" s="69" t="s">
        <v>16</v>
      </c>
      <c r="D459" s="69">
        <f>IF(NOT(ISBLANK(tblClean[[#This Row],[Pre-Booking Date]])), 1, 0)</f>
        <v>1</v>
      </c>
      <c r="E459" s="69">
        <f>IF(NOT(ISBLANK(tblClean[[#This Row],[Booking Date]])), 1, 0)</f>
        <v>1</v>
      </c>
      <c r="F459" s="70">
        <v>5</v>
      </c>
      <c r="G459" s="42">
        <v>45947</v>
      </c>
      <c r="H459" s="66" cm="1">
        <f t="array" ref="H459">IFERROR(INDEX(tblClean[Is_Cancelled],ROW()-1),"")</f>
        <v>0</v>
      </c>
      <c r="I459" s="53">
        <f>IF(tblHP[[#This Row],[Is_Cancelled]]=1, 0,
   (IF(tblHP[[#This Row],[Lead Type]]="Hot",3,IF(tblHP[[#This Row],[Lead Type]]="Warm",2,IF(tblHP[[#This Row],[Lead Type]]="Cold",1,0)))
    + IF(tblHP[[#This Row],[Is_Booked]]=1,4,IF(tblHP[[#This Row],[Is_PreBooked]]=1,2,0))
    + IF(ISNUMBER(tblHP[[#This Row],[Customer Rating]]), tblHP[[#This Row],[Customer Rating]]/10*2, 0)
   )
)</f>
        <v>7</v>
      </c>
      <c r="J459" s="53" t="str">
        <f>IF(tblHP[[#This Row],[Lead_Score]] &gt;= $M$2, "High",
 IF(tblHP[[#This Row],[Lead_Score]] &gt;= $M$3, "Medium", "Low"))</f>
        <v>Low</v>
      </c>
    </row>
    <row r="460" spans="1:10" x14ac:dyDescent="0.3">
      <c r="A460" s="65" t="s">
        <v>486</v>
      </c>
      <c r="B460" s="66" t="s">
        <v>15</v>
      </c>
      <c r="C460" s="66" t="s">
        <v>30</v>
      </c>
      <c r="D460" s="66">
        <f>IF(NOT(ISBLANK(tblClean[[#This Row],[Pre-Booking Date]])), 1, 0)</f>
        <v>0</v>
      </c>
      <c r="E460" s="66">
        <f>IF(NOT(ISBLANK(tblClean[[#This Row],[Booking Date]])), 1, 0)</f>
        <v>0</v>
      </c>
      <c r="F460" s="67">
        <v>5</v>
      </c>
      <c r="G460" s="35">
        <v>45939</v>
      </c>
      <c r="H460" s="66" cm="1">
        <f t="array" ref="H460">IFERROR(INDEX(tblClean[Is_Cancelled],ROW()-1),"")</f>
        <v>0</v>
      </c>
      <c r="I460" s="53">
        <f>IF(tblHP[[#This Row],[Is_Cancelled]]=1, 0,
   (IF(tblHP[[#This Row],[Lead Type]]="Hot",3,IF(tblHP[[#This Row],[Lead Type]]="Warm",2,IF(tblHP[[#This Row],[Lead Type]]="Cold",1,0)))
    + IF(tblHP[[#This Row],[Is_Booked]]=1,4,IF(tblHP[[#This Row],[Is_PreBooked]]=1,2,0))
    + IF(ISNUMBER(tblHP[[#This Row],[Customer Rating]]), tblHP[[#This Row],[Customer Rating]]/10*2, 0)
   )
)</f>
        <v>4</v>
      </c>
      <c r="J460" s="53" t="str">
        <f>IF(tblHP[[#This Row],[Lead_Score]] &gt;= $M$2, "High",
 IF(tblHP[[#This Row],[Lead_Score]] &gt;= $M$3, "Medium", "Low"))</f>
        <v>Low</v>
      </c>
    </row>
    <row r="461" spans="1:10" x14ac:dyDescent="0.3">
      <c r="A461" s="68" t="s">
        <v>487</v>
      </c>
      <c r="B461" s="69" t="s">
        <v>15</v>
      </c>
      <c r="C461" s="69" t="s">
        <v>16</v>
      </c>
      <c r="D461" s="69">
        <f>IF(NOT(ISBLANK(tblClean[[#This Row],[Pre-Booking Date]])), 1, 0)</f>
        <v>1</v>
      </c>
      <c r="E461" s="69">
        <f>IF(NOT(ISBLANK(tblClean[[#This Row],[Booking Date]])), 1, 0)</f>
        <v>1</v>
      </c>
      <c r="F461" s="70">
        <v>1</v>
      </c>
      <c r="G461" s="42">
        <v>45957</v>
      </c>
      <c r="H461" s="66" cm="1">
        <f t="array" ref="H461">IFERROR(INDEX(tblClean[Is_Cancelled],ROW()-1),"")</f>
        <v>0</v>
      </c>
      <c r="I461" s="53">
        <f>IF(tblHP[[#This Row],[Is_Cancelled]]=1, 0,
   (IF(tblHP[[#This Row],[Lead Type]]="Hot",3,IF(tblHP[[#This Row],[Lead Type]]="Warm",2,IF(tblHP[[#This Row],[Lead Type]]="Cold",1,0)))
    + IF(tblHP[[#This Row],[Is_Booked]]=1,4,IF(tblHP[[#This Row],[Is_PreBooked]]=1,2,0))
    + IF(ISNUMBER(tblHP[[#This Row],[Customer Rating]]), tblHP[[#This Row],[Customer Rating]]/10*2, 0)
   )
)</f>
        <v>6.2</v>
      </c>
      <c r="J461" s="53" t="str">
        <f>IF(tblHP[[#This Row],[Lead_Score]] &gt;= $M$2, "High",
 IF(tblHP[[#This Row],[Lead_Score]] &gt;= $M$3, "Medium", "Low"))</f>
        <v>Low</v>
      </c>
    </row>
    <row r="462" spans="1:10" x14ac:dyDescent="0.3">
      <c r="A462" s="65" t="s">
        <v>488</v>
      </c>
      <c r="B462" s="66" t="s">
        <v>19</v>
      </c>
      <c r="C462" s="66" t="s">
        <v>16</v>
      </c>
      <c r="D462" s="66">
        <f>IF(NOT(ISBLANK(tblClean[[#This Row],[Pre-Booking Date]])), 1, 0)</f>
        <v>0</v>
      </c>
      <c r="E462" s="66">
        <f>IF(NOT(ISBLANK(tblClean[[#This Row],[Booking Date]])), 1, 0)</f>
        <v>0</v>
      </c>
      <c r="F462" s="67"/>
      <c r="G462" s="35">
        <v>45931</v>
      </c>
      <c r="H462" s="66" cm="1">
        <f t="array" ref="H462">IFERROR(INDEX(tblClean[Is_Cancelled],ROW()-1),"")</f>
        <v>1</v>
      </c>
      <c r="I462" s="53">
        <f>IF(tblHP[[#This Row],[Is_Cancelled]]=1, 0,
   (IF(tblHP[[#This Row],[Lead Type]]="Hot",3,IF(tblHP[[#This Row],[Lead Type]]="Warm",2,IF(tblHP[[#This Row],[Lead Type]]="Cold",1,0)))
    + IF(tblHP[[#This Row],[Is_Booked]]=1,4,IF(tblHP[[#This Row],[Is_PreBooked]]=1,2,0))
    + IF(ISNUMBER(tblHP[[#This Row],[Customer Rating]]), tblHP[[#This Row],[Customer Rating]]/10*2, 0)
   )
)</f>
        <v>0</v>
      </c>
      <c r="J462" s="53" t="str">
        <f>IF(tblHP[[#This Row],[Lead_Score]] &gt;= $M$2, "High",
 IF(tblHP[[#This Row],[Lead_Score]] &gt;= $M$3, "Medium", "Low"))</f>
        <v>Low</v>
      </c>
    </row>
    <row r="463" spans="1:10" x14ac:dyDescent="0.3">
      <c r="A463" s="68" t="s">
        <v>489</v>
      </c>
      <c r="B463" s="69" t="s">
        <v>15</v>
      </c>
      <c r="C463" s="69" t="s">
        <v>22</v>
      </c>
      <c r="D463" s="69">
        <f>IF(NOT(ISBLANK(tblClean[[#This Row],[Pre-Booking Date]])), 1, 0)</f>
        <v>0</v>
      </c>
      <c r="E463" s="69">
        <f>IF(NOT(ISBLANK(tblClean[[#This Row],[Booking Date]])), 1, 0)</f>
        <v>0</v>
      </c>
      <c r="F463" s="70"/>
      <c r="G463" s="42">
        <v>45940</v>
      </c>
      <c r="H463" s="66" cm="1">
        <f t="array" ref="H463">IFERROR(INDEX(tblClean[Is_Cancelled],ROW()-1),"")</f>
        <v>1</v>
      </c>
      <c r="I463" s="53">
        <f>IF(tblHP[[#This Row],[Is_Cancelled]]=1, 0,
   (IF(tblHP[[#This Row],[Lead Type]]="Hot",3,IF(tblHP[[#This Row],[Lead Type]]="Warm",2,IF(tblHP[[#This Row],[Lead Type]]="Cold",1,0)))
    + IF(tblHP[[#This Row],[Is_Booked]]=1,4,IF(tblHP[[#This Row],[Is_PreBooked]]=1,2,0))
    + IF(ISNUMBER(tblHP[[#This Row],[Customer Rating]]), tblHP[[#This Row],[Customer Rating]]/10*2, 0)
   )
)</f>
        <v>0</v>
      </c>
      <c r="J463" s="53" t="str">
        <f>IF(tblHP[[#This Row],[Lead_Score]] &gt;= $M$2, "High",
 IF(tblHP[[#This Row],[Lead_Score]] &gt;= $M$3, "Medium", "Low"))</f>
        <v>Low</v>
      </c>
    </row>
    <row r="464" spans="1:10" x14ac:dyDescent="0.3">
      <c r="A464" s="65" t="s">
        <v>490</v>
      </c>
      <c r="B464" s="66" t="s">
        <v>19</v>
      </c>
      <c r="C464" s="66" t="s">
        <v>22</v>
      </c>
      <c r="D464" s="66">
        <f>IF(NOT(ISBLANK(tblClean[[#This Row],[Pre-Booking Date]])), 1, 0)</f>
        <v>1</v>
      </c>
      <c r="E464" s="66">
        <f>IF(NOT(ISBLANK(tblClean[[#This Row],[Booking Date]])), 1, 0)</f>
        <v>1</v>
      </c>
      <c r="F464" s="67"/>
      <c r="G464" s="35">
        <v>45954</v>
      </c>
      <c r="H464" s="66" cm="1">
        <f t="array" ref="H464">IFERROR(INDEX(tblClean[Is_Cancelled],ROW()-1),"")</f>
        <v>1</v>
      </c>
      <c r="I464" s="53">
        <f>IF(tblHP[[#This Row],[Is_Cancelled]]=1, 0,
   (IF(tblHP[[#This Row],[Lead Type]]="Hot",3,IF(tblHP[[#This Row],[Lead Type]]="Warm",2,IF(tblHP[[#This Row],[Lead Type]]="Cold",1,0)))
    + IF(tblHP[[#This Row],[Is_Booked]]=1,4,IF(tblHP[[#This Row],[Is_PreBooked]]=1,2,0))
    + IF(ISNUMBER(tblHP[[#This Row],[Customer Rating]]), tblHP[[#This Row],[Customer Rating]]/10*2, 0)
   )
)</f>
        <v>0</v>
      </c>
      <c r="J464" s="53" t="str">
        <f>IF(tblHP[[#This Row],[Lead_Score]] &gt;= $M$2, "High",
 IF(tblHP[[#This Row],[Lead_Score]] &gt;= $M$3, "Medium", "Low"))</f>
        <v>Low</v>
      </c>
    </row>
    <row r="465" spans="1:10" x14ac:dyDescent="0.3">
      <c r="A465" s="68" t="s">
        <v>491</v>
      </c>
      <c r="B465" s="69" t="s">
        <v>32</v>
      </c>
      <c r="C465" s="69" t="s">
        <v>16</v>
      </c>
      <c r="D465" s="69">
        <f>IF(NOT(ISBLANK(tblClean[[#This Row],[Pre-Booking Date]])), 1, 0)</f>
        <v>1</v>
      </c>
      <c r="E465" s="69">
        <f>IF(NOT(ISBLANK(tblClean[[#This Row],[Booking Date]])), 1, 0)</f>
        <v>1</v>
      </c>
      <c r="F465" s="70">
        <v>1</v>
      </c>
      <c r="G465" s="42">
        <v>45940</v>
      </c>
      <c r="H465" s="66" cm="1">
        <f t="array" ref="H465">IFERROR(INDEX(tblClean[Is_Cancelled],ROW()-1),"")</f>
        <v>0</v>
      </c>
      <c r="I465" s="53">
        <f>IF(tblHP[[#This Row],[Is_Cancelled]]=1, 0,
   (IF(tblHP[[#This Row],[Lead Type]]="Hot",3,IF(tblHP[[#This Row],[Lead Type]]="Warm",2,IF(tblHP[[#This Row],[Lead Type]]="Cold",1,0)))
    + IF(tblHP[[#This Row],[Is_Booked]]=1,4,IF(tblHP[[#This Row],[Is_PreBooked]]=1,2,0))
    + IF(ISNUMBER(tblHP[[#This Row],[Customer Rating]]), tblHP[[#This Row],[Customer Rating]]/10*2, 0)
   )
)</f>
        <v>6.2</v>
      </c>
      <c r="J465" s="53" t="str">
        <f>IF(tblHP[[#This Row],[Lead_Score]] &gt;= $M$2, "High",
 IF(tblHP[[#This Row],[Lead_Score]] &gt;= $M$3, "Medium", "Low"))</f>
        <v>Low</v>
      </c>
    </row>
    <row r="466" spans="1:10" x14ac:dyDescent="0.3">
      <c r="A466" s="65" t="s">
        <v>492</v>
      </c>
      <c r="B466" s="66" t="s">
        <v>32</v>
      </c>
      <c r="C466" s="66" t="s">
        <v>30</v>
      </c>
      <c r="D466" s="66">
        <f>IF(NOT(ISBLANK(tblClean[[#This Row],[Pre-Booking Date]])), 1, 0)</f>
        <v>1</v>
      </c>
      <c r="E466" s="66">
        <f>IF(NOT(ISBLANK(tblClean[[#This Row],[Booking Date]])), 1, 0)</f>
        <v>1</v>
      </c>
      <c r="F466" s="67">
        <v>4</v>
      </c>
      <c r="G466" s="35">
        <v>45957</v>
      </c>
      <c r="H466" s="66" cm="1">
        <f t="array" ref="H466">IFERROR(INDEX(tblClean[Is_Cancelled],ROW()-1),"")</f>
        <v>0</v>
      </c>
      <c r="I466" s="53">
        <f>IF(tblHP[[#This Row],[Is_Cancelled]]=1, 0,
   (IF(tblHP[[#This Row],[Lead Type]]="Hot",3,IF(tblHP[[#This Row],[Lead Type]]="Warm",2,IF(tblHP[[#This Row],[Lead Type]]="Cold",1,0)))
    + IF(tblHP[[#This Row],[Is_Booked]]=1,4,IF(tblHP[[#This Row],[Is_PreBooked]]=1,2,0))
    + IF(ISNUMBER(tblHP[[#This Row],[Customer Rating]]), tblHP[[#This Row],[Customer Rating]]/10*2, 0)
   )
)</f>
        <v>7.8</v>
      </c>
      <c r="J466" s="53" t="str">
        <f>IF(tblHP[[#This Row],[Lead_Score]] &gt;= $M$2, "High",
 IF(tblHP[[#This Row],[Lead_Score]] &gt;= $M$3, "Medium", "Low"))</f>
        <v>Medium</v>
      </c>
    </row>
    <row r="467" spans="1:10" x14ac:dyDescent="0.3">
      <c r="A467" s="68" t="s">
        <v>493</v>
      </c>
      <c r="B467" s="69" t="s">
        <v>21</v>
      </c>
      <c r="C467" s="69" t="s">
        <v>30</v>
      </c>
      <c r="D467" s="69">
        <f>IF(NOT(ISBLANK(tblClean[[#This Row],[Pre-Booking Date]])), 1, 0)</f>
        <v>1</v>
      </c>
      <c r="E467" s="69">
        <f>IF(NOT(ISBLANK(tblClean[[#This Row],[Booking Date]])), 1, 0)</f>
        <v>1</v>
      </c>
      <c r="F467" s="70">
        <v>4</v>
      </c>
      <c r="G467" s="42">
        <v>45949</v>
      </c>
      <c r="H467" s="66" cm="1">
        <f t="array" ref="H467">IFERROR(INDEX(tblClean[Is_Cancelled],ROW()-1),"")</f>
        <v>0</v>
      </c>
      <c r="I467" s="53">
        <f>IF(tblHP[[#This Row],[Is_Cancelled]]=1, 0,
   (IF(tblHP[[#This Row],[Lead Type]]="Hot",3,IF(tblHP[[#This Row],[Lead Type]]="Warm",2,IF(tblHP[[#This Row],[Lead Type]]="Cold",1,0)))
    + IF(tblHP[[#This Row],[Is_Booked]]=1,4,IF(tblHP[[#This Row],[Is_PreBooked]]=1,2,0))
    + IF(ISNUMBER(tblHP[[#This Row],[Customer Rating]]), tblHP[[#This Row],[Customer Rating]]/10*2, 0)
   )
)</f>
        <v>7.8</v>
      </c>
      <c r="J467" s="53" t="str">
        <f>IF(tblHP[[#This Row],[Lead_Score]] &gt;= $M$2, "High",
 IF(tblHP[[#This Row],[Lead_Score]] &gt;= $M$3, "Medium", "Low"))</f>
        <v>Medium</v>
      </c>
    </row>
    <row r="468" spans="1:10" x14ac:dyDescent="0.3">
      <c r="A468" s="65" t="s">
        <v>494</v>
      </c>
      <c r="B468" s="66" t="s">
        <v>32</v>
      </c>
      <c r="C468" s="66" t="s">
        <v>30</v>
      </c>
      <c r="D468" s="66">
        <f>IF(NOT(ISBLANK(tblClean[[#This Row],[Pre-Booking Date]])), 1, 0)</f>
        <v>1</v>
      </c>
      <c r="E468" s="66">
        <f>IF(NOT(ISBLANK(tblClean[[#This Row],[Booking Date]])), 1, 0)</f>
        <v>1</v>
      </c>
      <c r="F468" s="67">
        <v>1</v>
      </c>
      <c r="G468" s="35">
        <v>45949</v>
      </c>
      <c r="H468" s="66" cm="1">
        <f t="array" ref="H468">IFERROR(INDEX(tblClean[Is_Cancelled],ROW()-1),"")</f>
        <v>0</v>
      </c>
      <c r="I468" s="53">
        <f>IF(tblHP[[#This Row],[Is_Cancelled]]=1, 0,
   (IF(tblHP[[#This Row],[Lead Type]]="Hot",3,IF(tblHP[[#This Row],[Lead Type]]="Warm",2,IF(tblHP[[#This Row],[Lead Type]]="Cold",1,0)))
    + IF(tblHP[[#This Row],[Is_Booked]]=1,4,IF(tblHP[[#This Row],[Is_PreBooked]]=1,2,0))
    + IF(ISNUMBER(tblHP[[#This Row],[Customer Rating]]), tblHP[[#This Row],[Customer Rating]]/10*2, 0)
   )
)</f>
        <v>7.2</v>
      </c>
      <c r="J468" s="53" t="str">
        <f>IF(tblHP[[#This Row],[Lead_Score]] &gt;= $M$2, "High",
 IF(tblHP[[#This Row],[Lead_Score]] &gt;= $M$3, "Medium", "Low"))</f>
        <v>Low</v>
      </c>
    </row>
    <row r="469" spans="1:10" x14ac:dyDescent="0.3">
      <c r="A469" s="68" t="s">
        <v>495</v>
      </c>
      <c r="B469" s="69" t="s">
        <v>19</v>
      </c>
      <c r="C469" s="69" t="s">
        <v>16</v>
      </c>
      <c r="D469" s="69">
        <f>IF(NOT(ISBLANK(tblClean[[#This Row],[Pre-Booking Date]])), 1, 0)</f>
        <v>1</v>
      </c>
      <c r="E469" s="69">
        <f>IF(NOT(ISBLANK(tblClean[[#This Row],[Booking Date]])), 1, 0)</f>
        <v>1</v>
      </c>
      <c r="F469" s="70">
        <v>1</v>
      </c>
      <c r="G469" s="42">
        <v>45952</v>
      </c>
      <c r="H469" s="66" cm="1">
        <f t="array" ref="H469">IFERROR(INDEX(tblClean[Is_Cancelled],ROW()-1),"")</f>
        <v>0</v>
      </c>
      <c r="I469" s="53">
        <f>IF(tblHP[[#This Row],[Is_Cancelled]]=1, 0,
   (IF(tblHP[[#This Row],[Lead Type]]="Hot",3,IF(tblHP[[#This Row],[Lead Type]]="Warm",2,IF(tblHP[[#This Row],[Lead Type]]="Cold",1,0)))
    + IF(tblHP[[#This Row],[Is_Booked]]=1,4,IF(tblHP[[#This Row],[Is_PreBooked]]=1,2,0))
    + IF(ISNUMBER(tblHP[[#This Row],[Customer Rating]]), tblHP[[#This Row],[Customer Rating]]/10*2, 0)
   )
)</f>
        <v>6.2</v>
      </c>
      <c r="J469" s="53" t="str">
        <f>IF(tblHP[[#This Row],[Lead_Score]] &gt;= $M$2, "High",
 IF(tblHP[[#This Row],[Lead_Score]] &gt;= $M$3, "Medium", "Low"))</f>
        <v>Low</v>
      </c>
    </row>
    <row r="470" spans="1:10" x14ac:dyDescent="0.3">
      <c r="A470" s="65" t="s">
        <v>496</v>
      </c>
      <c r="B470" s="66" t="s">
        <v>32</v>
      </c>
      <c r="C470" s="66" t="s">
        <v>16</v>
      </c>
      <c r="D470" s="66">
        <f>IF(NOT(ISBLANK(tblClean[[#This Row],[Pre-Booking Date]])), 1, 0)</f>
        <v>0</v>
      </c>
      <c r="E470" s="66">
        <f>IF(NOT(ISBLANK(tblClean[[#This Row],[Booking Date]])), 1, 0)</f>
        <v>0</v>
      </c>
      <c r="F470" s="67">
        <v>0</v>
      </c>
      <c r="G470" s="35">
        <v>45946</v>
      </c>
      <c r="H470" s="66" cm="1">
        <f t="array" ref="H470">IFERROR(INDEX(tblClean[Is_Cancelled],ROW()-1),"")</f>
        <v>0</v>
      </c>
      <c r="I470" s="53">
        <f>IF(tblHP[[#This Row],[Is_Cancelled]]=1, 0,
   (IF(tblHP[[#This Row],[Lead Type]]="Hot",3,IF(tblHP[[#This Row],[Lead Type]]="Warm",2,IF(tblHP[[#This Row],[Lead Type]]="Cold",1,0)))
    + IF(tblHP[[#This Row],[Is_Booked]]=1,4,IF(tblHP[[#This Row],[Is_PreBooked]]=1,2,0))
    + IF(ISNUMBER(tblHP[[#This Row],[Customer Rating]]), tblHP[[#This Row],[Customer Rating]]/10*2, 0)
   )
)</f>
        <v>2</v>
      </c>
      <c r="J470" s="53" t="str">
        <f>IF(tblHP[[#This Row],[Lead_Score]] &gt;= $M$2, "High",
 IF(tblHP[[#This Row],[Lead_Score]] &gt;= $M$3, "Medium", "Low"))</f>
        <v>Low</v>
      </c>
    </row>
    <row r="471" spans="1:10" x14ac:dyDescent="0.3">
      <c r="A471" s="68" t="s">
        <v>497</v>
      </c>
      <c r="B471" s="69" t="s">
        <v>21</v>
      </c>
      <c r="C471" s="69" t="s">
        <v>22</v>
      </c>
      <c r="D471" s="69">
        <f>IF(NOT(ISBLANK(tblClean[[#This Row],[Pre-Booking Date]])), 1, 0)</f>
        <v>0</v>
      </c>
      <c r="E471" s="69">
        <f>IF(NOT(ISBLANK(tblClean[[#This Row],[Booking Date]])), 1, 0)</f>
        <v>0</v>
      </c>
      <c r="F471" s="70"/>
      <c r="G471" s="42">
        <v>45958</v>
      </c>
      <c r="H471" s="66" cm="1">
        <f t="array" ref="H471">IFERROR(INDEX(tblClean[Is_Cancelled],ROW()-1),"")</f>
        <v>1</v>
      </c>
      <c r="I471" s="53">
        <f>IF(tblHP[[#This Row],[Is_Cancelled]]=1, 0,
   (IF(tblHP[[#This Row],[Lead Type]]="Hot",3,IF(tblHP[[#This Row],[Lead Type]]="Warm",2,IF(tblHP[[#This Row],[Lead Type]]="Cold",1,0)))
    + IF(tblHP[[#This Row],[Is_Booked]]=1,4,IF(tblHP[[#This Row],[Is_PreBooked]]=1,2,0))
    + IF(ISNUMBER(tblHP[[#This Row],[Customer Rating]]), tblHP[[#This Row],[Customer Rating]]/10*2, 0)
   )
)</f>
        <v>0</v>
      </c>
      <c r="J471" s="53" t="str">
        <f>IF(tblHP[[#This Row],[Lead_Score]] &gt;= $M$2, "High",
 IF(tblHP[[#This Row],[Lead_Score]] &gt;= $M$3, "Medium", "Low"))</f>
        <v>Low</v>
      </c>
    </row>
    <row r="472" spans="1:10" x14ac:dyDescent="0.3">
      <c r="A472" s="65" t="s">
        <v>498</v>
      </c>
      <c r="B472" s="66" t="s">
        <v>15</v>
      </c>
      <c r="C472" s="66" t="s">
        <v>16</v>
      </c>
      <c r="D472" s="66">
        <f>IF(NOT(ISBLANK(tblClean[[#This Row],[Pre-Booking Date]])), 1, 0)</f>
        <v>1</v>
      </c>
      <c r="E472" s="66">
        <f>IF(NOT(ISBLANK(tblClean[[#This Row],[Booking Date]])), 1, 0)</f>
        <v>1</v>
      </c>
      <c r="F472" s="67">
        <v>7</v>
      </c>
      <c r="G472" s="35">
        <v>45935</v>
      </c>
      <c r="H472" s="66" cm="1">
        <f t="array" ref="H472">IFERROR(INDEX(tblClean[Is_Cancelled],ROW()-1),"")</f>
        <v>0</v>
      </c>
      <c r="I472" s="53">
        <f>IF(tblHP[[#This Row],[Is_Cancelled]]=1, 0,
   (IF(tblHP[[#This Row],[Lead Type]]="Hot",3,IF(tblHP[[#This Row],[Lead Type]]="Warm",2,IF(tblHP[[#This Row],[Lead Type]]="Cold",1,0)))
    + IF(tblHP[[#This Row],[Is_Booked]]=1,4,IF(tblHP[[#This Row],[Is_PreBooked]]=1,2,0))
    + IF(ISNUMBER(tblHP[[#This Row],[Customer Rating]]), tblHP[[#This Row],[Customer Rating]]/10*2, 0)
   )
)</f>
        <v>7.4</v>
      </c>
      <c r="J472" s="53" t="str">
        <f>IF(tblHP[[#This Row],[Lead_Score]] &gt;= $M$2, "High",
 IF(tblHP[[#This Row],[Lead_Score]] &gt;= $M$3, "Medium", "Low"))</f>
        <v>Low</v>
      </c>
    </row>
    <row r="473" spans="1:10" x14ac:dyDescent="0.3">
      <c r="A473" s="68" t="s">
        <v>499</v>
      </c>
      <c r="B473" s="69" t="s">
        <v>19</v>
      </c>
      <c r="C473" s="69" t="s">
        <v>22</v>
      </c>
      <c r="D473" s="69">
        <f>IF(NOT(ISBLANK(tblClean[[#This Row],[Pre-Booking Date]])), 1, 0)</f>
        <v>1</v>
      </c>
      <c r="E473" s="69">
        <f>IF(NOT(ISBLANK(tblClean[[#This Row],[Booking Date]])), 1, 0)</f>
        <v>1</v>
      </c>
      <c r="F473" s="70"/>
      <c r="G473" s="42">
        <v>45945</v>
      </c>
      <c r="H473" s="66" cm="1">
        <f t="array" ref="H473">IFERROR(INDEX(tblClean[Is_Cancelled],ROW()-1),"")</f>
        <v>1</v>
      </c>
      <c r="I473" s="53">
        <f>IF(tblHP[[#This Row],[Is_Cancelled]]=1, 0,
   (IF(tblHP[[#This Row],[Lead Type]]="Hot",3,IF(tblHP[[#This Row],[Lead Type]]="Warm",2,IF(tblHP[[#This Row],[Lead Type]]="Cold",1,0)))
    + IF(tblHP[[#This Row],[Is_Booked]]=1,4,IF(tblHP[[#This Row],[Is_PreBooked]]=1,2,0))
    + IF(ISNUMBER(tblHP[[#This Row],[Customer Rating]]), tblHP[[#This Row],[Customer Rating]]/10*2, 0)
   )
)</f>
        <v>0</v>
      </c>
      <c r="J473" s="53" t="str">
        <f>IF(tblHP[[#This Row],[Lead_Score]] &gt;= $M$2, "High",
 IF(tblHP[[#This Row],[Lead_Score]] &gt;= $M$3, "Medium", "Low"))</f>
        <v>Low</v>
      </c>
    </row>
    <row r="474" spans="1:10" x14ac:dyDescent="0.3">
      <c r="A474" s="65" t="s">
        <v>500</v>
      </c>
      <c r="B474" s="66" t="s">
        <v>15</v>
      </c>
      <c r="C474" s="66" t="s">
        <v>22</v>
      </c>
      <c r="D474" s="66">
        <f>IF(NOT(ISBLANK(tblClean[[#This Row],[Pre-Booking Date]])), 1, 0)</f>
        <v>1</v>
      </c>
      <c r="E474" s="66">
        <f>IF(NOT(ISBLANK(tblClean[[#This Row],[Booking Date]])), 1, 0)</f>
        <v>1</v>
      </c>
      <c r="F474" s="67"/>
      <c r="G474" s="35">
        <v>45948</v>
      </c>
      <c r="H474" s="66" cm="1">
        <f t="array" ref="H474">IFERROR(INDEX(tblClean[Is_Cancelled],ROW()-1),"")</f>
        <v>1</v>
      </c>
      <c r="I474" s="53">
        <f>IF(tblHP[[#This Row],[Is_Cancelled]]=1, 0,
   (IF(tblHP[[#This Row],[Lead Type]]="Hot",3,IF(tblHP[[#This Row],[Lead Type]]="Warm",2,IF(tblHP[[#This Row],[Lead Type]]="Cold",1,0)))
    + IF(tblHP[[#This Row],[Is_Booked]]=1,4,IF(tblHP[[#This Row],[Is_PreBooked]]=1,2,0))
    + IF(ISNUMBER(tblHP[[#This Row],[Customer Rating]]), tblHP[[#This Row],[Customer Rating]]/10*2, 0)
   )
)</f>
        <v>0</v>
      </c>
      <c r="J474" s="53" t="str">
        <f>IF(tblHP[[#This Row],[Lead_Score]] &gt;= $M$2, "High",
 IF(tblHP[[#This Row],[Lead_Score]] &gt;= $M$3, "Medium", "Low"))</f>
        <v>Low</v>
      </c>
    </row>
    <row r="475" spans="1:10" x14ac:dyDescent="0.3">
      <c r="A475" s="68" t="s">
        <v>501</v>
      </c>
      <c r="B475" s="69" t="s">
        <v>21</v>
      </c>
      <c r="C475" s="69" t="s">
        <v>16</v>
      </c>
      <c r="D475" s="69">
        <f>IF(NOT(ISBLANK(tblClean[[#This Row],[Pre-Booking Date]])), 1, 0)</f>
        <v>1</v>
      </c>
      <c r="E475" s="69">
        <f>IF(NOT(ISBLANK(tblClean[[#This Row],[Booking Date]])), 1, 0)</f>
        <v>1</v>
      </c>
      <c r="F475" s="70">
        <v>8</v>
      </c>
      <c r="G475" s="42">
        <v>45946</v>
      </c>
      <c r="H475" s="66" cm="1">
        <f t="array" ref="H475">IFERROR(INDEX(tblClean[Is_Cancelled],ROW()-1),"")</f>
        <v>0</v>
      </c>
      <c r="I475" s="53">
        <f>IF(tblHP[[#This Row],[Is_Cancelled]]=1, 0,
   (IF(tblHP[[#This Row],[Lead Type]]="Hot",3,IF(tblHP[[#This Row],[Lead Type]]="Warm",2,IF(tblHP[[#This Row],[Lead Type]]="Cold",1,0)))
    + IF(tblHP[[#This Row],[Is_Booked]]=1,4,IF(tblHP[[#This Row],[Is_PreBooked]]=1,2,0))
    + IF(ISNUMBER(tblHP[[#This Row],[Customer Rating]]), tblHP[[#This Row],[Customer Rating]]/10*2, 0)
   )
)</f>
        <v>7.6</v>
      </c>
      <c r="J475" s="53" t="str">
        <f>IF(tblHP[[#This Row],[Lead_Score]] &gt;= $M$2, "High",
 IF(tblHP[[#This Row],[Lead_Score]] &gt;= $M$3, "Medium", "Low"))</f>
        <v>Medium</v>
      </c>
    </row>
    <row r="476" spans="1:10" x14ac:dyDescent="0.3">
      <c r="A476" s="65" t="s">
        <v>502</v>
      </c>
      <c r="B476" s="66" t="s">
        <v>21</v>
      </c>
      <c r="C476" s="66" t="s">
        <v>22</v>
      </c>
      <c r="D476" s="66">
        <f>IF(NOT(ISBLANK(tblClean[[#This Row],[Pre-Booking Date]])), 1, 0)</f>
        <v>1</v>
      </c>
      <c r="E476" s="66">
        <f>IF(NOT(ISBLANK(tblClean[[#This Row],[Booking Date]])), 1, 0)</f>
        <v>1</v>
      </c>
      <c r="F476" s="67"/>
      <c r="G476" s="35">
        <v>45942</v>
      </c>
      <c r="H476" s="66" cm="1">
        <f t="array" ref="H476">IFERROR(INDEX(tblClean[Is_Cancelled],ROW()-1),"")</f>
        <v>1</v>
      </c>
      <c r="I476" s="53">
        <f>IF(tblHP[[#This Row],[Is_Cancelled]]=1, 0,
   (IF(tblHP[[#This Row],[Lead Type]]="Hot",3,IF(tblHP[[#This Row],[Lead Type]]="Warm",2,IF(tblHP[[#This Row],[Lead Type]]="Cold",1,0)))
    + IF(tblHP[[#This Row],[Is_Booked]]=1,4,IF(tblHP[[#This Row],[Is_PreBooked]]=1,2,0))
    + IF(ISNUMBER(tblHP[[#This Row],[Customer Rating]]), tblHP[[#This Row],[Customer Rating]]/10*2, 0)
   )
)</f>
        <v>0</v>
      </c>
      <c r="J476" s="53" t="str">
        <f>IF(tblHP[[#This Row],[Lead_Score]] &gt;= $M$2, "High",
 IF(tblHP[[#This Row],[Lead_Score]] &gt;= $M$3, "Medium", "Low"))</f>
        <v>Low</v>
      </c>
    </row>
    <row r="477" spans="1:10" x14ac:dyDescent="0.3">
      <c r="A477" s="68" t="s">
        <v>503</v>
      </c>
      <c r="B477" s="69" t="s">
        <v>21</v>
      </c>
      <c r="C477" s="69" t="s">
        <v>16</v>
      </c>
      <c r="D477" s="69">
        <f>IF(NOT(ISBLANK(tblClean[[#This Row],[Pre-Booking Date]])), 1, 0)</f>
        <v>1</v>
      </c>
      <c r="E477" s="69">
        <f>IF(NOT(ISBLANK(tblClean[[#This Row],[Booking Date]])), 1, 0)</f>
        <v>1</v>
      </c>
      <c r="F477" s="70"/>
      <c r="G477" s="42">
        <v>45941</v>
      </c>
      <c r="H477" s="66" cm="1">
        <f t="array" ref="H477">IFERROR(INDEX(tblClean[Is_Cancelled],ROW()-1),"")</f>
        <v>1</v>
      </c>
      <c r="I477" s="53">
        <f>IF(tblHP[[#This Row],[Is_Cancelled]]=1, 0,
   (IF(tblHP[[#This Row],[Lead Type]]="Hot",3,IF(tblHP[[#This Row],[Lead Type]]="Warm",2,IF(tblHP[[#This Row],[Lead Type]]="Cold",1,0)))
    + IF(tblHP[[#This Row],[Is_Booked]]=1,4,IF(tblHP[[#This Row],[Is_PreBooked]]=1,2,0))
    + IF(ISNUMBER(tblHP[[#This Row],[Customer Rating]]), tblHP[[#This Row],[Customer Rating]]/10*2, 0)
   )
)</f>
        <v>0</v>
      </c>
      <c r="J477" s="53" t="str">
        <f>IF(tblHP[[#This Row],[Lead_Score]] &gt;= $M$2, "High",
 IF(tblHP[[#This Row],[Lead_Score]] &gt;= $M$3, "Medium", "Low"))</f>
        <v>Low</v>
      </c>
    </row>
    <row r="478" spans="1:10" x14ac:dyDescent="0.3">
      <c r="A478" s="65" t="s">
        <v>504</v>
      </c>
      <c r="B478" s="66" t="s">
        <v>15</v>
      </c>
      <c r="C478" s="66" t="s">
        <v>30</v>
      </c>
      <c r="D478" s="66">
        <f>IF(NOT(ISBLANK(tblClean[[#This Row],[Pre-Booking Date]])), 1, 0)</f>
        <v>0</v>
      </c>
      <c r="E478" s="66">
        <f>IF(NOT(ISBLANK(tblClean[[#This Row],[Booking Date]])), 1, 0)</f>
        <v>0</v>
      </c>
      <c r="F478" s="67">
        <v>2</v>
      </c>
      <c r="G478" s="35">
        <v>45948</v>
      </c>
      <c r="H478" s="66" cm="1">
        <f t="array" ref="H478">IFERROR(INDEX(tblClean[Is_Cancelled],ROW()-1),"")</f>
        <v>0</v>
      </c>
      <c r="I478" s="53">
        <f>IF(tblHP[[#This Row],[Is_Cancelled]]=1, 0,
   (IF(tblHP[[#This Row],[Lead Type]]="Hot",3,IF(tblHP[[#This Row],[Lead Type]]="Warm",2,IF(tblHP[[#This Row],[Lead Type]]="Cold",1,0)))
    + IF(tblHP[[#This Row],[Is_Booked]]=1,4,IF(tblHP[[#This Row],[Is_PreBooked]]=1,2,0))
    + IF(ISNUMBER(tblHP[[#This Row],[Customer Rating]]), tblHP[[#This Row],[Customer Rating]]/10*2, 0)
   )
)</f>
        <v>3.4</v>
      </c>
      <c r="J478" s="53" t="str">
        <f>IF(tblHP[[#This Row],[Lead_Score]] &gt;= $M$2, "High",
 IF(tblHP[[#This Row],[Lead_Score]] &gt;= $M$3, "Medium", "Low"))</f>
        <v>Low</v>
      </c>
    </row>
    <row r="479" spans="1:10" x14ac:dyDescent="0.3">
      <c r="A479" s="68" t="s">
        <v>505</v>
      </c>
      <c r="B479" s="69" t="s">
        <v>15</v>
      </c>
      <c r="C479" s="69" t="s">
        <v>16</v>
      </c>
      <c r="D479" s="69">
        <f>IF(NOT(ISBLANK(tblClean[[#This Row],[Pre-Booking Date]])), 1, 0)</f>
        <v>1</v>
      </c>
      <c r="E479" s="69">
        <f>IF(NOT(ISBLANK(tblClean[[#This Row],[Booking Date]])), 1, 0)</f>
        <v>1</v>
      </c>
      <c r="F479" s="70"/>
      <c r="G479" s="42">
        <v>45955</v>
      </c>
      <c r="H479" s="66" cm="1">
        <f t="array" ref="H479">IFERROR(INDEX(tblClean[Is_Cancelled],ROW()-1),"")</f>
        <v>1</v>
      </c>
      <c r="I479" s="53">
        <f>IF(tblHP[[#This Row],[Is_Cancelled]]=1, 0,
   (IF(tblHP[[#This Row],[Lead Type]]="Hot",3,IF(tblHP[[#This Row],[Lead Type]]="Warm",2,IF(tblHP[[#This Row],[Lead Type]]="Cold",1,0)))
    + IF(tblHP[[#This Row],[Is_Booked]]=1,4,IF(tblHP[[#This Row],[Is_PreBooked]]=1,2,0))
    + IF(ISNUMBER(tblHP[[#This Row],[Customer Rating]]), tblHP[[#This Row],[Customer Rating]]/10*2, 0)
   )
)</f>
        <v>0</v>
      </c>
      <c r="J479" s="53" t="str">
        <f>IF(tblHP[[#This Row],[Lead_Score]] &gt;= $M$2, "High",
 IF(tblHP[[#This Row],[Lead_Score]] &gt;= $M$3, "Medium", "Low"))</f>
        <v>Low</v>
      </c>
    </row>
    <row r="480" spans="1:10" x14ac:dyDescent="0.3">
      <c r="A480" s="65" t="s">
        <v>506</v>
      </c>
      <c r="B480" s="66" t="s">
        <v>15</v>
      </c>
      <c r="C480" s="66" t="s">
        <v>16</v>
      </c>
      <c r="D480" s="66">
        <f>IF(NOT(ISBLANK(tblClean[[#This Row],[Pre-Booking Date]])), 1, 0)</f>
        <v>0</v>
      </c>
      <c r="E480" s="66">
        <f>IF(NOT(ISBLANK(tblClean[[#This Row],[Booking Date]])), 1, 0)</f>
        <v>0</v>
      </c>
      <c r="F480" s="67">
        <v>7</v>
      </c>
      <c r="G480" s="35">
        <v>45948</v>
      </c>
      <c r="H480" s="66" cm="1">
        <f t="array" ref="H480">IFERROR(INDEX(tblClean[Is_Cancelled],ROW()-1),"")</f>
        <v>0</v>
      </c>
      <c r="I480" s="53">
        <f>IF(tblHP[[#This Row],[Is_Cancelled]]=1, 0,
   (IF(tblHP[[#This Row],[Lead Type]]="Hot",3,IF(tblHP[[#This Row],[Lead Type]]="Warm",2,IF(tblHP[[#This Row],[Lead Type]]="Cold",1,0)))
    + IF(tblHP[[#This Row],[Is_Booked]]=1,4,IF(tblHP[[#This Row],[Is_PreBooked]]=1,2,0))
    + IF(ISNUMBER(tblHP[[#This Row],[Customer Rating]]), tblHP[[#This Row],[Customer Rating]]/10*2, 0)
   )
)</f>
        <v>3.4</v>
      </c>
      <c r="J480" s="53" t="str">
        <f>IF(tblHP[[#This Row],[Lead_Score]] &gt;= $M$2, "High",
 IF(tblHP[[#This Row],[Lead_Score]] &gt;= $M$3, "Medium", "Low"))</f>
        <v>Low</v>
      </c>
    </row>
    <row r="481" spans="1:10" x14ac:dyDescent="0.3">
      <c r="A481" s="68" t="s">
        <v>507</v>
      </c>
      <c r="B481" s="69" t="s">
        <v>15</v>
      </c>
      <c r="C481" s="69" t="s">
        <v>16</v>
      </c>
      <c r="D481" s="69">
        <f>IF(NOT(ISBLANK(tblClean[[#This Row],[Pre-Booking Date]])), 1, 0)</f>
        <v>0</v>
      </c>
      <c r="E481" s="69">
        <f>IF(NOT(ISBLANK(tblClean[[#This Row],[Booking Date]])), 1, 0)</f>
        <v>0</v>
      </c>
      <c r="F481" s="70"/>
      <c r="G481" s="42">
        <v>45943</v>
      </c>
      <c r="H481" s="66" cm="1">
        <f t="array" ref="H481">IFERROR(INDEX(tblClean[Is_Cancelled],ROW()-1),"")</f>
        <v>1</v>
      </c>
      <c r="I481" s="53">
        <f>IF(tblHP[[#This Row],[Is_Cancelled]]=1, 0,
   (IF(tblHP[[#This Row],[Lead Type]]="Hot",3,IF(tblHP[[#This Row],[Lead Type]]="Warm",2,IF(tblHP[[#This Row],[Lead Type]]="Cold",1,0)))
    + IF(tblHP[[#This Row],[Is_Booked]]=1,4,IF(tblHP[[#This Row],[Is_PreBooked]]=1,2,0))
    + IF(ISNUMBER(tblHP[[#This Row],[Customer Rating]]), tblHP[[#This Row],[Customer Rating]]/10*2, 0)
   )
)</f>
        <v>0</v>
      </c>
      <c r="J481" s="53" t="str">
        <f>IF(tblHP[[#This Row],[Lead_Score]] &gt;= $M$2, "High",
 IF(tblHP[[#This Row],[Lead_Score]] &gt;= $M$3, "Medium", "Low"))</f>
        <v>Low</v>
      </c>
    </row>
    <row r="482" spans="1:10" x14ac:dyDescent="0.3">
      <c r="A482" s="65" t="s">
        <v>508</v>
      </c>
      <c r="B482" s="66" t="s">
        <v>21</v>
      </c>
      <c r="C482" s="66" t="s">
        <v>16</v>
      </c>
      <c r="D482" s="66">
        <f>IF(NOT(ISBLANK(tblClean[[#This Row],[Pre-Booking Date]])), 1, 0)</f>
        <v>1</v>
      </c>
      <c r="E482" s="66">
        <f>IF(NOT(ISBLANK(tblClean[[#This Row],[Booking Date]])), 1, 0)</f>
        <v>1</v>
      </c>
      <c r="F482" s="67">
        <v>2</v>
      </c>
      <c r="G482" s="35">
        <v>45945</v>
      </c>
      <c r="H482" s="66" cm="1">
        <f t="array" ref="H482">IFERROR(INDEX(tblClean[Is_Cancelled],ROW()-1),"")</f>
        <v>0</v>
      </c>
      <c r="I482" s="53">
        <f>IF(tblHP[[#This Row],[Is_Cancelled]]=1, 0,
   (IF(tblHP[[#This Row],[Lead Type]]="Hot",3,IF(tblHP[[#This Row],[Lead Type]]="Warm",2,IF(tblHP[[#This Row],[Lead Type]]="Cold",1,0)))
    + IF(tblHP[[#This Row],[Is_Booked]]=1,4,IF(tblHP[[#This Row],[Is_PreBooked]]=1,2,0))
    + IF(ISNUMBER(tblHP[[#This Row],[Customer Rating]]), tblHP[[#This Row],[Customer Rating]]/10*2, 0)
   )
)</f>
        <v>6.4</v>
      </c>
      <c r="J482" s="53" t="str">
        <f>IF(tblHP[[#This Row],[Lead_Score]] &gt;= $M$2, "High",
 IF(tblHP[[#This Row],[Lead_Score]] &gt;= $M$3, "Medium", "Low"))</f>
        <v>Low</v>
      </c>
    </row>
    <row r="483" spans="1:10" x14ac:dyDescent="0.3">
      <c r="A483" s="68" t="s">
        <v>509</v>
      </c>
      <c r="B483" s="69" t="s">
        <v>21</v>
      </c>
      <c r="C483" s="69" t="s">
        <v>16</v>
      </c>
      <c r="D483" s="69">
        <f>IF(NOT(ISBLANK(tblClean[[#This Row],[Pre-Booking Date]])), 1, 0)</f>
        <v>0</v>
      </c>
      <c r="E483" s="69">
        <f>IF(NOT(ISBLANK(tblClean[[#This Row],[Booking Date]])), 1, 0)</f>
        <v>0</v>
      </c>
      <c r="F483" s="70">
        <v>8</v>
      </c>
      <c r="G483" s="42">
        <v>45960</v>
      </c>
      <c r="H483" s="66" cm="1">
        <f t="array" ref="H483">IFERROR(INDEX(tblClean[Is_Cancelled],ROW()-1),"")</f>
        <v>0</v>
      </c>
      <c r="I483" s="53">
        <f>IF(tblHP[[#This Row],[Is_Cancelled]]=1, 0,
   (IF(tblHP[[#This Row],[Lead Type]]="Hot",3,IF(tblHP[[#This Row],[Lead Type]]="Warm",2,IF(tblHP[[#This Row],[Lead Type]]="Cold",1,0)))
    + IF(tblHP[[#This Row],[Is_Booked]]=1,4,IF(tblHP[[#This Row],[Is_PreBooked]]=1,2,0))
    + IF(ISNUMBER(tblHP[[#This Row],[Customer Rating]]), tblHP[[#This Row],[Customer Rating]]/10*2, 0)
   )
)</f>
        <v>3.6</v>
      </c>
      <c r="J483" s="53" t="str">
        <f>IF(tblHP[[#This Row],[Lead_Score]] &gt;= $M$2, "High",
 IF(tblHP[[#This Row],[Lead_Score]] &gt;= $M$3, "Medium", "Low"))</f>
        <v>Low</v>
      </c>
    </row>
    <row r="484" spans="1:10" x14ac:dyDescent="0.3">
      <c r="A484" s="65" t="s">
        <v>510</v>
      </c>
      <c r="B484" s="66" t="s">
        <v>19</v>
      </c>
      <c r="C484" s="66" t="s">
        <v>16</v>
      </c>
      <c r="D484" s="66">
        <f>IF(NOT(ISBLANK(tblClean[[#This Row],[Pre-Booking Date]])), 1, 0)</f>
        <v>1</v>
      </c>
      <c r="E484" s="66">
        <f>IF(NOT(ISBLANK(tblClean[[#This Row],[Booking Date]])), 1, 0)</f>
        <v>1</v>
      </c>
      <c r="F484" s="67">
        <v>5</v>
      </c>
      <c r="G484" s="35">
        <v>45941</v>
      </c>
      <c r="H484" s="66" cm="1">
        <f t="array" ref="H484">IFERROR(INDEX(tblClean[Is_Cancelled],ROW()-1),"")</f>
        <v>0</v>
      </c>
      <c r="I484" s="53">
        <f>IF(tblHP[[#This Row],[Is_Cancelled]]=1, 0,
   (IF(tblHP[[#This Row],[Lead Type]]="Hot",3,IF(tblHP[[#This Row],[Lead Type]]="Warm",2,IF(tblHP[[#This Row],[Lead Type]]="Cold",1,0)))
    + IF(tblHP[[#This Row],[Is_Booked]]=1,4,IF(tblHP[[#This Row],[Is_PreBooked]]=1,2,0))
    + IF(ISNUMBER(tblHP[[#This Row],[Customer Rating]]), tblHP[[#This Row],[Customer Rating]]/10*2, 0)
   )
)</f>
        <v>7</v>
      </c>
      <c r="J484" s="53" t="str">
        <f>IF(tblHP[[#This Row],[Lead_Score]] &gt;= $M$2, "High",
 IF(tblHP[[#This Row],[Lead_Score]] &gt;= $M$3, "Medium", "Low"))</f>
        <v>Low</v>
      </c>
    </row>
    <row r="485" spans="1:10" x14ac:dyDescent="0.3">
      <c r="A485" s="68" t="s">
        <v>511</v>
      </c>
      <c r="B485" s="69" t="s">
        <v>19</v>
      </c>
      <c r="C485" s="69" t="s">
        <v>16</v>
      </c>
      <c r="D485" s="69">
        <f>IF(NOT(ISBLANK(tblClean[[#This Row],[Pre-Booking Date]])), 1, 0)</f>
        <v>1</v>
      </c>
      <c r="E485" s="69">
        <f>IF(NOT(ISBLANK(tblClean[[#This Row],[Booking Date]])), 1, 0)</f>
        <v>1</v>
      </c>
      <c r="F485" s="70">
        <v>5</v>
      </c>
      <c r="G485" s="42">
        <v>45958</v>
      </c>
      <c r="H485" s="66" cm="1">
        <f t="array" ref="H485">IFERROR(INDEX(tblClean[Is_Cancelled],ROW()-1),"")</f>
        <v>0</v>
      </c>
      <c r="I485" s="53">
        <f>IF(tblHP[[#This Row],[Is_Cancelled]]=1, 0,
   (IF(tblHP[[#This Row],[Lead Type]]="Hot",3,IF(tblHP[[#This Row],[Lead Type]]="Warm",2,IF(tblHP[[#This Row],[Lead Type]]="Cold",1,0)))
    + IF(tblHP[[#This Row],[Is_Booked]]=1,4,IF(tblHP[[#This Row],[Is_PreBooked]]=1,2,0))
    + IF(ISNUMBER(tblHP[[#This Row],[Customer Rating]]), tblHP[[#This Row],[Customer Rating]]/10*2, 0)
   )
)</f>
        <v>7</v>
      </c>
      <c r="J485" s="53" t="str">
        <f>IF(tblHP[[#This Row],[Lead_Score]] &gt;= $M$2, "High",
 IF(tblHP[[#This Row],[Lead_Score]] &gt;= $M$3, "Medium", "Low"))</f>
        <v>Low</v>
      </c>
    </row>
    <row r="486" spans="1:10" x14ac:dyDescent="0.3">
      <c r="A486" s="65" t="s">
        <v>512</v>
      </c>
      <c r="B486" s="66" t="s">
        <v>15</v>
      </c>
      <c r="C486" s="66" t="s">
        <v>16</v>
      </c>
      <c r="D486" s="66">
        <f>IF(NOT(ISBLANK(tblClean[[#This Row],[Pre-Booking Date]])), 1, 0)</f>
        <v>1</v>
      </c>
      <c r="E486" s="66">
        <f>IF(NOT(ISBLANK(tblClean[[#This Row],[Booking Date]])), 1, 0)</f>
        <v>1</v>
      </c>
      <c r="F486" s="67">
        <v>6</v>
      </c>
      <c r="G486" s="35">
        <v>45937</v>
      </c>
      <c r="H486" s="66" cm="1">
        <f t="array" ref="H486">IFERROR(INDEX(tblClean[Is_Cancelled],ROW()-1),"")</f>
        <v>0</v>
      </c>
      <c r="I486" s="53">
        <f>IF(tblHP[[#This Row],[Is_Cancelled]]=1, 0,
   (IF(tblHP[[#This Row],[Lead Type]]="Hot",3,IF(tblHP[[#This Row],[Lead Type]]="Warm",2,IF(tblHP[[#This Row],[Lead Type]]="Cold",1,0)))
    + IF(tblHP[[#This Row],[Is_Booked]]=1,4,IF(tblHP[[#This Row],[Is_PreBooked]]=1,2,0))
    + IF(ISNUMBER(tblHP[[#This Row],[Customer Rating]]), tblHP[[#This Row],[Customer Rating]]/10*2, 0)
   )
)</f>
        <v>7.2</v>
      </c>
      <c r="J486" s="53" t="str">
        <f>IF(tblHP[[#This Row],[Lead_Score]] &gt;= $M$2, "High",
 IF(tblHP[[#This Row],[Lead_Score]] &gt;= $M$3, "Medium", "Low"))</f>
        <v>Low</v>
      </c>
    </row>
    <row r="487" spans="1:10" x14ac:dyDescent="0.3">
      <c r="A487" s="68" t="s">
        <v>513</v>
      </c>
      <c r="B487" s="69" t="s">
        <v>32</v>
      </c>
      <c r="C487" s="69" t="s">
        <v>16</v>
      </c>
      <c r="D487" s="69">
        <f>IF(NOT(ISBLANK(tblClean[[#This Row],[Pre-Booking Date]])), 1, 0)</f>
        <v>1</v>
      </c>
      <c r="E487" s="69">
        <f>IF(NOT(ISBLANK(tblClean[[#This Row],[Booking Date]])), 1, 0)</f>
        <v>1</v>
      </c>
      <c r="F487" s="70"/>
      <c r="G487" s="42">
        <v>45953</v>
      </c>
      <c r="H487" s="66" cm="1">
        <f t="array" ref="H487">IFERROR(INDEX(tblClean[Is_Cancelled],ROW()-1),"")</f>
        <v>1</v>
      </c>
      <c r="I487" s="53">
        <f>IF(tblHP[[#This Row],[Is_Cancelled]]=1, 0,
   (IF(tblHP[[#This Row],[Lead Type]]="Hot",3,IF(tblHP[[#This Row],[Lead Type]]="Warm",2,IF(tblHP[[#This Row],[Lead Type]]="Cold",1,0)))
    + IF(tblHP[[#This Row],[Is_Booked]]=1,4,IF(tblHP[[#This Row],[Is_PreBooked]]=1,2,0))
    + IF(ISNUMBER(tblHP[[#This Row],[Customer Rating]]), tblHP[[#This Row],[Customer Rating]]/10*2, 0)
   )
)</f>
        <v>0</v>
      </c>
      <c r="J487" s="53" t="str">
        <f>IF(tblHP[[#This Row],[Lead_Score]] &gt;= $M$2, "High",
 IF(tblHP[[#This Row],[Lead_Score]] &gt;= $M$3, "Medium", "Low"))</f>
        <v>Low</v>
      </c>
    </row>
    <row r="488" spans="1:10" x14ac:dyDescent="0.3">
      <c r="A488" s="65" t="s">
        <v>514</v>
      </c>
      <c r="B488" s="66" t="s">
        <v>32</v>
      </c>
      <c r="C488" s="66" t="s">
        <v>16</v>
      </c>
      <c r="D488" s="66">
        <f>IF(NOT(ISBLANK(tblClean[[#This Row],[Pre-Booking Date]])), 1, 0)</f>
        <v>1</v>
      </c>
      <c r="E488" s="66">
        <f>IF(NOT(ISBLANK(tblClean[[#This Row],[Booking Date]])), 1, 0)</f>
        <v>1</v>
      </c>
      <c r="F488" s="67">
        <v>9</v>
      </c>
      <c r="G488" s="35">
        <v>45938</v>
      </c>
      <c r="H488" s="66" cm="1">
        <f t="array" ref="H488">IFERROR(INDEX(tblClean[Is_Cancelled],ROW()-1),"")</f>
        <v>0</v>
      </c>
      <c r="I488" s="53">
        <f>IF(tblHP[[#This Row],[Is_Cancelled]]=1, 0,
   (IF(tblHP[[#This Row],[Lead Type]]="Hot",3,IF(tblHP[[#This Row],[Lead Type]]="Warm",2,IF(tblHP[[#This Row],[Lead Type]]="Cold",1,0)))
    + IF(tblHP[[#This Row],[Is_Booked]]=1,4,IF(tblHP[[#This Row],[Is_PreBooked]]=1,2,0))
    + IF(ISNUMBER(tblHP[[#This Row],[Customer Rating]]), tblHP[[#This Row],[Customer Rating]]/10*2, 0)
   )
)</f>
        <v>7.8</v>
      </c>
      <c r="J488" s="53" t="str">
        <f>IF(tblHP[[#This Row],[Lead_Score]] &gt;= $M$2, "High",
 IF(tblHP[[#This Row],[Lead_Score]] &gt;= $M$3, "Medium", "Low"))</f>
        <v>Medium</v>
      </c>
    </row>
    <row r="489" spans="1:10" x14ac:dyDescent="0.3">
      <c r="A489" s="68" t="s">
        <v>515</v>
      </c>
      <c r="B489" s="69" t="s">
        <v>21</v>
      </c>
      <c r="C489" s="69" t="s">
        <v>30</v>
      </c>
      <c r="D489" s="69">
        <f>IF(NOT(ISBLANK(tblClean[[#This Row],[Pre-Booking Date]])), 1, 0)</f>
        <v>1</v>
      </c>
      <c r="E489" s="69">
        <f>IF(NOT(ISBLANK(tblClean[[#This Row],[Booking Date]])), 1, 0)</f>
        <v>1</v>
      </c>
      <c r="F489" s="70">
        <v>4</v>
      </c>
      <c r="G489" s="42">
        <v>45949</v>
      </c>
      <c r="H489" s="66" cm="1">
        <f t="array" ref="H489">IFERROR(INDEX(tblClean[Is_Cancelled],ROW()-1),"")</f>
        <v>0</v>
      </c>
      <c r="I489" s="53">
        <f>IF(tblHP[[#This Row],[Is_Cancelled]]=1, 0,
   (IF(tblHP[[#This Row],[Lead Type]]="Hot",3,IF(tblHP[[#This Row],[Lead Type]]="Warm",2,IF(tblHP[[#This Row],[Lead Type]]="Cold",1,0)))
    + IF(tblHP[[#This Row],[Is_Booked]]=1,4,IF(tblHP[[#This Row],[Is_PreBooked]]=1,2,0))
    + IF(ISNUMBER(tblHP[[#This Row],[Customer Rating]]), tblHP[[#This Row],[Customer Rating]]/10*2, 0)
   )
)</f>
        <v>7.8</v>
      </c>
      <c r="J489" s="53" t="str">
        <f>IF(tblHP[[#This Row],[Lead_Score]] &gt;= $M$2, "High",
 IF(tblHP[[#This Row],[Lead_Score]] &gt;= $M$3, "Medium", "Low"))</f>
        <v>Medium</v>
      </c>
    </row>
    <row r="490" spans="1:10" x14ac:dyDescent="0.3">
      <c r="A490" s="65" t="s">
        <v>516</v>
      </c>
      <c r="B490" s="66" t="s">
        <v>21</v>
      </c>
      <c r="C490" s="66" t="s">
        <v>16</v>
      </c>
      <c r="D490" s="66">
        <f>IF(NOT(ISBLANK(tblClean[[#This Row],[Pre-Booking Date]])), 1, 0)</f>
        <v>1</v>
      </c>
      <c r="E490" s="66">
        <f>IF(NOT(ISBLANK(tblClean[[#This Row],[Booking Date]])), 1, 0)</f>
        <v>1</v>
      </c>
      <c r="F490" s="67">
        <v>5</v>
      </c>
      <c r="G490" s="35">
        <v>45943</v>
      </c>
      <c r="H490" s="66" cm="1">
        <f t="array" ref="H490">IFERROR(INDEX(tblClean[Is_Cancelled],ROW()-1),"")</f>
        <v>0</v>
      </c>
      <c r="I490" s="53">
        <f>IF(tblHP[[#This Row],[Is_Cancelled]]=1, 0,
   (IF(tblHP[[#This Row],[Lead Type]]="Hot",3,IF(tblHP[[#This Row],[Lead Type]]="Warm",2,IF(tblHP[[#This Row],[Lead Type]]="Cold",1,0)))
    + IF(tblHP[[#This Row],[Is_Booked]]=1,4,IF(tblHP[[#This Row],[Is_PreBooked]]=1,2,0))
    + IF(ISNUMBER(tblHP[[#This Row],[Customer Rating]]), tblHP[[#This Row],[Customer Rating]]/10*2, 0)
   )
)</f>
        <v>7</v>
      </c>
      <c r="J490" s="53" t="str">
        <f>IF(tblHP[[#This Row],[Lead_Score]] &gt;= $M$2, "High",
 IF(tblHP[[#This Row],[Lead_Score]] &gt;= $M$3, "Medium", "Low"))</f>
        <v>Low</v>
      </c>
    </row>
    <row r="491" spans="1:10" x14ac:dyDescent="0.3">
      <c r="A491" s="68" t="s">
        <v>517</v>
      </c>
      <c r="B491" s="69" t="s">
        <v>21</v>
      </c>
      <c r="C491" s="69" t="s">
        <v>30</v>
      </c>
      <c r="D491" s="69">
        <f>IF(NOT(ISBLANK(tblClean[[#This Row],[Pre-Booking Date]])), 1, 0)</f>
        <v>1</v>
      </c>
      <c r="E491" s="69">
        <f>IF(NOT(ISBLANK(tblClean[[#This Row],[Booking Date]])), 1, 0)</f>
        <v>1</v>
      </c>
      <c r="F491" s="70">
        <v>2</v>
      </c>
      <c r="G491" s="42">
        <v>45938</v>
      </c>
      <c r="H491" s="66" cm="1">
        <f t="array" ref="H491">IFERROR(INDEX(tblClean[Is_Cancelled],ROW()-1),"")</f>
        <v>0</v>
      </c>
      <c r="I491" s="53">
        <f>IF(tblHP[[#This Row],[Is_Cancelled]]=1, 0,
   (IF(tblHP[[#This Row],[Lead Type]]="Hot",3,IF(tblHP[[#This Row],[Lead Type]]="Warm",2,IF(tblHP[[#This Row],[Lead Type]]="Cold",1,0)))
    + IF(tblHP[[#This Row],[Is_Booked]]=1,4,IF(tblHP[[#This Row],[Is_PreBooked]]=1,2,0))
    + IF(ISNUMBER(tblHP[[#This Row],[Customer Rating]]), tblHP[[#This Row],[Customer Rating]]/10*2, 0)
   )
)</f>
        <v>7.4</v>
      </c>
      <c r="J491" s="53" t="str">
        <f>IF(tblHP[[#This Row],[Lead_Score]] &gt;= $M$2, "High",
 IF(tblHP[[#This Row],[Lead_Score]] &gt;= $M$3, "Medium", "Low"))</f>
        <v>Low</v>
      </c>
    </row>
    <row r="492" spans="1:10" x14ac:dyDescent="0.3">
      <c r="A492" s="65" t="s">
        <v>518</v>
      </c>
      <c r="B492" s="66" t="s">
        <v>19</v>
      </c>
      <c r="C492" s="66" t="s">
        <v>16</v>
      </c>
      <c r="D492" s="66">
        <f>IF(NOT(ISBLANK(tblClean[[#This Row],[Pre-Booking Date]])), 1, 0)</f>
        <v>1</v>
      </c>
      <c r="E492" s="66">
        <f>IF(NOT(ISBLANK(tblClean[[#This Row],[Booking Date]])), 1, 0)</f>
        <v>1</v>
      </c>
      <c r="F492" s="67">
        <v>9</v>
      </c>
      <c r="G492" s="35">
        <v>45958</v>
      </c>
      <c r="H492" s="66" cm="1">
        <f t="array" ref="H492">IFERROR(INDEX(tblClean[Is_Cancelled],ROW()-1),"")</f>
        <v>0</v>
      </c>
      <c r="I492" s="53">
        <f>IF(tblHP[[#This Row],[Is_Cancelled]]=1, 0,
   (IF(tblHP[[#This Row],[Lead Type]]="Hot",3,IF(tblHP[[#This Row],[Lead Type]]="Warm",2,IF(tblHP[[#This Row],[Lead Type]]="Cold",1,0)))
    + IF(tblHP[[#This Row],[Is_Booked]]=1,4,IF(tblHP[[#This Row],[Is_PreBooked]]=1,2,0))
    + IF(ISNUMBER(tblHP[[#This Row],[Customer Rating]]), tblHP[[#This Row],[Customer Rating]]/10*2, 0)
   )
)</f>
        <v>7.8</v>
      </c>
      <c r="J492" s="53" t="str">
        <f>IF(tblHP[[#This Row],[Lead_Score]] &gt;= $M$2, "High",
 IF(tblHP[[#This Row],[Lead_Score]] &gt;= $M$3, "Medium", "Low"))</f>
        <v>Medium</v>
      </c>
    </row>
    <row r="493" spans="1:10" x14ac:dyDescent="0.3">
      <c r="A493" s="68" t="s">
        <v>519</v>
      </c>
      <c r="B493" s="69" t="s">
        <v>19</v>
      </c>
      <c r="C493" s="69" t="s">
        <v>16</v>
      </c>
      <c r="D493" s="69">
        <f>IF(NOT(ISBLANK(tblClean[[#This Row],[Pre-Booking Date]])), 1, 0)</f>
        <v>1</v>
      </c>
      <c r="E493" s="69">
        <f>IF(NOT(ISBLANK(tblClean[[#This Row],[Booking Date]])), 1, 0)</f>
        <v>1</v>
      </c>
      <c r="F493" s="70"/>
      <c r="G493" s="42">
        <v>45955</v>
      </c>
      <c r="H493" s="66" cm="1">
        <f t="array" ref="H493">IFERROR(INDEX(tblClean[Is_Cancelled],ROW()-1),"")</f>
        <v>1</v>
      </c>
      <c r="I493" s="53">
        <f>IF(tblHP[[#This Row],[Is_Cancelled]]=1, 0,
   (IF(tblHP[[#This Row],[Lead Type]]="Hot",3,IF(tblHP[[#This Row],[Lead Type]]="Warm",2,IF(tblHP[[#This Row],[Lead Type]]="Cold",1,0)))
    + IF(tblHP[[#This Row],[Is_Booked]]=1,4,IF(tblHP[[#This Row],[Is_PreBooked]]=1,2,0))
    + IF(ISNUMBER(tblHP[[#This Row],[Customer Rating]]), tblHP[[#This Row],[Customer Rating]]/10*2, 0)
   )
)</f>
        <v>0</v>
      </c>
      <c r="J493" s="53" t="str">
        <f>IF(tblHP[[#This Row],[Lead_Score]] &gt;= $M$2, "High",
 IF(tblHP[[#This Row],[Lead_Score]] &gt;= $M$3, "Medium", "Low"))</f>
        <v>Low</v>
      </c>
    </row>
    <row r="494" spans="1:10" x14ac:dyDescent="0.3">
      <c r="A494" s="65" t="s">
        <v>520</v>
      </c>
      <c r="B494" s="66" t="s">
        <v>21</v>
      </c>
      <c r="C494" s="66" t="s">
        <v>16</v>
      </c>
      <c r="D494" s="66">
        <f>IF(NOT(ISBLANK(tblClean[[#This Row],[Pre-Booking Date]])), 1, 0)</f>
        <v>1</v>
      </c>
      <c r="E494" s="66">
        <f>IF(NOT(ISBLANK(tblClean[[#This Row],[Booking Date]])), 1, 0)</f>
        <v>1</v>
      </c>
      <c r="F494" s="67">
        <v>3</v>
      </c>
      <c r="G494" s="35">
        <v>45944</v>
      </c>
      <c r="H494" s="66" cm="1">
        <f t="array" ref="H494">IFERROR(INDEX(tblClean[Is_Cancelled],ROW()-1),"")</f>
        <v>0</v>
      </c>
      <c r="I494" s="53">
        <f>IF(tblHP[[#This Row],[Is_Cancelled]]=1, 0,
   (IF(tblHP[[#This Row],[Lead Type]]="Hot",3,IF(tblHP[[#This Row],[Lead Type]]="Warm",2,IF(tblHP[[#This Row],[Lead Type]]="Cold",1,0)))
    + IF(tblHP[[#This Row],[Is_Booked]]=1,4,IF(tblHP[[#This Row],[Is_PreBooked]]=1,2,0))
    + IF(ISNUMBER(tblHP[[#This Row],[Customer Rating]]), tblHP[[#This Row],[Customer Rating]]/10*2, 0)
   )
)</f>
        <v>6.6</v>
      </c>
      <c r="J494" s="53" t="str">
        <f>IF(tblHP[[#This Row],[Lead_Score]] &gt;= $M$2, "High",
 IF(tblHP[[#This Row],[Lead_Score]] &gt;= $M$3, "Medium", "Low"))</f>
        <v>Low</v>
      </c>
    </row>
    <row r="495" spans="1:10" x14ac:dyDescent="0.3">
      <c r="A495" s="68" t="s">
        <v>521</v>
      </c>
      <c r="B495" s="69" t="s">
        <v>21</v>
      </c>
      <c r="C495" s="69" t="s">
        <v>16</v>
      </c>
      <c r="D495" s="69">
        <f>IF(NOT(ISBLANK(tblClean[[#This Row],[Pre-Booking Date]])), 1, 0)</f>
        <v>1</v>
      </c>
      <c r="E495" s="69">
        <f>IF(NOT(ISBLANK(tblClean[[#This Row],[Booking Date]])), 1, 0)</f>
        <v>1</v>
      </c>
      <c r="F495" s="70">
        <v>1</v>
      </c>
      <c r="G495" s="42">
        <v>45932</v>
      </c>
      <c r="H495" s="66" cm="1">
        <f t="array" ref="H495">IFERROR(INDEX(tblClean[Is_Cancelled],ROW()-1),"")</f>
        <v>0</v>
      </c>
      <c r="I495" s="53">
        <f>IF(tblHP[[#This Row],[Is_Cancelled]]=1, 0,
   (IF(tblHP[[#This Row],[Lead Type]]="Hot",3,IF(tblHP[[#This Row],[Lead Type]]="Warm",2,IF(tblHP[[#This Row],[Lead Type]]="Cold",1,0)))
    + IF(tblHP[[#This Row],[Is_Booked]]=1,4,IF(tblHP[[#This Row],[Is_PreBooked]]=1,2,0))
    + IF(ISNUMBER(tblHP[[#This Row],[Customer Rating]]), tblHP[[#This Row],[Customer Rating]]/10*2, 0)
   )
)</f>
        <v>6.2</v>
      </c>
      <c r="J495" s="53" t="str">
        <f>IF(tblHP[[#This Row],[Lead_Score]] &gt;= $M$2, "High",
 IF(tblHP[[#This Row],[Lead_Score]] &gt;= $M$3, "Medium", "Low"))</f>
        <v>Low</v>
      </c>
    </row>
    <row r="496" spans="1:10" x14ac:dyDescent="0.3">
      <c r="A496" s="65" t="s">
        <v>522</v>
      </c>
      <c r="B496" s="66" t="s">
        <v>21</v>
      </c>
      <c r="C496" s="66" t="s">
        <v>22</v>
      </c>
      <c r="D496" s="66">
        <f>IF(NOT(ISBLANK(tblClean[[#This Row],[Pre-Booking Date]])), 1, 0)</f>
        <v>1</v>
      </c>
      <c r="E496" s="66">
        <f>IF(NOT(ISBLANK(tblClean[[#This Row],[Booking Date]])), 1, 0)</f>
        <v>1</v>
      </c>
      <c r="F496" s="67"/>
      <c r="G496" s="35">
        <v>45941</v>
      </c>
      <c r="H496" s="66" cm="1">
        <f t="array" ref="H496">IFERROR(INDEX(tblClean[Is_Cancelled],ROW()-1),"")</f>
        <v>1</v>
      </c>
      <c r="I496" s="53">
        <f>IF(tblHP[[#This Row],[Is_Cancelled]]=1, 0,
   (IF(tblHP[[#This Row],[Lead Type]]="Hot",3,IF(tblHP[[#This Row],[Lead Type]]="Warm",2,IF(tblHP[[#This Row],[Lead Type]]="Cold",1,0)))
    + IF(tblHP[[#This Row],[Is_Booked]]=1,4,IF(tblHP[[#This Row],[Is_PreBooked]]=1,2,0))
    + IF(ISNUMBER(tblHP[[#This Row],[Customer Rating]]), tblHP[[#This Row],[Customer Rating]]/10*2, 0)
   )
)</f>
        <v>0</v>
      </c>
      <c r="J496" s="53" t="str">
        <f>IF(tblHP[[#This Row],[Lead_Score]] &gt;= $M$2, "High",
 IF(tblHP[[#This Row],[Lead_Score]] &gt;= $M$3, "Medium", "Low"))</f>
        <v>Low</v>
      </c>
    </row>
    <row r="497" spans="1:10" x14ac:dyDescent="0.3">
      <c r="A497" s="68" t="s">
        <v>523</v>
      </c>
      <c r="B497" s="69" t="s">
        <v>32</v>
      </c>
      <c r="C497" s="69" t="s">
        <v>22</v>
      </c>
      <c r="D497" s="69">
        <f>IF(NOT(ISBLANK(tblClean[[#This Row],[Pre-Booking Date]])), 1, 0)</f>
        <v>1</v>
      </c>
      <c r="E497" s="69">
        <f>IF(NOT(ISBLANK(tblClean[[#This Row],[Booking Date]])), 1, 0)</f>
        <v>1</v>
      </c>
      <c r="F497" s="70"/>
      <c r="G497" s="42">
        <v>45954</v>
      </c>
      <c r="H497" s="66" cm="1">
        <f t="array" ref="H497">IFERROR(INDEX(tblClean[Is_Cancelled],ROW()-1),"")</f>
        <v>1</v>
      </c>
      <c r="I497" s="53">
        <f>IF(tblHP[[#This Row],[Is_Cancelled]]=1, 0,
   (IF(tblHP[[#This Row],[Lead Type]]="Hot",3,IF(tblHP[[#This Row],[Lead Type]]="Warm",2,IF(tblHP[[#This Row],[Lead Type]]="Cold",1,0)))
    + IF(tblHP[[#This Row],[Is_Booked]]=1,4,IF(tblHP[[#This Row],[Is_PreBooked]]=1,2,0))
    + IF(ISNUMBER(tblHP[[#This Row],[Customer Rating]]), tblHP[[#This Row],[Customer Rating]]/10*2, 0)
   )
)</f>
        <v>0</v>
      </c>
      <c r="J497" s="53" t="str">
        <f>IF(tblHP[[#This Row],[Lead_Score]] &gt;= $M$2, "High",
 IF(tblHP[[#This Row],[Lead_Score]] &gt;= $M$3, "Medium", "Low"))</f>
        <v>Low</v>
      </c>
    </row>
    <row r="498" spans="1:10" x14ac:dyDescent="0.3">
      <c r="A498" s="65" t="s">
        <v>524</v>
      </c>
      <c r="B498" s="66" t="s">
        <v>19</v>
      </c>
      <c r="C498" s="66" t="s">
        <v>22</v>
      </c>
      <c r="D498" s="66">
        <f>IF(NOT(ISBLANK(tblClean[[#This Row],[Pre-Booking Date]])), 1, 0)</f>
        <v>1</v>
      </c>
      <c r="E498" s="66">
        <f>IF(NOT(ISBLANK(tblClean[[#This Row],[Booking Date]])), 1, 0)</f>
        <v>1</v>
      </c>
      <c r="F498" s="67"/>
      <c r="G498" s="35">
        <v>45946</v>
      </c>
      <c r="H498" s="66" cm="1">
        <f t="array" ref="H498">IFERROR(INDEX(tblClean[Is_Cancelled],ROW()-1),"")</f>
        <v>1</v>
      </c>
      <c r="I498" s="53">
        <f>IF(tblHP[[#This Row],[Is_Cancelled]]=1, 0,
   (IF(tblHP[[#This Row],[Lead Type]]="Hot",3,IF(tblHP[[#This Row],[Lead Type]]="Warm",2,IF(tblHP[[#This Row],[Lead Type]]="Cold",1,0)))
    + IF(tblHP[[#This Row],[Is_Booked]]=1,4,IF(tblHP[[#This Row],[Is_PreBooked]]=1,2,0))
    + IF(ISNUMBER(tblHP[[#This Row],[Customer Rating]]), tblHP[[#This Row],[Customer Rating]]/10*2, 0)
   )
)</f>
        <v>0</v>
      </c>
      <c r="J498" s="53" t="str">
        <f>IF(tblHP[[#This Row],[Lead_Score]] &gt;= $M$2, "High",
 IF(tblHP[[#This Row],[Lead_Score]] &gt;= $M$3, "Medium", "Low"))</f>
        <v>Low</v>
      </c>
    </row>
    <row r="499" spans="1:10" x14ac:dyDescent="0.3">
      <c r="A499" s="68" t="s">
        <v>525</v>
      </c>
      <c r="B499" s="69" t="s">
        <v>32</v>
      </c>
      <c r="C499" s="69" t="s">
        <v>22</v>
      </c>
      <c r="D499" s="69">
        <f>IF(NOT(ISBLANK(tblClean[[#This Row],[Pre-Booking Date]])), 1, 0)</f>
        <v>1</v>
      </c>
      <c r="E499" s="69">
        <f>IF(NOT(ISBLANK(tblClean[[#This Row],[Booking Date]])), 1, 0)</f>
        <v>1</v>
      </c>
      <c r="F499" s="70"/>
      <c r="G499" s="42">
        <v>45953</v>
      </c>
      <c r="H499" s="66" cm="1">
        <f t="array" ref="H499">IFERROR(INDEX(tblClean[Is_Cancelled],ROW()-1),"")</f>
        <v>1</v>
      </c>
      <c r="I499" s="53">
        <f>IF(tblHP[[#This Row],[Is_Cancelled]]=1, 0,
   (IF(tblHP[[#This Row],[Lead Type]]="Hot",3,IF(tblHP[[#This Row],[Lead Type]]="Warm",2,IF(tblHP[[#This Row],[Lead Type]]="Cold",1,0)))
    + IF(tblHP[[#This Row],[Is_Booked]]=1,4,IF(tblHP[[#This Row],[Is_PreBooked]]=1,2,0))
    + IF(ISNUMBER(tblHP[[#This Row],[Customer Rating]]), tblHP[[#This Row],[Customer Rating]]/10*2, 0)
   )
)</f>
        <v>0</v>
      </c>
      <c r="J499" s="53" t="str">
        <f>IF(tblHP[[#This Row],[Lead_Score]] &gt;= $M$2, "High",
 IF(tblHP[[#This Row],[Lead_Score]] &gt;= $M$3, "Medium", "Low"))</f>
        <v>Low</v>
      </c>
    </row>
    <row r="500" spans="1:10" x14ac:dyDescent="0.3">
      <c r="A500" s="65" t="s">
        <v>526</v>
      </c>
      <c r="B500" s="66" t="s">
        <v>32</v>
      </c>
      <c r="C500" s="66" t="s">
        <v>30</v>
      </c>
      <c r="D500" s="66">
        <f>IF(NOT(ISBLANK(tblClean[[#This Row],[Pre-Booking Date]])), 1, 0)</f>
        <v>1</v>
      </c>
      <c r="E500" s="66">
        <f>IF(NOT(ISBLANK(tblClean[[#This Row],[Booking Date]])), 1, 0)</f>
        <v>1</v>
      </c>
      <c r="F500" s="67">
        <v>8</v>
      </c>
      <c r="G500" s="35">
        <v>45960</v>
      </c>
      <c r="H500" s="66" cm="1">
        <f t="array" ref="H500">IFERROR(INDEX(tblClean[Is_Cancelled],ROW()-1),"")</f>
        <v>0</v>
      </c>
      <c r="I500" s="53">
        <f>IF(tblHP[[#This Row],[Is_Cancelled]]=1, 0,
   (IF(tblHP[[#This Row],[Lead Type]]="Hot",3,IF(tblHP[[#This Row],[Lead Type]]="Warm",2,IF(tblHP[[#This Row],[Lead Type]]="Cold",1,0)))
    + IF(tblHP[[#This Row],[Is_Booked]]=1,4,IF(tblHP[[#This Row],[Is_PreBooked]]=1,2,0))
    + IF(ISNUMBER(tblHP[[#This Row],[Customer Rating]]), tblHP[[#This Row],[Customer Rating]]/10*2, 0)
   )
)</f>
        <v>8.6</v>
      </c>
      <c r="J500" s="53" t="str">
        <f>IF(tblHP[[#This Row],[Lead_Score]] &gt;= $M$2, "High",
 IF(tblHP[[#This Row],[Lead_Score]] &gt;= $M$3, "Medium", "Low"))</f>
        <v>High</v>
      </c>
    </row>
    <row r="501" spans="1:10" x14ac:dyDescent="0.3">
      <c r="A501" s="68" t="s">
        <v>527</v>
      </c>
      <c r="B501" s="69" t="s">
        <v>21</v>
      </c>
      <c r="C501" s="69" t="s">
        <v>30</v>
      </c>
      <c r="D501" s="69">
        <f>IF(NOT(ISBLANK(tblClean[[#This Row],[Pre-Booking Date]])), 1, 0)</f>
        <v>1</v>
      </c>
      <c r="E501" s="69">
        <f>IF(NOT(ISBLANK(tblClean[[#This Row],[Booking Date]])), 1, 0)</f>
        <v>1</v>
      </c>
      <c r="F501" s="70">
        <v>7</v>
      </c>
      <c r="G501" s="42">
        <v>45956</v>
      </c>
      <c r="H501" s="66" cm="1">
        <f t="array" ref="H501">IFERROR(INDEX(tblClean[Is_Cancelled],ROW()-1),"")</f>
        <v>0</v>
      </c>
      <c r="I501" s="53">
        <f>IF(tblHP[[#This Row],[Is_Cancelled]]=1, 0,
   (IF(tblHP[[#This Row],[Lead Type]]="Hot",3,IF(tblHP[[#This Row],[Lead Type]]="Warm",2,IF(tblHP[[#This Row],[Lead Type]]="Cold",1,0)))
    + IF(tblHP[[#This Row],[Is_Booked]]=1,4,IF(tblHP[[#This Row],[Is_PreBooked]]=1,2,0))
    + IF(ISNUMBER(tblHP[[#This Row],[Customer Rating]]), tblHP[[#This Row],[Customer Rating]]/10*2, 0)
   )
)</f>
        <v>8.4</v>
      </c>
      <c r="J501" s="53" t="str">
        <f>IF(tblHP[[#This Row],[Lead_Score]] &gt;= $M$2, "High",
 IF(tblHP[[#This Row],[Lead_Score]] &gt;= $M$3, "Medium", "Low"))</f>
        <v>High</v>
      </c>
    </row>
    <row r="502" spans="1:10" x14ac:dyDescent="0.3">
      <c r="A502" s="65" t="s">
        <v>528</v>
      </c>
      <c r="B502" s="66" t="s">
        <v>21</v>
      </c>
      <c r="C502" s="66" t="s">
        <v>16</v>
      </c>
      <c r="D502" s="66">
        <f>IF(NOT(ISBLANK(tblClean[[#This Row],[Pre-Booking Date]])), 1, 0)</f>
        <v>1</v>
      </c>
      <c r="E502" s="66">
        <f>IF(NOT(ISBLANK(tblClean[[#This Row],[Booking Date]])), 1, 0)</f>
        <v>1</v>
      </c>
      <c r="F502" s="67">
        <v>9</v>
      </c>
      <c r="G502" s="35">
        <v>45943</v>
      </c>
      <c r="H502" s="66" cm="1">
        <f t="array" ref="H502">IFERROR(INDEX(tblClean[Is_Cancelled],ROW()-1),"")</f>
        <v>0</v>
      </c>
      <c r="I502" s="53">
        <f>IF(tblHP[[#This Row],[Is_Cancelled]]=1, 0,
   (IF(tblHP[[#This Row],[Lead Type]]="Hot",3,IF(tblHP[[#This Row],[Lead Type]]="Warm",2,IF(tblHP[[#This Row],[Lead Type]]="Cold",1,0)))
    + IF(tblHP[[#This Row],[Is_Booked]]=1,4,IF(tblHP[[#This Row],[Is_PreBooked]]=1,2,0))
    + IF(ISNUMBER(tblHP[[#This Row],[Customer Rating]]), tblHP[[#This Row],[Customer Rating]]/10*2, 0)
   )
)</f>
        <v>7.8</v>
      </c>
      <c r="J502" s="53" t="str">
        <f>IF(tblHP[[#This Row],[Lead_Score]] &gt;= $M$2, "High",
 IF(tblHP[[#This Row],[Lead_Score]] &gt;= $M$3, "Medium", "Low"))</f>
        <v>Medium</v>
      </c>
    </row>
    <row r="503" spans="1:10" x14ac:dyDescent="0.3">
      <c r="A503" s="68" t="s">
        <v>529</v>
      </c>
      <c r="B503" s="69" t="s">
        <v>15</v>
      </c>
      <c r="C503" s="69" t="s">
        <v>30</v>
      </c>
      <c r="D503" s="69">
        <f>IF(NOT(ISBLANK(tblClean[[#This Row],[Pre-Booking Date]])), 1, 0)</f>
        <v>0</v>
      </c>
      <c r="E503" s="69">
        <f>IF(NOT(ISBLANK(tblClean[[#This Row],[Booking Date]])), 1, 0)</f>
        <v>0</v>
      </c>
      <c r="F503" s="70">
        <v>4</v>
      </c>
      <c r="G503" s="42">
        <v>45943</v>
      </c>
      <c r="H503" s="66" cm="1">
        <f t="array" ref="H503">IFERROR(INDEX(tblClean[Is_Cancelled],ROW()-1),"")</f>
        <v>0</v>
      </c>
      <c r="I503" s="53">
        <f>IF(tblHP[[#This Row],[Is_Cancelled]]=1, 0,
   (IF(tblHP[[#This Row],[Lead Type]]="Hot",3,IF(tblHP[[#This Row],[Lead Type]]="Warm",2,IF(tblHP[[#This Row],[Lead Type]]="Cold",1,0)))
    + IF(tblHP[[#This Row],[Is_Booked]]=1,4,IF(tblHP[[#This Row],[Is_PreBooked]]=1,2,0))
    + IF(ISNUMBER(tblHP[[#This Row],[Customer Rating]]), tblHP[[#This Row],[Customer Rating]]/10*2, 0)
   )
)</f>
        <v>3.8</v>
      </c>
      <c r="J503" s="53" t="str">
        <f>IF(tblHP[[#This Row],[Lead_Score]] &gt;= $M$2, "High",
 IF(tblHP[[#This Row],[Lead_Score]] &gt;= $M$3, "Medium", "Low"))</f>
        <v>Low</v>
      </c>
    </row>
    <row r="504" spans="1:10" x14ac:dyDescent="0.3">
      <c r="A504" s="65" t="s">
        <v>530</v>
      </c>
      <c r="B504" s="66" t="s">
        <v>15</v>
      </c>
      <c r="C504" s="66" t="s">
        <v>16</v>
      </c>
      <c r="D504" s="66">
        <f>IF(NOT(ISBLANK(tblClean[[#This Row],[Pre-Booking Date]])), 1, 0)</f>
        <v>0</v>
      </c>
      <c r="E504" s="66">
        <f>IF(NOT(ISBLANK(tblClean[[#This Row],[Booking Date]])), 1, 0)</f>
        <v>0</v>
      </c>
      <c r="F504" s="67">
        <v>5</v>
      </c>
      <c r="G504" s="35">
        <v>45952</v>
      </c>
      <c r="H504" s="66" cm="1">
        <f t="array" ref="H504">IFERROR(INDEX(tblClean[Is_Cancelled],ROW()-1),"")</f>
        <v>0</v>
      </c>
      <c r="I504" s="53">
        <f>IF(tblHP[[#This Row],[Is_Cancelled]]=1, 0,
   (IF(tblHP[[#This Row],[Lead Type]]="Hot",3,IF(tblHP[[#This Row],[Lead Type]]="Warm",2,IF(tblHP[[#This Row],[Lead Type]]="Cold",1,0)))
    + IF(tblHP[[#This Row],[Is_Booked]]=1,4,IF(tblHP[[#This Row],[Is_PreBooked]]=1,2,0))
    + IF(ISNUMBER(tblHP[[#This Row],[Customer Rating]]), tblHP[[#This Row],[Customer Rating]]/10*2, 0)
   )
)</f>
        <v>3</v>
      </c>
      <c r="J504" s="53" t="str">
        <f>IF(tblHP[[#This Row],[Lead_Score]] &gt;= $M$2, "High",
 IF(tblHP[[#This Row],[Lead_Score]] &gt;= $M$3, "Medium", "Low"))</f>
        <v>Low</v>
      </c>
    </row>
    <row r="505" spans="1:10" x14ac:dyDescent="0.3">
      <c r="A505" s="68" t="s">
        <v>531</v>
      </c>
      <c r="B505" s="69" t="s">
        <v>32</v>
      </c>
      <c r="C505" s="69" t="s">
        <v>16</v>
      </c>
      <c r="D505" s="69">
        <f>IF(NOT(ISBLANK(tblClean[[#This Row],[Pre-Booking Date]])), 1, 0)</f>
        <v>0</v>
      </c>
      <c r="E505" s="69">
        <f>IF(NOT(ISBLANK(tblClean[[#This Row],[Booking Date]])), 1, 0)</f>
        <v>0</v>
      </c>
      <c r="F505" s="70">
        <v>10</v>
      </c>
      <c r="G505" s="42">
        <v>45956</v>
      </c>
      <c r="H505" s="66" cm="1">
        <f t="array" ref="H505">IFERROR(INDEX(tblClean[Is_Cancelled],ROW()-1),"")</f>
        <v>0</v>
      </c>
      <c r="I505" s="53">
        <f>IF(tblHP[[#This Row],[Is_Cancelled]]=1, 0,
   (IF(tblHP[[#This Row],[Lead Type]]="Hot",3,IF(tblHP[[#This Row],[Lead Type]]="Warm",2,IF(tblHP[[#This Row],[Lead Type]]="Cold",1,0)))
    + IF(tblHP[[#This Row],[Is_Booked]]=1,4,IF(tblHP[[#This Row],[Is_PreBooked]]=1,2,0))
    + IF(ISNUMBER(tblHP[[#This Row],[Customer Rating]]), tblHP[[#This Row],[Customer Rating]]/10*2, 0)
   )
)</f>
        <v>4</v>
      </c>
      <c r="J505" s="53" t="str">
        <f>IF(tblHP[[#This Row],[Lead_Score]] &gt;= $M$2, "High",
 IF(tblHP[[#This Row],[Lead_Score]] &gt;= $M$3, "Medium", "Low"))</f>
        <v>Low</v>
      </c>
    </row>
    <row r="506" spans="1:10" x14ac:dyDescent="0.3">
      <c r="A506" s="65" t="s">
        <v>532</v>
      </c>
      <c r="B506" s="66" t="s">
        <v>19</v>
      </c>
      <c r="C506" s="66" t="s">
        <v>16</v>
      </c>
      <c r="D506" s="66">
        <f>IF(NOT(ISBLANK(tblClean[[#This Row],[Pre-Booking Date]])), 1, 0)</f>
        <v>0</v>
      </c>
      <c r="E506" s="66">
        <f>IF(NOT(ISBLANK(tblClean[[#This Row],[Booking Date]])), 1, 0)</f>
        <v>0</v>
      </c>
      <c r="F506" s="67">
        <v>1</v>
      </c>
      <c r="G506" s="35">
        <v>45957</v>
      </c>
      <c r="H506" s="66" cm="1">
        <f t="array" ref="H506">IFERROR(INDEX(tblClean[Is_Cancelled],ROW()-1),"")</f>
        <v>0</v>
      </c>
      <c r="I506" s="53">
        <f>IF(tblHP[[#This Row],[Is_Cancelled]]=1, 0,
   (IF(tblHP[[#This Row],[Lead Type]]="Hot",3,IF(tblHP[[#This Row],[Lead Type]]="Warm",2,IF(tblHP[[#This Row],[Lead Type]]="Cold",1,0)))
    + IF(tblHP[[#This Row],[Is_Booked]]=1,4,IF(tblHP[[#This Row],[Is_PreBooked]]=1,2,0))
    + IF(ISNUMBER(tblHP[[#This Row],[Customer Rating]]), tblHP[[#This Row],[Customer Rating]]/10*2, 0)
   )
)</f>
        <v>2.2000000000000002</v>
      </c>
      <c r="J506" s="53" t="str">
        <f>IF(tblHP[[#This Row],[Lead_Score]] &gt;= $M$2, "High",
 IF(tblHP[[#This Row],[Lead_Score]] &gt;= $M$3, "Medium", "Low"))</f>
        <v>Low</v>
      </c>
    </row>
    <row r="507" spans="1:10" x14ac:dyDescent="0.3">
      <c r="A507" s="68" t="s">
        <v>533</v>
      </c>
      <c r="B507" s="69" t="s">
        <v>21</v>
      </c>
      <c r="C507" s="69" t="s">
        <v>16</v>
      </c>
      <c r="D507" s="69">
        <f>IF(NOT(ISBLANK(tblClean[[#This Row],[Pre-Booking Date]])), 1, 0)</f>
        <v>1</v>
      </c>
      <c r="E507" s="69">
        <f>IF(NOT(ISBLANK(tblClean[[#This Row],[Booking Date]])), 1, 0)</f>
        <v>1</v>
      </c>
      <c r="F507" s="70">
        <v>10</v>
      </c>
      <c r="G507" s="42">
        <v>45951</v>
      </c>
      <c r="H507" s="66" cm="1">
        <f t="array" ref="H507">IFERROR(INDEX(tblClean[Is_Cancelled],ROW()-1),"")</f>
        <v>0</v>
      </c>
      <c r="I507" s="53">
        <f>IF(tblHP[[#This Row],[Is_Cancelled]]=1, 0,
   (IF(tblHP[[#This Row],[Lead Type]]="Hot",3,IF(tblHP[[#This Row],[Lead Type]]="Warm",2,IF(tblHP[[#This Row],[Lead Type]]="Cold",1,0)))
    + IF(tblHP[[#This Row],[Is_Booked]]=1,4,IF(tblHP[[#This Row],[Is_PreBooked]]=1,2,0))
    + IF(ISNUMBER(tblHP[[#This Row],[Customer Rating]]), tblHP[[#This Row],[Customer Rating]]/10*2, 0)
   )
)</f>
        <v>8</v>
      </c>
      <c r="J507" s="53" t="str">
        <f>IF(tblHP[[#This Row],[Lead_Score]] &gt;= $M$2, "High",
 IF(tblHP[[#This Row],[Lead_Score]] &gt;= $M$3, "Medium", "Low"))</f>
        <v>Medium</v>
      </c>
    </row>
    <row r="508" spans="1:10" x14ac:dyDescent="0.3">
      <c r="A508" s="65" t="s">
        <v>534</v>
      </c>
      <c r="B508" s="66" t="s">
        <v>21</v>
      </c>
      <c r="C508" s="66" t="s">
        <v>16</v>
      </c>
      <c r="D508" s="66">
        <f>IF(NOT(ISBLANK(tblClean[[#This Row],[Pre-Booking Date]])), 1, 0)</f>
        <v>1</v>
      </c>
      <c r="E508" s="66">
        <f>IF(NOT(ISBLANK(tblClean[[#This Row],[Booking Date]])), 1, 0)</f>
        <v>1</v>
      </c>
      <c r="F508" s="67">
        <v>5</v>
      </c>
      <c r="G508" s="35">
        <v>45935</v>
      </c>
      <c r="H508" s="66" cm="1">
        <f t="array" ref="H508">IFERROR(INDEX(tblClean[Is_Cancelled],ROW()-1),"")</f>
        <v>0</v>
      </c>
      <c r="I508" s="53">
        <f>IF(tblHP[[#This Row],[Is_Cancelled]]=1, 0,
   (IF(tblHP[[#This Row],[Lead Type]]="Hot",3,IF(tblHP[[#This Row],[Lead Type]]="Warm",2,IF(tblHP[[#This Row],[Lead Type]]="Cold",1,0)))
    + IF(tblHP[[#This Row],[Is_Booked]]=1,4,IF(tblHP[[#This Row],[Is_PreBooked]]=1,2,0))
    + IF(ISNUMBER(tblHP[[#This Row],[Customer Rating]]), tblHP[[#This Row],[Customer Rating]]/10*2, 0)
   )
)</f>
        <v>7</v>
      </c>
      <c r="J508" s="53" t="str">
        <f>IF(tblHP[[#This Row],[Lead_Score]] &gt;= $M$2, "High",
 IF(tblHP[[#This Row],[Lead_Score]] &gt;= $M$3, "Medium", "Low"))</f>
        <v>Low</v>
      </c>
    </row>
    <row r="509" spans="1:10" x14ac:dyDescent="0.3">
      <c r="A509" s="68" t="s">
        <v>535</v>
      </c>
      <c r="B509" s="69" t="s">
        <v>32</v>
      </c>
      <c r="C509" s="69" t="s">
        <v>16</v>
      </c>
      <c r="D509" s="69">
        <f>IF(NOT(ISBLANK(tblClean[[#This Row],[Pre-Booking Date]])), 1, 0)</f>
        <v>1</v>
      </c>
      <c r="E509" s="69">
        <f>IF(NOT(ISBLANK(tblClean[[#This Row],[Booking Date]])), 1, 0)</f>
        <v>1</v>
      </c>
      <c r="F509" s="70">
        <v>5</v>
      </c>
      <c r="G509" s="42">
        <v>45946</v>
      </c>
      <c r="H509" s="66" cm="1">
        <f t="array" ref="H509">IFERROR(INDEX(tblClean[Is_Cancelled],ROW()-1),"")</f>
        <v>0</v>
      </c>
      <c r="I509" s="53">
        <f>IF(tblHP[[#This Row],[Is_Cancelled]]=1, 0,
   (IF(tblHP[[#This Row],[Lead Type]]="Hot",3,IF(tblHP[[#This Row],[Lead Type]]="Warm",2,IF(tblHP[[#This Row],[Lead Type]]="Cold",1,0)))
    + IF(tblHP[[#This Row],[Is_Booked]]=1,4,IF(tblHP[[#This Row],[Is_PreBooked]]=1,2,0))
    + IF(ISNUMBER(tblHP[[#This Row],[Customer Rating]]), tblHP[[#This Row],[Customer Rating]]/10*2, 0)
   )
)</f>
        <v>7</v>
      </c>
      <c r="J509" s="53" t="str">
        <f>IF(tblHP[[#This Row],[Lead_Score]] &gt;= $M$2, "High",
 IF(tblHP[[#This Row],[Lead_Score]] &gt;= $M$3, "Medium", "Low"))</f>
        <v>Low</v>
      </c>
    </row>
    <row r="510" spans="1:10" x14ac:dyDescent="0.3">
      <c r="A510" s="65" t="s">
        <v>536</v>
      </c>
      <c r="B510" s="66" t="s">
        <v>15</v>
      </c>
      <c r="C510" s="66" t="s">
        <v>22</v>
      </c>
      <c r="D510" s="66">
        <f>IF(NOT(ISBLANK(tblClean[[#This Row],[Pre-Booking Date]])), 1, 0)</f>
        <v>1</v>
      </c>
      <c r="E510" s="66">
        <f>IF(NOT(ISBLANK(tblClean[[#This Row],[Booking Date]])), 1, 0)</f>
        <v>1</v>
      </c>
      <c r="F510" s="67"/>
      <c r="G510" s="35">
        <v>45961</v>
      </c>
      <c r="H510" s="66" cm="1">
        <f t="array" ref="H510">IFERROR(INDEX(tblClean[Is_Cancelled],ROW()-1),"")</f>
        <v>1</v>
      </c>
      <c r="I510" s="53">
        <f>IF(tblHP[[#This Row],[Is_Cancelled]]=1, 0,
   (IF(tblHP[[#This Row],[Lead Type]]="Hot",3,IF(tblHP[[#This Row],[Lead Type]]="Warm",2,IF(tblHP[[#This Row],[Lead Type]]="Cold",1,0)))
    + IF(tblHP[[#This Row],[Is_Booked]]=1,4,IF(tblHP[[#This Row],[Is_PreBooked]]=1,2,0))
    + IF(ISNUMBER(tblHP[[#This Row],[Customer Rating]]), tblHP[[#This Row],[Customer Rating]]/10*2, 0)
   )
)</f>
        <v>0</v>
      </c>
      <c r="J510" s="53" t="str">
        <f>IF(tblHP[[#This Row],[Lead_Score]] &gt;= $M$2, "High",
 IF(tblHP[[#This Row],[Lead_Score]] &gt;= $M$3, "Medium", "Low"))</f>
        <v>Low</v>
      </c>
    </row>
    <row r="511" spans="1:10" x14ac:dyDescent="0.3">
      <c r="A511" s="68" t="s">
        <v>537</v>
      </c>
      <c r="B511" s="69" t="s">
        <v>19</v>
      </c>
      <c r="C511" s="69" t="s">
        <v>16</v>
      </c>
      <c r="D511" s="69">
        <f>IF(NOT(ISBLANK(tblClean[[#This Row],[Pre-Booking Date]])), 1, 0)</f>
        <v>1</v>
      </c>
      <c r="E511" s="69">
        <f>IF(NOT(ISBLANK(tblClean[[#This Row],[Booking Date]])), 1, 0)</f>
        <v>1</v>
      </c>
      <c r="F511" s="70">
        <v>7</v>
      </c>
      <c r="G511" s="42">
        <v>45932</v>
      </c>
      <c r="H511" s="66" cm="1">
        <f t="array" ref="H511">IFERROR(INDEX(tblClean[Is_Cancelled],ROW()-1),"")</f>
        <v>0</v>
      </c>
      <c r="I511" s="53">
        <f>IF(tblHP[[#This Row],[Is_Cancelled]]=1, 0,
   (IF(tblHP[[#This Row],[Lead Type]]="Hot",3,IF(tblHP[[#This Row],[Lead Type]]="Warm",2,IF(tblHP[[#This Row],[Lead Type]]="Cold",1,0)))
    + IF(tblHP[[#This Row],[Is_Booked]]=1,4,IF(tblHP[[#This Row],[Is_PreBooked]]=1,2,0))
    + IF(ISNUMBER(tblHP[[#This Row],[Customer Rating]]), tblHP[[#This Row],[Customer Rating]]/10*2, 0)
   )
)</f>
        <v>7.4</v>
      </c>
      <c r="J511" s="53" t="str">
        <f>IF(tblHP[[#This Row],[Lead_Score]] &gt;= $M$2, "High",
 IF(tblHP[[#This Row],[Lead_Score]] &gt;= $M$3, "Medium", "Low"))</f>
        <v>Low</v>
      </c>
    </row>
    <row r="512" spans="1:10" x14ac:dyDescent="0.3">
      <c r="A512" s="65" t="s">
        <v>538</v>
      </c>
      <c r="B512" s="66" t="s">
        <v>15</v>
      </c>
      <c r="C512" s="66" t="s">
        <v>22</v>
      </c>
      <c r="D512" s="66">
        <f>IF(NOT(ISBLANK(tblClean[[#This Row],[Pre-Booking Date]])), 1, 0)</f>
        <v>1</v>
      </c>
      <c r="E512" s="66">
        <f>IF(NOT(ISBLANK(tblClean[[#This Row],[Booking Date]])), 1, 0)</f>
        <v>1</v>
      </c>
      <c r="F512" s="67"/>
      <c r="G512" s="35">
        <v>45935</v>
      </c>
      <c r="H512" s="66" cm="1">
        <f t="array" ref="H512">IFERROR(INDEX(tblClean[Is_Cancelled],ROW()-1),"")</f>
        <v>1</v>
      </c>
      <c r="I512" s="53">
        <f>IF(tblHP[[#This Row],[Is_Cancelled]]=1, 0,
   (IF(tblHP[[#This Row],[Lead Type]]="Hot",3,IF(tblHP[[#This Row],[Lead Type]]="Warm",2,IF(tblHP[[#This Row],[Lead Type]]="Cold",1,0)))
    + IF(tblHP[[#This Row],[Is_Booked]]=1,4,IF(tblHP[[#This Row],[Is_PreBooked]]=1,2,0))
    + IF(ISNUMBER(tblHP[[#This Row],[Customer Rating]]), tblHP[[#This Row],[Customer Rating]]/10*2, 0)
   )
)</f>
        <v>0</v>
      </c>
      <c r="J512" s="53" t="str">
        <f>IF(tblHP[[#This Row],[Lead_Score]] &gt;= $M$2, "High",
 IF(tblHP[[#This Row],[Lead_Score]] &gt;= $M$3, "Medium", "Low"))</f>
        <v>Low</v>
      </c>
    </row>
    <row r="513" spans="1:10" x14ac:dyDescent="0.3">
      <c r="A513" s="68" t="s">
        <v>539</v>
      </c>
      <c r="B513" s="69" t="s">
        <v>15</v>
      </c>
      <c r="C513" s="69" t="s">
        <v>30</v>
      </c>
      <c r="D513" s="69">
        <f>IF(NOT(ISBLANK(tblClean[[#This Row],[Pre-Booking Date]])), 1, 0)</f>
        <v>1</v>
      </c>
      <c r="E513" s="69">
        <f>IF(NOT(ISBLANK(tblClean[[#This Row],[Booking Date]])), 1, 0)</f>
        <v>1</v>
      </c>
      <c r="F513" s="70">
        <v>7</v>
      </c>
      <c r="G513" s="42">
        <v>45947</v>
      </c>
      <c r="H513" s="66" cm="1">
        <f t="array" ref="H513">IFERROR(INDEX(tblClean[Is_Cancelled],ROW()-1),"")</f>
        <v>0</v>
      </c>
      <c r="I513" s="53">
        <f>IF(tblHP[[#This Row],[Is_Cancelled]]=1, 0,
   (IF(tblHP[[#This Row],[Lead Type]]="Hot",3,IF(tblHP[[#This Row],[Lead Type]]="Warm",2,IF(tblHP[[#This Row],[Lead Type]]="Cold",1,0)))
    + IF(tblHP[[#This Row],[Is_Booked]]=1,4,IF(tblHP[[#This Row],[Is_PreBooked]]=1,2,0))
    + IF(ISNUMBER(tblHP[[#This Row],[Customer Rating]]), tblHP[[#This Row],[Customer Rating]]/10*2, 0)
   )
)</f>
        <v>8.4</v>
      </c>
      <c r="J513" s="53" t="str">
        <f>IF(tblHP[[#This Row],[Lead_Score]] &gt;= $M$2, "High",
 IF(tblHP[[#This Row],[Lead_Score]] &gt;= $M$3, "Medium", "Low"))</f>
        <v>High</v>
      </c>
    </row>
    <row r="514" spans="1:10" x14ac:dyDescent="0.3">
      <c r="A514" s="65" t="s">
        <v>540</v>
      </c>
      <c r="B514" s="66" t="s">
        <v>15</v>
      </c>
      <c r="C514" s="66" t="s">
        <v>22</v>
      </c>
      <c r="D514" s="66">
        <f>IF(NOT(ISBLANK(tblClean[[#This Row],[Pre-Booking Date]])), 1, 0)</f>
        <v>1</v>
      </c>
      <c r="E514" s="66">
        <f>IF(NOT(ISBLANK(tblClean[[#This Row],[Booking Date]])), 1, 0)</f>
        <v>1</v>
      </c>
      <c r="F514" s="67"/>
      <c r="G514" s="35">
        <v>45961</v>
      </c>
      <c r="H514" s="66" cm="1">
        <f t="array" ref="H514">IFERROR(INDEX(tblClean[Is_Cancelled],ROW()-1),"")</f>
        <v>1</v>
      </c>
      <c r="I514" s="53">
        <f>IF(tblHP[[#This Row],[Is_Cancelled]]=1, 0,
   (IF(tblHP[[#This Row],[Lead Type]]="Hot",3,IF(tblHP[[#This Row],[Lead Type]]="Warm",2,IF(tblHP[[#This Row],[Lead Type]]="Cold",1,0)))
    + IF(tblHP[[#This Row],[Is_Booked]]=1,4,IF(tblHP[[#This Row],[Is_PreBooked]]=1,2,0))
    + IF(ISNUMBER(tblHP[[#This Row],[Customer Rating]]), tblHP[[#This Row],[Customer Rating]]/10*2, 0)
   )
)</f>
        <v>0</v>
      </c>
      <c r="J514" s="53" t="str">
        <f>IF(tblHP[[#This Row],[Lead_Score]] &gt;= $M$2, "High",
 IF(tblHP[[#This Row],[Lead_Score]] &gt;= $M$3, "Medium", "Low"))</f>
        <v>Low</v>
      </c>
    </row>
    <row r="515" spans="1:10" x14ac:dyDescent="0.3">
      <c r="A515" s="68" t="s">
        <v>541</v>
      </c>
      <c r="B515" s="69" t="s">
        <v>15</v>
      </c>
      <c r="C515" s="69" t="s">
        <v>16</v>
      </c>
      <c r="D515" s="69">
        <f>IF(NOT(ISBLANK(tblClean[[#This Row],[Pre-Booking Date]])), 1, 0)</f>
        <v>1</v>
      </c>
      <c r="E515" s="69">
        <f>IF(NOT(ISBLANK(tblClean[[#This Row],[Booking Date]])), 1, 0)</f>
        <v>1</v>
      </c>
      <c r="F515" s="70">
        <v>3</v>
      </c>
      <c r="G515" s="42">
        <v>45949</v>
      </c>
      <c r="H515" s="66" cm="1">
        <f t="array" ref="H515">IFERROR(INDEX(tblClean[Is_Cancelled],ROW()-1),"")</f>
        <v>0</v>
      </c>
      <c r="I515" s="53">
        <f>IF(tblHP[[#This Row],[Is_Cancelled]]=1, 0,
   (IF(tblHP[[#This Row],[Lead Type]]="Hot",3,IF(tblHP[[#This Row],[Lead Type]]="Warm",2,IF(tblHP[[#This Row],[Lead Type]]="Cold",1,0)))
    + IF(tblHP[[#This Row],[Is_Booked]]=1,4,IF(tblHP[[#This Row],[Is_PreBooked]]=1,2,0))
    + IF(ISNUMBER(tblHP[[#This Row],[Customer Rating]]), tblHP[[#This Row],[Customer Rating]]/10*2, 0)
   )
)</f>
        <v>6.6</v>
      </c>
      <c r="J515" s="53" t="str">
        <f>IF(tblHP[[#This Row],[Lead_Score]] &gt;= $M$2, "High",
 IF(tblHP[[#This Row],[Lead_Score]] &gt;= $M$3, "Medium", "Low"))</f>
        <v>Low</v>
      </c>
    </row>
    <row r="516" spans="1:10" x14ac:dyDescent="0.3">
      <c r="A516" s="65" t="s">
        <v>542</v>
      </c>
      <c r="B516" s="66" t="s">
        <v>21</v>
      </c>
      <c r="C516" s="66" t="s">
        <v>16</v>
      </c>
      <c r="D516" s="66">
        <f>IF(NOT(ISBLANK(tblClean[[#This Row],[Pre-Booking Date]])), 1, 0)</f>
        <v>1</v>
      </c>
      <c r="E516" s="66">
        <f>IF(NOT(ISBLANK(tblClean[[#This Row],[Booking Date]])), 1, 0)</f>
        <v>1</v>
      </c>
      <c r="F516" s="67">
        <v>5</v>
      </c>
      <c r="G516" s="35">
        <v>45941</v>
      </c>
      <c r="H516" s="66" cm="1">
        <f t="array" ref="H516">IFERROR(INDEX(tblClean[Is_Cancelled],ROW()-1),"")</f>
        <v>0</v>
      </c>
      <c r="I516" s="53">
        <f>IF(tblHP[[#This Row],[Is_Cancelled]]=1, 0,
   (IF(tblHP[[#This Row],[Lead Type]]="Hot",3,IF(tblHP[[#This Row],[Lead Type]]="Warm",2,IF(tblHP[[#This Row],[Lead Type]]="Cold",1,0)))
    + IF(tblHP[[#This Row],[Is_Booked]]=1,4,IF(tblHP[[#This Row],[Is_PreBooked]]=1,2,0))
    + IF(ISNUMBER(tblHP[[#This Row],[Customer Rating]]), tblHP[[#This Row],[Customer Rating]]/10*2, 0)
   )
)</f>
        <v>7</v>
      </c>
      <c r="J516" s="53" t="str">
        <f>IF(tblHP[[#This Row],[Lead_Score]] &gt;= $M$2, "High",
 IF(tblHP[[#This Row],[Lead_Score]] &gt;= $M$3, "Medium", "Low"))</f>
        <v>Low</v>
      </c>
    </row>
    <row r="517" spans="1:10" x14ac:dyDescent="0.3">
      <c r="A517" s="68" t="s">
        <v>543</v>
      </c>
      <c r="B517" s="69" t="s">
        <v>21</v>
      </c>
      <c r="C517" s="69" t="s">
        <v>30</v>
      </c>
      <c r="D517" s="69">
        <f>IF(NOT(ISBLANK(tblClean[[#This Row],[Pre-Booking Date]])), 1, 0)</f>
        <v>0</v>
      </c>
      <c r="E517" s="69">
        <f>IF(NOT(ISBLANK(tblClean[[#This Row],[Booking Date]])), 1, 0)</f>
        <v>0</v>
      </c>
      <c r="F517" s="70"/>
      <c r="G517" s="42">
        <v>45958</v>
      </c>
      <c r="H517" s="66" cm="1">
        <f t="array" ref="H517">IFERROR(INDEX(tblClean[Is_Cancelled],ROW()-1),"")</f>
        <v>1</v>
      </c>
      <c r="I517" s="53">
        <f>IF(tblHP[[#This Row],[Is_Cancelled]]=1, 0,
   (IF(tblHP[[#This Row],[Lead Type]]="Hot",3,IF(tblHP[[#This Row],[Lead Type]]="Warm",2,IF(tblHP[[#This Row],[Lead Type]]="Cold",1,0)))
    + IF(tblHP[[#This Row],[Is_Booked]]=1,4,IF(tblHP[[#This Row],[Is_PreBooked]]=1,2,0))
    + IF(ISNUMBER(tblHP[[#This Row],[Customer Rating]]), tblHP[[#This Row],[Customer Rating]]/10*2, 0)
   )
)</f>
        <v>0</v>
      </c>
      <c r="J517" s="53" t="str">
        <f>IF(tblHP[[#This Row],[Lead_Score]] &gt;= $M$2, "High",
 IF(tblHP[[#This Row],[Lead_Score]] &gt;= $M$3, "Medium", "Low"))</f>
        <v>Low</v>
      </c>
    </row>
    <row r="518" spans="1:10" x14ac:dyDescent="0.3">
      <c r="A518" s="65" t="s">
        <v>544</v>
      </c>
      <c r="B518" s="66" t="s">
        <v>15</v>
      </c>
      <c r="C518" s="66" t="s">
        <v>16</v>
      </c>
      <c r="D518" s="66">
        <f>IF(NOT(ISBLANK(tblClean[[#This Row],[Pre-Booking Date]])), 1, 0)</f>
        <v>1</v>
      </c>
      <c r="E518" s="66">
        <f>IF(NOT(ISBLANK(tblClean[[#This Row],[Booking Date]])), 1, 0)</f>
        <v>1</v>
      </c>
      <c r="F518" s="67">
        <v>2</v>
      </c>
      <c r="G518" s="35">
        <v>45934</v>
      </c>
      <c r="H518" s="66" cm="1">
        <f t="array" ref="H518">IFERROR(INDEX(tblClean[Is_Cancelled],ROW()-1),"")</f>
        <v>0</v>
      </c>
      <c r="I518" s="53">
        <f>IF(tblHP[[#This Row],[Is_Cancelled]]=1, 0,
   (IF(tblHP[[#This Row],[Lead Type]]="Hot",3,IF(tblHP[[#This Row],[Lead Type]]="Warm",2,IF(tblHP[[#This Row],[Lead Type]]="Cold",1,0)))
    + IF(tblHP[[#This Row],[Is_Booked]]=1,4,IF(tblHP[[#This Row],[Is_PreBooked]]=1,2,0))
    + IF(ISNUMBER(tblHP[[#This Row],[Customer Rating]]), tblHP[[#This Row],[Customer Rating]]/10*2, 0)
   )
)</f>
        <v>6.4</v>
      </c>
      <c r="J518" s="53" t="str">
        <f>IF(tblHP[[#This Row],[Lead_Score]] &gt;= $M$2, "High",
 IF(tblHP[[#This Row],[Lead_Score]] &gt;= $M$3, "Medium", "Low"))</f>
        <v>Low</v>
      </c>
    </row>
    <row r="519" spans="1:10" x14ac:dyDescent="0.3">
      <c r="A519" s="68" t="s">
        <v>545</v>
      </c>
      <c r="B519" s="69" t="s">
        <v>19</v>
      </c>
      <c r="C519" s="69" t="s">
        <v>30</v>
      </c>
      <c r="D519" s="69">
        <f>IF(NOT(ISBLANK(tblClean[[#This Row],[Pre-Booking Date]])), 1, 0)</f>
        <v>0</v>
      </c>
      <c r="E519" s="69">
        <f>IF(NOT(ISBLANK(tblClean[[#This Row],[Booking Date]])), 1, 0)</f>
        <v>0</v>
      </c>
      <c r="F519" s="70">
        <v>1</v>
      </c>
      <c r="G519" s="42">
        <v>45958</v>
      </c>
      <c r="H519" s="66" cm="1">
        <f t="array" ref="H519">IFERROR(INDEX(tblClean[Is_Cancelled],ROW()-1),"")</f>
        <v>0</v>
      </c>
      <c r="I519" s="53">
        <f>IF(tblHP[[#This Row],[Is_Cancelled]]=1, 0,
   (IF(tblHP[[#This Row],[Lead Type]]="Hot",3,IF(tblHP[[#This Row],[Lead Type]]="Warm",2,IF(tblHP[[#This Row],[Lead Type]]="Cold",1,0)))
    + IF(tblHP[[#This Row],[Is_Booked]]=1,4,IF(tblHP[[#This Row],[Is_PreBooked]]=1,2,0))
    + IF(ISNUMBER(tblHP[[#This Row],[Customer Rating]]), tblHP[[#This Row],[Customer Rating]]/10*2, 0)
   )
)</f>
        <v>3.2</v>
      </c>
      <c r="J519" s="53" t="str">
        <f>IF(tblHP[[#This Row],[Lead_Score]] &gt;= $M$2, "High",
 IF(tblHP[[#This Row],[Lead_Score]] &gt;= $M$3, "Medium", "Low"))</f>
        <v>Low</v>
      </c>
    </row>
    <row r="520" spans="1:10" x14ac:dyDescent="0.3">
      <c r="A520" s="65" t="s">
        <v>546</v>
      </c>
      <c r="B520" s="66" t="s">
        <v>32</v>
      </c>
      <c r="C520" s="66" t="s">
        <v>30</v>
      </c>
      <c r="D520" s="66">
        <f>IF(NOT(ISBLANK(tblClean[[#This Row],[Pre-Booking Date]])), 1, 0)</f>
        <v>1</v>
      </c>
      <c r="E520" s="66">
        <f>IF(NOT(ISBLANK(tblClean[[#This Row],[Booking Date]])), 1, 0)</f>
        <v>1</v>
      </c>
      <c r="F520" s="67">
        <v>10</v>
      </c>
      <c r="G520" s="35">
        <v>45958</v>
      </c>
      <c r="H520" s="66" cm="1">
        <f t="array" ref="H520">IFERROR(INDEX(tblClean[Is_Cancelled],ROW()-1),"")</f>
        <v>0</v>
      </c>
      <c r="I520" s="53">
        <f>IF(tblHP[[#This Row],[Is_Cancelled]]=1, 0,
   (IF(tblHP[[#This Row],[Lead Type]]="Hot",3,IF(tblHP[[#This Row],[Lead Type]]="Warm",2,IF(tblHP[[#This Row],[Lead Type]]="Cold",1,0)))
    + IF(tblHP[[#This Row],[Is_Booked]]=1,4,IF(tblHP[[#This Row],[Is_PreBooked]]=1,2,0))
    + IF(ISNUMBER(tblHP[[#This Row],[Customer Rating]]), tblHP[[#This Row],[Customer Rating]]/10*2, 0)
   )
)</f>
        <v>9</v>
      </c>
      <c r="J520" s="53" t="str">
        <f>IF(tblHP[[#This Row],[Lead_Score]] &gt;= $M$2, "High",
 IF(tblHP[[#This Row],[Lead_Score]] &gt;= $M$3, "Medium", "Low"))</f>
        <v>High</v>
      </c>
    </row>
    <row r="521" spans="1:10" x14ac:dyDescent="0.3">
      <c r="A521" s="68" t="s">
        <v>547</v>
      </c>
      <c r="B521" s="69" t="s">
        <v>19</v>
      </c>
      <c r="C521" s="69" t="s">
        <v>16</v>
      </c>
      <c r="D521" s="69">
        <f>IF(NOT(ISBLANK(tblClean[[#This Row],[Pre-Booking Date]])), 1, 0)</f>
        <v>0</v>
      </c>
      <c r="E521" s="69">
        <f>IF(NOT(ISBLANK(tblClean[[#This Row],[Booking Date]])), 1, 0)</f>
        <v>0</v>
      </c>
      <c r="F521" s="70">
        <v>6</v>
      </c>
      <c r="G521" s="42">
        <v>45945</v>
      </c>
      <c r="H521" s="66" cm="1">
        <f t="array" ref="H521">IFERROR(INDEX(tblClean[Is_Cancelled],ROW()-1),"")</f>
        <v>0</v>
      </c>
      <c r="I521" s="53">
        <f>IF(tblHP[[#This Row],[Is_Cancelled]]=1, 0,
   (IF(tblHP[[#This Row],[Lead Type]]="Hot",3,IF(tblHP[[#This Row],[Lead Type]]="Warm",2,IF(tblHP[[#This Row],[Lead Type]]="Cold",1,0)))
    + IF(tblHP[[#This Row],[Is_Booked]]=1,4,IF(tblHP[[#This Row],[Is_PreBooked]]=1,2,0))
    + IF(ISNUMBER(tblHP[[#This Row],[Customer Rating]]), tblHP[[#This Row],[Customer Rating]]/10*2, 0)
   )
)</f>
        <v>3.2</v>
      </c>
      <c r="J521" s="53" t="str">
        <f>IF(tblHP[[#This Row],[Lead_Score]] &gt;= $M$2, "High",
 IF(tblHP[[#This Row],[Lead_Score]] &gt;= $M$3, "Medium", "Low"))</f>
        <v>Low</v>
      </c>
    </row>
    <row r="522" spans="1:10" x14ac:dyDescent="0.3">
      <c r="A522" s="65" t="s">
        <v>548</v>
      </c>
      <c r="B522" s="66" t="s">
        <v>19</v>
      </c>
      <c r="C522" s="66" t="s">
        <v>16</v>
      </c>
      <c r="D522" s="66">
        <f>IF(NOT(ISBLANK(tblClean[[#This Row],[Pre-Booking Date]])), 1, 0)</f>
        <v>1</v>
      </c>
      <c r="E522" s="66">
        <f>IF(NOT(ISBLANK(tblClean[[#This Row],[Booking Date]])), 1, 0)</f>
        <v>1</v>
      </c>
      <c r="F522" s="67">
        <v>7</v>
      </c>
      <c r="G522" s="35">
        <v>45934</v>
      </c>
      <c r="H522" s="66" cm="1">
        <f t="array" ref="H522">IFERROR(INDEX(tblClean[Is_Cancelled],ROW()-1),"")</f>
        <v>0</v>
      </c>
      <c r="I522" s="53">
        <f>IF(tblHP[[#This Row],[Is_Cancelled]]=1, 0,
   (IF(tblHP[[#This Row],[Lead Type]]="Hot",3,IF(tblHP[[#This Row],[Lead Type]]="Warm",2,IF(tblHP[[#This Row],[Lead Type]]="Cold",1,0)))
    + IF(tblHP[[#This Row],[Is_Booked]]=1,4,IF(tblHP[[#This Row],[Is_PreBooked]]=1,2,0))
    + IF(ISNUMBER(tblHP[[#This Row],[Customer Rating]]), tblHP[[#This Row],[Customer Rating]]/10*2, 0)
   )
)</f>
        <v>7.4</v>
      </c>
      <c r="J522" s="53" t="str">
        <f>IF(tblHP[[#This Row],[Lead_Score]] &gt;= $M$2, "High",
 IF(tblHP[[#This Row],[Lead_Score]] &gt;= $M$3, "Medium", "Low"))</f>
        <v>Low</v>
      </c>
    </row>
    <row r="523" spans="1:10" x14ac:dyDescent="0.3">
      <c r="A523" s="68" t="s">
        <v>549</v>
      </c>
      <c r="B523" s="69" t="s">
        <v>19</v>
      </c>
      <c r="C523" s="69" t="s">
        <v>16</v>
      </c>
      <c r="D523" s="69">
        <f>IF(NOT(ISBLANK(tblClean[[#This Row],[Pre-Booking Date]])), 1, 0)</f>
        <v>1</v>
      </c>
      <c r="E523" s="69">
        <f>IF(NOT(ISBLANK(tblClean[[#This Row],[Booking Date]])), 1, 0)</f>
        <v>1</v>
      </c>
      <c r="F523" s="70">
        <v>4</v>
      </c>
      <c r="G523" s="42">
        <v>45947</v>
      </c>
      <c r="H523" s="66" cm="1">
        <f t="array" ref="H523">IFERROR(INDEX(tblClean[Is_Cancelled],ROW()-1),"")</f>
        <v>0</v>
      </c>
      <c r="I523" s="53">
        <f>IF(tblHP[[#This Row],[Is_Cancelled]]=1, 0,
   (IF(tblHP[[#This Row],[Lead Type]]="Hot",3,IF(tblHP[[#This Row],[Lead Type]]="Warm",2,IF(tblHP[[#This Row],[Lead Type]]="Cold",1,0)))
    + IF(tblHP[[#This Row],[Is_Booked]]=1,4,IF(tblHP[[#This Row],[Is_PreBooked]]=1,2,0))
    + IF(ISNUMBER(tblHP[[#This Row],[Customer Rating]]), tblHP[[#This Row],[Customer Rating]]/10*2, 0)
   )
)</f>
        <v>6.8</v>
      </c>
      <c r="J523" s="53" t="str">
        <f>IF(tblHP[[#This Row],[Lead_Score]] &gt;= $M$2, "High",
 IF(tblHP[[#This Row],[Lead_Score]] &gt;= $M$3, "Medium", "Low"))</f>
        <v>Low</v>
      </c>
    </row>
    <row r="524" spans="1:10" x14ac:dyDescent="0.3">
      <c r="A524" s="65" t="s">
        <v>550</v>
      </c>
      <c r="B524" s="66" t="s">
        <v>15</v>
      </c>
      <c r="C524" s="66" t="s">
        <v>22</v>
      </c>
      <c r="D524" s="66">
        <f>IF(NOT(ISBLANK(tblClean[[#This Row],[Pre-Booking Date]])), 1, 0)</f>
        <v>1</v>
      </c>
      <c r="E524" s="66">
        <f>IF(NOT(ISBLANK(tblClean[[#This Row],[Booking Date]])), 1, 0)</f>
        <v>1</v>
      </c>
      <c r="F524" s="67"/>
      <c r="G524" s="35">
        <v>45960</v>
      </c>
      <c r="H524" s="66" cm="1">
        <f t="array" ref="H524">IFERROR(INDEX(tblClean[Is_Cancelled],ROW()-1),"")</f>
        <v>1</v>
      </c>
      <c r="I524" s="53">
        <f>IF(tblHP[[#This Row],[Is_Cancelled]]=1, 0,
   (IF(tblHP[[#This Row],[Lead Type]]="Hot",3,IF(tblHP[[#This Row],[Lead Type]]="Warm",2,IF(tblHP[[#This Row],[Lead Type]]="Cold",1,0)))
    + IF(tblHP[[#This Row],[Is_Booked]]=1,4,IF(tblHP[[#This Row],[Is_PreBooked]]=1,2,0))
    + IF(ISNUMBER(tblHP[[#This Row],[Customer Rating]]), tblHP[[#This Row],[Customer Rating]]/10*2, 0)
   )
)</f>
        <v>0</v>
      </c>
      <c r="J524" s="53" t="str">
        <f>IF(tblHP[[#This Row],[Lead_Score]] &gt;= $M$2, "High",
 IF(tblHP[[#This Row],[Lead_Score]] &gt;= $M$3, "Medium", "Low"))</f>
        <v>Low</v>
      </c>
    </row>
    <row r="525" spans="1:10" x14ac:dyDescent="0.3">
      <c r="A525" s="68" t="s">
        <v>551</v>
      </c>
      <c r="B525" s="69" t="s">
        <v>21</v>
      </c>
      <c r="C525" s="69" t="s">
        <v>16</v>
      </c>
      <c r="D525" s="69">
        <f>IF(NOT(ISBLANK(tblClean[[#This Row],[Pre-Booking Date]])), 1, 0)</f>
        <v>1</v>
      </c>
      <c r="E525" s="69">
        <f>IF(NOT(ISBLANK(tblClean[[#This Row],[Booking Date]])), 1, 0)</f>
        <v>1</v>
      </c>
      <c r="F525" s="70">
        <v>4</v>
      </c>
      <c r="G525" s="42">
        <v>45945</v>
      </c>
      <c r="H525" s="66" cm="1">
        <f t="array" ref="H525">IFERROR(INDEX(tblClean[Is_Cancelled],ROW()-1),"")</f>
        <v>0</v>
      </c>
      <c r="I525" s="53">
        <f>IF(tblHP[[#This Row],[Is_Cancelled]]=1, 0,
   (IF(tblHP[[#This Row],[Lead Type]]="Hot",3,IF(tblHP[[#This Row],[Lead Type]]="Warm",2,IF(tblHP[[#This Row],[Lead Type]]="Cold",1,0)))
    + IF(tblHP[[#This Row],[Is_Booked]]=1,4,IF(tblHP[[#This Row],[Is_PreBooked]]=1,2,0))
    + IF(ISNUMBER(tblHP[[#This Row],[Customer Rating]]), tblHP[[#This Row],[Customer Rating]]/10*2, 0)
   )
)</f>
        <v>6.8</v>
      </c>
      <c r="J525" s="53" t="str">
        <f>IF(tblHP[[#This Row],[Lead_Score]] &gt;= $M$2, "High",
 IF(tblHP[[#This Row],[Lead_Score]] &gt;= $M$3, "Medium", "Low"))</f>
        <v>Low</v>
      </c>
    </row>
    <row r="526" spans="1:10" x14ac:dyDescent="0.3">
      <c r="A526" s="65" t="s">
        <v>552</v>
      </c>
      <c r="B526" s="66" t="s">
        <v>19</v>
      </c>
      <c r="C526" s="66" t="s">
        <v>16</v>
      </c>
      <c r="D526" s="66">
        <f>IF(NOT(ISBLANK(tblClean[[#This Row],[Pre-Booking Date]])), 1, 0)</f>
        <v>1</v>
      </c>
      <c r="E526" s="66">
        <f>IF(NOT(ISBLANK(tblClean[[#This Row],[Booking Date]])), 1, 0)</f>
        <v>1</v>
      </c>
      <c r="F526" s="67">
        <v>8</v>
      </c>
      <c r="G526" s="35">
        <v>45931</v>
      </c>
      <c r="H526" s="66" cm="1">
        <f t="array" ref="H526">IFERROR(INDEX(tblClean[Is_Cancelled],ROW()-1),"")</f>
        <v>0</v>
      </c>
      <c r="I526" s="53">
        <f>IF(tblHP[[#This Row],[Is_Cancelled]]=1, 0,
   (IF(tblHP[[#This Row],[Lead Type]]="Hot",3,IF(tblHP[[#This Row],[Lead Type]]="Warm",2,IF(tblHP[[#This Row],[Lead Type]]="Cold",1,0)))
    + IF(tblHP[[#This Row],[Is_Booked]]=1,4,IF(tblHP[[#This Row],[Is_PreBooked]]=1,2,0))
    + IF(ISNUMBER(tblHP[[#This Row],[Customer Rating]]), tblHP[[#This Row],[Customer Rating]]/10*2, 0)
   )
)</f>
        <v>7.6</v>
      </c>
      <c r="J526" s="53" t="str">
        <f>IF(tblHP[[#This Row],[Lead_Score]] &gt;= $M$2, "High",
 IF(tblHP[[#This Row],[Lead_Score]] &gt;= $M$3, "Medium", "Low"))</f>
        <v>Medium</v>
      </c>
    </row>
    <row r="527" spans="1:10" x14ac:dyDescent="0.3">
      <c r="A527" s="68" t="s">
        <v>553</v>
      </c>
      <c r="B527" s="69" t="s">
        <v>15</v>
      </c>
      <c r="C527" s="69" t="s">
        <v>30</v>
      </c>
      <c r="D527" s="69">
        <f>IF(NOT(ISBLANK(tblClean[[#This Row],[Pre-Booking Date]])), 1, 0)</f>
        <v>1</v>
      </c>
      <c r="E527" s="69">
        <f>IF(NOT(ISBLANK(tblClean[[#This Row],[Booking Date]])), 1, 0)</f>
        <v>1</v>
      </c>
      <c r="F527" s="70">
        <v>8</v>
      </c>
      <c r="G527" s="42">
        <v>45954</v>
      </c>
      <c r="H527" s="66" cm="1">
        <f t="array" ref="H527">IFERROR(INDEX(tblClean[Is_Cancelled],ROW()-1),"")</f>
        <v>0</v>
      </c>
      <c r="I527" s="53">
        <f>IF(tblHP[[#This Row],[Is_Cancelled]]=1, 0,
   (IF(tblHP[[#This Row],[Lead Type]]="Hot",3,IF(tblHP[[#This Row],[Lead Type]]="Warm",2,IF(tblHP[[#This Row],[Lead Type]]="Cold",1,0)))
    + IF(tblHP[[#This Row],[Is_Booked]]=1,4,IF(tblHP[[#This Row],[Is_PreBooked]]=1,2,0))
    + IF(ISNUMBER(tblHP[[#This Row],[Customer Rating]]), tblHP[[#This Row],[Customer Rating]]/10*2, 0)
   )
)</f>
        <v>8.6</v>
      </c>
      <c r="J527" s="53" t="str">
        <f>IF(tblHP[[#This Row],[Lead_Score]] &gt;= $M$2, "High",
 IF(tblHP[[#This Row],[Lead_Score]] &gt;= $M$3, "Medium", "Low"))</f>
        <v>High</v>
      </c>
    </row>
    <row r="528" spans="1:10" x14ac:dyDescent="0.3">
      <c r="A528" s="65" t="s">
        <v>554</v>
      </c>
      <c r="B528" s="66" t="s">
        <v>19</v>
      </c>
      <c r="C528" s="66" t="s">
        <v>16</v>
      </c>
      <c r="D528" s="66">
        <f>IF(NOT(ISBLANK(tblClean[[#This Row],[Pre-Booking Date]])), 1, 0)</f>
        <v>1</v>
      </c>
      <c r="E528" s="66">
        <f>IF(NOT(ISBLANK(tblClean[[#This Row],[Booking Date]])), 1, 0)</f>
        <v>1</v>
      </c>
      <c r="F528" s="67">
        <v>6</v>
      </c>
      <c r="G528" s="35">
        <v>45935</v>
      </c>
      <c r="H528" s="66" cm="1">
        <f t="array" ref="H528">IFERROR(INDEX(tblClean[Is_Cancelled],ROW()-1),"")</f>
        <v>0</v>
      </c>
      <c r="I528" s="53">
        <f>IF(tblHP[[#This Row],[Is_Cancelled]]=1, 0,
   (IF(tblHP[[#This Row],[Lead Type]]="Hot",3,IF(tblHP[[#This Row],[Lead Type]]="Warm",2,IF(tblHP[[#This Row],[Lead Type]]="Cold",1,0)))
    + IF(tblHP[[#This Row],[Is_Booked]]=1,4,IF(tblHP[[#This Row],[Is_PreBooked]]=1,2,0))
    + IF(ISNUMBER(tblHP[[#This Row],[Customer Rating]]), tblHP[[#This Row],[Customer Rating]]/10*2, 0)
   )
)</f>
        <v>7.2</v>
      </c>
      <c r="J528" s="53" t="str">
        <f>IF(tblHP[[#This Row],[Lead_Score]] &gt;= $M$2, "High",
 IF(tblHP[[#This Row],[Lead_Score]] &gt;= $M$3, "Medium", "Low"))</f>
        <v>Low</v>
      </c>
    </row>
    <row r="529" spans="1:10" x14ac:dyDescent="0.3">
      <c r="A529" s="68" t="s">
        <v>555</v>
      </c>
      <c r="B529" s="69" t="s">
        <v>19</v>
      </c>
      <c r="C529" s="69" t="s">
        <v>16</v>
      </c>
      <c r="D529" s="69">
        <f>IF(NOT(ISBLANK(tblClean[[#This Row],[Pre-Booking Date]])), 1, 0)</f>
        <v>1</v>
      </c>
      <c r="E529" s="69">
        <f>IF(NOT(ISBLANK(tblClean[[#This Row],[Booking Date]])), 1, 0)</f>
        <v>1</v>
      </c>
      <c r="F529" s="70">
        <v>4</v>
      </c>
      <c r="G529" s="42">
        <v>45944</v>
      </c>
      <c r="H529" s="66" cm="1">
        <f t="array" ref="H529">IFERROR(INDEX(tblClean[Is_Cancelled],ROW()-1),"")</f>
        <v>0</v>
      </c>
      <c r="I529" s="53">
        <f>IF(tblHP[[#This Row],[Is_Cancelled]]=1, 0,
   (IF(tblHP[[#This Row],[Lead Type]]="Hot",3,IF(tblHP[[#This Row],[Lead Type]]="Warm",2,IF(tblHP[[#This Row],[Lead Type]]="Cold",1,0)))
    + IF(tblHP[[#This Row],[Is_Booked]]=1,4,IF(tblHP[[#This Row],[Is_PreBooked]]=1,2,0))
    + IF(ISNUMBER(tblHP[[#This Row],[Customer Rating]]), tblHP[[#This Row],[Customer Rating]]/10*2, 0)
   )
)</f>
        <v>6.8</v>
      </c>
      <c r="J529" s="53" t="str">
        <f>IF(tblHP[[#This Row],[Lead_Score]] &gt;= $M$2, "High",
 IF(tblHP[[#This Row],[Lead_Score]] &gt;= $M$3, "Medium", "Low"))</f>
        <v>Low</v>
      </c>
    </row>
    <row r="530" spans="1:10" x14ac:dyDescent="0.3">
      <c r="A530" s="65" t="s">
        <v>556</v>
      </c>
      <c r="B530" s="66" t="s">
        <v>15</v>
      </c>
      <c r="C530" s="66" t="s">
        <v>22</v>
      </c>
      <c r="D530" s="66">
        <f>IF(NOT(ISBLANK(tblClean[[#This Row],[Pre-Booking Date]])), 1, 0)</f>
        <v>1</v>
      </c>
      <c r="E530" s="66">
        <f>IF(NOT(ISBLANK(tblClean[[#This Row],[Booking Date]])), 1, 0)</f>
        <v>1</v>
      </c>
      <c r="F530" s="67"/>
      <c r="G530" s="35">
        <v>45958</v>
      </c>
      <c r="H530" s="66" cm="1">
        <f t="array" ref="H530">IFERROR(INDEX(tblClean[Is_Cancelled],ROW()-1),"")</f>
        <v>1</v>
      </c>
      <c r="I530" s="53">
        <f>IF(tblHP[[#This Row],[Is_Cancelled]]=1, 0,
   (IF(tblHP[[#This Row],[Lead Type]]="Hot",3,IF(tblHP[[#This Row],[Lead Type]]="Warm",2,IF(tblHP[[#This Row],[Lead Type]]="Cold",1,0)))
    + IF(tblHP[[#This Row],[Is_Booked]]=1,4,IF(tblHP[[#This Row],[Is_PreBooked]]=1,2,0))
    + IF(ISNUMBER(tblHP[[#This Row],[Customer Rating]]), tblHP[[#This Row],[Customer Rating]]/10*2, 0)
   )
)</f>
        <v>0</v>
      </c>
      <c r="J530" s="53" t="str">
        <f>IF(tblHP[[#This Row],[Lead_Score]] &gt;= $M$2, "High",
 IF(tblHP[[#This Row],[Lead_Score]] &gt;= $M$3, "Medium", "Low"))</f>
        <v>Low</v>
      </c>
    </row>
    <row r="531" spans="1:10" x14ac:dyDescent="0.3">
      <c r="A531" s="68" t="s">
        <v>557</v>
      </c>
      <c r="B531" s="69" t="s">
        <v>21</v>
      </c>
      <c r="C531" s="69" t="s">
        <v>22</v>
      </c>
      <c r="D531" s="69">
        <f>IF(NOT(ISBLANK(tblClean[[#This Row],[Pre-Booking Date]])), 1, 0)</f>
        <v>0</v>
      </c>
      <c r="E531" s="69">
        <f>IF(NOT(ISBLANK(tblClean[[#This Row],[Booking Date]])), 1, 0)</f>
        <v>0</v>
      </c>
      <c r="F531" s="70"/>
      <c r="G531" s="42">
        <v>45951</v>
      </c>
      <c r="H531" s="66" cm="1">
        <f t="array" ref="H531">IFERROR(INDEX(tblClean[Is_Cancelled],ROW()-1),"")</f>
        <v>1</v>
      </c>
      <c r="I531" s="53">
        <f>IF(tblHP[[#This Row],[Is_Cancelled]]=1, 0,
   (IF(tblHP[[#This Row],[Lead Type]]="Hot",3,IF(tblHP[[#This Row],[Lead Type]]="Warm",2,IF(tblHP[[#This Row],[Lead Type]]="Cold",1,0)))
    + IF(tblHP[[#This Row],[Is_Booked]]=1,4,IF(tblHP[[#This Row],[Is_PreBooked]]=1,2,0))
    + IF(ISNUMBER(tblHP[[#This Row],[Customer Rating]]), tblHP[[#This Row],[Customer Rating]]/10*2, 0)
   )
)</f>
        <v>0</v>
      </c>
      <c r="J531" s="53" t="str">
        <f>IF(tblHP[[#This Row],[Lead_Score]] &gt;= $M$2, "High",
 IF(tblHP[[#This Row],[Lead_Score]] &gt;= $M$3, "Medium", "Low"))</f>
        <v>Low</v>
      </c>
    </row>
    <row r="532" spans="1:10" x14ac:dyDescent="0.3">
      <c r="A532" s="65" t="s">
        <v>558</v>
      </c>
      <c r="B532" s="66" t="s">
        <v>21</v>
      </c>
      <c r="C532" s="66" t="s">
        <v>16</v>
      </c>
      <c r="D532" s="66">
        <f>IF(NOT(ISBLANK(tblClean[[#This Row],[Pre-Booking Date]])), 1, 0)</f>
        <v>1</v>
      </c>
      <c r="E532" s="66">
        <f>IF(NOT(ISBLANK(tblClean[[#This Row],[Booking Date]])), 1, 0)</f>
        <v>1</v>
      </c>
      <c r="F532" s="67">
        <v>2</v>
      </c>
      <c r="G532" s="35">
        <v>45935</v>
      </c>
      <c r="H532" s="66" cm="1">
        <f t="array" ref="H532">IFERROR(INDEX(tblClean[Is_Cancelled],ROW()-1),"")</f>
        <v>0</v>
      </c>
      <c r="I532" s="53">
        <f>IF(tblHP[[#This Row],[Is_Cancelled]]=1, 0,
   (IF(tblHP[[#This Row],[Lead Type]]="Hot",3,IF(tblHP[[#This Row],[Lead Type]]="Warm",2,IF(tblHP[[#This Row],[Lead Type]]="Cold",1,0)))
    + IF(tblHP[[#This Row],[Is_Booked]]=1,4,IF(tblHP[[#This Row],[Is_PreBooked]]=1,2,0))
    + IF(ISNUMBER(tblHP[[#This Row],[Customer Rating]]), tblHP[[#This Row],[Customer Rating]]/10*2, 0)
   )
)</f>
        <v>6.4</v>
      </c>
      <c r="J532" s="53" t="str">
        <f>IF(tblHP[[#This Row],[Lead_Score]] &gt;= $M$2, "High",
 IF(tblHP[[#This Row],[Lead_Score]] &gt;= $M$3, "Medium", "Low"))</f>
        <v>Low</v>
      </c>
    </row>
    <row r="533" spans="1:10" x14ac:dyDescent="0.3">
      <c r="A533" s="68" t="s">
        <v>559</v>
      </c>
      <c r="B533" s="69" t="s">
        <v>32</v>
      </c>
      <c r="C533" s="69" t="s">
        <v>30</v>
      </c>
      <c r="D533" s="69">
        <f>IF(NOT(ISBLANK(tblClean[[#This Row],[Pre-Booking Date]])), 1, 0)</f>
        <v>1</v>
      </c>
      <c r="E533" s="69">
        <f>IF(NOT(ISBLANK(tblClean[[#This Row],[Booking Date]])), 1, 0)</f>
        <v>1</v>
      </c>
      <c r="F533" s="70">
        <v>2</v>
      </c>
      <c r="G533" s="42">
        <v>45933</v>
      </c>
      <c r="H533" s="66" cm="1">
        <f t="array" ref="H533">IFERROR(INDEX(tblClean[Is_Cancelled],ROW()-1),"")</f>
        <v>0</v>
      </c>
      <c r="I533" s="53">
        <f>IF(tblHP[[#This Row],[Is_Cancelled]]=1, 0,
   (IF(tblHP[[#This Row],[Lead Type]]="Hot",3,IF(tblHP[[#This Row],[Lead Type]]="Warm",2,IF(tblHP[[#This Row],[Lead Type]]="Cold",1,0)))
    + IF(tblHP[[#This Row],[Is_Booked]]=1,4,IF(tblHP[[#This Row],[Is_PreBooked]]=1,2,0))
    + IF(ISNUMBER(tblHP[[#This Row],[Customer Rating]]), tblHP[[#This Row],[Customer Rating]]/10*2, 0)
   )
)</f>
        <v>7.4</v>
      </c>
      <c r="J533" s="53" t="str">
        <f>IF(tblHP[[#This Row],[Lead_Score]] &gt;= $M$2, "High",
 IF(tblHP[[#This Row],[Lead_Score]] &gt;= $M$3, "Medium", "Low"))</f>
        <v>Low</v>
      </c>
    </row>
    <row r="534" spans="1:10" x14ac:dyDescent="0.3">
      <c r="A534" s="65" t="s">
        <v>560</v>
      </c>
      <c r="B534" s="66" t="s">
        <v>15</v>
      </c>
      <c r="C534" s="66" t="s">
        <v>22</v>
      </c>
      <c r="D534" s="66">
        <f>IF(NOT(ISBLANK(tblClean[[#This Row],[Pre-Booking Date]])), 1, 0)</f>
        <v>1</v>
      </c>
      <c r="E534" s="66">
        <f>IF(NOT(ISBLANK(tblClean[[#This Row],[Booking Date]])), 1, 0)</f>
        <v>1</v>
      </c>
      <c r="F534" s="67"/>
      <c r="G534" s="35">
        <v>45946</v>
      </c>
      <c r="H534" s="66" cm="1">
        <f t="array" ref="H534">IFERROR(INDEX(tblClean[Is_Cancelled],ROW()-1),"")</f>
        <v>1</v>
      </c>
      <c r="I534" s="53">
        <f>IF(tblHP[[#This Row],[Is_Cancelled]]=1, 0,
   (IF(tblHP[[#This Row],[Lead Type]]="Hot",3,IF(tblHP[[#This Row],[Lead Type]]="Warm",2,IF(tblHP[[#This Row],[Lead Type]]="Cold",1,0)))
    + IF(tblHP[[#This Row],[Is_Booked]]=1,4,IF(tblHP[[#This Row],[Is_PreBooked]]=1,2,0))
    + IF(ISNUMBER(tblHP[[#This Row],[Customer Rating]]), tblHP[[#This Row],[Customer Rating]]/10*2, 0)
   )
)</f>
        <v>0</v>
      </c>
      <c r="J534" s="53" t="str">
        <f>IF(tblHP[[#This Row],[Lead_Score]] &gt;= $M$2, "High",
 IF(tblHP[[#This Row],[Lead_Score]] &gt;= $M$3, "Medium", "Low"))</f>
        <v>Low</v>
      </c>
    </row>
    <row r="535" spans="1:10" x14ac:dyDescent="0.3">
      <c r="A535" s="68" t="s">
        <v>561</v>
      </c>
      <c r="B535" s="69" t="s">
        <v>32</v>
      </c>
      <c r="C535" s="69" t="s">
        <v>16</v>
      </c>
      <c r="D535" s="69">
        <f>IF(NOT(ISBLANK(tblClean[[#This Row],[Pre-Booking Date]])), 1, 0)</f>
        <v>1</v>
      </c>
      <c r="E535" s="69">
        <f>IF(NOT(ISBLANK(tblClean[[#This Row],[Booking Date]])), 1, 0)</f>
        <v>1</v>
      </c>
      <c r="F535" s="70">
        <v>1</v>
      </c>
      <c r="G535" s="42">
        <v>45956</v>
      </c>
      <c r="H535" s="66" cm="1">
        <f t="array" ref="H535">IFERROR(INDEX(tblClean[Is_Cancelled],ROW()-1),"")</f>
        <v>0</v>
      </c>
      <c r="I535" s="53">
        <f>IF(tblHP[[#This Row],[Is_Cancelled]]=1, 0,
   (IF(tblHP[[#This Row],[Lead Type]]="Hot",3,IF(tblHP[[#This Row],[Lead Type]]="Warm",2,IF(tblHP[[#This Row],[Lead Type]]="Cold",1,0)))
    + IF(tblHP[[#This Row],[Is_Booked]]=1,4,IF(tblHP[[#This Row],[Is_PreBooked]]=1,2,0))
    + IF(ISNUMBER(tblHP[[#This Row],[Customer Rating]]), tblHP[[#This Row],[Customer Rating]]/10*2, 0)
   )
)</f>
        <v>6.2</v>
      </c>
      <c r="J535" s="53" t="str">
        <f>IF(tblHP[[#This Row],[Lead_Score]] &gt;= $M$2, "High",
 IF(tblHP[[#This Row],[Lead_Score]] &gt;= $M$3, "Medium", "Low"))</f>
        <v>Low</v>
      </c>
    </row>
    <row r="536" spans="1:10" x14ac:dyDescent="0.3">
      <c r="A536" s="65" t="s">
        <v>562</v>
      </c>
      <c r="B536" s="66" t="s">
        <v>32</v>
      </c>
      <c r="C536" s="66" t="s">
        <v>30</v>
      </c>
      <c r="D536" s="66">
        <f>IF(NOT(ISBLANK(tblClean[[#This Row],[Pre-Booking Date]])), 1, 0)</f>
        <v>1</v>
      </c>
      <c r="E536" s="66">
        <f>IF(NOT(ISBLANK(tblClean[[#This Row],[Booking Date]])), 1, 0)</f>
        <v>1</v>
      </c>
      <c r="F536" s="67">
        <v>0</v>
      </c>
      <c r="G536" s="35">
        <v>45939</v>
      </c>
      <c r="H536" s="66" cm="1">
        <f t="array" ref="H536">IFERROR(INDEX(tblClean[Is_Cancelled],ROW()-1),"")</f>
        <v>0</v>
      </c>
      <c r="I536" s="53">
        <f>IF(tblHP[[#This Row],[Is_Cancelled]]=1, 0,
   (IF(tblHP[[#This Row],[Lead Type]]="Hot",3,IF(tblHP[[#This Row],[Lead Type]]="Warm",2,IF(tblHP[[#This Row],[Lead Type]]="Cold",1,0)))
    + IF(tblHP[[#This Row],[Is_Booked]]=1,4,IF(tblHP[[#This Row],[Is_PreBooked]]=1,2,0))
    + IF(ISNUMBER(tblHP[[#This Row],[Customer Rating]]), tblHP[[#This Row],[Customer Rating]]/10*2, 0)
   )
)</f>
        <v>7</v>
      </c>
      <c r="J536" s="53" t="str">
        <f>IF(tblHP[[#This Row],[Lead_Score]] &gt;= $M$2, "High",
 IF(tblHP[[#This Row],[Lead_Score]] &gt;= $M$3, "Medium", "Low"))</f>
        <v>Low</v>
      </c>
    </row>
    <row r="537" spans="1:10" x14ac:dyDescent="0.3">
      <c r="A537" s="68" t="s">
        <v>563</v>
      </c>
      <c r="B537" s="69" t="s">
        <v>32</v>
      </c>
      <c r="C537" s="69" t="s">
        <v>30</v>
      </c>
      <c r="D537" s="69">
        <f>IF(NOT(ISBLANK(tblClean[[#This Row],[Pre-Booking Date]])), 1, 0)</f>
        <v>0</v>
      </c>
      <c r="E537" s="69">
        <f>IF(NOT(ISBLANK(tblClean[[#This Row],[Booking Date]])), 1, 0)</f>
        <v>0</v>
      </c>
      <c r="F537" s="70"/>
      <c r="G537" s="42">
        <v>45941</v>
      </c>
      <c r="H537" s="66" cm="1">
        <f t="array" ref="H537">IFERROR(INDEX(tblClean[Is_Cancelled],ROW()-1),"")</f>
        <v>1</v>
      </c>
      <c r="I537" s="53">
        <f>IF(tblHP[[#This Row],[Is_Cancelled]]=1, 0,
   (IF(tblHP[[#This Row],[Lead Type]]="Hot",3,IF(tblHP[[#This Row],[Lead Type]]="Warm",2,IF(tblHP[[#This Row],[Lead Type]]="Cold",1,0)))
    + IF(tblHP[[#This Row],[Is_Booked]]=1,4,IF(tblHP[[#This Row],[Is_PreBooked]]=1,2,0))
    + IF(ISNUMBER(tblHP[[#This Row],[Customer Rating]]), tblHP[[#This Row],[Customer Rating]]/10*2, 0)
   )
)</f>
        <v>0</v>
      </c>
      <c r="J537" s="53" t="str">
        <f>IF(tblHP[[#This Row],[Lead_Score]] &gt;= $M$2, "High",
 IF(tblHP[[#This Row],[Lead_Score]] &gt;= $M$3, "Medium", "Low"))</f>
        <v>Low</v>
      </c>
    </row>
    <row r="538" spans="1:10" x14ac:dyDescent="0.3">
      <c r="A538" s="65" t="s">
        <v>564</v>
      </c>
      <c r="B538" s="66" t="s">
        <v>21</v>
      </c>
      <c r="C538" s="66" t="s">
        <v>16</v>
      </c>
      <c r="D538" s="66">
        <f>IF(NOT(ISBLANK(tblClean[[#This Row],[Pre-Booking Date]])), 1, 0)</f>
        <v>0</v>
      </c>
      <c r="E538" s="66">
        <f>IF(NOT(ISBLANK(tblClean[[#This Row],[Booking Date]])), 1, 0)</f>
        <v>0</v>
      </c>
      <c r="F538" s="67">
        <v>0</v>
      </c>
      <c r="G538" s="35">
        <v>45950</v>
      </c>
      <c r="H538" s="66" cm="1">
        <f t="array" ref="H538">IFERROR(INDEX(tblClean[Is_Cancelled],ROW()-1),"")</f>
        <v>0</v>
      </c>
      <c r="I538" s="53">
        <f>IF(tblHP[[#This Row],[Is_Cancelled]]=1, 0,
   (IF(tblHP[[#This Row],[Lead Type]]="Hot",3,IF(tblHP[[#This Row],[Lead Type]]="Warm",2,IF(tblHP[[#This Row],[Lead Type]]="Cold",1,0)))
    + IF(tblHP[[#This Row],[Is_Booked]]=1,4,IF(tblHP[[#This Row],[Is_PreBooked]]=1,2,0))
    + IF(ISNUMBER(tblHP[[#This Row],[Customer Rating]]), tblHP[[#This Row],[Customer Rating]]/10*2, 0)
   )
)</f>
        <v>2</v>
      </c>
      <c r="J538" s="53" t="str">
        <f>IF(tblHP[[#This Row],[Lead_Score]] &gt;= $M$2, "High",
 IF(tblHP[[#This Row],[Lead_Score]] &gt;= $M$3, "Medium", "Low"))</f>
        <v>Low</v>
      </c>
    </row>
    <row r="539" spans="1:10" x14ac:dyDescent="0.3">
      <c r="A539" s="68" t="s">
        <v>565</v>
      </c>
      <c r="B539" s="69" t="s">
        <v>15</v>
      </c>
      <c r="C539" s="69" t="s">
        <v>30</v>
      </c>
      <c r="D539" s="69">
        <f>IF(NOT(ISBLANK(tblClean[[#This Row],[Pre-Booking Date]])), 1, 0)</f>
        <v>1</v>
      </c>
      <c r="E539" s="69">
        <f>IF(NOT(ISBLANK(tblClean[[#This Row],[Booking Date]])), 1, 0)</f>
        <v>1</v>
      </c>
      <c r="F539" s="70">
        <v>3</v>
      </c>
      <c r="G539" s="42">
        <v>45953</v>
      </c>
      <c r="H539" s="66" cm="1">
        <f t="array" ref="H539">IFERROR(INDEX(tblClean[Is_Cancelled],ROW()-1),"")</f>
        <v>0</v>
      </c>
      <c r="I539" s="53">
        <f>IF(tblHP[[#This Row],[Is_Cancelled]]=1, 0,
   (IF(tblHP[[#This Row],[Lead Type]]="Hot",3,IF(tblHP[[#This Row],[Lead Type]]="Warm",2,IF(tblHP[[#This Row],[Lead Type]]="Cold",1,0)))
    + IF(tblHP[[#This Row],[Is_Booked]]=1,4,IF(tblHP[[#This Row],[Is_PreBooked]]=1,2,0))
    + IF(ISNUMBER(tblHP[[#This Row],[Customer Rating]]), tblHP[[#This Row],[Customer Rating]]/10*2, 0)
   )
)</f>
        <v>7.6</v>
      </c>
      <c r="J539" s="53" t="str">
        <f>IF(tblHP[[#This Row],[Lead_Score]] &gt;= $M$2, "High",
 IF(tblHP[[#This Row],[Lead_Score]] &gt;= $M$3, "Medium", "Low"))</f>
        <v>Medium</v>
      </c>
    </row>
    <row r="540" spans="1:10" x14ac:dyDescent="0.3">
      <c r="A540" s="65" t="s">
        <v>566</v>
      </c>
      <c r="B540" s="66" t="s">
        <v>32</v>
      </c>
      <c r="C540" s="66" t="s">
        <v>22</v>
      </c>
      <c r="D540" s="66">
        <f>IF(NOT(ISBLANK(tblClean[[#This Row],[Pre-Booking Date]])), 1, 0)</f>
        <v>1</v>
      </c>
      <c r="E540" s="66">
        <f>IF(NOT(ISBLANK(tblClean[[#This Row],[Booking Date]])), 1, 0)</f>
        <v>1</v>
      </c>
      <c r="F540" s="67"/>
      <c r="G540" s="35">
        <v>45943</v>
      </c>
      <c r="H540" s="66" cm="1">
        <f t="array" ref="H540">IFERROR(INDEX(tblClean[Is_Cancelled],ROW()-1),"")</f>
        <v>1</v>
      </c>
      <c r="I540" s="53">
        <f>IF(tblHP[[#This Row],[Is_Cancelled]]=1, 0,
   (IF(tblHP[[#This Row],[Lead Type]]="Hot",3,IF(tblHP[[#This Row],[Lead Type]]="Warm",2,IF(tblHP[[#This Row],[Lead Type]]="Cold",1,0)))
    + IF(tblHP[[#This Row],[Is_Booked]]=1,4,IF(tblHP[[#This Row],[Is_PreBooked]]=1,2,0))
    + IF(ISNUMBER(tblHP[[#This Row],[Customer Rating]]), tblHP[[#This Row],[Customer Rating]]/10*2, 0)
   )
)</f>
        <v>0</v>
      </c>
      <c r="J540" s="53" t="str">
        <f>IF(tblHP[[#This Row],[Lead_Score]] &gt;= $M$2, "High",
 IF(tblHP[[#This Row],[Lead_Score]] &gt;= $M$3, "Medium", "Low"))</f>
        <v>Low</v>
      </c>
    </row>
    <row r="541" spans="1:10" x14ac:dyDescent="0.3">
      <c r="A541" s="68" t="s">
        <v>567</v>
      </c>
      <c r="B541" s="69" t="s">
        <v>15</v>
      </c>
      <c r="C541" s="69" t="s">
        <v>16</v>
      </c>
      <c r="D541" s="69">
        <f>IF(NOT(ISBLANK(tblClean[[#This Row],[Pre-Booking Date]])), 1, 0)</f>
        <v>0</v>
      </c>
      <c r="E541" s="69">
        <f>IF(NOT(ISBLANK(tblClean[[#This Row],[Booking Date]])), 1, 0)</f>
        <v>0</v>
      </c>
      <c r="F541" s="70"/>
      <c r="G541" s="42">
        <v>45951</v>
      </c>
      <c r="H541" s="66" cm="1">
        <f t="array" ref="H541">IFERROR(INDEX(tblClean[Is_Cancelled],ROW()-1),"")</f>
        <v>1</v>
      </c>
      <c r="I541" s="53">
        <f>IF(tblHP[[#This Row],[Is_Cancelled]]=1, 0,
   (IF(tblHP[[#This Row],[Lead Type]]="Hot",3,IF(tblHP[[#This Row],[Lead Type]]="Warm",2,IF(tblHP[[#This Row],[Lead Type]]="Cold",1,0)))
    + IF(tblHP[[#This Row],[Is_Booked]]=1,4,IF(tblHP[[#This Row],[Is_PreBooked]]=1,2,0))
    + IF(ISNUMBER(tblHP[[#This Row],[Customer Rating]]), tblHP[[#This Row],[Customer Rating]]/10*2, 0)
   )
)</f>
        <v>0</v>
      </c>
      <c r="J541" s="53" t="str">
        <f>IF(tblHP[[#This Row],[Lead_Score]] &gt;= $M$2, "High",
 IF(tblHP[[#This Row],[Lead_Score]] &gt;= $M$3, "Medium", "Low"))</f>
        <v>Low</v>
      </c>
    </row>
    <row r="542" spans="1:10" x14ac:dyDescent="0.3">
      <c r="A542" s="65" t="s">
        <v>568</v>
      </c>
      <c r="B542" s="66" t="s">
        <v>15</v>
      </c>
      <c r="C542" s="66" t="s">
        <v>30</v>
      </c>
      <c r="D542" s="66">
        <f>IF(NOT(ISBLANK(tblClean[[#This Row],[Pre-Booking Date]])), 1, 0)</f>
        <v>1</v>
      </c>
      <c r="E542" s="66">
        <f>IF(NOT(ISBLANK(tblClean[[#This Row],[Booking Date]])), 1, 0)</f>
        <v>1</v>
      </c>
      <c r="F542" s="67">
        <v>9</v>
      </c>
      <c r="G542" s="35">
        <v>45933</v>
      </c>
      <c r="H542" s="66" cm="1">
        <f t="array" ref="H542">IFERROR(INDEX(tblClean[Is_Cancelled],ROW()-1),"")</f>
        <v>0</v>
      </c>
      <c r="I542"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542" s="53" t="str">
        <f>IF(tblHP[[#This Row],[Lead_Score]] &gt;= $M$2, "High",
 IF(tblHP[[#This Row],[Lead_Score]] &gt;= $M$3, "Medium", "Low"))</f>
        <v>High</v>
      </c>
    </row>
    <row r="543" spans="1:10" x14ac:dyDescent="0.3">
      <c r="A543" s="68" t="s">
        <v>569</v>
      </c>
      <c r="B543" s="69" t="s">
        <v>21</v>
      </c>
      <c r="C543" s="69" t="s">
        <v>22</v>
      </c>
      <c r="D543" s="69">
        <f>IF(NOT(ISBLANK(tblClean[[#This Row],[Pre-Booking Date]])), 1, 0)</f>
        <v>1</v>
      </c>
      <c r="E543" s="69">
        <f>IF(NOT(ISBLANK(tblClean[[#This Row],[Booking Date]])), 1, 0)</f>
        <v>1</v>
      </c>
      <c r="F543" s="70"/>
      <c r="G543" s="42">
        <v>45958</v>
      </c>
      <c r="H543" s="66" cm="1">
        <f t="array" ref="H543">IFERROR(INDEX(tblClean[Is_Cancelled],ROW()-1),"")</f>
        <v>1</v>
      </c>
      <c r="I543" s="53">
        <f>IF(tblHP[[#This Row],[Is_Cancelled]]=1, 0,
   (IF(tblHP[[#This Row],[Lead Type]]="Hot",3,IF(tblHP[[#This Row],[Lead Type]]="Warm",2,IF(tblHP[[#This Row],[Lead Type]]="Cold",1,0)))
    + IF(tblHP[[#This Row],[Is_Booked]]=1,4,IF(tblHP[[#This Row],[Is_PreBooked]]=1,2,0))
    + IF(ISNUMBER(tblHP[[#This Row],[Customer Rating]]), tblHP[[#This Row],[Customer Rating]]/10*2, 0)
   )
)</f>
        <v>0</v>
      </c>
      <c r="J543" s="53" t="str">
        <f>IF(tblHP[[#This Row],[Lead_Score]] &gt;= $M$2, "High",
 IF(tblHP[[#This Row],[Lead_Score]] &gt;= $M$3, "Medium", "Low"))</f>
        <v>Low</v>
      </c>
    </row>
    <row r="544" spans="1:10" x14ac:dyDescent="0.3">
      <c r="A544" s="65" t="s">
        <v>570</v>
      </c>
      <c r="B544" s="66" t="s">
        <v>32</v>
      </c>
      <c r="C544" s="66" t="s">
        <v>16</v>
      </c>
      <c r="D544" s="66">
        <f>IF(NOT(ISBLANK(tblClean[[#This Row],[Pre-Booking Date]])), 1, 0)</f>
        <v>1</v>
      </c>
      <c r="E544" s="66">
        <f>IF(NOT(ISBLANK(tblClean[[#This Row],[Booking Date]])), 1, 0)</f>
        <v>1</v>
      </c>
      <c r="F544" s="67">
        <v>9</v>
      </c>
      <c r="G544" s="35">
        <v>45941</v>
      </c>
      <c r="H544" s="66" cm="1">
        <f t="array" ref="H544">IFERROR(INDEX(tblClean[Is_Cancelled],ROW()-1),"")</f>
        <v>0</v>
      </c>
      <c r="I544" s="53">
        <f>IF(tblHP[[#This Row],[Is_Cancelled]]=1, 0,
   (IF(tblHP[[#This Row],[Lead Type]]="Hot",3,IF(tblHP[[#This Row],[Lead Type]]="Warm",2,IF(tblHP[[#This Row],[Lead Type]]="Cold",1,0)))
    + IF(tblHP[[#This Row],[Is_Booked]]=1,4,IF(tblHP[[#This Row],[Is_PreBooked]]=1,2,0))
    + IF(ISNUMBER(tblHP[[#This Row],[Customer Rating]]), tblHP[[#This Row],[Customer Rating]]/10*2, 0)
   )
)</f>
        <v>7.8</v>
      </c>
      <c r="J544" s="53" t="str">
        <f>IF(tblHP[[#This Row],[Lead_Score]] &gt;= $M$2, "High",
 IF(tblHP[[#This Row],[Lead_Score]] &gt;= $M$3, "Medium", "Low"))</f>
        <v>Medium</v>
      </c>
    </row>
    <row r="545" spans="1:10" x14ac:dyDescent="0.3">
      <c r="A545" s="68" t="s">
        <v>571</v>
      </c>
      <c r="B545" s="69" t="s">
        <v>32</v>
      </c>
      <c r="C545" s="69" t="s">
        <v>16</v>
      </c>
      <c r="D545" s="69">
        <f>IF(NOT(ISBLANK(tblClean[[#This Row],[Pre-Booking Date]])), 1, 0)</f>
        <v>1</v>
      </c>
      <c r="E545" s="69">
        <f>IF(NOT(ISBLANK(tblClean[[#This Row],[Booking Date]])), 1, 0)</f>
        <v>1</v>
      </c>
      <c r="F545" s="70">
        <v>4</v>
      </c>
      <c r="G545" s="42">
        <v>45958</v>
      </c>
      <c r="H545" s="66" cm="1">
        <f t="array" ref="H545">IFERROR(INDEX(tblClean[Is_Cancelled],ROW()-1),"")</f>
        <v>0</v>
      </c>
      <c r="I545" s="53">
        <f>IF(tblHP[[#This Row],[Is_Cancelled]]=1, 0,
   (IF(tblHP[[#This Row],[Lead Type]]="Hot",3,IF(tblHP[[#This Row],[Lead Type]]="Warm",2,IF(tblHP[[#This Row],[Lead Type]]="Cold",1,0)))
    + IF(tblHP[[#This Row],[Is_Booked]]=1,4,IF(tblHP[[#This Row],[Is_PreBooked]]=1,2,0))
    + IF(ISNUMBER(tblHP[[#This Row],[Customer Rating]]), tblHP[[#This Row],[Customer Rating]]/10*2, 0)
   )
)</f>
        <v>6.8</v>
      </c>
      <c r="J545" s="53" t="str">
        <f>IF(tblHP[[#This Row],[Lead_Score]] &gt;= $M$2, "High",
 IF(tblHP[[#This Row],[Lead_Score]] &gt;= $M$3, "Medium", "Low"))</f>
        <v>Low</v>
      </c>
    </row>
    <row r="546" spans="1:10" x14ac:dyDescent="0.3">
      <c r="A546" s="65" t="s">
        <v>572</v>
      </c>
      <c r="B546" s="66" t="s">
        <v>15</v>
      </c>
      <c r="C546" s="66" t="s">
        <v>30</v>
      </c>
      <c r="D546" s="66">
        <f>IF(NOT(ISBLANK(tblClean[[#This Row],[Pre-Booking Date]])), 1, 0)</f>
        <v>1</v>
      </c>
      <c r="E546" s="66">
        <f>IF(NOT(ISBLANK(tblClean[[#This Row],[Booking Date]])), 1, 0)</f>
        <v>1</v>
      </c>
      <c r="F546" s="67">
        <v>1</v>
      </c>
      <c r="G546" s="35">
        <v>45952</v>
      </c>
      <c r="H546" s="66" cm="1">
        <f t="array" ref="H546">IFERROR(INDEX(tblClean[Is_Cancelled],ROW()-1),"")</f>
        <v>0</v>
      </c>
      <c r="I546" s="53">
        <f>IF(tblHP[[#This Row],[Is_Cancelled]]=1, 0,
   (IF(tblHP[[#This Row],[Lead Type]]="Hot",3,IF(tblHP[[#This Row],[Lead Type]]="Warm",2,IF(tblHP[[#This Row],[Lead Type]]="Cold",1,0)))
    + IF(tblHP[[#This Row],[Is_Booked]]=1,4,IF(tblHP[[#This Row],[Is_PreBooked]]=1,2,0))
    + IF(ISNUMBER(tblHP[[#This Row],[Customer Rating]]), tblHP[[#This Row],[Customer Rating]]/10*2, 0)
   )
)</f>
        <v>7.2</v>
      </c>
      <c r="J546" s="53" t="str">
        <f>IF(tblHP[[#This Row],[Lead_Score]] &gt;= $M$2, "High",
 IF(tblHP[[#This Row],[Lead_Score]] &gt;= $M$3, "Medium", "Low"))</f>
        <v>Low</v>
      </c>
    </row>
    <row r="547" spans="1:10" x14ac:dyDescent="0.3">
      <c r="A547" s="68" t="s">
        <v>573</v>
      </c>
      <c r="B547" s="69" t="s">
        <v>19</v>
      </c>
      <c r="C547" s="69" t="s">
        <v>30</v>
      </c>
      <c r="D547" s="69">
        <f>IF(NOT(ISBLANK(tblClean[[#This Row],[Pre-Booking Date]])), 1, 0)</f>
        <v>0</v>
      </c>
      <c r="E547" s="69">
        <f>IF(NOT(ISBLANK(tblClean[[#This Row],[Booking Date]])), 1, 0)</f>
        <v>0</v>
      </c>
      <c r="F547" s="70">
        <v>6</v>
      </c>
      <c r="G547" s="42">
        <v>45958</v>
      </c>
      <c r="H547" s="66" cm="1">
        <f t="array" ref="H547">IFERROR(INDEX(tblClean[Is_Cancelled],ROW()-1),"")</f>
        <v>0</v>
      </c>
      <c r="I547" s="53">
        <f>IF(tblHP[[#This Row],[Is_Cancelled]]=1, 0,
   (IF(tblHP[[#This Row],[Lead Type]]="Hot",3,IF(tblHP[[#This Row],[Lead Type]]="Warm",2,IF(tblHP[[#This Row],[Lead Type]]="Cold",1,0)))
    + IF(tblHP[[#This Row],[Is_Booked]]=1,4,IF(tblHP[[#This Row],[Is_PreBooked]]=1,2,0))
    + IF(ISNUMBER(tblHP[[#This Row],[Customer Rating]]), tblHP[[#This Row],[Customer Rating]]/10*2, 0)
   )
)</f>
        <v>4.2</v>
      </c>
      <c r="J547" s="53" t="str">
        <f>IF(tblHP[[#This Row],[Lead_Score]] &gt;= $M$2, "High",
 IF(tblHP[[#This Row],[Lead_Score]] &gt;= $M$3, "Medium", "Low"))</f>
        <v>Low</v>
      </c>
    </row>
    <row r="548" spans="1:10" x14ac:dyDescent="0.3">
      <c r="A548" s="65" t="s">
        <v>574</v>
      </c>
      <c r="B548" s="66" t="s">
        <v>21</v>
      </c>
      <c r="C548" s="66" t="s">
        <v>16</v>
      </c>
      <c r="D548" s="66">
        <f>IF(NOT(ISBLANK(tblClean[[#This Row],[Pre-Booking Date]])), 1, 0)</f>
        <v>1</v>
      </c>
      <c r="E548" s="66">
        <f>IF(NOT(ISBLANK(tblClean[[#This Row],[Booking Date]])), 1, 0)</f>
        <v>1</v>
      </c>
      <c r="F548" s="67">
        <v>3</v>
      </c>
      <c r="G548" s="35">
        <v>45948</v>
      </c>
      <c r="H548" s="66" cm="1">
        <f t="array" ref="H548">IFERROR(INDEX(tblClean[Is_Cancelled],ROW()-1),"")</f>
        <v>0</v>
      </c>
      <c r="I548" s="53">
        <f>IF(tblHP[[#This Row],[Is_Cancelled]]=1, 0,
   (IF(tblHP[[#This Row],[Lead Type]]="Hot",3,IF(tblHP[[#This Row],[Lead Type]]="Warm",2,IF(tblHP[[#This Row],[Lead Type]]="Cold",1,0)))
    + IF(tblHP[[#This Row],[Is_Booked]]=1,4,IF(tblHP[[#This Row],[Is_PreBooked]]=1,2,0))
    + IF(ISNUMBER(tblHP[[#This Row],[Customer Rating]]), tblHP[[#This Row],[Customer Rating]]/10*2, 0)
   )
)</f>
        <v>6.6</v>
      </c>
      <c r="J548" s="53" t="str">
        <f>IF(tblHP[[#This Row],[Lead_Score]] &gt;= $M$2, "High",
 IF(tblHP[[#This Row],[Lead_Score]] &gt;= $M$3, "Medium", "Low"))</f>
        <v>Low</v>
      </c>
    </row>
    <row r="549" spans="1:10" x14ac:dyDescent="0.3">
      <c r="A549" s="68" t="s">
        <v>575</v>
      </c>
      <c r="B549" s="69" t="s">
        <v>21</v>
      </c>
      <c r="C549" s="69" t="s">
        <v>16</v>
      </c>
      <c r="D549" s="69">
        <f>IF(NOT(ISBLANK(tblClean[[#This Row],[Pre-Booking Date]])), 1, 0)</f>
        <v>1</v>
      </c>
      <c r="E549" s="69">
        <f>IF(NOT(ISBLANK(tblClean[[#This Row],[Booking Date]])), 1, 0)</f>
        <v>1</v>
      </c>
      <c r="F549" s="70">
        <v>4</v>
      </c>
      <c r="G549" s="42">
        <v>45943</v>
      </c>
      <c r="H549" s="66" cm="1">
        <f t="array" ref="H549">IFERROR(INDEX(tblClean[Is_Cancelled],ROW()-1),"")</f>
        <v>0</v>
      </c>
      <c r="I549" s="53">
        <f>IF(tblHP[[#This Row],[Is_Cancelled]]=1, 0,
   (IF(tblHP[[#This Row],[Lead Type]]="Hot",3,IF(tblHP[[#This Row],[Lead Type]]="Warm",2,IF(tblHP[[#This Row],[Lead Type]]="Cold",1,0)))
    + IF(tblHP[[#This Row],[Is_Booked]]=1,4,IF(tblHP[[#This Row],[Is_PreBooked]]=1,2,0))
    + IF(ISNUMBER(tblHP[[#This Row],[Customer Rating]]), tblHP[[#This Row],[Customer Rating]]/10*2, 0)
   )
)</f>
        <v>6.8</v>
      </c>
      <c r="J549" s="53" t="str">
        <f>IF(tblHP[[#This Row],[Lead_Score]] &gt;= $M$2, "High",
 IF(tblHP[[#This Row],[Lead_Score]] &gt;= $M$3, "Medium", "Low"))</f>
        <v>Low</v>
      </c>
    </row>
    <row r="550" spans="1:10" x14ac:dyDescent="0.3">
      <c r="A550" s="65" t="s">
        <v>576</v>
      </c>
      <c r="B550" s="66" t="s">
        <v>21</v>
      </c>
      <c r="C550" s="66" t="s">
        <v>16</v>
      </c>
      <c r="D550" s="66">
        <f>IF(NOT(ISBLANK(tblClean[[#This Row],[Pre-Booking Date]])), 1, 0)</f>
        <v>0</v>
      </c>
      <c r="E550" s="66">
        <f>IF(NOT(ISBLANK(tblClean[[#This Row],[Booking Date]])), 1, 0)</f>
        <v>0</v>
      </c>
      <c r="F550" s="67">
        <v>6</v>
      </c>
      <c r="G550" s="35">
        <v>45961</v>
      </c>
      <c r="H550" s="66" cm="1">
        <f t="array" ref="H550">IFERROR(INDEX(tblClean[Is_Cancelled],ROW()-1),"")</f>
        <v>0</v>
      </c>
      <c r="I550" s="53">
        <f>IF(tblHP[[#This Row],[Is_Cancelled]]=1, 0,
   (IF(tblHP[[#This Row],[Lead Type]]="Hot",3,IF(tblHP[[#This Row],[Lead Type]]="Warm",2,IF(tblHP[[#This Row],[Lead Type]]="Cold",1,0)))
    + IF(tblHP[[#This Row],[Is_Booked]]=1,4,IF(tblHP[[#This Row],[Is_PreBooked]]=1,2,0))
    + IF(ISNUMBER(tblHP[[#This Row],[Customer Rating]]), tblHP[[#This Row],[Customer Rating]]/10*2, 0)
   )
)</f>
        <v>3.2</v>
      </c>
      <c r="J550" s="53" t="str">
        <f>IF(tblHP[[#This Row],[Lead_Score]] &gt;= $M$2, "High",
 IF(tblHP[[#This Row],[Lead_Score]] &gt;= $M$3, "Medium", "Low"))</f>
        <v>Low</v>
      </c>
    </row>
    <row r="551" spans="1:10" x14ac:dyDescent="0.3">
      <c r="A551" s="68" t="s">
        <v>577</v>
      </c>
      <c r="B551" s="69" t="s">
        <v>21</v>
      </c>
      <c r="C551" s="69" t="s">
        <v>16</v>
      </c>
      <c r="D551" s="69">
        <f>IF(NOT(ISBLANK(tblClean[[#This Row],[Pre-Booking Date]])), 1, 0)</f>
        <v>1</v>
      </c>
      <c r="E551" s="69">
        <f>IF(NOT(ISBLANK(tblClean[[#This Row],[Booking Date]])), 1, 0)</f>
        <v>1</v>
      </c>
      <c r="F551" s="70">
        <v>5</v>
      </c>
      <c r="G551" s="42">
        <v>45941</v>
      </c>
      <c r="H551" s="66" cm="1">
        <f t="array" ref="H551">IFERROR(INDEX(tblClean[Is_Cancelled],ROW()-1),"")</f>
        <v>0</v>
      </c>
      <c r="I551" s="53">
        <f>IF(tblHP[[#This Row],[Is_Cancelled]]=1, 0,
   (IF(tblHP[[#This Row],[Lead Type]]="Hot",3,IF(tblHP[[#This Row],[Lead Type]]="Warm",2,IF(tblHP[[#This Row],[Lead Type]]="Cold",1,0)))
    + IF(tblHP[[#This Row],[Is_Booked]]=1,4,IF(tblHP[[#This Row],[Is_PreBooked]]=1,2,0))
    + IF(ISNUMBER(tblHP[[#This Row],[Customer Rating]]), tblHP[[#This Row],[Customer Rating]]/10*2, 0)
   )
)</f>
        <v>7</v>
      </c>
      <c r="J551" s="53" t="str">
        <f>IF(tblHP[[#This Row],[Lead_Score]] &gt;= $M$2, "High",
 IF(tblHP[[#This Row],[Lead_Score]] &gt;= $M$3, "Medium", "Low"))</f>
        <v>Low</v>
      </c>
    </row>
    <row r="552" spans="1:10" x14ac:dyDescent="0.3">
      <c r="A552" s="65" t="s">
        <v>578</v>
      </c>
      <c r="B552" s="66" t="s">
        <v>32</v>
      </c>
      <c r="C552" s="66" t="s">
        <v>16</v>
      </c>
      <c r="D552" s="66">
        <f>IF(NOT(ISBLANK(tblClean[[#This Row],[Pre-Booking Date]])), 1, 0)</f>
        <v>1</v>
      </c>
      <c r="E552" s="66">
        <f>IF(NOT(ISBLANK(tblClean[[#This Row],[Booking Date]])), 1, 0)</f>
        <v>1</v>
      </c>
      <c r="F552" s="67">
        <v>3</v>
      </c>
      <c r="G552" s="35">
        <v>45951</v>
      </c>
      <c r="H552" s="66" cm="1">
        <f t="array" ref="H552">IFERROR(INDEX(tblClean[Is_Cancelled],ROW()-1),"")</f>
        <v>0</v>
      </c>
      <c r="I552" s="53">
        <f>IF(tblHP[[#This Row],[Is_Cancelled]]=1, 0,
   (IF(tblHP[[#This Row],[Lead Type]]="Hot",3,IF(tblHP[[#This Row],[Lead Type]]="Warm",2,IF(tblHP[[#This Row],[Lead Type]]="Cold",1,0)))
    + IF(tblHP[[#This Row],[Is_Booked]]=1,4,IF(tblHP[[#This Row],[Is_PreBooked]]=1,2,0))
    + IF(ISNUMBER(tblHP[[#This Row],[Customer Rating]]), tblHP[[#This Row],[Customer Rating]]/10*2, 0)
   )
)</f>
        <v>6.6</v>
      </c>
      <c r="J552" s="53" t="str">
        <f>IF(tblHP[[#This Row],[Lead_Score]] &gt;= $M$2, "High",
 IF(tblHP[[#This Row],[Lead_Score]] &gt;= $M$3, "Medium", "Low"))</f>
        <v>Low</v>
      </c>
    </row>
    <row r="553" spans="1:10" x14ac:dyDescent="0.3">
      <c r="A553" s="68" t="s">
        <v>579</v>
      </c>
      <c r="B553" s="69" t="s">
        <v>32</v>
      </c>
      <c r="C553" s="69" t="s">
        <v>30</v>
      </c>
      <c r="D553" s="69">
        <f>IF(NOT(ISBLANK(tblClean[[#This Row],[Pre-Booking Date]])), 1, 0)</f>
        <v>1</v>
      </c>
      <c r="E553" s="69">
        <f>IF(NOT(ISBLANK(tblClean[[#This Row],[Booking Date]])), 1, 0)</f>
        <v>1</v>
      </c>
      <c r="F553" s="70">
        <v>3</v>
      </c>
      <c r="G553" s="42">
        <v>45953</v>
      </c>
      <c r="H553" s="66" cm="1">
        <f t="array" ref="H553">IFERROR(INDEX(tblClean[Is_Cancelled],ROW()-1),"")</f>
        <v>0</v>
      </c>
      <c r="I553" s="53">
        <f>IF(tblHP[[#This Row],[Is_Cancelled]]=1, 0,
   (IF(tblHP[[#This Row],[Lead Type]]="Hot",3,IF(tblHP[[#This Row],[Lead Type]]="Warm",2,IF(tblHP[[#This Row],[Lead Type]]="Cold",1,0)))
    + IF(tblHP[[#This Row],[Is_Booked]]=1,4,IF(tblHP[[#This Row],[Is_PreBooked]]=1,2,0))
    + IF(ISNUMBER(tblHP[[#This Row],[Customer Rating]]), tblHP[[#This Row],[Customer Rating]]/10*2, 0)
   )
)</f>
        <v>7.6</v>
      </c>
      <c r="J553" s="53" t="str">
        <f>IF(tblHP[[#This Row],[Lead_Score]] &gt;= $M$2, "High",
 IF(tblHP[[#This Row],[Lead_Score]] &gt;= $M$3, "Medium", "Low"))</f>
        <v>Medium</v>
      </c>
    </row>
    <row r="554" spans="1:10" x14ac:dyDescent="0.3">
      <c r="A554" s="65" t="s">
        <v>580</v>
      </c>
      <c r="B554" s="66" t="s">
        <v>19</v>
      </c>
      <c r="C554" s="66" t="s">
        <v>16</v>
      </c>
      <c r="D554" s="66">
        <f>IF(NOT(ISBLANK(tblClean[[#This Row],[Pre-Booking Date]])), 1, 0)</f>
        <v>1</v>
      </c>
      <c r="E554" s="66">
        <f>IF(NOT(ISBLANK(tblClean[[#This Row],[Booking Date]])), 1, 0)</f>
        <v>1</v>
      </c>
      <c r="F554" s="67">
        <v>9</v>
      </c>
      <c r="G554" s="35">
        <v>45959</v>
      </c>
      <c r="H554" s="66" cm="1">
        <f t="array" ref="H554">IFERROR(INDEX(tblClean[Is_Cancelled],ROW()-1),"")</f>
        <v>0</v>
      </c>
      <c r="I554" s="53">
        <f>IF(tblHP[[#This Row],[Is_Cancelled]]=1, 0,
   (IF(tblHP[[#This Row],[Lead Type]]="Hot",3,IF(tblHP[[#This Row],[Lead Type]]="Warm",2,IF(tblHP[[#This Row],[Lead Type]]="Cold",1,0)))
    + IF(tblHP[[#This Row],[Is_Booked]]=1,4,IF(tblHP[[#This Row],[Is_PreBooked]]=1,2,0))
    + IF(ISNUMBER(tblHP[[#This Row],[Customer Rating]]), tblHP[[#This Row],[Customer Rating]]/10*2, 0)
   )
)</f>
        <v>7.8</v>
      </c>
      <c r="J554" s="53" t="str">
        <f>IF(tblHP[[#This Row],[Lead_Score]] &gt;= $M$2, "High",
 IF(tblHP[[#This Row],[Lead_Score]] &gt;= $M$3, "Medium", "Low"))</f>
        <v>Medium</v>
      </c>
    </row>
    <row r="555" spans="1:10" x14ac:dyDescent="0.3">
      <c r="A555" s="68" t="s">
        <v>581</v>
      </c>
      <c r="B555" s="69" t="s">
        <v>21</v>
      </c>
      <c r="C555" s="69" t="s">
        <v>22</v>
      </c>
      <c r="D555" s="69">
        <f>IF(NOT(ISBLANK(tblClean[[#This Row],[Pre-Booking Date]])), 1, 0)</f>
        <v>1</v>
      </c>
      <c r="E555" s="69">
        <f>IF(NOT(ISBLANK(tblClean[[#This Row],[Booking Date]])), 1, 0)</f>
        <v>1</v>
      </c>
      <c r="F555" s="70"/>
      <c r="G555" s="42">
        <v>45955</v>
      </c>
      <c r="H555" s="66" cm="1">
        <f t="array" ref="H555">IFERROR(INDEX(tblClean[Is_Cancelled],ROW()-1),"")</f>
        <v>1</v>
      </c>
      <c r="I555" s="53">
        <f>IF(tblHP[[#This Row],[Is_Cancelled]]=1, 0,
   (IF(tblHP[[#This Row],[Lead Type]]="Hot",3,IF(tblHP[[#This Row],[Lead Type]]="Warm",2,IF(tblHP[[#This Row],[Lead Type]]="Cold",1,0)))
    + IF(tblHP[[#This Row],[Is_Booked]]=1,4,IF(tblHP[[#This Row],[Is_PreBooked]]=1,2,0))
    + IF(ISNUMBER(tblHP[[#This Row],[Customer Rating]]), tblHP[[#This Row],[Customer Rating]]/10*2, 0)
   )
)</f>
        <v>0</v>
      </c>
      <c r="J555" s="53" t="str">
        <f>IF(tblHP[[#This Row],[Lead_Score]] &gt;= $M$2, "High",
 IF(tblHP[[#This Row],[Lead_Score]] &gt;= $M$3, "Medium", "Low"))</f>
        <v>Low</v>
      </c>
    </row>
    <row r="556" spans="1:10" x14ac:dyDescent="0.3">
      <c r="A556" s="65" t="s">
        <v>582</v>
      </c>
      <c r="B556" s="66" t="s">
        <v>21</v>
      </c>
      <c r="C556" s="66" t="s">
        <v>16</v>
      </c>
      <c r="D556" s="66">
        <f>IF(NOT(ISBLANK(tblClean[[#This Row],[Pre-Booking Date]])), 1, 0)</f>
        <v>1</v>
      </c>
      <c r="E556" s="66">
        <f>IF(NOT(ISBLANK(tblClean[[#This Row],[Booking Date]])), 1, 0)</f>
        <v>1</v>
      </c>
      <c r="F556" s="67">
        <v>2</v>
      </c>
      <c r="G556" s="35">
        <v>45946</v>
      </c>
      <c r="H556" s="66" cm="1">
        <f t="array" ref="H556">IFERROR(INDEX(tblClean[Is_Cancelled],ROW()-1),"")</f>
        <v>0</v>
      </c>
      <c r="I556" s="53">
        <f>IF(tblHP[[#This Row],[Is_Cancelled]]=1, 0,
   (IF(tblHP[[#This Row],[Lead Type]]="Hot",3,IF(tblHP[[#This Row],[Lead Type]]="Warm",2,IF(tblHP[[#This Row],[Lead Type]]="Cold",1,0)))
    + IF(tblHP[[#This Row],[Is_Booked]]=1,4,IF(tblHP[[#This Row],[Is_PreBooked]]=1,2,0))
    + IF(ISNUMBER(tblHP[[#This Row],[Customer Rating]]), tblHP[[#This Row],[Customer Rating]]/10*2, 0)
   )
)</f>
        <v>6.4</v>
      </c>
      <c r="J556" s="53" t="str">
        <f>IF(tblHP[[#This Row],[Lead_Score]] &gt;= $M$2, "High",
 IF(tblHP[[#This Row],[Lead_Score]] &gt;= $M$3, "Medium", "Low"))</f>
        <v>Low</v>
      </c>
    </row>
    <row r="557" spans="1:10" x14ac:dyDescent="0.3">
      <c r="A557" s="68" t="s">
        <v>583</v>
      </c>
      <c r="B557" s="69" t="s">
        <v>15</v>
      </c>
      <c r="C557" s="69" t="s">
        <v>16</v>
      </c>
      <c r="D557" s="69">
        <f>IF(NOT(ISBLANK(tblClean[[#This Row],[Pre-Booking Date]])), 1, 0)</f>
        <v>1</v>
      </c>
      <c r="E557" s="69">
        <f>IF(NOT(ISBLANK(tblClean[[#This Row],[Booking Date]])), 1, 0)</f>
        <v>1</v>
      </c>
      <c r="F557" s="70">
        <v>8</v>
      </c>
      <c r="G557" s="42">
        <v>45958</v>
      </c>
      <c r="H557" s="66" cm="1">
        <f t="array" ref="H557">IFERROR(INDEX(tblClean[Is_Cancelled],ROW()-1),"")</f>
        <v>0</v>
      </c>
      <c r="I557" s="53">
        <f>IF(tblHP[[#This Row],[Is_Cancelled]]=1, 0,
   (IF(tblHP[[#This Row],[Lead Type]]="Hot",3,IF(tblHP[[#This Row],[Lead Type]]="Warm",2,IF(tblHP[[#This Row],[Lead Type]]="Cold",1,0)))
    + IF(tblHP[[#This Row],[Is_Booked]]=1,4,IF(tblHP[[#This Row],[Is_PreBooked]]=1,2,0))
    + IF(ISNUMBER(tblHP[[#This Row],[Customer Rating]]), tblHP[[#This Row],[Customer Rating]]/10*2, 0)
   )
)</f>
        <v>7.6</v>
      </c>
      <c r="J557" s="53" t="str">
        <f>IF(tblHP[[#This Row],[Lead_Score]] &gt;= $M$2, "High",
 IF(tblHP[[#This Row],[Lead_Score]] &gt;= $M$3, "Medium", "Low"))</f>
        <v>Medium</v>
      </c>
    </row>
    <row r="558" spans="1:10" x14ac:dyDescent="0.3">
      <c r="A558" s="65" t="s">
        <v>584</v>
      </c>
      <c r="B558" s="66" t="s">
        <v>32</v>
      </c>
      <c r="C558" s="66" t="s">
        <v>30</v>
      </c>
      <c r="D558" s="66">
        <f>IF(NOT(ISBLANK(tblClean[[#This Row],[Pre-Booking Date]])), 1, 0)</f>
        <v>1</v>
      </c>
      <c r="E558" s="66">
        <f>IF(NOT(ISBLANK(tblClean[[#This Row],[Booking Date]])), 1, 0)</f>
        <v>1</v>
      </c>
      <c r="F558" s="67">
        <v>1</v>
      </c>
      <c r="G558" s="35">
        <v>45948</v>
      </c>
      <c r="H558" s="66" cm="1">
        <f t="array" ref="H558">IFERROR(INDEX(tblClean[Is_Cancelled],ROW()-1),"")</f>
        <v>0</v>
      </c>
      <c r="I558" s="53">
        <f>IF(tblHP[[#This Row],[Is_Cancelled]]=1, 0,
   (IF(tblHP[[#This Row],[Lead Type]]="Hot",3,IF(tblHP[[#This Row],[Lead Type]]="Warm",2,IF(tblHP[[#This Row],[Lead Type]]="Cold",1,0)))
    + IF(tblHP[[#This Row],[Is_Booked]]=1,4,IF(tblHP[[#This Row],[Is_PreBooked]]=1,2,0))
    + IF(ISNUMBER(tblHP[[#This Row],[Customer Rating]]), tblHP[[#This Row],[Customer Rating]]/10*2, 0)
   )
)</f>
        <v>7.2</v>
      </c>
      <c r="J558" s="53" t="str">
        <f>IF(tblHP[[#This Row],[Lead_Score]] &gt;= $M$2, "High",
 IF(tblHP[[#This Row],[Lead_Score]] &gt;= $M$3, "Medium", "Low"))</f>
        <v>Low</v>
      </c>
    </row>
    <row r="559" spans="1:10" x14ac:dyDescent="0.3">
      <c r="A559" s="68" t="s">
        <v>585</v>
      </c>
      <c r="B559" s="69" t="s">
        <v>21</v>
      </c>
      <c r="C559" s="69" t="s">
        <v>16</v>
      </c>
      <c r="D559" s="69">
        <f>IF(NOT(ISBLANK(tblClean[[#This Row],[Pre-Booking Date]])), 1, 0)</f>
        <v>1</v>
      </c>
      <c r="E559" s="69">
        <f>IF(NOT(ISBLANK(tblClean[[#This Row],[Booking Date]])), 1, 0)</f>
        <v>1</v>
      </c>
      <c r="F559" s="70">
        <v>2</v>
      </c>
      <c r="G559" s="42">
        <v>45932</v>
      </c>
      <c r="H559" s="66" cm="1">
        <f t="array" ref="H559">IFERROR(INDEX(tblClean[Is_Cancelled],ROW()-1),"")</f>
        <v>0</v>
      </c>
      <c r="I559" s="53">
        <f>IF(tblHP[[#This Row],[Is_Cancelled]]=1, 0,
   (IF(tblHP[[#This Row],[Lead Type]]="Hot",3,IF(tblHP[[#This Row],[Lead Type]]="Warm",2,IF(tblHP[[#This Row],[Lead Type]]="Cold",1,0)))
    + IF(tblHP[[#This Row],[Is_Booked]]=1,4,IF(tblHP[[#This Row],[Is_PreBooked]]=1,2,0))
    + IF(ISNUMBER(tblHP[[#This Row],[Customer Rating]]), tblHP[[#This Row],[Customer Rating]]/10*2, 0)
   )
)</f>
        <v>6.4</v>
      </c>
      <c r="J559" s="53" t="str">
        <f>IF(tblHP[[#This Row],[Lead_Score]] &gt;= $M$2, "High",
 IF(tblHP[[#This Row],[Lead_Score]] &gt;= $M$3, "Medium", "Low"))</f>
        <v>Low</v>
      </c>
    </row>
    <row r="560" spans="1:10" x14ac:dyDescent="0.3">
      <c r="A560" s="65" t="s">
        <v>586</v>
      </c>
      <c r="B560" s="66" t="s">
        <v>19</v>
      </c>
      <c r="C560" s="66" t="s">
        <v>16</v>
      </c>
      <c r="D560" s="66">
        <f>IF(NOT(ISBLANK(tblClean[[#This Row],[Pre-Booking Date]])), 1, 0)</f>
        <v>1</v>
      </c>
      <c r="E560" s="66">
        <f>IF(NOT(ISBLANK(tblClean[[#This Row],[Booking Date]])), 1, 0)</f>
        <v>1</v>
      </c>
      <c r="F560" s="67">
        <v>6</v>
      </c>
      <c r="G560" s="35">
        <v>45950</v>
      </c>
      <c r="H560" s="66" cm="1">
        <f t="array" ref="H560">IFERROR(INDEX(tblClean[Is_Cancelled],ROW()-1),"")</f>
        <v>0</v>
      </c>
      <c r="I560" s="53">
        <f>IF(tblHP[[#This Row],[Is_Cancelled]]=1, 0,
   (IF(tblHP[[#This Row],[Lead Type]]="Hot",3,IF(tblHP[[#This Row],[Lead Type]]="Warm",2,IF(tblHP[[#This Row],[Lead Type]]="Cold",1,0)))
    + IF(tblHP[[#This Row],[Is_Booked]]=1,4,IF(tblHP[[#This Row],[Is_PreBooked]]=1,2,0))
    + IF(ISNUMBER(tblHP[[#This Row],[Customer Rating]]), tblHP[[#This Row],[Customer Rating]]/10*2, 0)
   )
)</f>
        <v>7.2</v>
      </c>
      <c r="J560" s="53" t="str">
        <f>IF(tblHP[[#This Row],[Lead_Score]] &gt;= $M$2, "High",
 IF(tblHP[[#This Row],[Lead_Score]] &gt;= $M$3, "Medium", "Low"))</f>
        <v>Low</v>
      </c>
    </row>
    <row r="561" spans="1:10" x14ac:dyDescent="0.3">
      <c r="A561" s="68" t="s">
        <v>587</v>
      </c>
      <c r="B561" s="69" t="s">
        <v>19</v>
      </c>
      <c r="C561" s="69" t="s">
        <v>22</v>
      </c>
      <c r="D561" s="69">
        <f>IF(NOT(ISBLANK(tblClean[[#This Row],[Pre-Booking Date]])), 1, 0)</f>
        <v>1</v>
      </c>
      <c r="E561" s="69">
        <f>IF(NOT(ISBLANK(tblClean[[#This Row],[Booking Date]])), 1, 0)</f>
        <v>1</v>
      </c>
      <c r="F561" s="70"/>
      <c r="G561" s="42">
        <v>45933</v>
      </c>
      <c r="H561" s="66" cm="1">
        <f t="array" ref="H561">IFERROR(INDEX(tblClean[Is_Cancelled],ROW()-1),"")</f>
        <v>1</v>
      </c>
      <c r="I561" s="53">
        <f>IF(tblHP[[#This Row],[Is_Cancelled]]=1, 0,
   (IF(tblHP[[#This Row],[Lead Type]]="Hot",3,IF(tblHP[[#This Row],[Lead Type]]="Warm",2,IF(tblHP[[#This Row],[Lead Type]]="Cold",1,0)))
    + IF(tblHP[[#This Row],[Is_Booked]]=1,4,IF(tblHP[[#This Row],[Is_PreBooked]]=1,2,0))
    + IF(ISNUMBER(tblHP[[#This Row],[Customer Rating]]), tblHP[[#This Row],[Customer Rating]]/10*2, 0)
   )
)</f>
        <v>0</v>
      </c>
      <c r="J561" s="53" t="str">
        <f>IF(tblHP[[#This Row],[Lead_Score]] &gt;= $M$2, "High",
 IF(tblHP[[#This Row],[Lead_Score]] &gt;= $M$3, "Medium", "Low"))</f>
        <v>Low</v>
      </c>
    </row>
    <row r="562" spans="1:10" x14ac:dyDescent="0.3">
      <c r="A562" s="65" t="s">
        <v>588</v>
      </c>
      <c r="B562" s="66" t="s">
        <v>32</v>
      </c>
      <c r="C562" s="66" t="s">
        <v>16</v>
      </c>
      <c r="D562" s="66">
        <f>IF(NOT(ISBLANK(tblClean[[#This Row],[Pre-Booking Date]])), 1, 0)</f>
        <v>0</v>
      </c>
      <c r="E562" s="66">
        <f>IF(NOT(ISBLANK(tblClean[[#This Row],[Booking Date]])), 1, 0)</f>
        <v>0</v>
      </c>
      <c r="F562" s="67">
        <v>6</v>
      </c>
      <c r="G562" s="35">
        <v>45938</v>
      </c>
      <c r="H562" s="66" cm="1">
        <f t="array" ref="H562">IFERROR(INDEX(tblClean[Is_Cancelled],ROW()-1),"")</f>
        <v>0</v>
      </c>
      <c r="I562" s="53">
        <f>IF(tblHP[[#This Row],[Is_Cancelled]]=1, 0,
   (IF(tblHP[[#This Row],[Lead Type]]="Hot",3,IF(tblHP[[#This Row],[Lead Type]]="Warm",2,IF(tblHP[[#This Row],[Lead Type]]="Cold",1,0)))
    + IF(tblHP[[#This Row],[Is_Booked]]=1,4,IF(tblHP[[#This Row],[Is_PreBooked]]=1,2,0))
    + IF(ISNUMBER(tblHP[[#This Row],[Customer Rating]]), tblHP[[#This Row],[Customer Rating]]/10*2, 0)
   )
)</f>
        <v>3.2</v>
      </c>
      <c r="J562" s="53" t="str">
        <f>IF(tblHP[[#This Row],[Lead_Score]] &gt;= $M$2, "High",
 IF(tblHP[[#This Row],[Lead_Score]] &gt;= $M$3, "Medium", "Low"))</f>
        <v>Low</v>
      </c>
    </row>
    <row r="563" spans="1:10" x14ac:dyDescent="0.3">
      <c r="A563" s="68" t="s">
        <v>589</v>
      </c>
      <c r="B563" s="69" t="s">
        <v>19</v>
      </c>
      <c r="C563" s="69" t="s">
        <v>22</v>
      </c>
      <c r="D563" s="69">
        <f>IF(NOT(ISBLANK(tblClean[[#This Row],[Pre-Booking Date]])), 1, 0)</f>
        <v>1</v>
      </c>
      <c r="E563" s="69">
        <f>IF(NOT(ISBLANK(tblClean[[#This Row],[Booking Date]])), 1, 0)</f>
        <v>1</v>
      </c>
      <c r="F563" s="70"/>
      <c r="G563" s="42">
        <v>45951</v>
      </c>
      <c r="H563" s="66" cm="1">
        <f t="array" ref="H563">IFERROR(INDEX(tblClean[Is_Cancelled],ROW()-1),"")</f>
        <v>1</v>
      </c>
      <c r="I563" s="53">
        <f>IF(tblHP[[#This Row],[Is_Cancelled]]=1, 0,
   (IF(tblHP[[#This Row],[Lead Type]]="Hot",3,IF(tblHP[[#This Row],[Lead Type]]="Warm",2,IF(tblHP[[#This Row],[Lead Type]]="Cold",1,0)))
    + IF(tblHP[[#This Row],[Is_Booked]]=1,4,IF(tblHP[[#This Row],[Is_PreBooked]]=1,2,0))
    + IF(ISNUMBER(tblHP[[#This Row],[Customer Rating]]), tblHP[[#This Row],[Customer Rating]]/10*2, 0)
   )
)</f>
        <v>0</v>
      </c>
      <c r="J563" s="53" t="str">
        <f>IF(tblHP[[#This Row],[Lead_Score]] &gt;= $M$2, "High",
 IF(tblHP[[#This Row],[Lead_Score]] &gt;= $M$3, "Medium", "Low"))</f>
        <v>Low</v>
      </c>
    </row>
    <row r="564" spans="1:10" x14ac:dyDescent="0.3">
      <c r="A564" s="65" t="s">
        <v>590</v>
      </c>
      <c r="B564" s="66" t="s">
        <v>19</v>
      </c>
      <c r="C564" s="66" t="s">
        <v>16</v>
      </c>
      <c r="D564" s="66">
        <f>IF(NOT(ISBLANK(tblClean[[#This Row],[Pre-Booking Date]])), 1, 0)</f>
        <v>1</v>
      </c>
      <c r="E564" s="66">
        <f>IF(NOT(ISBLANK(tblClean[[#This Row],[Booking Date]])), 1, 0)</f>
        <v>1</v>
      </c>
      <c r="F564" s="67">
        <v>1</v>
      </c>
      <c r="G564" s="35">
        <v>45952</v>
      </c>
      <c r="H564" s="66" cm="1">
        <f t="array" ref="H564">IFERROR(INDEX(tblClean[Is_Cancelled],ROW()-1),"")</f>
        <v>0</v>
      </c>
      <c r="I564" s="53">
        <f>IF(tblHP[[#This Row],[Is_Cancelled]]=1, 0,
   (IF(tblHP[[#This Row],[Lead Type]]="Hot",3,IF(tblHP[[#This Row],[Lead Type]]="Warm",2,IF(tblHP[[#This Row],[Lead Type]]="Cold",1,0)))
    + IF(tblHP[[#This Row],[Is_Booked]]=1,4,IF(tblHP[[#This Row],[Is_PreBooked]]=1,2,0))
    + IF(ISNUMBER(tblHP[[#This Row],[Customer Rating]]), tblHP[[#This Row],[Customer Rating]]/10*2, 0)
   )
)</f>
        <v>6.2</v>
      </c>
      <c r="J564" s="53" t="str">
        <f>IF(tblHP[[#This Row],[Lead_Score]] &gt;= $M$2, "High",
 IF(tblHP[[#This Row],[Lead_Score]] &gt;= $M$3, "Medium", "Low"))</f>
        <v>Low</v>
      </c>
    </row>
    <row r="565" spans="1:10" x14ac:dyDescent="0.3">
      <c r="A565" s="68" t="s">
        <v>591</v>
      </c>
      <c r="B565" s="69" t="s">
        <v>32</v>
      </c>
      <c r="C565" s="69" t="s">
        <v>30</v>
      </c>
      <c r="D565" s="69">
        <f>IF(NOT(ISBLANK(tblClean[[#This Row],[Pre-Booking Date]])), 1, 0)</f>
        <v>1</v>
      </c>
      <c r="E565" s="69">
        <f>IF(NOT(ISBLANK(tblClean[[#This Row],[Booking Date]])), 1, 0)</f>
        <v>1</v>
      </c>
      <c r="F565" s="70">
        <v>3</v>
      </c>
      <c r="G565" s="42">
        <v>45960</v>
      </c>
      <c r="H565" s="66" cm="1">
        <f t="array" ref="H565">IFERROR(INDEX(tblClean[Is_Cancelled],ROW()-1),"")</f>
        <v>0</v>
      </c>
      <c r="I565" s="53">
        <f>IF(tblHP[[#This Row],[Is_Cancelled]]=1, 0,
   (IF(tblHP[[#This Row],[Lead Type]]="Hot",3,IF(tblHP[[#This Row],[Lead Type]]="Warm",2,IF(tblHP[[#This Row],[Lead Type]]="Cold",1,0)))
    + IF(tblHP[[#This Row],[Is_Booked]]=1,4,IF(tblHP[[#This Row],[Is_PreBooked]]=1,2,0))
    + IF(ISNUMBER(tblHP[[#This Row],[Customer Rating]]), tblHP[[#This Row],[Customer Rating]]/10*2, 0)
   )
)</f>
        <v>7.6</v>
      </c>
      <c r="J565" s="53" t="str">
        <f>IF(tblHP[[#This Row],[Lead_Score]] &gt;= $M$2, "High",
 IF(tblHP[[#This Row],[Lead_Score]] &gt;= $M$3, "Medium", "Low"))</f>
        <v>Medium</v>
      </c>
    </row>
    <row r="566" spans="1:10" x14ac:dyDescent="0.3">
      <c r="A566" s="65" t="s">
        <v>592</v>
      </c>
      <c r="B566" s="66" t="s">
        <v>21</v>
      </c>
      <c r="C566" s="66" t="s">
        <v>16</v>
      </c>
      <c r="D566" s="66">
        <f>IF(NOT(ISBLANK(tblClean[[#This Row],[Pre-Booking Date]])), 1, 0)</f>
        <v>1</v>
      </c>
      <c r="E566" s="66">
        <f>IF(NOT(ISBLANK(tblClean[[#This Row],[Booking Date]])), 1, 0)</f>
        <v>1</v>
      </c>
      <c r="F566" s="67">
        <v>4</v>
      </c>
      <c r="G566" s="35">
        <v>45940</v>
      </c>
      <c r="H566" s="66" cm="1">
        <f t="array" ref="H566">IFERROR(INDEX(tblClean[Is_Cancelled],ROW()-1),"")</f>
        <v>0</v>
      </c>
      <c r="I566" s="53">
        <f>IF(tblHP[[#This Row],[Is_Cancelled]]=1, 0,
   (IF(tblHP[[#This Row],[Lead Type]]="Hot",3,IF(tblHP[[#This Row],[Lead Type]]="Warm",2,IF(tblHP[[#This Row],[Lead Type]]="Cold",1,0)))
    + IF(tblHP[[#This Row],[Is_Booked]]=1,4,IF(tblHP[[#This Row],[Is_PreBooked]]=1,2,0))
    + IF(ISNUMBER(tblHP[[#This Row],[Customer Rating]]), tblHP[[#This Row],[Customer Rating]]/10*2, 0)
   )
)</f>
        <v>6.8</v>
      </c>
      <c r="J566" s="53" t="str">
        <f>IF(tblHP[[#This Row],[Lead_Score]] &gt;= $M$2, "High",
 IF(tblHP[[#This Row],[Lead_Score]] &gt;= $M$3, "Medium", "Low"))</f>
        <v>Low</v>
      </c>
    </row>
    <row r="567" spans="1:10" x14ac:dyDescent="0.3">
      <c r="A567" s="68" t="s">
        <v>593</v>
      </c>
      <c r="B567" s="69" t="s">
        <v>21</v>
      </c>
      <c r="C567" s="69" t="s">
        <v>30</v>
      </c>
      <c r="D567" s="69">
        <f>IF(NOT(ISBLANK(tblClean[[#This Row],[Pre-Booking Date]])), 1, 0)</f>
        <v>1</v>
      </c>
      <c r="E567" s="69">
        <f>IF(NOT(ISBLANK(tblClean[[#This Row],[Booking Date]])), 1, 0)</f>
        <v>1</v>
      </c>
      <c r="F567" s="70">
        <v>5</v>
      </c>
      <c r="G567" s="42">
        <v>45938</v>
      </c>
      <c r="H567" s="66" cm="1">
        <f t="array" ref="H567">IFERROR(INDEX(tblClean[Is_Cancelled],ROW()-1),"")</f>
        <v>0</v>
      </c>
      <c r="I567" s="53">
        <f>IF(tblHP[[#This Row],[Is_Cancelled]]=1, 0,
   (IF(tblHP[[#This Row],[Lead Type]]="Hot",3,IF(tblHP[[#This Row],[Lead Type]]="Warm",2,IF(tblHP[[#This Row],[Lead Type]]="Cold",1,0)))
    + IF(tblHP[[#This Row],[Is_Booked]]=1,4,IF(tblHP[[#This Row],[Is_PreBooked]]=1,2,0))
    + IF(ISNUMBER(tblHP[[#This Row],[Customer Rating]]), tblHP[[#This Row],[Customer Rating]]/10*2, 0)
   )
)</f>
        <v>8</v>
      </c>
      <c r="J567" s="53" t="str">
        <f>IF(tblHP[[#This Row],[Lead_Score]] &gt;= $M$2, "High",
 IF(tblHP[[#This Row],[Lead_Score]] &gt;= $M$3, "Medium", "Low"))</f>
        <v>Medium</v>
      </c>
    </row>
    <row r="568" spans="1:10" x14ac:dyDescent="0.3">
      <c r="A568" s="65" t="s">
        <v>594</v>
      </c>
      <c r="B568" s="66" t="s">
        <v>19</v>
      </c>
      <c r="C568" s="66" t="s">
        <v>30</v>
      </c>
      <c r="D568" s="66">
        <f>IF(NOT(ISBLANK(tblClean[[#This Row],[Pre-Booking Date]])), 1, 0)</f>
        <v>0</v>
      </c>
      <c r="E568" s="66">
        <f>IF(NOT(ISBLANK(tblClean[[#This Row],[Booking Date]])), 1, 0)</f>
        <v>0</v>
      </c>
      <c r="F568" s="67">
        <v>3</v>
      </c>
      <c r="G568" s="35">
        <v>45954</v>
      </c>
      <c r="H568" s="66" cm="1">
        <f t="array" ref="H568">IFERROR(INDEX(tblClean[Is_Cancelled],ROW()-1),"")</f>
        <v>0</v>
      </c>
      <c r="I568" s="53">
        <f>IF(tblHP[[#This Row],[Is_Cancelled]]=1, 0,
   (IF(tblHP[[#This Row],[Lead Type]]="Hot",3,IF(tblHP[[#This Row],[Lead Type]]="Warm",2,IF(tblHP[[#This Row],[Lead Type]]="Cold",1,0)))
    + IF(tblHP[[#This Row],[Is_Booked]]=1,4,IF(tblHP[[#This Row],[Is_PreBooked]]=1,2,0))
    + IF(ISNUMBER(tblHP[[#This Row],[Customer Rating]]), tblHP[[#This Row],[Customer Rating]]/10*2, 0)
   )
)</f>
        <v>3.6</v>
      </c>
      <c r="J568" s="53" t="str">
        <f>IF(tblHP[[#This Row],[Lead_Score]] &gt;= $M$2, "High",
 IF(tblHP[[#This Row],[Lead_Score]] &gt;= $M$3, "Medium", "Low"))</f>
        <v>Low</v>
      </c>
    </row>
    <row r="569" spans="1:10" x14ac:dyDescent="0.3">
      <c r="A569" s="68" t="s">
        <v>595</v>
      </c>
      <c r="B569" s="69" t="s">
        <v>19</v>
      </c>
      <c r="C569" s="69" t="s">
        <v>22</v>
      </c>
      <c r="D569" s="69">
        <f>IF(NOT(ISBLANK(tblClean[[#This Row],[Pre-Booking Date]])), 1, 0)</f>
        <v>1</v>
      </c>
      <c r="E569" s="69">
        <f>IF(NOT(ISBLANK(tblClean[[#This Row],[Booking Date]])), 1, 0)</f>
        <v>1</v>
      </c>
      <c r="F569" s="70"/>
      <c r="G569" s="42">
        <v>45933</v>
      </c>
      <c r="H569" s="66" cm="1">
        <f t="array" ref="H569">IFERROR(INDEX(tblClean[Is_Cancelled],ROW()-1),"")</f>
        <v>1</v>
      </c>
      <c r="I569" s="53">
        <f>IF(tblHP[[#This Row],[Is_Cancelled]]=1, 0,
   (IF(tblHP[[#This Row],[Lead Type]]="Hot",3,IF(tblHP[[#This Row],[Lead Type]]="Warm",2,IF(tblHP[[#This Row],[Lead Type]]="Cold",1,0)))
    + IF(tblHP[[#This Row],[Is_Booked]]=1,4,IF(tblHP[[#This Row],[Is_PreBooked]]=1,2,0))
    + IF(ISNUMBER(tblHP[[#This Row],[Customer Rating]]), tblHP[[#This Row],[Customer Rating]]/10*2, 0)
   )
)</f>
        <v>0</v>
      </c>
      <c r="J569" s="53" t="str">
        <f>IF(tblHP[[#This Row],[Lead_Score]] &gt;= $M$2, "High",
 IF(tblHP[[#This Row],[Lead_Score]] &gt;= $M$3, "Medium", "Low"))</f>
        <v>Low</v>
      </c>
    </row>
    <row r="570" spans="1:10" x14ac:dyDescent="0.3">
      <c r="A570" s="65" t="s">
        <v>596</v>
      </c>
      <c r="B570" s="66" t="s">
        <v>21</v>
      </c>
      <c r="C570" s="66" t="s">
        <v>16</v>
      </c>
      <c r="D570" s="66">
        <f>IF(NOT(ISBLANK(tblClean[[#This Row],[Pre-Booking Date]])), 1, 0)</f>
        <v>0</v>
      </c>
      <c r="E570" s="66">
        <f>IF(NOT(ISBLANK(tblClean[[#This Row],[Booking Date]])), 1, 0)</f>
        <v>0</v>
      </c>
      <c r="F570" s="67">
        <v>9</v>
      </c>
      <c r="G570" s="35">
        <v>45944</v>
      </c>
      <c r="H570" s="66" cm="1">
        <f t="array" ref="H570">IFERROR(INDEX(tblClean[Is_Cancelled],ROW()-1),"")</f>
        <v>0</v>
      </c>
      <c r="I570" s="53">
        <f>IF(tblHP[[#This Row],[Is_Cancelled]]=1, 0,
   (IF(tblHP[[#This Row],[Lead Type]]="Hot",3,IF(tblHP[[#This Row],[Lead Type]]="Warm",2,IF(tblHP[[#This Row],[Lead Type]]="Cold",1,0)))
    + IF(tblHP[[#This Row],[Is_Booked]]=1,4,IF(tblHP[[#This Row],[Is_PreBooked]]=1,2,0))
    + IF(ISNUMBER(tblHP[[#This Row],[Customer Rating]]), tblHP[[#This Row],[Customer Rating]]/10*2, 0)
   )
)</f>
        <v>3.8</v>
      </c>
      <c r="J570" s="53" t="str">
        <f>IF(tblHP[[#This Row],[Lead_Score]] &gt;= $M$2, "High",
 IF(tblHP[[#This Row],[Lead_Score]] &gt;= $M$3, "Medium", "Low"))</f>
        <v>Low</v>
      </c>
    </row>
    <row r="571" spans="1:10" x14ac:dyDescent="0.3">
      <c r="A571" s="68" t="s">
        <v>597</v>
      </c>
      <c r="B571" s="69" t="s">
        <v>32</v>
      </c>
      <c r="C571" s="69" t="s">
        <v>16</v>
      </c>
      <c r="D571" s="69">
        <f>IF(NOT(ISBLANK(tblClean[[#This Row],[Pre-Booking Date]])), 1, 0)</f>
        <v>1</v>
      </c>
      <c r="E571" s="69">
        <f>IF(NOT(ISBLANK(tblClean[[#This Row],[Booking Date]])), 1, 0)</f>
        <v>1</v>
      </c>
      <c r="F571" s="70">
        <v>4</v>
      </c>
      <c r="G571" s="42">
        <v>45934</v>
      </c>
      <c r="H571" s="66" cm="1">
        <f t="array" ref="H571">IFERROR(INDEX(tblClean[Is_Cancelled],ROW()-1),"")</f>
        <v>0</v>
      </c>
      <c r="I571" s="53">
        <f>IF(tblHP[[#This Row],[Is_Cancelled]]=1, 0,
   (IF(tblHP[[#This Row],[Lead Type]]="Hot",3,IF(tblHP[[#This Row],[Lead Type]]="Warm",2,IF(tblHP[[#This Row],[Lead Type]]="Cold",1,0)))
    + IF(tblHP[[#This Row],[Is_Booked]]=1,4,IF(tblHP[[#This Row],[Is_PreBooked]]=1,2,0))
    + IF(ISNUMBER(tblHP[[#This Row],[Customer Rating]]), tblHP[[#This Row],[Customer Rating]]/10*2, 0)
   )
)</f>
        <v>6.8</v>
      </c>
      <c r="J571" s="53" t="str">
        <f>IF(tblHP[[#This Row],[Lead_Score]] &gt;= $M$2, "High",
 IF(tblHP[[#This Row],[Lead_Score]] &gt;= $M$3, "Medium", "Low"))</f>
        <v>Low</v>
      </c>
    </row>
    <row r="572" spans="1:10" x14ac:dyDescent="0.3">
      <c r="A572" s="65" t="s">
        <v>598</v>
      </c>
      <c r="B572" s="66" t="s">
        <v>19</v>
      </c>
      <c r="C572" s="66" t="s">
        <v>30</v>
      </c>
      <c r="D572" s="66">
        <f>IF(NOT(ISBLANK(tblClean[[#This Row],[Pre-Booking Date]])), 1, 0)</f>
        <v>1</v>
      </c>
      <c r="E572" s="66">
        <f>IF(NOT(ISBLANK(tblClean[[#This Row],[Booking Date]])), 1, 0)</f>
        <v>1</v>
      </c>
      <c r="F572" s="67">
        <v>9</v>
      </c>
      <c r="G572" s="35">
        <v>45955</v>
      </c>
      <c r="H572" s="66" cm="1">
        <f t="array" ref="H572">IFERROR(INDEX(tblClean[Is_Cancelled],ROW()-1),"")</f>
        <v>0</v>
      </c>
      <c r="I572"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572" s="53" t="str">
        <f>IF(tblHP[[#This Row],[Lead_Score]] &gt;= $M$2, "High",
 IF(tblHP[[#This Row],[Lead_Score]] &gt;= $M$3, "Medium", "Low"))</f>
        <v>High</v>
      </c>
    </row>
    <row r="573" spans="1:10" x14ac:dyDescent="0.3">
      <c r="A573" s="68" t="s">
        <v>599</v>
      </c>
      <c r="B573" s="69" t="s">
        <v>15</v>
      </c>
      <c r="C573" s="69" t="s">
        <v>16</v>
      </c>
      <c r="D573" s="69">
        <f>IF(NOT(ISBLANK(tblClean[[#This Row],[Pre-Booking Date]])), 1, 0)</f>
        <v>1</v>
      </c>
      <c r="E573" s="69">
        <f>IF(NOT(ISBLANK(tblClean[[#This Row],[Booking Date]])), 1, 0)</f>
        <v>1</v>
      </c>
      <c r="F573" s="70">
        <v>2</v>
      </c>
      <c r="G573" s="42">
        <v>45951</v>
      </c>
      <c r="H573" s="66" cm="1">
        <f t="array" ref="H573">IFERROR(INDEX(tblClean[Is_Cancelled],ROW()-1),"")</f>
        <v>0</v>
      </c>
      <c r="I573" s="53">
        <f>IF(tblHP[[#This Row],[Is_Cancelled]]=1, 0,
   (IF(tblHP[[#This Row],[Lead Type]]="Hot",3,IF(tblHP[[#This Row],[Lead Type]]="Warm",2,IF(tblHP[[#This Row],[Lead Type]]="Cold",1,0)))
    + IF(tblHP[[#This Row],[Is_Booked]]=1,4,IF(tblHP[[#This Row],[Is_PreBooked]]=1,2,0))
    + IF(ISNUMBER(tblHP[[#This Row],[Customer Rating]]), tblHP[[#This Row],[Customer Rating]]/10*2, 0)
   )
)</f>
        <v>6.4</v>
      </c>
      <c r="J573" s="53" t="str">
        <f>IF(tblHP[[#This Row],[Lead_Score]] &gt;= $M$2, "High",
 IF(tblHP[[#This Row],[Lead_Score]] &gt;= $M$3, "Medium", "Low"))</f>
        <v>Low</v>
      </c>
    </row>
    <row r="574" spans="1:10" x14ac:dyDescent="0.3">
      <c r="A574" s="65" t="s">
        <v>600</v>
      </c>
      <c r="B574" s="66" t="s">
        <v>32</v>
      </c>
      <c r="C574" s="66" t="s">
        <v>30</v>
      </c>
      <c r="D574" s="66">
        <f>IF(NOT(ISBLANK(tblClean[[#This Row],[Pre-Booking Date]])), 1, 0)</f>
        <v>1</v>
      </c>
      <c r="E574" s="66">
        <f>IF(NOT(ISBLANK(tblClean[[#This Row],[Booking Date]])), 1, 0)</f>
        <v>1</v>
      </c>
      <c r="F574" s="67">
        <v>1</v>
      </c>
      <c r="G574" s="35">
        <v>45953</v>
      </c>
      <c r="H574" s="66" cm="1">
        <f t="array" ref="H574">IFERROR(INDEX(tblClean[Is_Cancelled],ROW()-1),"")</f>
        <v>0</v>
      </c>
      <c r="I574" s="53">
        <f>IF(tblHP[[#This Row],[Is_Cancelled]]=1, 0,
   (IF(tblHP[[#This Row],[Lead Type]]="Hot",3,IF(tblHP[[#This Row],[Lead Type]]="Warm",2,IF(tblHP[[#This Row],[Lead Type]]="Cold",1,0)))
    + IF(tblHP[[#This Row],[Is_Booked]]=1,4,IF(tblHP[[#This Row],[Is_PreBooked]]=1,2,0))
    + IF(ISNUMBER(tblHP[[#This Row],[Customer Rating]]), tblHP[[#This Row],[Customer Rating]]/10*2, 0)
   )
)</f>
        <v>7.2</v>
      </c>
      <c r="J574" s="53" t="str">
        <f>IF(tblHP[[#This Row],[Lead_Score]] &gt;= $M$2, "High",
 IF(tblHP[[#This Row],[Lead_Score]] &gt;= $M$3, "Medium", "Low"))</f>
        <v>Low</v>
      </c>
    </row>
    <row r="575" spans="1:10" x14ac:dyDescent="0.3">
      <c r="A575" s="68" t="s">
        <v>601</v>
      </c>
      <c r="B575" s="69" t="s">
        <v>19</v>
      </c>
      <c r="C575" s="69" t="s">
        <v>30</v>
      </c>
      <c r="D575" s="69">
        <f>IF(NOT(ISBLANK(tblClean[[#This Row],[Pre-Booking Date]])), 1, 0)</f>
        <v>1</v>
      </c>
      <c r="E575" s="69">
        <f>IF(NOT(ISBLANK(tblClean[[#This Row],[Booking Date]])), 1, 0)</f>
        <v>1</v>
      </c>
      <c r="F575" s="70">
        <v>7</v>
      </c>
      <c r="G575" s="42">
        <v>45958</v>
      </c>
      <c r="H575" s="66" cm="1">
        <f t="array" ref="H575">IFERROR(INDEX(tblClean[Is_Cancelled],ROW()-1),"")</f>
        <v>0</v>
      </c>
      <c r="I575" s="53">
        <f>IF(tblHP[[#This Row],[Is_Cancelled]]=1, 0,
   (IF(tblHP[[#This Row],[Lead Type]]="Hot",3,IF(tblHP[[#This Row],[Lead Type]]="Warm",2,IF(tblHP[[#This Row],[Lead Type]]="Cold",1,0)))
    + IF(tblHP[[#This Row],[Is_Booked]]=1,4,IF(tblHP[[#This Row],[Is_PreBooked]]=1,2,0))
    + IF(ISNUMBER(tblHP[[#This Row],[Customer Rating]]), tblHP[[#This Row],[Customer Rating]]/10*2, 0)
   )
)</f>
        <v>8.4</v>
      </c>
      <c r="J575" s="53" t="str">
        <f>IF(tblHP[[#This Row],[Lead_Score]] &gt;= $M$2, "High",
 IF(tblHP[[#This Row],[Lead_Score]] &gt;= $M$3, "Medium", "Low"))</f>
        <v>High</v>
      </c>
    </row>
    <row r="576" spans="1:10" x14ac:dyDescent="0.3">
      <c r="A576" s="65" t="s">
        <v>602</v>
      </c>
      <c r="B576" s="66" t="s">
        <v>19</v>
      </c>
      <c r="C576" s="66" t="s">
        <v>16</v>
      </c>
      <c r="D576" s="66">
        <f>IF(NOT(ISBLANK(tblClean[[#This Row],[Pre-Booking Date]])), 1, 0)</f>
        <v>0</v>
      </c>
      <c r="E576" s="66">
        <f>IF(NOT(ISBLANK(tblClean[[#This Row],[Booking Date]])), 1, 0)</f>
        <v>0</v>
      </c>
      <c r="F576" s="67">
        <v>0</v>
      </c>
      <c r="G576" s="35">
        <v>45934</v>
      </c>
      <c r="H576" s="66" cm="1">
        <f t="array" ref="H576">IFERROR(INDEX(tblClean[Is_Cancelled],ROW()-1),"")</f>
        <v>0</v>
      </c>
      <c r="I576" s="53">
        <f>IF(tblHP[[#This Row],[Is_Cancelled]]=1, 0,
   (IF(tblHP[[#This Row],[Lead Type]]="Hot",3,IF(tblHP[[#This Row],[Lead Type]]="Warm",2,IF(tblHP[[#This Row],[Lead Type]]="Cold",1,0)))
    + IF(tblHP[[#This Row],[Is_Booked]]=1,4,IF(tblHP[[#This Row],[Is_PreBooked]]=1,2,0))
    + IF(ISNUMBER(tblHP[[#This Row],[Customer Rating]]), tblHP[[#This Row],[Customer Rating]]/10*2, 0)
   )
)</f>
        <v>2</v>
      </c>
      <c r="J576" s="53" t="str">
        <f>IF(tblHP[[#This Row],[Lead_Score]] &gt;= $M$2, "High",
 IF(tblHP[[#This Row],[Lead_Score]] &gt;= $M$3, "Medium", "Low"))</f>
        <v>Low</v>
      </c>
    </row>
    <row r="577" spans="1:10" x14ac:dyDescent="0.3">
      <c r="A577" s="68" t="s">
        <v>603</v>
      </c>
      <c r="B577" s="69" t="s">
        <v>15</v>
      </c>
      <c r="C577" s="69" t="s">
        <v>30</v>
      </c>
      <c r="D577" s="69">
        <f>IF(NOT(ISBLANK(tblClean[[#This Row],[Pre-Booking Date]])), 1, 0)</f>
        <v>1</v>
      </c>
      <c r="E577" s="69">
        <f>IF(NOT(ISBLANK(tblClean[[#This Row],[Booking Date]])), 1, 0)</f>
        <v>1</v>
      </c>
      <c r="F577" s="70">
        <v>10</v>
      </c>
      <c r="G577" s="42">
        <v>45945</v>
      </c>
      <c r="H577" s="66" cm="1">
        <f t="array" ref="H577">IFERROR(INDEX(tblClean[Is_Cancelled],ROW()-1),"")</f>
        <v>0</v>
      </c>
      <c r="I577" s="53">
        <f>IF(tblHP[[#This Row],[Is_Cancelled]]=1, 0,
   (IF(tblHP[[#This Row],[Lead Type]]="Hot",3,IF(tblHP[[#This Row],[Lead Type]]="Warm",2,IF(tblHP[[#This Row],[Lead Type]]="Cold",1,0)))
    + IF(tblHP[[#This Row],[Is_Booked]]=1,4,IF(tblHP[[#This Row],[Is_PreBooked]]=1,2,0))
    + IF(ISNUMBER(tblHP[[#This Row],[Customer Rating]]), tblHP[[#This Row],[Customer Rating]]/10*2, 0)
   )
)</f>
        <v>9</v>
      </c>
      <c r="J577" s="53" t="str">
        <f>IF(tblHP[[#This Row],[Lead_Score]] &gt;= $M$2, "High",
 IF(tblHP[[#This Row],[Lead_Score]] &gt;= $M$3, "Medium", "Low"))</f>
        <v>High</v>
      </c>
    </row>
    <row r="578" spans="1:10" x14ac:dyDescent="0.3">
      <c r="A578" s="65" t="s">
        <v>604</v>
      </c>
      <c r="B578" s="66" t="s">
        <v>15</v>
      </c>
      <c r="C578" s="66" t="s">
        <v>16</v>
      </c>
      <c r="D578" s="66">
        <f>IF(NOT(ISBLANK(tblClean[[#This Row],[Pre-Booking Date]])), 1, 0)</f>
        <v>1</v>
      </c>
      <c r="E578" s="66">
        <f>IF(NOT(ISBLANK(tblClean[[#This Row],[Booking Date]])), 1, 0)</f>
        <v>1</v>
      </c>
      <c r="F578" s="67">
        <v>7</v>
      </c>
      <c r="G578" s="35">
        <v>45936</v>
      </c>
      <c r="H578" s="66" cm="1">
        <f t="array" ref="H578">IFERROR(INDEX(tblClean[Is_Cancelled],ROW()-1),"")</f>
        <v>0</v>
      </c>
      <c r="I578" s="53">
        <f>IF(tblHP[[#This Row],[Is_Cancelled]]=1, 0,
   (IF(tblHP[[#This Row],[Lead Type]]="Hot",3,IF(tblHP[[#This Row],[Lead Type]]="Warm",2,IF(tblHP[[#This Row],[Lead Type]]="Cold",1,0)))
    + IF(tblHP[[#This Row],[Is_Booked]]=1,4,IF(tblHP[[#This Row],[Is_PreBooked]]=1,2,0))
    + IF(ISNUMBER(tblHP[[#This Row],[Customer Rating]]), tblHP[[#This Row],[Customer Rating]]/10*2, 0)
   )
)</f>
        <v>7.4</v>
      </c>
      <c r="J578" s="53" t="str">
        <f>IF(tblHP[[#This Row],[Lead_Score]] &gt;= $M$2, "High",
 IF(tblHP[[#This Row],[Lead_Score]] &gt;= $M$3, "Medium", "Low"))</f>
        <v>Low</v>
      </c>
    </row>
    <row r="579" spans="1:10" x14ac:dyDescent="0.3">
      <c r="A579" s="68" t="s">
        <v>605</v>
      </c>
      <c r="B579" s="69" t="s">
        <v>21</v>
      </c>
      <c r="C579" s="69" t="s">
        <v>30</v>
      </c>
      <c r="D579" s="69">
        <f>IF(NOT(ISBLANK(tblClean[[#This Row],[Pre-Booking Date]])), 1, 0)</f>
        <v>1</v>
      </c>
      <c r="E579" s="69">
        <f>IF(NOT(ISBLANK(tblClean[[#This Row],[Booking Date]])), 1, 0)</f>
        <v>1</v>
      </c>
      <c r="F579" s="70">
        <v>3</v>
      </c>
      <c r="G579" s="42">
        <v>45953</v>
      </c>
      <c r="H579" s="66" cm="1">
        <f t="array" ref="H579">IFERROR(INDEX(tblClean[Is_Cancelled],ROW()-1),"")</f>
        <v>0</v>
      </c>
      <c r="I579" s="53">
        <f>IF(tblHP[[#This Row],[Is_Cancelled]]=1, 0,
   (IF(tblHP[[#This Row],[Lead Type]]="Hot",3,IF(tblHP[[#This Row],[Lead Type]]="Warm",2,IF(tblHP[[#This Row],[Lead Type]]="Cold",1,0)))
    + IF(tblHP[[#This Row],[Is_Booked]]=1,4,IF(tblHP[[#This Row],[Is_PreBooked]]=1,2,0))
    + IF(ISNUMBER(tblHP[[#This Row],[Customer Rating]]), tblHP[[#This Row],[Customer Rating]]/10*2, 0)
   )
)</f>
        <v>7.6</v>
      </c>
      <c r="J579" s="53" t="str">
        <f>IF(tblHP[[#This Row],[Lead_Score]] &gt;= $M$2, "High",
 IF(tblHP[[#This Row],[Lead_Score]] &gt;= $M$3, "Medium", "Low"))</f>
        <v>Medium</v>
      </c>
    </row>
    <row r="580" spans="1:10" x14ac:dyDescent="0.3">
      <c r="A580" s="65" t="s">
        <v>606</v>
      </c>
      <c r="B580" s="66" t="s">
        <v>32</v>
      </c>
      <c r="C580" s="66" t="s">
        <v>30</v>
      </c>
      <c r="D580" s="66">
        <f>IF(NOT(ISBLANK(tblClean[[#This Row],[Pre-Booking Date]])), 1, 0)</f>
        <v>1</v>
      </c>
      <c r="E580" s="66">
        <f>IF(NOT(ISBLANK(tblClean[[#This Row],[Booking Date]])), 1, 0)</f>
        <v>1</v>
      </c>
      <c r="F580" s="67">
        <v>6</v>
      </c>
      <c r="G580" s="35">
        <v>45940</v>
      </c>
      <c r="H580" s="66" cm="1">
        <f t="array" ref="H580">IFERROR(INDEX(tblClean[Is_Cancelled],ROW()-1),"")</f>
        <v>0</v>
      </c>
      <c r="I580"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580" s="53" t="str">
        <f>IF(tblHP[[#This Row],[Lead_Score]] &gt;= $M$2, "High",
 IF(tblHP[[#This Row],[Lead_Score]] &gt;= $M$3, "Medium", "Low"))</f>
        <v>High</v>
      </c>
    </row>
    <row r="581" spans="1:10" x14ac:dyDescent="0.3">
      <c r="A581" s="68" t="s">
        <v>607</v>
      </c>
      <c r="B581" s="69" t="s">
        <v>32</v>
      </c>
      <c r="C581" s="69" t="s">
        <v>30</v>
      </c>
      <c r="D581" s="69">
        <f>IF(NOT(ISBLANK(tblClean[[#This Row],[Pre-Booking Date]])), 1, 0)</f>
        <v>1</v>
      </c>
      <c r="E581" s="69">
        <f>IF(NOT(ISBLANK(tblClean[[#This Row],[Booking Date]])), 1, 0)</f>
        <v>1</v>
      </c>
      <c r="F581" s="70">
        <v>9</v>
      </c>
      <c r="G581" s="42">
        <v>45959</v>
      </c>
      <c r="H581" s="66" cm="1">
        <f t="array" ref="H581">IFERROR(INDEX(tblClean[Is_Cancelled],ROW()-1),"")</f>
        <v>0</v>
      </c>
      <c r="I581"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581" s="53" t="str">
        <f>IF(tblHP[[#This Row],[Lead_Score]] &gt;= $M$2, "High",
 IF(tblHP[[#This Row],[Lead_Score]] &gt;= $M$3, "Medium", "Low"))</f>
        <v>High</v>
      </c>
    </row>
    <row r="582" spans="1:10" x14ac:dyDescent="0.3">
      <c r="A582" s="65" t="s">
        <v>608</v>
      </c>
      <c r="B582" s="66" t="s">
        <v>21</v>
      </c>
      <c r="C582" s="66" t="s">
        <v>16</v>
      </c>
      <c r="D582" s="66">
        <f>IF(NOT(ISBLANK(tblClean[[#This Row],[Pre-Booking Date]])), 1, 0)</f>
        <v>1</v>
      </c>
      <c r="E582" s="66">
        <f>IF(NOT(ISBLANK(tblClean[[#This Row],[Booking Date]])), 1, 0)</f>
        <v>1</v>
      </c>
      <c r="F582" s="67">
        <v>6</v>
      </c>
      <c r="G582" s="35">
        <v>45931</v>
      </c>
      <c r="H582" s="66" cm="1">
        <f t="array" ref="H582">IFERROR(INDEX(tblClean[Is_Cancelled],ROW()-1),"")</f>
        <v>0</v>
      </c>
      <c r="I582" s="53">
        <f>IF(tblHP[[#This Row],[Is_Cancelled]]=1, 0,
   (IF(tblHP[[#This Row],[Lead Type]]="Hot",3,IF(tblHP[[#This Row],[Lead Type]]="Warm",2,IF(tblHP[[#This Row],[Lead Type]]="Cold",1,0)))
    + IF(tblHP[[#This Row],[Is_Booked]]=1,4,IF(tblHP[[#This Row],[Is_PreBooked]]=1,2,0))
    + IF(ISNUMBER(tblHP[[#This Row],[Customer Rating]]), tblHP[[#This Row],[Customer Rating]]/10*2, 0)
   )
)</f>
        <v>7.2</v>
      </c>
      <c r="J582" s="53" t="str">
        <f>IF(tblHP[[#This Row],[Lead_Score]] &gt;= $M$2, "High",
 IF(tblHP[[#This Row],[Lead_Score]] &gt;= $M$3, "Medium", "Low"))</f>
        <v>Low</v>
      </c>
    </row>
    <row r="583" spans="1:10" x14ac:dyDescent="0.3">
      <c r="A583" s="68" t="s">
        <v>609</v>
      </c>
      <c r="B583" s="69" t="s">
        <v>32</v>
      </c>
      <c r="C583" s="69" t="s">
        <v>16</v>
      </c>
      <c r="D583" s="69">
        <f>IF(NOT(ISBLANK(tblClean[[#This Row],[Pre-Booking Date]])), 1, 0)</f>
        <v>1</v>
      </c>
      <c r="E583" s="69">
        <f>IF(NOT(ISBLANK(tblClean[[#This Row],[Booking Date]])), 1, 0)</f>
        <v>1</v>
      </c>
      <c r="F583" s="70">
        <v>3</v>
      </c>
      <c r="G583" s="42">
        <v>45932</v>
      </c>
      <c r="H583" s="66" cm="1">
        <f t="array" ref="H583">IFERROR(INDEX(tblClean[Is_Cancelled],ROW()-1),"")</f>
        <v>0</v>
      </c>
      <c r="I583" s="53">
        <f>IF(tblHP[[#This Row],[Is_Cancelled]]=1, 0,
   (IF(tblHP[[#This Row],[Lead Type]]="Hot",3,IF(tblHP[[#This Row],[Lead Type]]="Warm",2,IF(tblHP[[#This Row],[Lead Type]]="Cold",1,0)))
    + IF(tblHP[[#This Row],[Is_Booked]]=1,4,IF(tblHP[[#This Row],[Is_PreBooked]]=1,2,0))
    + IF(ISNUMBER(tblHP[[#This Row],[Customer Rating]]), tblHP[[#This Row],[Customer Rating]]/10*2, 0)
   )
)</f>
        <v>6.6</v>
      </c>
      <c r="J583" s="53" t="str">
        <f>IF(tblHP[[#This Row],[Lead_Score]] &gt;= $M$2, "High",
 IF(tblHP[[#This Row],[Lead_Score]] &gt;= $M$3, "Medium", "Low"))</f>
        <v>Low</v>
      </c>
    </row>
    <row r="584" spans="1:10" x14ac:dyDescent="0.3">
      <c r="A584" s="65" t="s">
        <v>610</v>
      </c>
      <c r="B584" s="66" t="s">
        <v>32</v>
      </c>
      <c r="C584" s="66" t="s">
        <v>16</v>
      </c>
      <c r="D584" s="66">
        <f>IF(NOT(ISBLANK(tblClean[[#This Row],[Pre-Booking Date]])), 1, 0)</f>
        <v>1</v>
      </c>
      <c r="E584" s="66">
        <f>IF(NOT(ISBLANK(tblClean[[#This Row],[Booking Date]])), 1, 0)</f>
        <v>1</v>
      </c>
      <c r="F584" s="67">
        <v>1</v>
      </c>
      <c r="G584" s="35">
        <v>45941</v>
      </c>
      <c r="H584" s="66" cm="1">
        <f t="array" ref="H584">IFERROR(INDEX(tblClean[Is_Cancelled],ROW()-1),"")</f>
        <v>0</v>
      </c>
      <c r="I584" s="53">
        <f>IF(tblHP[[#This Row],[Is_Cancelled]]=1, 0,
   (IF(tblHP[[#This Row],[Lead Type]]="Hot",3,IF(tblHP[[#This Row],[Lead Type]]="Warm",2,IF(tblHP[[#This Row],[Lead Type]]="Cold",1,0)))
    + IF(tblHP[[#This Row],[Is_Booked]]=1,4,IF(tblHP[[#This Row],[Is_PreBooked]]=1,2,0))
    + IF(ISNUMBER(tblHP[[#This Row],[Customer Rating]]), tblHP[[#This Row],[Customer Rating]]/10*2, 0)
   )
)</f>
        <v>6.2</v>
      </c>
      <c r="J584" s="53" t="str">
        <f>IF(tblHP[[#This Row],[Lead_Score]] &gt;= $M$2, "High",
 IF(tblHP[[#This Row],[Lead_Score]] &gt;= $M$3, "Medium", "Low"))</f>
        <v>Low</v>
      </c>
    </row>
    <row r="585" spans="1:10" x14ac:dyDescent="0.3">
      <c r="A585" s="68" t="s">
        <v>611</v>
      </c>
      <c r="B585" s="69" t="s">
        <v>32</v>
      </c>
      <c r="C585" s="69" t="s">
        <v>16</v>
      </c>
      <c r="D585" s="69">
        <f>IF(NOT(ISBLANK(tblClean[[#This Row],[Pre-Booking Date]])), 1, 0)</f>
        <v>1</v>
      </c>
      <c r="E585" s="69">
        <f>IF(NOT(ISBLANK(tblClean[[#This Row],[Booking Date]])), 1, 0)</f>
        <v>1</v>
      </c>
      <c r="F585" s="70">
        <v>5</v>
      </c>
      <c r="G585" s="42">
        <v>45956</v>
      </c>
      <c r="H585" s="66" cm="1">
        <f t="array" ref="H585">IFERROR(INDEX(tblClean[Is_Cancelled],ROW()-1),"")</f>
        <v>0</v>
      </c>
      <c r="I585" s="53">
        <f>IF(tblHP[[#This Row],[Is_Cancelled]]=1, 0,
   (IF(tblHP[[#This Row],[Lead Type]]="Hot",3,IF(tblHP[[#This Row],[Lead Type]]="Warm",2,IF(tblHP[[#This Row],[Lead Type]]="Cold",1,0)))
    + IF(tblHP[[#This Row],[Is_Booked]]=1,4,IF(tblHP[[#This Row],[Is_PreBooked]]=1,2,0))
    + IF(ISNUMBER(tblHP[[#This Row],[Customer Rating]]), tblHP[[#This Row],[Customer Rating]]/10*2, 0)
   )
)</f>
        <v>7</v>
      </c>
      <c r="J585" s="53" t="str">
        <f>IF(tblHP[[#This Row],[Lead_Score]] &gt;= $M$2, "High",
 IF(tblHP[[#This Row],[Lead_Score]] &gt;= $M$3, "Medium", "Low"))</f>
        <v>Low</v>
      </c>
    </row>
    <row r="586" spans="1:10" x14ac:dyDescent="0.3">
      <c r="A586" s="65" t="s">
        <v>612</v>
      </c>
      <c r="B586" s="66" t="s">
        <v>32</v>
      </c>
      <c r="C586" s="66" t="s">
        <v>16</v>
      </c>
      <c r="D586" s="66">
        <f>IF(NOT(ISBLANK(tblClean[[#This Row],[Pre-Booking Date]])), 1, 0)</f>
        <v>1</v>
      </c>
      <c r="E586" s="66">
        <f>IF(NOT(ISBLANK(tblClean[[#This Row],[Booking Date]])), 1, 0)</f>
        <v>1</v>
      </c>
      <c r="F586" s="67"/>
      <c r="G586" s="35">
        <v>45932</v>
      </c>
      <c r="H586" s="66" cm="1">
        <f t="array" ref="H586">IFERROR(INDEX(tblClean[Is_Cancelled],ROW()-1),"")</f>
        <v>1</v>
      </c>
      <c r="I586" s="53">
        <f>IF(tblHP[[#This Row],[Is_Cancelled]]=1, 0,
   (IF(tblHP[[#This Row],[Lead Type]]="Hot",3,IF(tblHP[[#This Row],[Lead Type]]="Warm",2,IF(tblHP[[#This Row],[Lead Type]]="Cold",1,0)))
    + IF(tblHP[[#This Row],[Is_Booked]]=1,4,IF(tblHP[[#This Row],[Is_PreBooked]]=1,2,0))
    + IF(ISNUMBER(tblHP[[#This Row],[Customer Rating]]), tblHP[[#This Row],[Customer Rating]]/10*2, 0)
   )
)</f>
        <v>0</v>
      </c>
      <c r="J586" s="53" t="str">
        <f>IF(tblHP[[#This Row],[Lead_Score]] &gt;= $M$2, "High",
 IF(tblHP[[#This Row],[Lead_Score]] &gt;= $M$3, "Medium", "Low"))</f>
        <v>Low</v>
      </c>
    </row>
    <row r="587" spans="1:10" x14ac:dyDescent="0.3">
      <c r="A587" s="68" t="s">
        <v>613</v>
      </c>
      <c r="B587" s="69" t="s">
        <v>32</v>
      </c>
      <c r="C587" s="69" t="s">
        <v>30</v>
      </c>
      <c r="D587" s="69">
        <f>IF(NOT(ISBLANK(tblClean[[#This Row],[Pre-Booking Date]])), 1, 0)</f>
        <v>1</v>
      </c>
      <c r="E587" s="69">
        <f>IF(NOT(ISBLANK(tblClean[[#This Row],[Booking Date]])), 1, 0)</f>
        <v>1</v>
      </c>
      <c r="F587" s="70">
        <v>5</v>
      </c>
      <c r="G587" s="42">
        <v>45940</v>
      </c>
      <c r="H587" s="66" cm="1">
        <f t="array" ref="H587">IFERROR(INDEX(tblClean[Is_Cancelled],ROW()-1),"")</f>
        <v>0</v>
      </c>
      <c r="I587" s="53">
        <f>IF(tblHP[[#This Row],[Is_Cancelled]]=1, 0,
   (IF(tblHP[[#This Row],[Lead Type]]="Hot",3,IF(tblHP[[#This Row],[Lead Type]]="Warm",2,IF(tblHP[[#This Row],[Lead Type]]="Cold",1,0)))
    + IF(tblHP[[#This Row],[Is_Booked]]=1,4,IF(tblHP[[#This Row],[Is_PreBooked]]=1,2,0))
    + IF(ISNUMBER(tblHP[[#This Row],[Customer Rating]]), tblHP[[#This Row],[Customer Rating]]/10*2, 0)
   )
)</f>
        <v>8</v>
      </c>
      <c r="J587" s="53" t="str">
        <f>IF(tblHP[[#This Row],[Lead_Score]] &gt;= $M$2, "High",
 IF(tblHP[[#This Row],[Lead_Score]] &gt;= $M$3, "Medium", "Low"))</f>
        <v>Medium</v>
      </c>
    </row>
    <row r="588" spans="1:10" x14ac:dyDescent="0.3">
      <c r="A588" s="65" t="s">
        <v>614</v>
      </c>
      <c r="B588" s="66" t="s">
        <v>15</v>
      </c>
      <c r="C588" s="66" t="s">
        <v>16</v>
      </c>
      <c r="D588" s="66">
        <f>IF(NOT(ISBLANK(tblClean[[#This Row],[Pre-Booking Date]])), 1, 0)</f>
        <v>1</v>
      </c>
      <c r="E588" s="66">
        <f>IF(NOT(ISBLANK(tblClean[[#This Row],[Booking Date]])), 1, 0)</f>
        <v>1</v>
      </c>
      <c r="F588" s="67">
        <v>8</v>
      </c>
      <c r="G588" s="35">
        <v>45942</v>
      </c>
      <c r="H588" s="66" cm="1">
        <f t="array" ref="H588">IFERROR(INDEX(tblClean[Is_Cancelled],ROW()-1),"")</f>
        <v>0</v>
      </c>
      <c r="I588" s="53">
        <f>IF(tblHP[[#This Row],[Is_Cancelled]]=1, 0,
   (IF(tblHP[[#This Row],[Lead Type]]="Hot",3,IF(tblHP[[#This Row],[Lead Type]]="Warm",2,IF(tblHP[[#This Row],[Lead Type]]="Cold",1,0)))
    + IF(tblHP[[#This Row],[Is_Booked]]=1,4,IF(tblHP[[#This Row],[Is_PreBooked]]=1,2,0))
    + IF(ISNUMBER(tblHP[[#This Row],[Customer Rating]]), tblHP[[#This Row],[Customer Rating]]/10*2, 0)
   )
)</f>
        <v>7.6</v>
      </c>
      <c r="J588" s="53" t="str">
        <f>IF(tblHP[[#This Row],[Lead_Score]] &gt;= $M$2, "High",
 IF(tblHP[[#This Row],[Lead_Score]] &gt;= $M$3, "Medium", "Low"))</f>
        <v>Medium</v>
      </c>
    </row>
    <row r="589" spans="1:10" x14ac:dyDescent="0.3">
      <c r="A589" s="68" t="s">
        <v>615</v>
      </c>
      <c r="B589" s="69" t="s">
        <v>32</v>
      </c>
      <c r="C589" s="69" t="s">
        <v>22</v>
      </c>
      <c r="D589" s="69">
        <f>IF(NOT(ISBLANK(tblClean[[#This Row],[Pre-Booking Date]])), 1, 0)</f>
        <v>1</v>
      </c>
      <c r="E589" s="69">
        <f>IF(NOT(ISBLANK(tblClean[[#This Row],[Booking Date]])), 1, 0)</f>
        <v>1</v>
      </c>
      <c r="F589" s="70"/>
      <c r="G589" s="42">
        <v>45942</v>
      </c>
      <c r="H589" s="66" cm="1">
        <f t="array" ref="H589">IFERROR(INDEX(tblClean[Is_Cancelled],ROW()-1),"")</f>
        <v>1</v>
      </c>
      <c r="I589" s="53">
        <f>IF(tblHP[[#This Row],[Is_Cancelled]]=1, 0,
   (IF(tblHP[[#This Row],[Lead Type]]="Hot",3,IF(tblHP[[#This Row],[Lead Type]]="Warm",2,IF(tblHP[[#This Row],[Lead Type]]="Cold",1,0)))
    + IF(tblHP[[#This Row],[Is_Booked]]=1,4,IF(tblHP[[#This Row],[Is_PreBooked]]=1,2,0))
    + IF(ISNUMBER(tblHP[[#This Row],[Customer Rating]]), tblHP[[#This Row],[Customer Rating]]/10*2, 0)
   )
)</f>
        <v>0</v>
      </c>
      <c r="J589" s="53" t="str">
        <f>IF(tblHP[[#This Row],[Lead_Score]] &gt;= $M$2, "High",
 IF(tblHP[[#This Row],[Lead_Score]] &gt;= $M$3, "Medium", "Low"))</f>
        <v>Low</v>
      </c>
    </row>
    <row r="590" spans="1:10" x14ac:dyDescent="0.3">
      <c r="A590" s="65" t="s">
        <v>616</v>
      </c>
      <c r="B590" s="66" t="s">
        <v>15</v>
      </c>
      <c r="C590" s="66" t="s">
        <v>16</v>
      </c>
      <c r="D590" s="66">
        <f>IF(NOT(ISBLANK(tblClean[[#This Row],[Pre-Booking Date]])), 1, 0)</f>
        <v>1</v>
      </c>
      <c r="E590" s="66">
        <f>IF(NOT(ISBLANK(tblClean[[#This Row],[Booking Date]])), 1, 0)</f>
        <v>1</v>
      </c>
      <c r="F590" s="67"/>
      <c r="G590" s="35">
        <v>45944</v>
      </c>
      <c r="H590" s="66" cm="1">
        <f t="array" ref="H590">IFERROR(INDEX(tblClean[Is_Cancelled],ROW()-1),"")</f>
        <v>1</v>
      </c>
      <c r="I590" s="53">
        <f>IF(tblHP[[#This Row],[Is_Cancelled]]=1, 0,
   (IF(tblHP[[#This Row],[Lead Type]]="Hot",3,IF(tblHP[[#This Row],[Lead Type]]="Warm",2,IF(tblHP[[#This Row],[Lead Type]]="Cold",1,0)))
    + IF(tblHP[[#This Row],[Is_Booked]]=1,4,IF(tblHP[[#This Row],[Is_PreBooked]]=1,2,0))
    + IF(ISNUMBER(tblHP[[#This Row],[Customer Rating]]), tblHP[[#This Row],[Customer Rating]]/10*2, 0)
   )
)</f>
        <v>0</v>
      </c>
      <c r="J590" s="53" t="str">
        <f>IF(tblHP[[#This Row],[Lead_Score]] &gt;= $M$2, "High",
 IF(tblHP[[#This Row],[Lead_Score]] &gt;= $M$3, "Medium", "Low"))</f>
        <v>Low</v>
      </c>
    </row>
    <row r="591" spans="1:10" x14ac:dyDescent="0.3">
      <c r="A591" s="68" t="s">
        <v>617</v>
      </c>
      <c r="B591" s="69" t="s">
        <v>32</v>
      </c>
      <c r="C591" s="69" t="s">
        <v>16</v>
      </c>
      <c r="D591" s="69">
        <f>IF(NOT(ISBLANK(tblClean[[#This Row],[Pre-Booking Date]])), 1, 0)</f>
        <v>1</v>
      </c>
      <c r="E591" s="69">
        <f>IF(NOT(ISBLANK(tblClean[[#This Row],[Booking Date]])), 1, 0)</f>
        <v>1</v>
      </c>
      <c r="F591" s="70">
        <v>9</v>
      </c>
      <c r="G591" s="42">
        <v>45935</v>
      </c>
      <c r="H591" s="66" cm="1">
        <f t="array" ref="H591">IFERROR(INDEX(tblClean[Is_Cancelled],ROW()-1),"")</f>
        <v>0</v>
      </c>
      <c r="I591" s="53">
        <f>IF(tblHP[[#This Row],[Is_Cancelled]]=1, 0,
   (IF(tblHP[[#This Row],[Lead Type]]="Hot",3,IF(tblHP[[#This Row],[Lead Type]]="Warm",2,IF(tblHP[[#This Row],[Lead Type]]="Cold",1,0)))
    + IF(tblHP[[#This Row],[Is_Booked]]=1,4,IF(tblHP[[#This Row],[Is_PreBooked]]=1,2,0))
    + IF(ISNUMBER(tblHP[[#This Row],[Customer Rating]]), tblHP[[#This Row],[Customer Rating]]/10*2, 0)
   )
)</f>
        <v>7.8</v>
      </c>
      <c r="J591" s="53" t="str">
        <f>IF(tblHP[[#This Row],[Lead_Score]] &gt;= $M$2, "High",
 IF(tblHP[[#This Row],[Lead_Score]] &gt;= $M$3, "Medium", "Low"))</f>
        <v>Medium</v>
      </c>
    </row>
    <row r="592" spans="1:10" x14ac:dyDescent="0.3">
      <c r="A592" s="65" t="s">
        <v>618</v>
      </c>
      <c r="B592" s="66" t="s">
        <v>21</v>
      </c>
      <c r="C592" s="66" t="s">
        <v>22</v>
      </c>
      <c r="D592" s="66">
        <f>IF(NOT(ISBLANK(tblClean[[#This Row],[Pre-Booking Date]])), 1, 0)</f>
        <v>1</v>
      </c>
      <c r="E592" s="66">
        <f>IF(NOT(ISBLANK(tblClean[[#This Row],[Booking Date]])), 1, 0)</f>
        <v>1</v>
      </c>
      <c r="F592" s="67"/>
      <c r="G592" s="35">
        <v>45938</v>
      </c>
      <c r="H592" s="66" cm="1">
        <f t="array" ref="H592">IFERROR(INDEX(tblClean[Is_Cancelled],ROW()-1),"")</f>
        <v>1</v>
      </c>
      <c r="I592" s="53">
        <f>IF(tblHP[[#This Row],[Is_Cancelled]]=1, 0,
   (IF(tblHP[[#This Row],[Lead Type]]="Hot",3,IF(tblHP[[#This Row],[Lead Type]]="Warm",2,IF(tblHP[[#This Row],[Lead Type]]="Cold",1,0)))
    + IF(tblHP[[#This Row],[Is_Booked]]=1,4,IF(tblHP[[#This Row],[Is_PreBooked]]=1,2,0))
    + IF(ISNUMBER(tblHP[[#This Row],[Customer Rating]]), tblHP[[#This Row],[Customer Rating]]/10*2, 0)
   )
)</f>
        <v>0</v>
      </c>
      <c r="J592" s="53" t="str">
        <f>IF(tblHP[[#This Row],[Lead_Score]] &gt;= $M$2, "High",
 IF(tblHP[[#This Row],[Lead_Score]] &gt;= $M$3, "Medium", "Low"))</f>
        <v>Low</v>
      </c>
    </row>
    <row r="593" spans="1:10" x14ac:dyDescent="0.3">
      <c r="A593" s="68" t="s">
        <v>619</v>
      </c>
      <c r="B593" s="69" t="s">
        <v>19</v>
      </c>
      <c r="C593" s="69" t="s">
        <v>16</v>
      </c>
      <c r="D593" s="69">
        <f>IF(NOT(ISBLANK(tblClean[[#This Row],[Pre-Booking Date]])), 1, 0)</f>
        <v>1</v>
      </c>
      <c r="E593" s="69">
        <f>IF(NOT(ISBLANK(tblClean[[#This Row],[Booking Date]])), 1, 0)</f>
        <v>1</v>
      </c>
      <c r="F593" s="70">
        <v>0</v>
      </c>
      <c r="G593" s="42">
        <v>45947</v>
      </c>
      <c r="H593" s="66" cm="1">
        <f t="array" ref="H593">IFERROR(INDEX(tblClean[Is_Cancelled],ROW()-1),"")</f>
        <v>0</v>
      </c>
      <c r="I593" s="53">
        <f>IF(tblHP[[#This Row],[Is_Cancelled]]=1, 0,
   (IF(tblHP[[#This Row],[Lead Type]]="Hot",3,IF(tblHP[[#This Row],[Lead Type]]="Warm",2,IF(tblHP[[#This Row],[Lead Type]]="Cold",1,0)))
    + IF(tblHP[[#This Row],[Is_Booked]]=1,4,IF(tblHP[[#This Row],[Is_PreBooked]]=1,2,0))
    + IF(ISNUMBER(tblHP[[#This Row],[Customer Rating]]), tblHP[[#This Row],[Customer Rating]]/10*2, 0)
   )
)</f>
        <v>6</v>
      </c>
      <c r="J593" s="53" t="str">
        <f>IF(tblHP[[#This Row],[Lead_Score]] &gt;= $M$2, "High",
 IF(tblHP[[#This Row],[Lead_Score]] &gt;= $M$3, "Medium", "Low"))</f>
        <v>Low</v>
      </c>
    </row>
    <row r="594" spans="1:10" x14ac:dyDescent="0.3">
      <c r="A594" s="65" t="s">
        <v>620</v>
      </c>
      <c r="B594" s="66" t="s">
        <v>15</v>
      </c>
      <c r="C594" s="66" t="s">
        <v>30</v>
      </c>
      <c r="D594" s="66">
        <f>IF(NOT(ISBLANK(tblClean[[#This Row],[Pre-Booking Date]])), 1, 0)</f>
        <v>1</v>
      </c>
      <c r="E594" s="66">
        <f>IF(NOT(ISBLANK(tblClean[[#This Row],[Booking Date]])), 1, 0)</f>
        <v>1</v>
      </c>
      <c r="F594" s="67"/>
      <c r="G594" s="35">
        <v>45944</v>
      </c>
      <c r="H594" s="66" cm="1">
        <f t="array" ref="H594">IFERROR(INDEX(tblClean[Is_Cancelled],ROW()-1),"")</f>
        <v>1</v>
      </c>
      <c r="I594" s="53">
        <f>IF(tblHP[[#This Row],[Is_Cancelled]]=1, 0,
   (IF(tblHP[[#This Row],[Lead Type]]="Hot",3,IF(tblHP[[#This Row],[Lead Type]]="Warm",2,IF(tblHP[[#This Row],[Lead Type]]="Cold",1,0)))
    + IF(tblHP[[#This Row],[Is_Booked]]=1,4,IF(tblHP[[#This Row],[Is_PreBooked]]=1,2,0))
    + IF(ISNUMBER(tblHP[[#This Row],[Customer Rating]]), tblHP[[#This Row],[Customer Rating]]/10*2, 0)
   )
)</f>
        <v>0</v>
      </c>
      <c r="J594" s="53" t="str">
        <f>IF(tblHP[[#This Row],[Lead_Score]] &gt;= $M$2, "High",
 IF(tblHP[[#This Row],[Lead_Score]] &gt;= $M$3, "Medium", "Low"))</f>
        <v>Low</v>
      </c>
    </row>
    <row r="595" spans="1:10" x14ac:dyDescent="0.3">
      <c r="A595" s="68" t="s">
        <v>621</v>
      </c>
      <c r="B595" s="69" t="s">
        <v>32</v>
      </c>
      <c r="C595" s="69" t="s">
        <v>16</v>
      </c>
      <c r="D595" s="69">
        <f>IF(NOT(ISBLANK(tblClean[[#This Row],[Pre-Booking Date]])), 1, 0)</f>
        <v>1</v>
      </c>
      <c r="E595" s="69">
        <f>IF(NOT(ISBLANK(tblClean[[#This Row],[Booking Date]])), 1, 0)</f>
        <v>1</v>
      </c>
      <c r="F595" s="70">
        <v>7</v>
      </c>
      <c r="G595" s="42">
        <v>45949</v>
      </c>
      <c r="H595" s="66" cm="1">
        <f t="array" ref="H595">IFERROR(INDEX(tblClean[Is_Cancelled],ROW()-1),"")</f>
        <v>0</v>
      </c>
      <c r="I595" s="53">
        <f>IF(tblHP[[#This Row],[Is_Cancelled]]=1, 0,
   (IF(tblHP[[#This Row],[Lead Type]]="Hot",3,IF(tblHP[[#This Row],[Lead Type]]="Warm",2,IF(tblHP[[#This Row],[Lead Type]]="Cold",1,0)))
    + IF(tblHP[[#This Row],[Is_Booked]]=1,4,IF(tblHP[[#This Row],[Is_PreBooked]]=1,2,0))
    + IF(ISNUMBER(tblHP[[#This Row],[Customer Rating]]), tblHP[[#This Row],[Customer Rating]]/10*2, 0)
   )
)</f>
        <v>7.4</v>
      </c>
      <c r="J595" s="53" t="str">
        <f>IF(tblHP[[#This Row],[Lead_Score]] &gt;= $M$2, "High",
 IF(tblHP[[#This Row],[Lead_Score]] &gt;= $M$3, "Medium", "Low"))</f>
        <v>Low</v>
      </c>
    </row>
    <row r="596" spans="1:10" x14ac:dyDescent="0.3">
      <c r="A596" s="65" t="s">
        <v>622</v>
      </c>
      <c r="B596" s="66" t="s">
        <v>21</v>
      </c>
      <c r="C596" s="66" t="s">
        <v>16</v>
      </c>
      <c r="D596" s="66">
        <f>IF(NOT(ISBLANK(tblClean[[#This Row],[Pre-Booking Date]])), 1, 0)</f>
        <v>0</v>
      </c>
      <c r="E596" s="66">
        <f>IF(NOT(ISBLANK(tblClean[[#This Row],[Booking Date]])), 1, 0)</f>
        <v>0</v>
      </c>
      <c r="F596" s="67">
        <v>2</v>
      </c>
      <c r="G596" s="35">
        <v>45952</v>
      </c>
      <c r="H596" s="66" cm="1">
        <f t="array" ref="H596">IFERROR(INDEX(tblClean[Is_Cancelled],ROW()-1),"")</f>
        <v>0</v>
      </c>
      <c r="I596" s="53">
        <f>IF(tblHP[[#This Row],[Is_Cancelled]]=1, 0,
   (IF(tblHP[[#This Row],[Lead Type]]="Hot",3,IF(tblHP[[#This Row],[Lead Type]]="Warm",2,IF(tblHP[[#This Row],[Lead Type]]="Cold",1,0)))
    + IF(tblHP[[#This Row],[Is_Booked]]=1,4,IF(tblHP[[#This Row],[Is_PreBooked]]=1,2,0))
    + IF(ISNUMBER(tblHP[[#This Row],[Customer Rating]]), tblHP[[#This Row],[Customer Rating]]/10*2, 0)
   )
)</f>
        <v>2.4</v>
      </c>
      <c r="J596" s="53" t="str">
        <f>IF(tblHP[[#This Row],[Lead_Score]] &gt;= $M$2, "High",
 IF(tblHP[[#This Row],[Lead_Score]] &gt;= $M$3, "Medium", "Low"))</f>
        <v>Low</v>
      </c>
    </row>
    <row r="597" spans="1:10" x14ac:dyDescent="0.3">
      <c r="A597" s="68" t="s">
        <v>623</v>
      </c>
      <c r="B597" s="69" t="s">
        <v>19</v>
      </c>
      <c r="C597" s="69" t="s">
        <v>16</v>
      </c>
      <c r="D597" s="69">
        <f>IF(NOT(ISBLANK(tblClean[[#This Row],[Pre-Booking Date]])), 1, 0)</f>
        <v>1</v>
      </c>
      <c r="E597" s="69">
        <f>IF(NOT(ISBLANK(tblClean[[#This Row],[Booking Date]])), 1, 0)</f>
        <v>1</v>
      </c>
      <c r="F597" s="70">
        <v>8</v>
      </c>
      <c r="G597" s="42">
        <v>45956</v>
      </c>
      <c r="H597" s="66" cm="1">
        <f t="array" ref="H597">IFERROR(INDEX(tblClean[Is_Cancelled],ROW()-1),"")</f>
        <v>0</v>
      </c>
      <c r="I597" s="53">
        <f>IF(tblHP[[#This Row],[Is_Cancelled]]=1, 0,
   (IF(tblHP[[#This Row],[Lead Type]]="Hot",3,IF(tblHP[[#This Row],[Lead Type]]="Warm",2,IF(tblHP[[#This Row],[Lead Type]]="Cold",1,0)))
    + IF(tblHP[[#This Row],[Is_Booked]]=1,4,IF(tblHP[[#This Row],[Is_PreBooked]]=1,2,0))
    + IF(ISNUMBER(tblHP[[#This Row],[Customer Rating]]), tblHP[[#This Row],[Customer Rating]]/10*2, 0)
   )
)</f>
        <v>7.6</v>
      </c>
      <c r="J597" s="53" t="str">
        <f>IF(tblHP[[#This Row],[Lead_Score]] &gt;= $M$2, "High",
 IF(tblHP[[#This Row],[Lead_Score]] &gt;= $M$3, "Medium", "Low"))</f>
        <v>Medium</v>
      </c>
    </row>
    <row r="598" spans="1:10" x14ac:dyDescent="0.3">
      <c r="A598" s="65" t="s">
        <v>624</v>
      </c>
      <c r="B598" s="66" t="s">
        <v>15</v>
      </c>
      <c r="C598" s="66" t="s">
        <v>16</v>
      </c>
      <c r="D598" s="66">
        <f>IF(NOT(ISBLANK(tblClean[[#This Row],[Pre-Booking Date]])), 1, 0)</f>
        <v>1</v>
      </c>
      <c r="E598" s="66">
        <f>IF(NOT(ISBLANK(tblClean[[#This Row],[Booking Date]])), 1, 0)</f>
        <v>1</v>
      </c>
      <c r="F598" s="67"/>
      <c r="G598" s="35">
        <v>45936</v>
      </c>
      <c r="H598" s="66" cm="1">
        <f t="array" ref="H598">IFERROR(INDEX(tblClean[Is_Cancelled],ROW()-1),"")</f>
        <v>1</v>
      </c>
      <c r="I598" s="53">
        <f>IF(tblHP[[#This Row],[Is_Cancelled]]=1, 0,
   (IF(tblHP[[#This Row],[Lead Type]]="Hot",3,IF(tblHP[[#This Row],[Lead Type]]="Warm",2,IF(tblHP[[#This Row],[Lead Type]]="Cold",1,0)))
    + IF(tblHP[[#This Row],[Is_Booked]]=1,4,IF(tblHP[[#This Row],[Is_PreBooked]]=1,2,0))
    + IF(ISNUMBER(tblHP[[#This Row],[Customer Rating]]), tblHP[[#This Row],[Customer Rating]]/10*2, 0)
   )
)</f>
        <v>0</v>
      </c>
      <c r="J598" s="53" t="str">
        <f>IF(tblHP[[#This Row],[Lead_Score]] &gt;= $M$2, "High",
 IF(tblHP[[#This Row],[Lead_Score]] &gt;= $M$3, "Medium", "Low"))</f>
        <v>Low</v>
      </c>
    </row>
    <row r="599" spans="1:10" x14ac:dyDescent="0.3">
      <c r="A599" s="68" t="s">
        <v>625</v>
      </c>
      <c r="B599" s="69" t="s">
        <v>19</v>
      </c>
      <c r="C599" s="69" t="s">
        <v>16</v>
      </c>
      <c r="D599" s="69">
        <f>IF(NOT(ISBLANK(tblClean[[#This Row],[Pre-Booking Date]])), 1, 0)</f>
        <v>0</v>
      </c>
      <c r="E599" s="69">
        <f>IF(NOT(ISBLANK(tblClean[[#This Row],[Booking Date]])), 1, 0)</f>
        <v>0</v>
      </c>
      <c r="F599" s="70">
        <v>3</v>
      </c>
      <c r="G599" s="42">
        <v>45936</v>
      </c>
      <c r="H599" s="66" cm="1">
        <f t="array" ref="H599">IFERROR(INDEX(tblClean[Is_Cancelled],ROW()-1),"")</f>
        <v>0</v>
      </c>
      <c r="I599" s="53">
        <f>IF(tblHP[[#This Row],[Is_Cancelled]]=1, 0,
   (IF(tblHP[[#This Row],[Lead Type]]="Hot",3,IF(tblHP[[#This Row],[Lead Type]]="Warm",2,IF(tblHP[[#This Row],[Lead Type]]="Cold",1,0)))
    + IF(tblHP[[#This Row],[Is_Booked]]=1,4,IF(tblHP[[#This Row],[Is_PreBooked]]=1,2,0))
    + IF(ISNUMBER(tblHP[[#This Row],[Customer Rating]]), tblHP[[#This Row],[Customer Rating]]/10*2, 0)
   )
)</f>
        <v>2.6</v>
      </c>
      <c r="J599" s="53" t="str">
        <f>IF(tblHP[[#This Row],[Lead_Score]] &gt;= $M$2, "High",
 IF(tblHP[[#This Row],[Lead_Score]] &gt;= $M$3, "Medium", "Low"))</f>
        <v>Low</v>
      </c>
    </row>
    <row r="600" spans="1:10" x14ac:dyDescent="0.3">
      <c r="A600" s="65" t="s">
        <v>626</v>
      </c>
      <c r="B600" s="66" t="s">
        <v>21</v>
      </c>
      <c r="C600" s="66" t="s">
        <v>16</v>
      </c>
      <c r="D600" s="66">
        <f>IF(NOT(ISBLANK(tblClean[[#This Row],[Pre-Booking Date]])), 1, 0)</f>
        <v>1</v>
      </c>
      <c r="E600" s="66">
        <f>IF(NOT(ISBLANK(tblClean[[#This Row],[Booking Date]])), 1, 0)</f>
        <v>1</v>
      </c>
      <c r="F600" s="67">
        <v>1</v>
      </c>
      <c r="G600" s="35">
        <v>45936</v>
      </c>
      <c r="H600" s="66" cm="1">
        <f t="array" ref="H600">IFERROR(INDEX(tblClean[Is_Cancelled],ROW()-1),"")</f>
        <v>0</v>
      </c>
      <c r="I600" s="53">
        <f>IF(tblHP[[#This Row],[Is_Cancelled]]=1, 0,
   (IF(tblHP[[#This Row],[Lead Type]]="Hot",3,IF(tblHP[[#This Row],[Lead Type]]="Warm",2,IF(tblHP[[#This Row],[Lead Type]]="Cold",1,0)))
    + IF(tblHP[[#This Row],[Is_Booked]]=1,4,IF(tblHP[[#This Row],[Is_PreBooked]]=1,2,0))
    + IF(ISNUMBER(tblHP[[#This Row],[Customer Rating]]), tblHP[[#This Row],[Customer Rating]]/10*2, 0)
   )
)</f>
        <v>6.2</v>
      </c>
      <c r="J600" s="53" t="str">
        <f>IF(tblHP[[#This Row],[Lead_Score]] &gt;= $M$2, "High",
 IF(tblHP[[#This Row],[Lead_Score]] &gt;= $M$3, "Medium", "Low"))</f>
        <v>Low</v>
      </c>
    </row>
    <row r="601" spans="1:10" x14ac:dyDescent="0.3">
      <c r="A601" s="68" t="s">
        <v>627</v>
      </c>
      <c r="B601" s="69" t="s">
        <v>15</v>
      </c>
      <c r="C601" s="69" t="s">
        <v>16</v>
      </c>
      <c r="D601" s="69">
        <f>IF(NOT(ISBLANK(tblClean[[#This Row],[Pre-Booking Date]])), 1, 0)</f>
        <v>1</v>
      </c>
      <c r="E601" s="69">
        <f>IF(NOT(ISBLANK(tblClean[[#This Row],[Booking Date]])), 1, 0)</f>
        <v>1</v>
      </c>
      <c r="F601" s="70">
        <v>4</v>
      </c>
      <c r="G601" s="42">
        <v>45933</v>
      </c>
      <c r="H601" s="66" cm="1">
        <f t="array" ref="H601">IFERROR(INDEX(tblClean[Is_Cancelled],ROW()-1),"")</f>
        <v>0</v>
      </c>
      <c r="I601" s="53">
        <f>IF(tblHP[[#This Row],[Is_Cancelled]]=1, 0,
   (IF(tblHP[[#This Row],[Lead Type]]="Hot",3,IF(tblHP[[#This Row],[Lead Type]]="Warm",2,IF(tblHP[[#This Row],[Lead Type]]="Cold",1,0)))
    + IF(tblHP[[#This Row],[Is_Booked]]=1,4,IF(tblHP[[#This Row],[Is_PreBooked]]=1,2,0))
    + IF(ISNUMBER(tblHP[[#This Row],[Customer Rating]]), tblHP[[#This Row],[Customer Rating]]/10*2, 0)
   )
)</f>
        <v>6.8</v>
      </c>
      <c r="J601" s="53" t="str">
        <f>IF(tblHP[[#This Row],[Lead_Score]] &gt;= $M$2, "High",
 IF(tblHP[[#This Row],[Lead_Score]] &gt;= $M$3, "Medium", "Low"))</f>
        <v>Low</v>
      </c>
    </row>
    <row r="602" spans="1:10" x14ac:dyDescent="0.3">
      <c r="A602" s="65" t="s">
        <v>628</v>
      </c>
      <c r="B602" s="66" t="s">
        <v>19</v>
      </c>
      <c r="C602" s="66" t="s">
        <v>22</v>
      </c>
      <c r="D602" s="66">
        <f>IF(NOT(ISBLANK(tblClean[[#This Row],[Pre-Booking Date]])), 1, 0)</f>
        <v>1</v>
      </c>
      <c r="E602" s="66">
        <f>IF(NOT(ISBLANK(tblClean[[#This Row],[Booking Date]])), 1, 0)</f>
        <v>1</v>
      </c>
      <c r="F602" s="67"/>
      <c r="G602" s="35">
        <v>45950</v>
      </c>
      <c r="H602" s="66" cm="1">
        <f t="array" ref="H602">IFERROR(INDEX(tblClean[Is_Cancelled],ROW()-1),"")</f>
        <v>1</v>
      </c>
      <c r="I602" s="53">
        <f>IF(tblHP[[#This Row],[Is_Cancelled]]=1, 0,
   (IF(tblHP[[#This Row],[Lead Type]]="Hot",3,IF(tblHP[[#This Row],[Lead Type]]="Warm",2,IF(tblHP[[#This Row],[Lead Type]]="Cold",1,0)))
    + IF(tblHP[[#This Row],[Is_Booked]]=1,4,IF(tblHP[[#This Row],[Is_PreBooked]]=1,2,0))
    + IF(ISNUMBER(tblHP[[#This Row],[Customer Rating]]), tblHP[[#This Row],[Customer Rating]]/10*2, 0)
   )
)</f>
        <v>0</v>
      </c>
      <c r="J602" s="53" t="str">
        <f>IF(tblHP[[#This Row],[Lead_Score]] &gt;= $M$2, "High",
 IF(tblHP[[#This Row],[Lead_Score]] &gt;= $M$3, "Medium", "Low"))</f>
        <v>Low</v>
      </c>
    </row>
    <row r="603" spans="1:10" x14ac:dyDescent="0.3">
      <c r="A603" s="68" t="s">
        <v>629</v>
      </c>
      <c r="B603" s="69" t="s">
        <v>32</v>
      </c>
      <c r="C603" s="69" t="s">
        <v>16</v>
      </c>
      <c r="D603" s="69">
        <f>IF(NOT(ISBLANK(tblClean[[#This Row],[Pre-Booking Date]])), 1, 0)</f>
        <v>1</v>
      </c>
      <c r="E603" s="69">
        <f>IF(NOT(ISBLANK(tblClean[[#This Row],[Booking Date]])), 1, 0)</f>
        <v>1</v>
      </c>
      <c r="F603" s="70">
        <v>3</v>
      </c>
      <c r="G603" s="42">
        <v>45958</v>
      </c>
      <c r="H603" s="66" cm="1">
        <f t="array" ref="H603">IFERROR(INDEX(tblClean[Is_Cancelled],ROW()-1),"")</f>
        <v>0</v>
      </c>
      <c r="I603" s="53">
        <f>IF(tblHP[[#This Row],[Is_Cancelled]]=1, 0,
   (IF(tblHP[[#This Row],[Lead Type]]="Hot",3,IF(tblHP[[#This Row],[Lead Type]]="Warm",2,IF(tblHP[[#This Row],[Lead Type]]="Cold",1,0)))
    + IF(tblHP[[#This Row],[Is_Booked]]=1,4,IF(tblHP[[#This Row],[Is_PreBooked]]=1,2,0))
    + IF(ISNUMBER(tblHP[[#This Row],[Customer Rating]]), tblHP[[#This Row],[Customer Rating]]/10*2, 0)
   )
)</f>
        <v>6.6</v>
      </c>
      <c r="J603" s="53" t="str">
        <f>IF(tblHP[[#This Row],[Lead_Score]] &gt;= $M$2, "High",
 IF(tblHP[[#This Row],[Lead_Score]] &gt;= $M$3, "Medium", "Low"))</f>
        <v>Low</v>
      </c>
    </row>
    <row r="604" spans="1:10" x14ac:dyDescent="0.3">
      <c r="A604" s="65" t="s">
        <v>630</v>
      </c>
      <c r="B604" s="66" t="s">
        <v>15</v>
      </c>
      <c r="C604" s="66" t="s">
        <v>30</v>
      </c>
      <c r="D604" s="66">
        <f>IF(NOT(ISBLANK(tblClean[[#This Row],[Pre-Booking Date]])), 1, 0)</f>
        <v>1</v>
      </c>
      <c r="E604" s="66">
        <f>IF(NOT(ISBLANK(tblClean[[#This Row],[Booking Date]])), 1, 0)</f>
        <v>1</v>
      </c>
      <c r="F604" s="67">
        <v>8</v>
      </c>
      <c r="G604" s="35">
        <v>45943</v>
      </c>
      <c r="H604" s="66" cm="1">
        <f t="array" ref="H604">IFERROR(INDEX(tblClean[Is_Cancelled],ROW()-1),"")</f>
        <v>0</v>
      </c>
      <c r="I604" s="53">
        <f>IF(tblHP[[#This Row],[Is_Cancelled]]=1, 0,
   (IF(tblHP[[#This Row],[Lead Type]]="Hot",3,IF(tblHP[[#This Row],[Lead Type]]="Warm",2,IF(tblHP[[#This Row],[Lead Type]]="Cold",1,0)))
    + IF(tblHP[[#This Row],[Is_Booked]]=1,4,IF(tblHP[[#This Row],[Is_PreBooked]]=1,2,0))
    + IF(ISNUMBER(tblHP[[#This Row],[Customer Rating]]), tblHP[[#This Row],[Customer Rating]]/10*2, 0)
   )
)</f>
        <v>8.6</v>
      </c>
      <c r="J604" s="53" t="str">
        <f>IF(tblHP[[#This Row],[Lead_Score]] &gt;= $M$2, "High",
 IF(tblHP[[#This Row],[Lead_Score]] &gt;= $M$3, "Medium", "Low"))</f>
        <v>High</v>
      </c>
    </row>
    <row r="605" spans="1:10" x14ac:dyDescent="0.3">
      <c r="A605" s="68" t="s">
        <v>631</v>
      </c>
      <c r="B605" s="69" t="s">
        <v>19</v>
      </c>
      <c r="C605" s="69" t="s">
        <v>16</v>
      </c>
      <c r="D605" s="69">
        <f>IF(NOT(ISBLANK(tblClean[[#This Row],[Pre-Booking Date]])), 1, 0)</f>
        <v>1</v>
      </c>
      <c r="E605" s="69">
        <f>IF(NOT(ISBLANK(tblClean[[#This Row],[Booking Date]])), 1, 0)</f>
        <v>1</v>
      </c>
      <c r="F605" s="70">
        <v>6</v>
      </c>
      <c r="G605" s="42">
        <v>45950</v>
      </c>
      <c r="H605" s="66" cm="1">
        <f t="array" ref="H605">IFERROR(INDEX(tblClean[Is_Cancelled],ROW()-1),"")</f>
        <v>0</v>
      </c>
      <c r="I605" s="53">
        <f>IF(tblHP[[#This Row],[Is_Cancelled]]=1, 0,
   (IF(tblHP[[#This Row],[Lead Type]]="Hot",3,IF(tblHP[[#This Row],[Lead Type]]="Warm",2,IF(tblHP[[#This Row],[Lead Type]]="Cold",1,0)))
    + IF(tblHP[[#This Row],[Is_Booked]]=1,4,IF(tblHP[[#This Row],[Is_PreBooked]]=1,2,0))
    + IF(ISNUMBER(tblHP[[#This Row],[Customer Rating]]), tblHP[[#This Row],[Customer Rating]]/10*2, 0)
   )
)</f>
        <v>7.2</v>
      </c>
      <c r="J605" s="53" t="str">
        <f>IF(tblHP[[#This Row],[Lead_Score]] &gt;= $M$2, "High",
 IF(tblHP[[#This Row],[Lead_Score]] &gt;= $M$3, "Medium", "Low"))</f>
        <v>Low</v>
      </c>
    </row>
    <row r="606" spans="1:10" x14ac:dyDescent="0.3">
      <c r="A606" s="65" t="s">
        <v>632</v>
      </c>
      <c r="B606" s="66" t="s">
        <v>21</v>
      </c>
      <c r="C606" s="66" t="s">
        <v>30</v>
      </c>
      <c r="D606" s="66">
        <f>IF(NOT(ISBLANK(tblClean[[#This Row],[Pre-Booking Date]])), 1, 0)</f>
        <v>1</v>
      </c>
      <c r="E606" s="66">
        <f>IF(NOT(ISBLANK(tblClean[[#This Row],[Booking Date]])), 1, 0)</f>
        <v>1</v>
      </c>
      <c r="F606" s="67">
        <v>9</v>
      </c>
      <c r="G606" s="35">
        <v>45952</v>
      </c>
      <c r="H606" s="66" cm="1">
        <f t="array" ref="H606">IFERROR(INDEX(tblClean[Is_Cancelled],ROW()-1),"")</f>
        <v>0</v>
      </c>
      <c r="I606"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606" s="53" t="str">
        <f>IF(tblHP[[#This Row],[Lead_Score]] &gt;= $M$2, "High",
 IF(tblHP[[#This Row],[Lead_Score]] &gt;= $M$3, "Medium", "Low"))</f>
        <v>High</v>
      </c>
    </row>
    <row r="607" spans="1:10" x14ac:dyDescent="0.3">
      <c r="A607" s="68" t="s">
        <v>633</v>
      </c>
      <c r="B607" s="69" t="s">
        <v>21</v>
      </c>
      <c r="C607" s="69" t="s">
        <v>16</v>
      </c>
      <c r="D607" s="69">
        <f>IF(NOT(ISBLANK(tblClean[[#This Row],[Pre-Booking Date]])), 1, 0)</f>
        <v>1</v>
      </c>
      <c r="E607" s="69">
        <f>IF(NOT(ISBLANK(tblClean[[#This Row],[Booking Date]])), 1, 0)</f>
        <v>1</v>
      </c>
      <c r="F607" s="70">
        <v>3</v>
      </c>
      <c r="G607" s="42">
        <v>45938</v>
      </c>
      <c r="H607" s="66" cm="1">
        <f t="array" ref="H607">IFERROR(INDEX(tblClean[Is_Cancelled],ROW()-1),"")</f>
        <v>0</v>
      </c>
      <c r="I607" s="53">
        <f>IF(tblHP[[#This Row],[Is_Cancelled]]=1, 0,
   (IF(tblHP[[#This Row],[Lead Type]]="Hot",3,IF(tblHP[[#This Row],[Lead Type]]="Warm",2,IF(tblHP[[#This Row],[Lead Type]]="Cold",1,0)))
    + IF(tblHP[[#This Row],[Is_Booked]]=1,4,IF(tblHP[[#This Row],[Is_PreBooked]]=1,2,0))
    + IF(ISNUMBER(tblHP[[#This Row],[Customer Rating]]), tblHP[[#This Row],[Customer Rating]]/10*2, 0)
   )
)</f>
        <v>6.6</v>
      </c>
      <c r="J607" s="53" t="str">
        <f>IF(tblHP[[#This Row],[Lead_Score]] &gt;= $M$2, "High",
 IF(tblHP[[#This Row],[Lead_Score]] &gt;= $M$3, "Medium", "Low"))</f>
        <v>Low</v>
      </c>
    </row>
    <row r="608" spans="1:10" x14ac:dyDescent="0.3">
      <c r="A608" s="65" t="s">
        <v>634</v>
      </c>
      <c r="B608" s="66" t="s">
        <v>15</v>
      </c>
      <c r="C608" s="66" t="s">
        <v>16</v>
      </c>
      <c r="D608" s="66">
        <f>IF(NOT(ISBLANK(tblClean[[#This Row],[Pre-Booking Date]])), 1, 0)</f>
        <v>1</v>
      </c>
      <c r="E608" s="66">
        <f>IF(NOT(ISBLANK(tblClean[[#This Row],[Booking Date]])), 1, 0)</f>
        <v>1</v>
      </c>
      <c r="F608" s="67">
        <v>2</v>
      </c>
      <c r="G608" s="35">
        <v>45946</v>
      </c>
      <c r="H608" s="66" cm="1">
        <f t="array" ref="H608">IFERROR(INDEX(tblClean[Is_Cancelled],ROW()-1),"")</f>
        <v>0</v>
      </c>
      <c r="I608" s="53">
        <f>IF(tblHP[[#This Row],[Is_Cancelled]]=1, 0,
   (IF(tblHP[[#This Row],[Lead Type]]="Hot",3,IF(tblHP[[#This Row],[Lead Type]]="Warm",2,IF(tblHP[[#This Row],[Lead Type]]="Cold",1,0)))
    + IF(tblHP[[#This Row],[Is_Booked]]=1,4,IF(tblHP[[#This Row],[Is_PreBooked]]=1,2,0))
    + IF(ISNUMBER(tblHP[[#This Row],[Customer Rating]]), tblHP[[#This Row],[Customer Rating]]/10*2, 0)
   )
)</f>
        <v>6.4</v>
      </c>
      <c r="J608" s="53" t="str">
        <f>IF(tblHP[[#This Row],[Lead_Score]] &gt;= $M$2, "High",
 IF(tblHP[[#This Row],[Lead_Score]] &gt;= $M$3, "Medium", "Low"))</f>
        <v>Low</v>
      </c>
    </row>
    <row r="609" spans="1:10" x14ac:dyDescent="0.3">
      <c r="A609" s="68" t="s">
        <v>635</v>
      </c>
      <c r="B609" s="69" t="s">
        <v>19</v>
      </c>
      <c r="C609" s="69" t="s">
        <v>30</v>
      </c>
      <c r="D609" s="69">
        <f>IF(NOT(ISBLANK(tblClean[[#This Row],[Pre-Booking Date]])), 1, 0)</f>
        <v>0</v>
      </c>
      <c r="E609" s="69">
        <f>IF(NOT(ISBLANK(tblClean[[#This Row],[Booking Date]])), 1, 0)</f>
        <v>0</v>
      </c>
      <c r="F609" s="70">
        <v>4</v>
      </c>
      <c r="G609" s="42">
        <v>45960</v>
      </c>
      <c r="H609" s="66" cm="1">
        <f t="array" ref="H609">IFERROR(INDEX(tblClean[Is_Cancelled],ROW()-1),"")</f>
        <v>0</v>
      </c>
      <c r="I609" s="53">
        <f>IF(tblHP[[#This Row],[Is_Cancelled]]=1, 0,
   (IF(tblHP[[#This Row],[Lead Type]]="Hot",3,IF(tblHP[[#This Row],[Lead Type]]="Warm",2,IF(tblHP[[#This Row],[Lead Type]]="Cold",1,0)))
    + IF(tblHP[[#This Row],[Is_Booked]]=1,4,IF(tblHP[[#This Row],[Is_PreBooked]]=1,2,0))
    + IF(ISNUMBER(tblHP[[#This Row],[Customer Rating]]), tblHP[[#This Row],[Customer Rating]]/10*2, 0)
   )
)</f>
        <v>3.8</v>
      </c>
      <c r="J609" s="53" t="str">
        <f>IF(tblHP[[#This Row],[Lead_Score]] &gt;= $M$2, "High",
 IF(tblHP[[#This Row],[Lead_Score]] &gt;= $M$3, "Medium", "Low"))</f>
        <v>Low</v>
      </c>
    </row>
    <row r="610" spans="1:10" x14ac:dyDescent="0.3">
      <c r="A610" s="65" t="s">
        <v>636</v>
      </c>
      <c r="B610" s="66" t="s">
        <v>15</v>
      </c>
      <c r="C610" s="66" t="s">
        <v>16</v>
      </c>
      <c r="D610" s="66">
        <f>IF(NOT(ISBLANK(tblClean[[#This Row],[Pre-Booking Date]])), 1, 0)</f>
        <v>1</v>
      </c>
      <c r="E610" s="66">
        <f>IF(NOT(ISBLANK(tblClean[[#This Row],[Booking Date]])), 1, 0)</f>
        <v>1</v>
      </c>
      <c r="F610" s="67">
        <v>0</v>
      </c>
      <c r="G610" s="35">
        <v>45949</v>
      </c>
      <c r="H610" s="66" cm="1">
        <f t="array" ref="H610">IFERROR(INDEX(tblClean[Is_Cancelled],ROW()-1),"")</f>
        <v>0</v>
      </c>
      <c r="I610" s="53">
        <f>IF(tblHP[[#This Row],[Is_Cancelled]]=1, 0,
   (IF(tblHP[[#This Row],[Lead Type]]="Hot",3,IF(tblHP[[#This Row],[Lead Type]]="Warm",2,IF(tblHP[[#This Row],[Lead Type]]="Cold",1,0)))
    + IF(tblHP[[#This Row],[Is_Booked]]=1,4,IF(tblHP[[#This Row],[Is_PreBooked]]=1,2,0))
    + IF(ISNUMBER(tblHP[[#This Row],[Customer Rating]]), tblHP[[#This Row],[Customer Rating]]/10*2, 0)
   )
)</f>
        <v>6</v>
      </c>
      <c r="J610" s="53" t="str">
        <f>IF(tblHP[[#This Row],[Lead_Score]] &gt;= $M$2, "High",
 IF(tblHP[[#This Row],[Lead_Score]] &gt;= $M$3, "Medium", "Low"))</f>
        <v>Low</v>
      </c>
    </row>
    <row r="611" spans="1:10" x14ac:dyDescent="0.3">
      <c r="A611" s="68" t="s">
        <v>637</v>
      </c>
      <c r="B611" s="69" t="s">
        <v>15</v>
      </c>
      <c r="C611" s="69" t="s">
        <v>30</v>
      </c>
      <c r="D611" s="69">
        <f>IF(NOT(ISBLANK(tblClean[[#This Row],[Pre-Booking Date]])), 1, 0)</f>
        <v>1</v>
      </c>
      <c r="E611" s="69">
        <f>IF(NOT(ISBLANK(tblClean[[#This Row],[Booking Date]])), 1, 0)</f>
        <v>1</v>
      </c>
      <c r="F611" s="70">
        <v>1</v>
      </c>
      <c r="G611" s="42">
        <v>45935</v>
      </c>
      <c r="H611" s="66" cm="1">
        <f t="array" ref="H611">IFERROR(INDEX(tblClean[Is_Cancelled],ROW()-1),"")</f>
        <v>0</v>
      </c>
      <c r="I611" s="53">
        <f>IF(tblHP[[#This Row],[Is_Cancelled]]=1, 0,
   (IF(tblHP[[#This Row],[Lead Type]]="Hot",3,IF(tblHP[[#This Row],[Lead Type]]="Warm",2,IF(tblHP[[#This Row],[Lead Type]]="Cold",1,0)))
    + IF(tblHP[[#This Row],[Is_Booked]]=1,4,IF(tblHP[[#This Row],[Is_PreBooked]]=1,2,0))
    + IF(ISNUMBER(tblHP[[#This Row],[Customer Rating]]), tblHP[[#This Row],[Customer Rating]]/10*2, 0)
   )
)</f>
        <v>7.2</v>
      </c>
      <c r="J611" s="53" t="str">
        <f>IF(tblHP[[#This Row],[Lead_Score]] &gt;= $M$2, "High",
 IF(tblHP[[#This Row],[Lead_Score]] &gt;= $M$3, "Medium", "Low"))</f>
        <v>Low</v>
      </c>
    </row>
    <row r="612" spans="1:10" x14ac:dyDescent="0.3">
      <c r="A612" s="65" t="s">
        <v>638</v>
      </c>
      <c r="B612" s="66" t="s">
        <v>19</v>
      </c>
      <c r="C612" s="66" t="s">
        <v>30</v>
      </c>
      <c r="D612" s="66">
        <f>IF(NOT(ISBLANK(tblClean[[#This Row],[Pre-Booking Date]])), 1, 0)</f>
        <v>1</v>
      </c>
      <c r="E612" s="66">
        <f>IF(NOT(ISBLANK(tblClean[[#This Row],[Booking Date]])), 1, 0)</f>
        <v>1</v>
      </c>
      <c r="F612" s="67">
        <v>1</v>
      </c>
      <c r="G612" s="35">
        <v>45938</v>
      </c>
      <c r="H612" s="66" cm="1">
        <f t="array" ref="H612">IFERROR(INDEX(tblClean[Is_Cancelled],ROW()-1),"")</f>
        <v>0</v>
      </c>
      <c r="I612" s="53">
        <f>IF(tblHP[[#This Row],[Is_Cancelled]]=1, 0,
   (IF(tblHP[[#This Row],[Lead Type]]="Hot",3,IF(tblHP[[#This Row],[Lead Type]]="Warm",2,IF(tblHP[[#This Row],[Lead Type]]="Cold",1,0)))
    + IF(tblHP[[#This Row],[Is_Booked]]=1,4,IF(tblHP[[#This Row],[Is_PreBooked]]=1,2,0))
    + IF(ISNUMBER(tblHP[[#This Row],[Customer Rating]]), tblHP[[#This Row],[Customer Rating]]/10*2, 0)
   )
)</f>
        <v>7.2</v>
      </c>
      <c r="J612" s="53" t="str">
        <f>IF(tblHP[[#This Row],[Lead_Score]] &gt;= $M$2, "High",
 IF(tblHP[[#This Row],[Lead_Score]] &gt;= $M$3, "Medium", "Low"))</f>
        <v>Low</v>
      </c>
    </row>
    <row r="613" spans="1:10" x14ac:dyDescent="0.3">
      <c r="A613" s="68" t="s">
        <v>639</v>
      </c>
      <c r="B613" s="69" t="s">
        <v>19</v>
      </c>
      <c r="C613" s="69" t="s">
        <v>16</v>
      </c>
      <c r="D613" s="69">
        <f>IF(NOT(ISBLANK(tblClean[[#This Row],[Pre-Booking Date]])), 1, 0)</f>
        <v>1</v>
      </c>
      <c r="E613" s="69">
        <f>IF(NOT(ISBLANK(tblClean[[#This Row],[Booking Date]])), 1, 0)</f>
        <v>1</v>
      </c>
      <c r="F613" s="70">
        <v>2</v>
      </c>
      <c r="G613" s="42">
        <v>45945</v>
      </c>
      <c r="H613" s="66" cm="1">
        <f t="array" ref="H613">IFERROR(INDEX(tblClean[Is_Cancelled],ROW()-1),"")</f>
        <v>0</v>
      </c>
      <c r="I613" s="53">
        <f>IF(tblHP[[#This Row],[Is_Cancelled]]=1, 0,
   (IF(tblHP[[#This Row],[Lead Type]]="Hot",3,IF(tblHP[[#This Row],[Lead Type]]="Warm",2,IF(tblHP[[#This Row],[Lead Type]]="Cold",1,0)))
    + IF(tblHP[[#This Row],[Is_Booked]]=1,4,IF(tblHP[[#This Row],[Is_PreBooked]]=1,2,0))
    + IF(ISNUMBER(tblHP[[#This Row],[Customer Rating]]), tblHP[[#This Row],[Customer Rating]]/10*2, 0)
   )
)</f>
        <v>6.4</v>
      </c>
      <c r="J613" s="53" t="str">
        <f>IF(tblHP[[#This Row],[Lead_Score]] &gt;= $M$2, "High",
 IF(tblHP[[#This Row],[Lead_Score]] &gt;= $M$3, "Medium", "Low"))</f>
        <v>Low</v>
      </c>
    </row>
    <row r="614" spans="1:10" x14ac:dyDescent="0.3">
      <c r="A614" s="65" t="s">
        <v>640</v>
      </c>
      <c r="B614" s="66" t="s">
        <v>32</v>
      </c>
      <c r="C614" s="66" t="s">
        <v>16</v>
      </c>
      <c r="D614" s="66">
        <f>IF(NOT(ISBLANK(tblClean[[#This Row],[Pre-Booking Date]])), 1, 0)</f>
        <v>1</v>
      </c>
      <c r="E614" s="66">
        <f>IF(NOT(ISBLANK(tblClean[[#This Row],[Booking Date]])), 1, 0)</f>
        <v>1</v>
      </c>
      <c r="F614" s="67">
        <v>8</v>
      </c>
      <c r="G614" s="35">
        <v>45951</v>
      </c>
      <c r="H614" s="66" cm="1">
        <f t="array" ref="H614">IFERROR(INDEX(tblClean[Is_Cancelled],ROW()-1),"")</f>
        <v>0</v>
      </c>
      <c r="I614" s="53">
        <f>IF(tblHP[[#This Row],[Is_Cancelled]]=1, 0,
   (IF(tblHP[[#This Row],[Lead Type]]="Hot",3,IF(tblHP[[#This Row],[Lead Type]]="Warm",2,IF(tblHP[[#This Row],[Lead Type]]="Cold",1,0)))
    + IF(tblHP[[#This Row],[Is_Booked]]=1,4,IF(tblHP[[#This Row],[Is_PreBooked]]=1,2,0))
    + IF(ISNUMBER(tblHP[[#This Row],[Customer Rating]]), tblHP[[#This Row],[Customer Rating]]/10*2, 0)
   )
)</f>
        <v>7.6</v>
      </c>
      <c r="J614" s="53" t="str">
        <f>IF(tblHP[[#This Row],[Lead_Score]] &gt;= $M$2, "High",
 IF(tblHP[[#This Row],[Lead_Score]] &gt;= $M$3, "Medium", "Low"))</f>
        <v>Medium</v>
      </c>
    </row>
    <row r="615" spans="1:10" x14ac:dyDescent="0.3">
      <c r="A615" s="68" t="s">
        <v>641</v>
      </c>
      <c r="B615" s="69" t="s">
        <v>19</v>
      </c>
      <c r="C615" s="69" t="s">
        <v>22</v>
      </c>
      <c r="D615" s="69">
        <f>IF(NOT(ISBLANK(tblClean[[#This Row],[Pre-Booking Date]])), 1, 0)</f>
        <v>1</v>
      </c>
      <c r="E615" s="69">
        <f>IF(NOT(ISBLANK(tblClean[[#This Row],[Booking Date]])), 1, 0)</f>
        <v>1</v>
      </c>
      <c r="F615" s="70"/>
      <c r="G615" s="42">
        <v>45939</v>
      </c>
      <c r="H615" s="66" cm="1">
        <f t="array" ref="H615">IFERROR(INDEX(tblClean[Is_Cancelled],ROW()-1),"")</f>
        <v>1</v>
      </c>
      <c r="I615" s="53">
        <f>IF(tblHP[[#This Row],[Is_Cancelled]]=1, 0,
   (IF(tblHP[[#This Row],[Lead Type]]="Hot",3,IF(tblHP[[#This Row],[Lead Type]]="Warm",2,IF(tblHP[[#This Row],[Lead Type]]="Cold",1,0)))
    + IF(tblHP[[#This Row],[Is_Booked]]=1,4,IF(tblHP[[#This Row],[Is_PreBooked]]=1,2,0))
    + IF(ISNUMBER(tblHP[[#This Row],[Customer Rating]]), tblHP[[#This Row],[Customer Rating]]/10*2, 0)
   )
)</f>
        <v>0</v>
      </c>
      <c r="J615" s="53" t="str">
        <f>IF(tblHP[[#This Row],[Lead_Score]] &gt;= $M$2, "High",
 IF(tblHP[[#This Row],[Lead_Score]] &gt;= $M$3, "Medium", "Low"))</f>
        <v>Low</v>
      </c>
    </row>
    <row r="616" spans="1:10" x14ac:dyDescent="0.3">
      <c r="A616" s="65" t="s">
        <v>642</v>
      </c>
      <c r="B616" s="66" t="s">
        <v>21</v>
      </c>
      <c r="C616" s="66" t="s">
        <v>16</v>
      </c>
      <c r="D616" s="66">
        <f>IF(NOT(ISBLANK(tblClean[[#This Row],[Pre-Booking Date]])), 1, 0)</f>
        <v>1</v>
      </c>
      <c r="E616" s="66">
        <f>IF(NOT(ISBLANK(tblClean[[#This Row],[Booking Date]])), 1, 0)</f>
        <v>1</v>
      </c>
      <c r="F616" s="67">
        <v>6</v>
      </c>
      <c r="G616" s="35">
        <v>45945</v>
      </c>
      <c r="H616" s="66" cm="1">
        <f t="array" ref="H616">IFERROR(INDEX(tblClean[Is_Cancelled],ROW()-1),"")</f>
        <v>0</v>
      </c>
      <c r="I616" s="53">
        <f>IF(tblHP[[#This Row],[Is_Cancelled]]=1, 0,
   (IF(tblHP[[#This Row],[Lead Type]]="Hot",3,IF(tblHP[[#This Row],[Lead Type]]="Warm",2,IF(tblHP[[#This Row],[Lead Type]]="Cold",1,0)))
    + IF(tblHP[[#This Row],[Is_Booked]]=1,4,IF(tblHP[[#This Row],[Is_PreBooked]]=1,2,0))
    + IF(ISNUMBER(tblHP[[#This Row],[Customer Rating]]), tblHP[[#This Row],[Customer Rating]]/10*2, 0)
   )
)</f>
        <v>7.2</v>
      </c>
      <c r="J616" s="53" t="str">
        <f>IF(tblHP[[#This Row],[Lead_Score]] &gt;= $M$2, "High",
 IF(tblHP[[#This Row],[Lead_Score]] &gt;= $M$3, "Medium", "Low"))</f>
        <v>Low</v>
      </c>
    </row>
    <row r="617" spans="1:10" x14ac:dyDescent="0.3">
      <c r="A617" s="68" t="s">
        <v>643</v>
      </c>
      <c r="B617" s="69" t="s">
        <v>15</v>
      </c>
      <c r="C617" s="69" t="s">
        <v>16</v>
      </c>
      <c r="D617" s="69">
        <f>IF(NOT(ISBLANK(tblClean[[#This Row],[Pre-Booking Date]])), 1, 0)</f>
        <v>1</v>
      </c>
      <c r="E617" s="69">
        <f>IF(NOT(ISBLANK(tblClean[[#This Row],[Booking Date]])), 1, 0)</f>
        <v>1</v>
      </c>
      <c r="F617" s="70">
        <v>6</v>
      </c>
      <c r="G617" s="42">
        <v>45939</v>
      </c>
      <c r="H617" s="66" cm="1">
        <f t="array" ref="H617">IFERROR(INDEX(tblClean[Is_Cancelled],ROW()-1),"")</f>
        <v>0</v>
      </c>
      <c r="I617" s="53">
        <f>IF(tblHP[[#This Row],[Is_Cancelled]]=1, 0,
   (IF(tblHP[[#This Row],[Lead Type]]="Hot",3,IF(tblHP[[#This Row],[Lead Type]]="Warm",2,IF(tblHP[[#This Row],[Lead Type]]="Cold",1,0)))
    + IF(tblHP[[#This Row],[Is_Booked]]=1,4,IF(tblHP[[#This Row],[Is_PreBooked]]=1,2,0))
    + IF(ISNUMBER(tblHP[[#This Row],[Customer Rating]]), tblHP[[#This Row],[Customer Rating]]/10*2, 0)
   )
)</f>
        <v>7.2</v>
      </c>
      <c r="J617" s="53" t="str">
        <f>IF(tblHP[[#This Row],[Lead_Score]] &gt;= $M$2, "High",
 IF(tblHP[[#This Row],[Lead_Score]] &gt;= $M$3, "Medium", "Low"))</f>
        <v>Low</v>
      </c>
    </row>
    <row r="618" spans="1:10" x14ac:dyDescent="0.3">
      <c r="A618" s="65" t="s">
        <v>644</v>
      </c>
      <c r="B618" s="66" t="s">
        <v>15</v>
      </c>
      <c r="C618" s="66" t="s">
        <v>16</v>
      </c>
      <c r="D618" s="66">
        <f>IF(NOT(ISBLANK(tblClean[[#This Row],[Pre-Booking Date]])), 1, 0)</f>
        <v>1</v>
      </c>
      <c r="E618" s="66">
        <f>IF(NOT(ISBLANK(tblClean[[#This Row],[Booking Date]])), 1, 0)</f>
        <v>1</v>
      </c>
      <c r="F618" s="67">
        <v>3</v>
      </c>
      <c r="G618" s="35">
        <v>45952</v>
      </c>
      <c r="H618" s="66" cm="1">
        <f t="array" ref="H618">IFERROR(INDEX(tblClean[Is_Cancelled],ROW()-1),"")</f>
        <v>0</v>
      </c>
      <c r="I618" s="53">
        <f>IF(tblHP[[#This Row],[Is_Cancelled]]=1, 0,
   (IF(tblHP[[#This Row],[Lead Type]]="Hot",3,IF(tblHP[[#This Row],[Lead Type]]="Warm",2,IF(tblHP[[#This Row],[Lead Type]]="Cold",1,0)))
    + IF(tblHP[[#This Row],[Is_Booked]]=1,4,IF(tblHP[[#This Row],[Is_PreBooked]]=1,2,0))
    + IF(ISNUMBER(tblHP[[#This Row],[Customer Rating]]), tblHP[[#This Row],[Customer Rating]]/10*2, 0)
   )
)</f>
        <v>6.6</v>
      </c>
      <c r="J618" s="53" t="str">
        <f>IF(tblHP[[#This Row],[Lead_Score]] &gt;= $M$2, "High",
 IF(tblHP[[#This Row],[Lead_Score]] &gt;= $M$3, "Medium", "Low"))</f>
        <v>Low</v>
      </c>
    </row>
    <row r="619" spans="1:10" x14ac:dyDescent="0.3">
      <c r="A619" s="68" t="s">
        <v>645</v>
      </c>
      <c r="B619" s="69" t="s">
        <v>21</v>
      </c>
      <c r="C619" s="69" t="s">
        <v>30</v>
      </c>
      <c r="D619" s="69">
        <f>IF(NOT(ISBLANK(tblClean[[#This Row],[Pre-Booking Date]])), 1, 0)</f>
        <v>1</v>
      </c>
      <c r="E619" s="69">
        <f>IF(NOT(ISBLANK(tblClean[[#This Row],[Booking Date]])), 1, 0)</f>
        <v>1</v>
      </c>
      <c r="F619" s="70">
        <v>4</v>
      </c>
      <c r="G619" s="42">
        <v>45931</v>
      </c>
      <c r="H619" s="66" cm="1">
        <f t="array" ref="H619">IFERROR(INDEX(tblClean[Is_Cancelled],ROW()-1),"")</f>
        <v>0</v>
      </c>
      <c r="I619" s="53">
        <f>IF(tblHP[[#This Row],[Is_Cancelled]]=1, 0,
   (IF(tblHP[[#This Row],[Lead Type]]="Hot",3,IF(tblHP[[#This Row],[Lead Type]]="Warm",2,IF(tblHP[[#This Row],[Lead Type]]="Cold",1,0)))
    + IF(tblHP[[#This Row],[Is_Booked]]=1,4,IF(tblHP[[#This Row],[Is_PreBooked]]=1,2,0))
    + IF(ISNUMBER(tblHP[[#This Row],[Customer Rating]]), tblHP[[#This Row],[Customer Rating]]/10*2, 0)
   )
)</f>
        <v>7.8</v>
      </c>
      <c r="J619" s="53" t="str">
        <f>IF(tblHP[[#This Row],[Lead_Score]] &gt;= $M$2, "High",
 IF(tblHP[[#This Row],[Lead_Score]] &gt;= $M$3, "Medium", "Low"))</f>
        <v>Medium</v>
      </c>
    </row>
    <row r="620" spans="1:10" x14ac:dyDescent="0.3">
      <c r="A620" s="65" t="s">
        <v>646</v>
      </c>
      <c r="B620" s="66" t="s">
        <v>19</v>
      </c>
      <c r="C620" s="66" t="s">
        <v>22</v>
      </c>
      <c r="D620" s="66">
        <f>IF(NOT(ISBLANK(tblClean[[#This Row],[Pre-Booking Date]])), 1, 0)</f>
        <v>1</v>
      </c>
      <c r="E620" s="66">
        <f>IF(NOT(ISBLANK(tblClean[[#This Row],[Booking Date]])), 1, 0)</f>
        <v>1</v>
      </c>
      <c r="F620" s="67"/>
      <c r="G620" s="35">
        <v>45959</v>
      </c>
      <c r="H620" s="66" cm="1">
        <f t="array" ref="H620">IFERROR(INDEX(tblClean[Is_Cancelled],ROW()-1),"")</f>
        <v>1</v>
      </c>
      <c r="I620" s="53">
        <f>IF(tblHP[[#This Row],[Is_Cancelled]]=1, 0,
   (IF(tblHP[[#This Row],[Lead Type]]="Hot",3,IF(tblHP[[#This Row],[Lead Type]]="Warm",2,IF(tblHP[[#This Row],[Lead Type]]="Cold",1,0)))
    + IF(tblHP[[#This Row],[Is_Booked]]=1,4,IF(tblHP[[#This Row],[Is_PreBooked]]=1,2,0))
    + IF(ISNUMBER(tblHP[[#This Row],[Customer Rating]]), tblHP[[#This Row],[Customer Rating]]/10*2, 0)
   )
)</f>
        <v>0</v>
      </c>
      <c r="J620" s="53" t="str">
        <f>IF(tblHP[[#This Row],[Lead_Score]] &gt;= $M$2, "High",
 IF(tblHP[[#This Row],[Lead_Score]] &gt;= $M$3, "Medium", "Low"))</f>
        <v>Low</v>
      </c>
    </row>
    <row r="621" spans="1:10" x14ac:dyDescent="0.3">
      <c r="A621" s="68" t="s">
        <v>647</v>
      </c>
      <c r="B621" s="69" t="s">
        <v>21</v>
      </c>
      <c r="C621" s="69" t="s">
        <v>16</v>
      </c>
      <c r="D621" s="69">
        <f>IF(NOT(ISBLANK(tblClean[[#This Row],[Pre-Booking Date]])), 1, 0)</f>
        <v>1</v>
      </c>
      <c r="E621" s="69">
        <f>IF(NOT(ISBLANK(tblClean[[#This Row],[Booking Date]])), 1, 0)</f>
        <v>1</v>
      </c>
      <c r="F621" s="70"/>
      <c r="G621" s="42">
        <v>45956</v>
      </c>
      <c r="H621" s="66" cm="1">
        <f t="array" ref="H621">IFERROR(INDEX(tblClean[Is_Cancelled],ROW()-1),"")</f>
        <v>1</v>
      </c>
      <c r="I621" s="53">
        <f>IF(tblHP[[#This Row],[Is_Cancelled]]=1, 0,
   (IF(tblHP[[#This Row],[Lead Type]]="Hot",3,IF(tblHP[[#This Row],[Lead Type]]="Warm",2,IF(tblHP[[#This Row],[Lead Type]]="Cold",1,0)))
    + IF(tblHP[[#This Row],[Is_Booked]]=1,4,IF(tblHP[[#This Row],[Is_PreBooked]]=1,2,0))
    + IF(ISNUMBER(tblHP[[#This Row],[Customer Rating]]), tblHP[[#This Row],[Customer Rating]]/10*2, 0)
   )
)</f>
        <v>0</v>
      </c>
      <c r="J621" s="53" t="str">
        <f>IF(tblHP[[#This Row],[Lead_Score]] &gt;= $M$2, "High",
 IF(tblHP[[#This Row],[Lead_Score]] &gt;= $M$3, "Medium", "Low"))</f>
        <v>Low</v>
      </c>
    </row>
    <row r="622" spans="1:10" x14ac:dyDescent="0.3">
      <c r="A622" s="65" t="s">
        <v>648</v>
      </c>
      <c r="B622" s="66" t="s">
        <v>21</v>
      </c>
      <c r="C622" s="66" t="s">
        <v>16</v>
      </c>
      <c r="D622" s="66">
        <f>IF(NOT(ISBLANK(tblClean[[#This Row],[Pre-Booking Date]])), 1, 0)</f>
        <v>0</v>
      </c>
      <c r="E622" s="66">
        <f>IF(NOT(ISBLANK(tblClean[[#This Row],[Booking Date]])), 1, 0)</f>
        <v>0</v>
      </c>
      <c r="F622" s="67"/>
      <c r="G622" s="35">
        <v>45945</v>
      </c>
      <c r="H622" s="66" cm="1">
        <f t="array" ref="H622">IFERROR(INDEX(tblClean[Is_Cancelled],ROW()-1),"")</f>
        <v>1</v>
      </c>
      <c r="I622" s="53">
        <f>IF(tblHP[[#This Row],[Is_Cancelled]]=1, 0,
   (IF(tblHP[[#This Row],[Lead Type]]="Hot",3,IF(tblHP[[#This Row],[Lead Type]]="Warm",2,IF(tblHP[[#This Row],[Lead Type]]="Cold",1,0)))
    + IF(tblHP[[#This Row],[Is_Booked]]=1,4,IF(tblHP[[#This Row],[Is_PreBooked]]=1,2,0))
    + IF(ISNUMBER(tblHP[[#This Row],[Customer Rating]]), tblHP[[#This Row],[Customer Rating]]/10*2, 0)
   )
)</f>
        <v>0</v>
      </c>
      <c r="J622" s="53" t="str">
        <f>IF(tblHP[[#This Row],[Lead_Score]] &gt;= $M$2, "High",
 IF(tblHP[[#This Row],[Lead_Score]] &gt;= $M$3, "Medium", "Low"))</f>
        <v>Low</v>
      </c>
    </row>
    <row r="623" spans="1:10" x14ac:dyDescent="0.3">
      <c r="A623" s="68" t="s">
        <v>649</v>
      </c>
      <c r="B623" s="69" t="s">
        <v>32</v>
      </c>
      <c r="C623" s="69" t="s">
        <v>30</v>
      </c>
      <c r="D623" s="69">
        <f>IF(NOT(ISBLANK(tblClean[[#This Row],[Pre-Booking Date]])), 1, 0)</f>
        <v>1</v>
      </c>
      <c r="E623" s="69">
        <f>IF(NOT(ISBLANK(tblClean[[#This Row],[Booking Date]])), 1, 0)</f>
        <v>1</v>
      </c>
      <c r="F623" s="70">
        <v>6</v>
      </c>
      <c r="G623" s="42">
        <v>45959</v>
      </c>
      <c r="H623" s="66" cm="1">
        <f t="array" ref="H623">IFERROR(INDEX(tblClean[Is_Cancelled],ROW()-1),"")</f>
        <v>0</v>
      </c>
      <c r="I623"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623" s="53" t="str">
        <f>IF(tblHP[[#This Row],[Lead_Score]] &gt;= $M$2, "High",
 IF(tblHP[[#This Row],[Lead_Score]] &gt;= $M$3, "Medium", "Low"))</f>
        <v>High</v>
      </c>
    </row>
    <row r="624" spans="1:10" x14ac:dyDescent="0.3">
      <c r="A624" s="65" t="s">
        <v>650</v>
      </c>
      <c r="B624" s="66" t="s">
        <v>21</v>
      </c>
      <c r="C624" s="66" t="s">
        <v>16</v>
      </c>
      <c r="D624" s="66">
        <f>IF(NOT(ISBLANK(tblClean[[#This Row],[Pre-Booking Date]])), 1, 0)</f>
        <v>1</v>
      </c>
      <c r="E624" s="66">
        <f>IF(NOT(ISBLANK(tblClean[[#This Row],[Booking Date]])), 1, 0)</f>
        <v>1</v>
      </c>
      <c r="F624" s="67">
        <v>9</v>
      </c>
      <c r="G624" s="35">
        <v>45940</v>
      </c>
      <c r="H624" s="66" cm="1">
        <f t="array" ref="H624">IFERROR(INDEX(tblClean[Is_Cancelled],ROW()-1),"")</f>
        <v>0</v>
      </c>
      <c r="I624" s="53">
        <f>IF(tblHP[[#This Row],[Is_Cancelled]]=1, 0,
   (IF(tblHP[[#This Row],[Lead Type]]="Hot",3,IF(tblHP[[#This Row],[Lead Type]]="Warm",2,IF(tblHP[[#This Row],[Lead Type]]="Cold",1,0)))
    + IF(tblHP[[#This Row],[Is_Booked]]=1,4,IF(tblHP[[#This Row],[Is_PreBooked]]=1,2,0))
    + IF(ISNUMBER(tblHP[[#This Row],[Customer Rating]]), tblHP[[#This Row],[Customer Rating]]/10*2, 0)
   )
)</f>
        <v>7.8</v>
      </c>
      <c r="J624" s="53" t="str">
        <f>IF(tblHP[[#This Row],[Lead_Score]] &gt;= $M$2, "High",
 IF(tblHP[[#This Row],[Lead_Score]] &gt;= $M$3, "Medium", "Low"))</f>
        <v>Medium</v>
      </c>
    </row>
    <row r="625" spans="1:10" x14ac:dyDescent="0.3">
      <c r="A625" s="68" t="s">
        <v>651</v>
      </c>
      <c r="B625" s="69" t="s">
        <v>15</v>
      </c>
      <c r="C625" s="69" t="s">
        <v>16</v>
      </c>
      <c r="D625" s="69">
        <f>IF(NOT(ISBLANK(tblClean[[#This Row],[Pre-Booking Date]])), 1, 0)</f>
        <v>1</v>
      </c>
      <c r="E625" s="69">
        <f>IF(NOT(ISBLANK(tblClean[[#This Row],[Booking Date]])), 1, 0)</f>
        <v>1</v>
      </c>
      <c r="F625" s="70">
        <v>8</v>
      </c>
      <c r="G625" s="42">
        <v>45952</v>
      </c>
      <c r="H625" s="66" cm="1">
        <f t="array" ref="H625">IFERROR(INDEX(tblClean[Is_Cancelled],ROW()-1),"")</f>
        <v>0</v>
      </c>
      <c r="I625" s="53">
        <f>IF(tblHP[[#This Row],[Is_Cancelled]]=1, 0,
   (IF(tblHP[[#This Row],[Lead Type]]="Hot",3,IF(tblHP[[#This Row],[Lead Type]]="Warm",2,IF(tblHP[[#This Row],[Lead Type]]="Cold",1,0)))
    + IF(tblHP[[#This Row],[Is_Booked]]=1,4,IF(tblHP[[#This Row],[Is_PreBooked]]=1,2,0))
    + IF(ISNUMBER(tblHP[[#This Row],[Customer Rating]]), tblHP[[#This Row],[Customer Rating]]/10*2, 0)
   )
)</f>
        <v>7.6</v>
      </c>
      <c r="J625" s="53" t="str">
        <f>IF(tblHP[[#This Row],[Lead_Score]] &gt;= $M$2, "High",
 IF(tblHP[[#This Row],[Lead_Score]] &gt;= $M$3, "Medium", "Low"))</f>
        <v>Medium</v>
      </c>
    </row>
    <row r="626" spans="1:10" x14ac:dyDescent="0.3">
      <c r="A626" s="65" t="s">
        <v>652</v>
      </c>
      <c r="B626" s="66" t="s">
        <v>21</v>
      </c>
      <c r="C626" s="66" t="s">
        <v>22</v>
      </c>
      <c r="D626" s="66">
        <f>IF(NOT(ISBLANK(tblClean[[#This Row],[Pre-Booking Date]])), 1, 0)</f>
        <v>1</v>
      </c>
      <c r="E626" s="66">
        <f>IF(NOT(ISBLANK(tblClean[[#This Row],[Booking Date]])), 1, 0)</f>
        <v>1</v>
      </c>
      <c r="F626" s="67"/>
      <c r="G626" s="35">
        <v>45948</v>
      </c>
      <c r="H626" s="66" cm="1">
        <f t="array" ref="H626">IFERROR(INDEX(tblClean[Is_Cancelled],ROW()-1),"")</f>
        <v>1</v>
      </c>
      <c r="I626" s="53">
        <f>IF(tblHP[[#This Row],[Is_Cancelled]]=1, 0,
   (IF(tblHP[[#This Row],[Lead Type]]="Hot",3,IF(tblHP[[#This Row],[Lead Type]]="Warm",2,IF(tblHP[[#This Row],[Lead Type]]="Cold",1,0)))
    + IF(tblHP[[#This Row],[Is_Booked]]=1,4,IF(tblHP[[#This Row],[Is_PreBooked]]=1,2,0))
    + IF(ISNUMBER(tblHP[[#This Row],[Customer Rating]]), tblHP[[#This Row],[Customer Rating]]/10*2, 0)
   )
)</f>
        <v>0</v>
      </c>
      <c r="J626" s="53" t="str">
        <f>IF(tblHP[[#This Row],[Lead_Score]] &gt;= $M$2, "High",
 IF(tblHP[[#This Row],[Lead_Score]] &gt;= $M$3, "Medium", "Low"))</f>
        <v>Low</v>
      </c>
    </row>
    <row r="627" spans="1:10" x14ac:dyDescent="0.3">
      <c r="A627" s="68" t="s">
        <v>653</v>
      </c>
      <c r="B627" s="69" t="s">
        <v>15</v>
      </c>
      <c r="C627" s="69" t="s">
        <v>30</v>
      </c>
      <c r="D627" s="69">
        <f>IF(NOT(ISBLANK(tblClean[[#This Row],[Pre-Booking Date]])), 1, 0)</f>
        <v>0</v>
      </c>
      <c r="E627" s="69">
        <f>IF(NOT(ISBLANK(tblClean[[#This Row],[Booking Date]])), 1, 0)</f>
        <v>0</v>
      </c>
      <c r="F627" s="70">
        <v>0</v>
      </c>
      <c r="G627" s="42">
        <v>45936</v>
      </c>
      <c r="H627" s="66" cm="1">
        <f t="array" ref="H627">IFERROR(INDEX(tblClean[Is_Cancelled],ROW()-1),"")</f>
        <v>0</v>
      </c>
      <c r="I627" s="53">
        <f>IF(tblHP[[#This Row],[Is_Cancelled]]=1, 0,
   (IF(tblHP[[#This Row],[Lead Type]]="Hot",3,IF(tblHP[[#This Row],[Lead Type]]="Warm",2,IF(tblHP[[#This Row],[Lead Type]]="Cold",1,0)))
    + IF(tblHP[[#This Row],[Is_Booked]]=1,4,IF(tblHP[[#This Row],[Is_PreBooked]]=1,2,0))
    + IF(ISNUMBER(tblHP[[#This Row],[Customer Rating]]), tblHP[[#This Row],[Customer Rating]]/10*2, 0)
   )
)</f>
        <v>3</v>
      </c>
      <c r="J627" s="53" t="str">
        <f>IF(tblHP[[#This Row],[Lead_Score]] &gt;= $M$2, "High",
 IF(tblHP[[#This Row],[Lead_Score]] &gt;= $M$3, "Medium", "Low"))</f>
        <v>Low</v>
      </c>
    </row>
    <row r="628" spans="1:10" x14ac:dyDescent="0.3">
      <c r="A628" s="65" t="s">
        <v>654</v>
      </c>
      <c r="B628" s="66" t="s">
        <v>15</v>
      </c>
      <c r="C628" s="66" t="s">
        <v>16</v>
      </c>
      <c r="D628" s="66">
        <f>IF(NOT(ISBLANK(tblClean[[#This Row],[Pre-Booking Date]])), 1, 0)</f>
        <v>1</v>
      </c>
      <c r="E628" s="66">
        <f>IF(NOT(ISBLANK(tblClean[[#This Row],[Booking Date]])), 1, 0)</f>
        <v>1</v>
      </c>
      <c r="F628" s="67">
        <v>1</v>
      </c>
      <c r="G628" s="35">
        <v>45933</v>
      </c>
      <c r="H628" s="66" cm="1">
        <f t="array" ref="H628">IFERROR(INDEX(tblClean[Is_Cancelled],ROW()-1),"")</f>
        <v>0</v>
      </c>
      <c r="I628" s="53">
        <f>IF(tblHP[[#This Row],[Is_Cancelled]]=1, 0,
   (IF(tblHP[[#This Row],[Lead Type]]="Hot",3,IF(tblHP[[#This Row],[Lead Type]]="Warm",2,IF(tblHP[[#This Row],[Lead Type]]="Cold",1,0)))
    + IF(tblHP[[#This Row],[Is_Booked]]=1,4,IF(tblHP[[#This Row],[Is_PreBooked]]=1,2,0))
    + IF(ISNUMBER(tblHP[[#This Row],[Customer Rating]]), tblHP[[#This Row],[Customer Rating]]/10*2, 0)
   )
)</f>
        <v>6.2</v>
      </c>
      <c r="J628" s="53" t="str">
        <f>IF(tblHP[[#This Row],[Lead_Score]] &gt;= $M$2, "High",
 IF(tblHP[[#This Row],[Lead_Score]] &gt;= $M$3, "Medium", "Low"))</f>
        <v>Low</v>
      </c>
    </row>
    <row r="629" spans="1:10" x14ac:dyDescent="0.3">
      <c r="A629" s="68" t="s">
        <v>655</v>
      </c>
      <c r="B629" s="69" t="s">
        <v>15</v>
      </c>
      <c r="C629" s="69" t="s">
        <v>22</v>
      </c>
      <c r="D629" s="69">
        <f>IF(NOT(ISBLANK(tblClean[[#This Row],[Pre-Booking Date]])), 1, 0)</f>
        <v>1</v>
      </c>
      <c r="E629" s="69">
        <f>IF(NOT(ISBLANK(tblClean[[#This Row],[Booking Date]])), 1, 0)</f>
        <v>1</v>
      </c>
      <c r="F629" s="70"/>
      <c r="G629" s="42">
        <v>45945</v>
      </c>
      <c r="H629" s="66" cm="1">
        <f t="array" ref="H629">IFERROR(INDEX(tblClean[Is_Cancelled],ROW()-1),"")</f>
        <v>1</v>
      </c>
      <c r="I629" s="53">
        <f>IF(tblHP[[#This Row],[Is_Cancelled]]=1, 0,
   (IF(tblHP[[#This Row],[Lead Type]]="Hot",3,IF(tblHP[[#This Row],[Lead Type]]="Warm",2,IF(tblHP[[#This Row],[Lead Type]]="Cold",1,0)))
    + IF(tblHP[[#This Row],[Is_Booked]]=1,4,IF(tblHP[[#This Row],[Is_PreBooked]]=1,2,0))
    + IF(ISNUMBER(tblHP[[#This Row],[Customer Rating]]), tblHP[[#This Row],[Customer Rating]]/10*2, 0)
   )
)</f>
        <v>0</v>
      </c>
      <c r="J629" s="53" t="str">
        <f>IF(tblHP[[#This Row],[Lead_Score]] &gt;= $M$2, "High",
 IF(tblHP[[#This Row],[Lead_Score]] &gt;= $M$3, "Medium", "Low"))</f>
        <v>Low</v>
      </c>
    </row>
    <row r="630" spans="1:10" x14ac:dyDescent="0.3">
      <c r="A630" s="65" t="s">
        <v>656</v>
      </c>
      <c r="B630" s="66" t="s">
        <v>19</v>
      </c>
      <c r="C630" s="66" t="s">
        <v>16</v>
      </c>
      <c r="D630" s="66">
        <f>IF(NOT(ISBLANK(tblClean[[#This Row],[Pre-Booking Date]])), 1, 0)</f>
        <v>1</v>
      </c>
      <c r="E630" s="66">
        <f>IF(NOT(ISBLANK(tblClean[[#This Row],[Booking Date]])), 1, 0)</f>
        <v>1</v>
      </c>
      <c r="F630" s="67"/>
      <c r="G630" s="35">
        <v>45961</v>
      </c>
      <c r="H630" s="66" cm="1">
        <f t="array" ref="H630">IFERROR(INDEX(tblClean[Is_Cancelled],ROW()-1),"")</f>
        <v>1</v>
      </c>
      <c r="I630" s="53">
        <f>IF(tblHP[[#This Row],[Is_Cancelled]]=1, 0,
   (IF(tblHP[[#This Row],[Lead Type]]="Hot",3,IF(tblHP[[#This Row],[Lead Type]]="Warm",2,IF(tblHP[[#This Row],[Lead Type]]="Cold",1,0)))
    + IF(tblHP[[#This Row],[Is_Booked]]=1,4,IF(tblHP[[#This Row],[Is_PreBooked]]=1,2,0))
    + IF(ISNUMBER(tblHP[[#This Row],[Customer Rating]]), tblHP[[#This Row],[Customer Rating]]/10*2, 0)
   )
)</f>
        <v>0</v>
      </c>
      <c r="J630" s="53" t="str">
        <f>IF(tblHP[[#This Row],[Lead_Score]] &gt;= $M$2, "High",
 IF(tblHP[[#This Row],[Lead_Score]] &gt;= $M$3, "Medium", "Low"))</f>
        <v>Low</v>
      </c>
    </row>
    <row r="631" spans="1:10" x14ac:dyDescent="0.3">
      <c r="A631" s="68" t="s">
        <v>657</v>
      </c>
      <c r="B631" s="69" t="s">
        <v>32</v>
      </c>
      <c r="C631" s="69" t="s">
        <v>16</v>
      </c>
      <c r="D631" s="69">
        <f>IF(NOT(ISBLANK(tblClean[[#This Row],[Pre-Booking Date]])), 1, 0)</f>
        <v>1</v>
      </c>
      <c r="E631" s="69">
        <f>IF(NOT(ISBLANK(tblClean[[#This Row],[Booking Date]])), 1, 0)</f>
        <v>1</v>
      </c>
      <c r="F631" s="70">
        <v>3</v>
      </c>
      <c r="G631" s="42">
        <v>45942</v>
      </c>
      <c r="H631" s="66" cm="1">
        <f t="array" ref="H631">IFERROR(INDEX(tblClean[Is_Cancelled],ROW()-1),"")</f>
        <v>0</v>
      </c>
      <c r="I631" s="53">
        <f>IF(tblHP[[#This Row],[Is_Cancelled]]=1, 0,
   (IF(tblHP[[#This Row],[Lead Type]]="Hot",3,IF(tblHP[[#This Row],[Lead Type]]="Warm",2,IF(tblHP[[#This Row],[Lead Type]]="Cold",1,0)))
    + IF(tblHP[[#This Row],[Is_Booked]]=1,4,IF(tblHP[[#This Row],[Is_PreBooked]]=1,2,0))
    + IF(ISNUMBER(tblHP[[#This Row],[Customer Rating]]), tblHP[[#This Row],[Customer Rating]]/10*2, 0)
   )
)</f>
        <v>6.6</v>
      </c>
      <c r="J631" s="53" t="str">
        <f>IF(tblHP[[#This Row],[Lead_Score]] &gt;= $M$2, "High",
 IF(tblHP[[#This Row],[Lead_Score]] &gt;= $M$3, "Medium", "Low"))</f>
        <v>Low</v>
      </c>
    </row>
    <row r="632" spans="1:10" x14ac:dyDescent="0.3">
      <c r="A632" s="65" t="s">
        <v>658</v>
      </c>
      <c r="B632" s="66" t="s">
        <v>15</v>
      </c>
      <c r="C632" s="66" t="s">
        <v>30</v>
      </c>
      <c r="D632" s="66">
        <f>IF(NOT(ISBLANK(tblClean[[#This Row],[Pre-Booking Date]])), 1, 0)</f>
        <v>1</v>
      </c>
      <c r="E632" s="66">
        <f>IF(NOT(ISBLANK(tblClean[[#This Row],[Booking Date]])), 1, 0)</f>
        <v>1</v>
      </c>
      <c r="F632" s="67">
        <v>1</v>
      </c>
      <c r="G632" s="35">
        <v>45949</v>
      </c>
      <c r="H632" s="66" cm="1">
        <f t="array" ref="H632">IFERROR(INDEX(tblClean[Is_Cancelled],ROW()-1),"")</f>
        <v>0</v>
      </c>
      <c r="I632" s="53">
        <f>IF(tblHP[[#This Row],[Is_Cancelled]]=1, 0,
   (IF(tblHP[[#This Row],[Lead Type]]="Hot",3,IF(tblHP[[#This Row],[Lead Type]]="Warm",2,IF(tblHP[[#This Row],[Lead Type]]="Cold",1,0)))
    + IF(tblHP[[#This Row],[Is_Booked]]=1,4,IF(tblHP[[#This Row],[Is_PreBooked]]=1,2,0))
    + IF(ISNUMBER(tblHP[[#This Row],[Customer Rating]]), tblHP[[#This Row],[Customer Rating]]/10*2, 0)
   )
)</f>
        <v>7.2</v>
      </c>
      <c r="J632" s="53" t="str">
        <f>IF(tblHP[[#This Row],[Lead_Score]] &gt;= $M$2, "High",
 IF(tblHP[[#This Row],[Lead_Score]] &gt;= $M$3, "Medium", "Low"))</f>
        <v>Low</v>
      </c>
    </row>
    <row r="633" spans="1:10" x14ac:dyDescent="0.3">
      <c r="A633" s="68" t="s">
        <v>659</v>
      </c>
      <c r="B633" s="69" t="s">
        <v>15</v>
      </c>
      <c r="C633" s="69" t="s">
        <v>22</v>
      </c>
      <c r="D633" s="69">
        <f>IF(NOT(ISBLANK(tblClean[[#This Row],[Pre-Booking Date]])), 1, 0)</f>
        <v>0</v>
      </c>
      <c r="E633" s="69">
        <f>IF(NOT(ISBLANK(tblClean[[#This Row],[Booking Date]])), 1, 0)</f>
        <v>0</v>
      </c>
      <c r="F633" s="70"/>
      <c r="G633" s="42">
        <v>45940</v>
      </c>
      <c r="H633" s="66" cm="1">
        <f t="array" ref="H633">IFERROR(INDEX(tblClean[Is_Cancelled],ROW()-1),"")</f>
        <v>1</v>
      </c>
      <c r="I633" s="53">
        <f>IF(tblHP[[#This Row],[Is_Cancelled]]=1, 0,
   (IF(tblHP[[#This Row],[Lead Type]]="Hot",3,IF(tblHP[[#This Row],[Lead Type]]="Warm",2,IF(tblHP[[#This Row],[Lead Type]]="Cold",1,0)))
    + IF(tblHP[[#This Row],[Is_Booked]]=1,4,IF(tblHP[[#This Row],[Is_PreBooked]]=1,2,0))
    + IF(ISNUMBER(tblHP[[#This Row],[Customer Rating]]), tblHP[[#This Row],[Customer Rating]]/10*2, 0)
   )
)</f>
        <v>0</v>
      </c>
      <c r="J633" s="53" t="str">
        <f>IF(tblHP[[#This Row],[Lead_Score]] &gt;= $M$2, "High",
 IF(tblHP[[#This Row],[Lead_Score]] &gt;= $M$3, "Medium", "Low"))</f>
        <v>Low</v>
      </c>
    </row>
    <row r="634" spans="1:10" x14ac:dyDescent="0.3">
      <c r="A634" s="65" t="s">
        <v>660</v>
      </c>
      <c r="B634" s="66" t="s">
        <v>19</v>
      </c>
      <c r="C634" s="66" t="s">
        <v>30</v>
      </c>
      <c r="D634" s="66">
        <f>IF(NOT(ISBLANK(tblClean[[#This Row],[Pre-Booking Date]])), 1, 0)</f>
        <v>1</v>
      </c>
      <c r="E634" s="66">
        <f>IF(NOT(ISBLANK(tblClean[[#This Row],[Booking Date]])), 1, 0)</f>
        <v>1</v>
      </c>
      <c r="F634" s="67">
        <v>9</v>
      </c>
      <c r="G634" s="35">
        <v>45951</v>
      </c>
      <c r="H634" s="66" cm="1">
        <f t="array" ref="H634">IFERROR(INDEX(tblClean[Is_Cancelled],ROW()-1),"")</f>
        <v>0</v>
      </c>
      <c r="I634"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634" s="53" t="str">
        <f>IF(tblHP[[#This Row],[Lead_Score]] &gt;= $M$2, "High",
 IF(tblHP[[#This Row],[Lead_Score]] &gt;= $M$3, "Medium", "Low"))</f>
        <v>High</v>
      </c>
    </row>
    <row r="635" spans="1:10" x14ac:dyDescent="0.3">
      <c r="A635" s="68" t="s">
        <v>661</v>
      </c>
      <c r="B635" s="69" t="s">
        <v>15</v>
      </c>
      <c r="C635" s="69" t="s">
        <v>16</v>
      </c>
      <c r="D635" s="69">
        <f>IF(NOT(ISBLANK(tblClean[[#This Row],[Pre-Booking Date]])), 1, 0)</f>
        <v>1</v>
      </c>
      <c r="E635" s="69">
        <f>IF(NOT(ISBLANK(tblClean[[#This Row],[Booking Date]])), 1, 0)</f>
        <v>1</v>
      </c>
      <c r="F635" s="70">
        <v>3</v>
      </c>
      <c r="G635" s="42">
        <v>45961</v>
      </c>
      <c r="H635" s="66" cm="1">
        <f t="array" ref="H635">IFERROR(INDEX(tblClean[Is_Cancelled],ROW()-1),"")</f>
        <v>0</v>
      </c>
      <c r="I635" s="53">
        <f>IF(tblHP[[#This Row],[Is_Cancelled]]=1, 0,
   (IF(tblHP[[#This Row],[Lead Type]]="Hot",3,IF(tblHP[[#This Row],[Lead Type]]="Warm",2,IF(tblHP[[#This Row],[Lead Type]]="Cold",1,0)))
    + IF(tblHP[[#This Row],[Is_Booked]]=1,4,IF(tblHP[[#This Row],[Is_PreBooked]]=1,2,0))
    + IF(ISNUMBER(tblHP[[#This Row],[Customer Rating]]), tblHP[[#This Row],[Customer Rating]]/10*2, 0)
   )
)</f>
        <v>6.6</v>
      </c>
      <c r="J635" s="53" t="str">
        <f>IF(tblHP[[#This Row],[Lead_Score]] &gt;= $M$2, "High",
 IF(tblHP[[#This Row],[Lead_Score]] &gt;= $M$3, "Medium", "Low"))</f>
        <v>Low</v>
      </c>
    </row>
    <row r="636" spans="1:10" x14ac:dyDescent="0.3">
      <c r="A636" s="65" t="s">
        <v>662</v>
      </c>
      <c r="B636" s="66" t="s">
        <v>21</v>
      </c>
      <c r="C636" s="66" t="s">
        <v>16</v>
      </c>
      <c r="D636" s="66">
        <f>IF(NOT(ISBLANK(tblClean[[#This Row],[Pre-Booking Date]])), 1, 0)</f>
        <v>0</v>
      </c>
      <c r="E636" s="66">
        <f>IF(NOT(ISBLANK(tblClean[[#This Row],[Booking Date]])), 1, 0)</f>
        <v>0</v>
      </c>
      <c r="F636" s="67">
        <v>5</v>
      </c>
      <c r="G636" s="35">
        <v>45944</v>
      </c>
      <c r="H636" s="66" cm="1">
        <f t="array" ref="H636">IFERROR(INDEX(tblClean[Is_Cancelled],ROW()-1),"")</f>
        <v>0</v>
      </c>
      <c r="I636" s="53">
        <f>IF(tblHP[[#This Row],[Is_Cancelled]]=1, 0,
   (IF(tblHP[[#This Row],[Lead Type]]="Hot",3,IF(tblHP[[#This Row],[Lead Type]]="Warm",2,IF(tblHP[[#This Row],[Lead Type]]="Cold",1,0)))
    + IF(tblHP[[#This Row],[Is_Booked]]=1,4,IF(tblHP[[#This Row],[Is_PreBooked]]=1,2,0))
    + IF(ISNUMBER(tblHP[[#This Row],[Customer Rating]]), tblHP[[#This Row],[Customer Rating]]/10*2, 0)
   )
)</f>
        <v>3</v>
      </c>
      <c r="J636" s="53" t="str">
        <f>IF(tblHP[[#This Row],[Lead_Score]] &gt;= $M$2, "High",
 IF(tblHP[[#This Row],[Lead_Score]] &gt;= $M$3, "Medium", "Low"))</f>
        <v>Low</v>
      </c>
    </row>
    <row r="637" spans="1:10" x14ac:dyDescent="0.3">
      <c r="A637" s="68" t="s">
        <v>663</v>
      </c>
      <c r="B637" s="69" t="s">
        <v>21</v>
      </c>
      <c r="C637" s="69" t="s">
        <v>30</v>
      </c>
      <c r="D637" s="69">
        <f>IF(NOT(ISBLANK(tblClean[[#This Row],[Pre-Booking Date]])), 1, 0)</f>
        <v>1</v>
      </c>
      <c r="E637" s="69">
        <f>IF(NOT(ISBLANK(tblClean[[#This Row],[Booking Date]])), 1, 0)</f>
        <v>1</v>
      </c>
      <c r="F637" s="70"/>
      <c r="G637" s="42">
        <v>45953</v>
      </c>
      <c r="H637" s="66" cm="1">
        <f t="array" ref="H637">IFERROR(INDEX(tblClean[Is_Cancelled],ROW()-1),"")</f>
        <v>1</v>
      </c>
      <c r="I637" s="53">
        <f>IF(tblHP[[#This Row],[Is_Cancelled]]=1, 0,
   (IF(tblHP[[#This Row],[Lead Type]]="Hot",3,IF(tblHP[[#This Row],[Lead Type]]="Warm",2,IF(tblHP[[#This Row],[Lead Type]]="Cold",1,0)))
    + IF(tblHP[[#This Row],[Is_Booked]]=1,4,IF(tblHP[[#This Row],[Is_PreBooked]]=1,2,0))
    + IF(ISNUMBER(tblHP[[#This Row],[Customer Rating]]), tblHP[[#This Row],[Customer Rating]]/10*2, 0)
   )
)</f>
        <v>0</v>
      </c>
      <c r="J637" s="53" t="str">
        <f>IF(tblHP[[#This Row],[Lead_Score]] &gt;= $M$2, "High",
 IF(tblHP[[#This Row],[Lead_Score]] &gt;= $M$3, "Medium", "Low"))</f>
        <v>Low</v>
      </c>
    </row>
    <row r="638" spans="1:10" x14ac:dyDescent="0.3">
      <c r="A638" s="65" t="s">
        <v>664</v>
      </c>
      <c r="B638" s="66" t="s">
        <v>32</v>
      </c>
      <c r="C638" s="66" t="s">
        <v>16</v>
      </c>
      <c r="D638" s="66">
        <f>IF(NOT(ISBLANK(tblClean[[#This Row],[Pre-Booking Date]])), 1, 0)</f>
        <v>1</v>
      </c>
      <c r="E638" s="66">
        <f>IF(NOT(ISBLANK(tblClean[[#This Row],[Booking Date]])), 1, 0)</f>
        <v>1</v>
      </c>
      <c r="F638" s="67">
        <v>3</v>
      </c>
      <c r="G638" s="35">
        <v>45939</v>
      </c>
      <c r="H638" s="66" cm="1">
        <f t="array" ref="H638">IFERROR(INDEX(tblClean[Is_Cancelled],ROW()-1),"")</f>
        <v>0</v>
      </c>
      <c r="I638" s="53">
        <f>IF(tblHP[[#This Row],[Is_Cancelled]]=1, 0,
   (IF(tblHP[[#This Row],[Lead Type]]="Hot",3,IF(tblHP[[#This Row],[Lead Type]]="Warm",2,IF(tblHP[[#This Row],[Lead Type]]="Cold",1,0)))
    + IF(tblHP[[#This Row],[Is_Booked]]=1,4,IF(tblHP[[#This Row],[Is_PreBooked]]=1,2,0))
    + IF(ISNUMBER(tblHP[[#This Row],[Customer Rating]]), tblHP[[#This Row],[Customer Rating]]/10*2, 0)
   )
)</f>
        <v>6.6</v>
      </c>
      <c r="J638" s="53" t="str">
        <f>IF(tblHP[[#This Row],[Lead_Score]] &gt;= $M$2, "High",
 IF(tblHP[[#This Row],[Lead_Score]] &gt;= $M$3, "Medium", "Low"))</f>
        <v>Low</v>
      </c>
    </row>
    <row r="639" spans="1:10" x14ac:dyDescent="0.3">
      <c r="A639" s="68" t="s">
        <v>665</v>
      </c>
      <c r="B639" s="69" t="s">
        <v>15</v>
      </c>
      <c r="C639" s="69" t="s">
        <v>30</v>
      </c>
      <c r="D639" s="69">
        <f>IF(NOT(ISBLANK(tblClean[[#This Row],[Pre-Booking Date]])), 1, 0)</f>
        <v>1</v>
      </c>
      <c r="E639" s="69">
        <f>IF(NOT(ISBLANK(tblClean[[#This Row],[Booking Date]])), 1, 0)</f>
        <v>1</v>
      </c>
      <c r="F639" s="70">
        <v>2</v>
      </c>
      <c r="G639" s="42">
        <v>45945</v>
      </c>
      <c r="H639" s="66" cm="1">
        <f t="array" ref="H639">IFERROR(INDEX(tblClean[Is_Cancelled],ROW()-1),"")</f>
        <v>0</v>
      </c>
      <c r="I639" s="53">
        <f>IF(tblHP[[#This Row],[Is_Cancelled]]=1, 0,
   (IF(tblHP[[#This Row],[Lead Type]]="Hot",3,IF(tblHP[[#This Row],[Lead Type]]="Warm",2,IF(tblHP[[#This Row],[Lead Type]]="Cold",1,0)))
    + IF(tblHP[[#This Row],[Is_Booked]]=1,4,IF(tblHP[[#This Row],[Is_PreBooked]]=1,2,0))
    + IF(ISNUMBER(tblHP[[#This Row],[Customer Rating]]), tblHP[[#This Row],[Customer Rating]]/10*2, 0)
   )
)</f>
        <v>7.4</v>
      </c>
      <c r="J639" s="53" t="str">
        <f>IF(tblHP[[#This Row],[Lead_Score]] &gt;= $M$2, "High",
 IF(tblHP[[#This Row],[Lead_Score]] &gt;= $M$3, "Medium", "Low"))</f>
        <v>Low</v>
      </c>
    </row>
    <row r="640" spans="1:10" x14ac:dyDescent="0.3">
      <c r="A640" s="65" t="s">
        <v>666</v>
      </c>
      <c r="B640" s="66" t="s">
        <v>19</v>
      </c>
      <c r="C640" s="66" t="s">
        <v>30</v>
      </c>
      <c r="D640" s="66">
        <f>IF(NOT(ISBLANK(tblClean[[#This Row],[Pre-Booking Date]])), 1, 0)</f>
        <v>0</v>
      </c>
      <c r="E640" s="66">
        <f>IF(NOT(ISBLANK(tblClean[[#This Row],[Booking Date]])), 1, 0)</f>
        <v>0</v>
      </c>
      <c r="F640" s="67">
        <v>1</v>
      </c>
      <c r="G640" s="35">
        <v>45958</v>
      </c>
      <c r="H640" s="66" cm="1">
        <f t="array" ref="H640">IFERROR(INDEX(tblClean[Is_Cancelled],ROW()-1),"")</f>
        <v>0</v>
      </c>
      <c r="I640" s="53">
        <f>IF(tblHP[[#This Row],[Is_Cancelled]]=1, 0,
   (IF(tblHP[[#This Row],[Lead Type]]="Hot",3,IF(tblHP[[#This Row],[Lead Type]]="Warm",2,IF(tblHP[[#This Row],[Lead Type]]="Cold",1,0)))
    + IF(tblHP[[#This Row],[Is_Booked]]=1,4,IF(tblHP[[#This Row],[Is_PreBooked]]=1,2,0))
    + IF(ISNUMBER(tblHP[[#This Row],[Customer Rating]]), tblHP[[#This Row],[Customer Rating]]/10*2, 0)
   )
)</f>
        <v>3.2</v>
      </c>
      <c r="J640" s="53" t="str">
        <f>IF(tblHP[[#This Row],[Lead_Score]] &gt;= $M$2, "High",
 IF(tblHP[[#This Row],[Lead_Score]] &gt;= $M$3, "Medium", "Low"))</f>
        <v>Low</v>
      </c>
    </row>
    <row r="641" spans="1:10" x14ac:dyDescent="0.3">
      <c r="A641" s="68" t="s">
        <v>667</v>
      </c>
      <c r="B641" s="69" t="s">
        <v>21</v>
      </c>
      <c r="C641" s="69" t="s">
        <v>16</v>
      </c>
      <c r="D641" s="69">
        <f>IF(NOT(ISBLANK(tblClean[[#This Row],[Pre-Booking Date]])), 1, 0)</f>
        <v>1</v>
      </c>
      <c r="E641" s="69">
        <f>IF(NOT(ISBLANK(tblClean[[#This Row],[Booking Date]])), 1, 0)</f>
        <v>1</v>
      </c>
      <c r="F641" s="70">
        <v>8</v>
      </c>
      <c r="G641" s="42">
        <v>45940</v>
      </c>
      <c r="H641" s="66" cm="1">
        <f t="array" ref="H641">IFERROR(INDEX(tblClean[Is_Cancelled],ROW()-1),"")</f>
        <v>0</v>
      </c>
      <c r="I641" s="53">
        <f>IF(tblHP[[#This Row],[Is_Cancelled]]=1, 0,
   (IF(tblHP[[#This Row],[Lead Type]]="Hot",3,IF(tblHP[[#This Row],[Lead Type]]="Warm",2,IF(tblHP[[#This Row],[Lead Type]]="Cold",1,0)))
    + IF(tblHP[[#This Row],[Is_Booked]]=1,4,IF(tblHP[[#This Row],[Is_PreBooked]]=1,2,0))
    + IF(ISNUMBER(tblHP[[#This Row],[Customer Rating]]), tblHP[[#This Row],[Customer Rating]]/10*2, 0)
   )
)</f>
        <v>7.6</v>
      </c>
      <c r="J641" s="53" t="str">
        <f>IF(tblHP[[#This Row],[Lead_Score]] &gt;= $M$2, "High",
 IF(tblHP[[#This Row],[Lead_Score]] &gt;= $M$3, "Medium", "Low"))</f>
        <v>Medium</v>
      </c>
    </row>
    <row r="642" spans="1:10" x14ac:dyDescent="0.3">
      <c r="A642" s="65" t="s">
        <v>668</v>
      </c>
      <c r="B642" s="66" t="s">
        <v>19</v>
      </c>
      <c r="C642" s="66" t="s">
        <v>22</v>
      </c>
      <c r="D642" s="66">
        <f>IF(NOT(ISBLANK(tblClean[[#This Row],[Pre-Booking Date]])), 1, 0)</f>
        <v>1</v>
      </c>
      <c r="E642" s="66">
        <f>IF(NOT(ISBLANK(tblClean[[#This Row],[Booking Date]])), 1, 0)</f>
        <v>1</v>
      </c>
      <c r="F642" s="67"/>
      <c r="G642" s="35">
        <v>45937</v>
      </c>
      <c r="H642" s="66" cm="1">
        <f t="array" ref="H642">IFERROR(INDEX(tblClean[Is_Cancelled],ROW()-1),"")</f>
        <v>1</v>
      </c>
      <c r="I642" s="53">
        <f>IF(tblHP[[#This Row],[Is_Cancelled]]=1, 0,
   (IF(tblHP[[#This Row],[Lead Type]]="Hot",3,IF(tblHP[[#This Row],[Lead Type]]="Warm",2,IF(tblHP[[#This Row],[Lead Type]]="Cold",1,0)))
    + IF(tblHP[[#This Row],[Is_Booked]]=1,4,IF(tblHP[[#This Row],[Is_PreBooked]]=1,2,0))
    + IF(ISNUMBER(tblHP[[#This Row],[Customer Rating]]), tblHP[[#This Row],[Customer Rating]]/10*2, 0)
   )
)</f>
        <v>0</v>
      </c>
      <c r="J642" s="53" t="str">
        <f>IF(tblHP[[#This Row],[Lead_Score]] &gt;= $M$2, "High",
 IF(tblHP[[#This Row],[Lead_Score]] &gt;= $M$3, "Medium", "Low"))</f>
        <v>Low</v>
      </c>
    </row>
    <row r="643" spans="1:10" x14ac:dyDescent="0.3">
      <c r="A643" s="68" t="s">
        <v>669</v>
      </c>
      <c r="B643" s="69" t="s">
        <v>19</v>
      </c>
      <c r="C643" s="69" t="s">
        <v>16</v>
      </c>
      <c r="D643" s="69">
        <f>IF(NOT(ISBLANK(tblClean[[#This Row],[Pre-Booking Date]])), 1, 0)</f>
        <v>1</v>
      </c>
      <c r="E643" s="69">
        <f>IF(NOT(ISBLANK(tblClean[[#This Row],[Booking Date]])), 1, 0)</f>
        <v>1</v>
      </c>
      <c r="F643" s="70">
        <v>9</v>
      </c>
      <c r="G643" s="42">
        <v>45943</v>
      </c>
      <c r="H643" s="66" cm="1">
        <f t="array" ref="H643">IFERROR(INDEX(tblClean[Is_Cancelled],ROW()-1),"")</f>
        <v>0</v>
      </c>
      <c r="I643" s="53">
        <f>IF(tblHP[[#This Row],[Is_Cancelled]]=1, 0,
   (IF(tblHP[[#This Row],[Lead Type]]="Hot",3,IF(tblHP[[#This Row],[Lead Type]]="Warm",2,IF(tblHP[[#This Row],[Lead Type]]="Cold",1,0)))
    + IF(tblHP[[#This Row],[Is_Booked]]=1,4,IF(tblHP[[#This Row],[Is_PreBooked]]=1,2,0))
    + IF(ISNUMBER(tblHP[[#This Row],[Customer Rating]]), tblHP[[#This Row],[Customer Rating]]/10*2, 0)
   )
)</f>
        <v>7.8</v>
      </c>
      <c r="J643" s="53" t="str">
        <f>IF(tblHP[[#This Row],[Lead_Score]] &gt;= $M$2, "High",
 IF(tblHP[[#This Row],[Lead_Score]] &gt;= $M$3, "Medium", "Low"))</f>
        <v>Medium</v>
      </c>
    </row>
    <row r="644" spans="1:10" x14ac:dyDescent="0.3">
      <c r="A644" s="65" t="s">
        <v>670</v>
      </c>
      <c r="B644" s="66" t="s">
        <v>21</v>
      </c>
      <c r="C644" s="66" t="s">
        <v>16</v>
      </c>
      <c r="D644" s="66">
        <f>IF(NOT(ISBLANK(tblClean[[#This Row],[Pre-Booking Date]])), 1, 0)</f>
        <v>1</v>
      </c>
      <c r="E644" s="66">
        <f>IF(NOT(ISBLANK(tblClean[[#This Row],[Booking Date]])), 1, 0)</f>
        <v>1</v>
      </c>
      <c r="F644" s="67">
        <v>4</v>
      </c>
      <c r="G644" s="35">
        <v>45958</v>
      </c>
      <c r="H644" s="66" cm="1">
        <f t="array" ref="H644">IFERROR(INDEX(tblClean[Is_Cancelled],ROW()-1),"")</f>
        <v>0</v>
      </c>
      <c r="I644" s="53">
        <f>IF(tblHP[[#This Row],[Is_Cancelled]]=1, 0,
   (IF(tblHP[[#This Row],[Lead Type]]="Hot",3,IF(tblHP[[#This Row],[Lead Type]]="Warm",2,IF(tblHP[[#This Row],[Lead Type]]="Cold",1,0)))
    + IF(tblHP[[#This Row],[Is_Booked]]=1,4,IF(tblHP[[#This Row],[Is_PreBooked]]=1,2,0))
    + IF(ISNUMBER(tblHP[[#This Row],[Customer Rating]]), tblHP[[#This Row],[Customer Rating]]/10*2, 0)
   )
)</f>
        <v>6.8</v>
      </c>
      <c r="J644" s="53" t="str">
        <f>IF(tblHP[[#This Row],[Lead_Score]] &gt;= $M$2, "High",
 IF(tblHP[[#This Row],[Lead_Score]] &gt;= $M$3, "Medium", "Low"))</f>
        <v>Low</v>
      </c>
    </row>
    <row r="645" spans="1:10" x14ac:dyDescent="0.3">
      <c r="A645" s="68" t="s">
        <v>671</v>
      </c>
      <c r="B645" s="69" t="s">
        <v>19</v>
      </c>
      <c r="C645" s="69" t="s">
        <v>30</v>
      </c>
      <c r="D645" s="69">
        <f>IF(NOT(ISBLANK(tblClean[[#This Row],[Pre-Booking Date]])), 1, 0)</f>
        <v>1</v>
      </c>
      <c r="E645" s="69">
        <f>IF(NOT(ISBLANK(tblClean[[#This Row],[Booking Date]])), 1, 0)</f>
        <v>1</v>
      </c>
      <c r="F645" s="70">
        <v>4</v>
      </c>
      <c r="G645" s="42">
        <v>45946</v>
      </c>
      <c r="H645" s="66" cm="1">
        <f t="array" ref="H645">IFERROR(INDEX(tblClean[Is_Cancelled],ROW()-1),"")</f>
        <v>0</v>
      </c>
      <c r="I645" s="53">
        <f>IF(tblHP[[#This Row],[Is_Cancelled]]=1, 0,
   (IF(tblHP[[#This Row],[Lead Type]]="Hot",3,IF(tblHP[[#This Row],[Lead Type]]="Warm",2,IF(tblHP[[#This Row],[Lead Type]]="Cold",1,0)))
    + IF(tblHP[[#This Row],[Is_Booked]]=1,4,IF(tblHP[[#This Row],[Is_PreBooked]]=1,2,0))
    + IF(ISNUMBER(tblHP[[#This Row],[Customer Rating]]), tblHP[[#This Row],[Customer Rating]]/10*2, 0)
   )
)</f>
        <v>7.8</v>
      </c>
      <c r="J645" s="53" t="str">
        <f>IF(tblHP[[#This Row],[Lead_Score]] &gt;= $M$2, "High",
 IF(tblHP[[#This Row],[Lead_Score]] &gt;= $M$3, "Medium", "Low"))</f>
        <v>Medium</v>
      </c>
    </row>
    <row r="646" spans="1:10" x14ac:dyDescent="0.3">
      <c r="A646" s="65" t="s">
        <v>672</v>
      </c>
      <c r="B646" s="66" t="s">
        <v>21</v>
      </c>
      <c r="C646" s="66" t="s">
        <v>30</v>
      </c>
      <c r="D646" s="66">
        <f>IF(NOT(ISBLANK(tblClean[[#This Row],[Pre-Booking Date]])), 1, 0)</f>
        <v>1</v>
      </c>
      <c r="E646" s="66">
        <f>IF(NOT(ISBLANK(tblClean[[#This Row],[Booking Date]])), 1, 0)</f>
        <v>1</v>
      </c>
      <c r="F646" s="67">
        <v>1</v>
      </c>
      <c r="G646" s="35">
        <v>45934</v>
      </c>
      <c r="H646" s="66" cm="1">
        <f t="array" ref="H646">IFERROR(INDEX(tblClean[Is_Cancelled],ROW()-1),"")</f>
        <v>0</v>
      </c>
      <c r="I646" s="53">
        <f>IF(tblHP[[#This Row],[Is_Cancelled]]=1, 0,
   (IF(tblHP[[#This Row],[Lead Type]]="Hot",3,IF(tblHP[[#This Row],[Lead Type]]="Warm",2,IF(tblHP[[#This Row],[Lead Type]]="Cold",1,0)))
    + IF(tblHP[[#This Row],[Is_Booked]]=1,4,IF(tblHP[[#This Row],[Is_PreBooked]]=1,2,0))
    + IF(ISNUMBER(tblHP[[#This Row],[Customer Rating]]), tblHP[[#This Row],[Customer Rating]]/10*2, 0)
   )
)</f>
        <v>7.2</v>
      </c>
      <c r="J646" s="53" t="str">
        <f>IF(tblHP[[#This Row],[Lead_Score]] &gt;= $M$2, "High",
 IF(tblHP[[#This Row],[Lead_Score]] &gt;= $M$3, "Medium", "Low"))</f>
        <v>Low</v>
      </c>
    </row>
    <row r="647" spans="1:10" x14ac:dyDescent="0.3">
      <c r="A647" s="68" t="s">
        <v>673</v>
      </c>
      <c r="B647" s="69" t="s">
        <v>19</v>
      </c>
      <c r="C647" s="69" t="s">
        <v>30</v>
      </c>
      <c r="D647" s="69">
        <f>IF(NOT(ISBLANK(tblClean[[#This Row],[Pre-Booking Date]])), 1, 0)</f>
        <v>1</v>
      </c>
      <c r="E647" s="69">
        <f>IF(NOT(ISBLANK(tblClean[[#This Row],[Booking Date]])), 1, 0)</f>
        <v>1</v>
      </c>
      <c r="F647" s="70">
        <v>0</v>
      </c>
      <c r="G647" s="42">
        <v>45938</v>
      </c>
      <c r="H647" s="66" cm="1">
        <f t="array" ref="H647">IFERROR(INDEX(tblClean[Is_Cancelled],ROW()-1),"")</f>
        <v>0</v>
      </c>
      <c r="I647" s="53">
        <f>IF(tblHP[[#This Row],[Is_Cancelled]]=1, 0,
   (IF(tblHP[[#This Row],[Lead Type]]="Hot",3,IF(tblHP[[#This Row],[Lead Type]]="Warm",2,IF(tblHP[[#This Row],[Lead Type]]="Cold",1,0)))
    + IF(tblHP[[#This Row],[Is_Booked]]=1,4,IF(tblHP[[#This Row],[Is_PreBooked]]=1,2,0))
    + IF(ISNUMBER(tblHP[[#This Row],[Customer Rating]]), tblHP[[#This Row],[Customer Rating]]/10*2, 0)
   )
)</f>
        <v>7</v>
      </c>
      <c r="J647" s="53" t="str">
        <f>IF(tblHP[[#This Row],[Lead_Score]] &gt;= $M$2, "High",
 IF(tblHP[[#This Row],[Lead_Score]] &gt;= $M$3, "Medium", "Low"))</f>
        <v>Low</v>
      </c>
    </row>
    <row r="648" spans="1:10" x14ac:dyDescent="0.3">
      <c r="A648" s="65" t="s">
        <v>674</v>
      </c>
      <c r="B648" s="66" t="s">
        <v>21</v>
      </c>
      <c r="C648" s="66" t="s">
        <v>30</v>
      </c>
      <c r="D648" s="66">
        <f>IF(NOT(ISBLANK(tblClean[[#This Row],[Pre-Booking Date]])), 1, 0)</f>
        <v>1</v>
      </c>
      <c r="E648" s="66">
        <f>IF(NOT(ISBLANK(tblClean[[#This Row],[Booking Date]])), 1, 0)</f>
        <v>1</v>
      </c>
      <c r="F648" s="67">
        <v>6</v>
      </c>
      <c r="G648" s="35">
        <v>45943</v>
      </c>
      <c r="H648" s="66" cm="1">
        <f t="array" ref="H648">IFERROR(INDEX(tblClean[Is_Cancelled],ROW()-1),"")</f>
        <v>0</v>
      </c>
      <c r="I648"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648" s="53" t="str">
        <f>IF(tblHP[[#This Row],[Lead_Score]] &gt;= $M$2, "High",
 IF(tblHP[[#This Row],[Lead_Score]] &gt;= $M$3, "Medium", "Low"))</f>
        <v>High</v>
      </c>
    </row>
    <row r="649" spans="1:10" x14ac:dyDescent="0.3">
      <c r="A649" s="68" t="s">
        <v>675</v>
      </c>
      <c r="B649" s="69" t="s">
        <v>15</v>
      </c>
      <c r="C649" s="69" t="s">
        <v>16</v>
      </c>
      <c r="D649" s="69">
        <f>IF(NOT(ISBLANK(tblClean[[#This Row],[Pre-Booking Date]])), 1, 0)</f>
        <v>0</v>
      </c>
      <c r="E649" s="69">
        <f>IF(NOT(ISBLANK(tblClean[[#This Row],[Booking Date]])), 1, 0)</f>
        <v>0</v>
      </c>
      <c r="F649" s="70">
        <v>5</v>
      </c>
      <c r="G649" s="42">
        <v>45949</v>
      </c>
      <c r="H649" s="66" cm="1">
        <f t="array" ref="H649">IFERROR(INDEX(tblClean[Is_Cancelled],ROW()-1),"")</f>
        <v>0</v>
      </c>
      <c r="I649" s="53">
        <f>IF(tblHP[[#This Row],[Is_Cancelled]]=1, 0,
   (IF(tblHP[[#This Row],[Lead Type]]="Hot",3,IF(tblHP[[#This Row],[Lead Type]]="Warm",2,IF(tblHP[[#This Row],[Lead Type]]="Cold",1,0)))
    + IF(tblHP[[#This Row],[Is_Booked]]=1,4,IF(tblHP[[#This Row],[Is_PreBooked]]=1,2,0))
    + IF(ISNUMBER(tblHP[[#This Row],[Customer Rating]]), tblHP[[#This Row],[Customer Rating]]/10*2, 0)
   )
)</f>
        <v>3</v>
      </c>
      <c r="J649" s="53" t="str">
        <f>IF(tblHP[[#This Row],[Lead_Score]] &gt;= $M$2, "High",
 IF(tblHP[[#This Row],[Lead_Score]] &gt;= $M$3, "Medium", "Low"))</f>
        <v>Low</v>
      </c>
    </row>
    <row r="650" spans="1:10" x14ac:dyDescent="0.3">
      <c r="A650" s="65" t="s">
        <v>676</v>
      </c>
      <c r="B650" s="66" t="s">
        <v>32</v>
      </c>
      <c r="C650" s="66" t="s">
        <v>16</v>
      </c>
      <c r="D650" s="66">
        <f>IF(NOT(ISBLANK(tblClean[[#This Row],[Pre-Booking Date]])), 1, 0)</f>
        <v>1</v>
      </c>
      <c r="E650" s="66">
        <f>IF(NOT(ISBLANK(tblClean[[#This Row],[Booking Date]])), 1, 0)</f>
        <v>1</v>
      </c>
      <c r="F650" s="67">
        <v>0</v>
      </c>
      <c r="G650" s="35">
        <v>45942</v>
      </c>
      <c r="H650" s="66" cm="1">
        <f t="array" ref="H650">IFERROR(INDEX(tblClean[Is_Cancelled],ROW()-1),"")</f>
        <v>0</v>
      </c>
      <c r="I650" s="53">
        <f>IF(tblHP[[#This Row],[Is_Cancelled]]=1, 0,
   (IF(tblHP[[#This Row],[Lead Type]]="Hot",3,IF(tblHP[[#This Row],[Lead Type]]="Warm",2,IF(tblHP[[#This Row],[Lead Type]]="Cold",1,0)))
    + IF(tblHP[[#This Row],[Is_Booked]]=1,4,IF(tblHP[[#This Row],[Is_PreBooked]]=1,2,0))
    + IF(ISNUMBER(tblHP[[#This Row],[Customer Rating]]), tblHP[[#This Row],[Customer Rating]]/10*2, 0)
   )
)</f>
        <v>6</v>
      </c>
      <c r="J650" s="53" t="str">
        <f>IF(tblHP[[#This Row],[Lead_Score]] &gt;= $M$2, "High",
 IF(tblHP[[#This Row],[Lead_Score]] &gt;= $M$3, "Medium", "Low"))</f>
        <v>Low</v>
      </c>
    </row>
    <row r="651" spans="1:10" x14ac:dyDescent="0.3">
      <c r="A651" s="68" t="s">
        <v>677</v>
      </c>
      <c r="B651" s="69" t="s">
        <v>21</v>
      </c>
      <c r="C651" s="69" t="s">
        <v>16</v>
      </c>
      <c r="D651" s="69">
        <f>IF(NOT(ISBLANK(tblClean[[#This Row],[Pre-Booking Date]])), 1, 0)</f>
        <v>1</v>
      </c>
      <c r="E651" s="69">
        <f>IF(NOT(ISBLANK(tblClean[[#This Row],[Booking Date]])), 1, 0)</f>
        <v>1</v>
      </c>
      <c r="F651" s="70"/>
      <c r="G651" s="42">
        <v>45949</v>
      </c>
      <c r="H651" s="66" cm="1">
        <f t="array" ref="H651">IFERROR(INDEX(tblClean[Is_Cancelled],ROW()-1),"")</f>
        <v>1</v>
      </c>
      <c r="I651" s="53">
        <f>IF(tblHP[[#This Row],[Is_Cancelled]]=1, 0,
   (IF(tblHP[[#This Row],[Lead Type]]="Hot",3,IF(tblHP[[#This Row],[Lead Type]]="Warm",2,IF(tblHP[[#This Row],[Lead Type]]="Cold",1,0)))
    + IF(tblHP[[#This Row],[Is_Booked]]=1,4,IF(tblHP[[#This Row],[Is_PreBooked]]=1,2,0))
    + IF(ISNUMBER(tblHP[[#This Row],[Customer Rating]]), tblHP[[#This Row],[Customer Rating]]/10*2, 0)
   )
)</f>
        <v>0</v>
      </c>
      <c r="J651" s="53" t="str">
        <f>IF(tblHP[[#This Row],[Lead_Score]] &gt;= $M$2, "High",
 IF(tblHP[[#This Row],[Lead_Score]] &gt;= $M$3, "Medium", "Low"))</f>
        <v>Low</v>
      </c>
    </row>
    <row r="652" spans="1:10" x14ac:dyDescent="0.3">
      <c r="A652" s="65" t="s">
        <v>678</v>
      </c>
      <c r="B652" s="66" t="s">
        <v>21</v>
      </c>
      <c r="C652" s="66" t="s">
        <v>30</v>
      </c>
      <c r="D652" s="66">
        <f>IF(NOT(ISBLANK(tblClean[[#This Row],[Pre-Booking Date]])), 1, 0)</f>
        <v>1</v>
      </c>
      <c r="E652" s="66">
        <f>IF(NOT(ISBLANK(tblClean[[#This Row],[Booking Date]])), 1, 0)</f>
        <v>1</v>
      </c>
      <c r="F652" s="67"/>
      <c r="G652" s="35">
        <v>45940</v>
      </c>
      <c r="H652" s="66" cm="1">
        <f t="array" ref="H652">IFERROR(INDEX(tblClean[Is_Cancelled],ROW()-1),"")</f>
        <v>1</v>
      </c>
      <c r="I652" s="53">
        <f>IF(tblHP[[#This Row],[Is_Cancelled]]=1, 0,
   (IF(tblHP[[#This Row],[Lead Type]]="Hot",3,IF(tblHP[[#This Row],[Lead Type]]="Warm",2,IF(tblHP[[#This Row],[Lead Type]]="Cold",1,0)))
    + IF(tblHP[[#This Row],[Is_Booked]]=1,4,IF(tblHP[[#This Row],[Is_PreBooked]]=1,2,0))
    + IF(ISNUMBER(tblHP[[#This Row],[Customer Rating]]), tblHP[[#This Row],[Customer Rating]]/10*2, 0)
   )
)</f>
        <v>0</v>
      </c>
      <c r="J652" s="53" t="str">
        <f>IF(tblHP[[#This Row],[Lead_Score]] &gt;= $M$2, "High",
 IF(tblHP[[#This Row],[Lead_Score]] &gt;= $M$3, "Medium", "Low"))</f>
        <v>Low</v>
      </c>
    </row>
    <row r="653" spans="1:10" x14ac:dyDescent="0.3">
      <c r="A653" s="68" t="s">
        <v>679</v>
      </c>
      <c r="B653" s="69" t="s">
        <v>32</v>
      </c>
      <c r="C653" s="69" t="s">
        <v>16</v>
      </c>
      <c r="D653" s="69">
        <f>IF(NOT(ISBLANK(tblClean[[#This Row],[Pre-Booking Date]])), 1, 0)</f>
        <v>1</v>
      </c>
      <c r="E653" s="69">
        <f>IF(NOT(ISBLANK(tblClean[[#This Row],[Booking Date]])), 1, 0)</f>
        <v>1</v>
      </c>
      <c r="F653" s="70"/>
      <c r="G653" s="42">
        <v>45953</v>
      </c>
      <c r="H653" s="66" cm="1">
        <f t="array" ref="H653">IFERROR(INDEX(tblClean[Is_Cancelled],ROW()-1),"")</f>
        <v>1</v>
      </c>
      <c r="I653" s="53">
        <f>IF(tblHP[[#This Row],[Is_Cancelled]]=1, 0,
   (IF(tblHP[[#This Row],[Lead Type]]="Hot",3,IF(tblHP[[#This Row],[Lead Type]]="Warm",2,IF(tblHP[[#This Row],[Lead Type]]="Cold",1,0)))
    + IF(tblHP[[#This Row],[Is_Booked]]=1,4,IF(tblHP[[#This Row],[Is_PreBooked]]=1,2,0))
    + IF(ISNUMBER(tblHP[[#This Row],[Customer Rating]]), tblHP[[#This Row],[Customer Rating]]/10*2, 0)
   )
)</f>
        <v>0</v>
      </c>
      <c r="J653" s="53" t="str">
        <f>IF(tblHP[[#This Row],[Lead_Score]] &gt;= $M$2, "High",
 IF(tblHP[[#This Row],[Lead_Score]] &gt;= $M$3, "Medium", "Low"))</f>
        <v>Low</v>
      </c>
    </row>
    <row r="654" spans="1:10" x14ac:dyDescent="0.3">
      <c r="A654" s="65" t="s">
        <v>680</v>
      </c>
      <c r="B654" s="66" t="s">
        <v>21</v>
      </c>
      <c r="C654" s="66" t="s">
        <v>22</v>
      </c>
      <c r="D654" s="66">
        <f>IF(NOT(ISBLANK(tblClean[[#This Row],[Pre-Booking Date]])), 1, 0)</f>
        <v>1</v>
      </c>
      <c r="E654" s="66">
        <f>IF(NOT(ISBLANK(tblClean[[#This Row],[Booking Date]])), 1, 0)</f>
        <v>1</v>
      </c>
      <c r="F654" s="67"/>
      <c r="G654" s="35">
        <v>45940</v>
      </c>
      <c r="H654" s="66" cm="1">
        <f t="array" ref="H654">IFERROR(INDEX(tblClean[Is_Cancelled],ROW()-1),"")</f>
        <v>1</v>
      </c>
      <c r="I654" s="53">
        <f>IF(tblHP[[#This Row],[Is_Cancelled]]=1, 0,
   (IF(tblHP[[#This Row],[Lead Type]]="Hot",3,IF(tblHP[[#This Row],[Lead Type]]="Warm",2,IF(tblHP[[#This Row],[Lead Type]]="Cold",1,0)))
    + IF(tblHP[[#This Row],[Is_Booked]]=1,4,IF(tblHP[[#This Row],[Is_PreBooked]]=1,2,0))
    + IF(ISNUMBER(tblHP[[#This Row],[Customer Rating]]), tblHP[[#This Row],[Customer Rating]]/10*2, 0)
   )
)</f>
        <v>0</v>
      </c>
      <c r="J654" s="53" t="str">
        <f>IF(tblHP[[#This Row],[Lead_Score]] &gt;= $M$2, "High",
 IF(tblHP[[#This Row],[Lead_Score]] &gt;= $M$3, "Medium", "Low"))</f>
        <v>Low</v>
      </c>
    </row>
    <row r="655" spans="1:10" x14ac:dyDescent="0.3">
      <c r="A655" s="68" t="s">
        <v>681</v>
      </c>
      <c r="B655" s="69" t="s">
        <v>21</v>
      </c>
      <c r="C655" s="69" t="s">
        <v>30</v>
      </c>
      <c r="D655" s="69">
        <f>IF(NOT(ISBLANK(tblClean[[#This Row],[Pre-Booking Date]])), 1, 0)</f>
        <v>1</v>
      </c>
      <c r="E655" s="69">
        <f>IF(NOT(ISBLANK(tblClean[[#This Row],[Booking Date]])), 1, 0)</f>
        <v>1</v>
      </c>
      <c r="F655" s="70">
        <v>3</v>
      </c>
      <c r="G655" s="42">
        <v>45931</v>
      </c>
      <c r="H655" s="66" cm="1">
        <f t="array" ref="H655">IFERROR(INDEX(tblClean[Is_Cancelled],ROW()-1),"")</f>
        <v>0</v>
      </c>
      <c r="I655" s="53">
        <f>IF(tblHP[[#This Row],[Is_Cancelled]]=1, 0,
   (IF(tblHP[[#This Row],[Lead Type]]="Hot",3,IF(tblHP[[#This Row],[Lead Type]]="Warm",2,IF(tblHP[[#This Row],[Lead Type]]="Cold",1,0)))
    + IF(tblHP[[#This Row],[Is_Booked]]=1,4,IF(tblHP[[#This Row],[Is_PreBooked]]=1,2,0))
    + IF(ISNUMBER(tblHP[[#This Row],[Customer Rating]]), tblHP[[#This Row],[Customer Rating]]/10*2, 0)
   )
)</f>
        <v>7.6</v>
      </c>
      <c r="J655" s="53" t="str">
        <f>IF(tblHP[[#This Row],[Lead_Score]] &gt;= $M$2, "High",
 IF(tblHP[[#This Row],[Lead_Score]] &gt;= $M$3, "Medium", "Low"))</f>
        <v>Medium</v>
      </c>
    </row>
    <row r="656" spans="1:10" x14ac:dyDescent="0.3">
      <c r="A656" s="65" t="s">
        <v>682</v>
      </c>
      <c r="B656" s="66" t="s">
        <v>19</v>
      </c>
      <c r="C656" s="66" t="s">
        <v>22</v>
      </c>
      <c r="D656" s="66">
        <f>IF(NOT(ISBLANK(tblClean[[#This Row],[Pre-Booking Date]])), 1, 0)</f>
        <v>1</v>
      </c>
      <c r="E656" s="66">
        <f>IF(NOT(ISBLANK(tblClean[[#This Row],[Booking Date]])), 1, 0)</f>
        <v>1</v>
      </c>
      <c r="F656" s="67"/>
      <c r="G656" s="35">
        <v>45957</v>
      </c>
      <c r="H656" s="66" cm="1">
        <f t="array" ref="H656">IFERROR(INDEX(tblClean[Is_Cancelled],ROW()-1),"")</f>
        <v>1</v>
      </c>
      <c r="I656" s="53">
        <f>IF(tblHP[[#This Row],[Is_Cancelled]]=1, 0,
   (IF(tblHP[[#This Row],[Lead Type]]="Hot",3,IF(tblHP[[#This Row],[Lead Type]]="Warm",2,IF(tblHP[[#This Row],[Lead Type]]="Cold",1,0)))
    + IF(tblHP[[#This Row],[Is_Booked]]=1,4,IF(tblHP[[#This Row],[Is_PreBooked]]=1,2,0))
    + IF(ISNUMBER(tblHP[[#This Row],[Customer Rating]]), tblHP[[#This Row],[Customer Rating]]/10*2, 0)
   )
)</f>
        <v>0</v>
      </c>
      <c r="J656" s="53" t="str">
        <f>IF(tblHP[[#This Row],[Lead_Score]] &gt;= $M$2, "High",
 IF(tblHP[[#This Row],[Lead_Score]] &gt;= $M$3, "Medium", "Low"))</f>
        <v>Low</v>
      </c>
    </row>
    <row r="657" spans="1:10" x14ac:dyDescent="0.3">
      <c r="A657" s="68" t="s">
        <v>683</v>
      </c>
      <c r="B657" s="69" t="s">
        <v>32</v>
      </c>
      <c r="C657" s="69" t="s">
        <v>22</v>
      </c>
      <c r="D657" s="69">
        <f>IF(NOT(ISBLANK(tblClean[[#This Row],[Pre-Booking Date]])), 1, 0)</f>
        <v>1</v>
      </c>
      <c r="E657" s="69">
        <f>IF(NOT(ISBLANK(tblClean[[#This Row],[Booking Date]])), 1, 0)</f>
        <v>1</v>
      </c>
      <c r="F657" s="70"/>
      <c r="G657" s="42">
        <v>45952</v>
      </c>
      <c r="H657" s="66" cm="1">
        <f t="array" ref="H657">IFERROR(INDEX(tblClean[Is_Cancelled],ROW()-1),"")</f>
        <v>1</v>
      </c>
      <c r="I657" s="53">
        <f>IF(tblHP[[#This Row],[Is_Cancelled]]=1, 0,
   (IF(tblHP[[#This Row],[Lead Type]]="Hot",3,IF(tblHP[[#This Row],[Lead Type]]="Warm",2,IF(tblHP[[#This Row],[Lead Type]]="Cold",1,0)))
    + IF(tblHP[[#This Row],[Is_Booked]]=1,4,IF(tblHP[[#This Row],[Is_PreBooked]]=1,2,0))
    + IF(ISNUMBER(tblHP[[#This Row],[Customer Rating]]), tblHP[[#This Row],[Customer Rating]]/10*2, 0)
   )
)</f>
        <v>0</v>
      </c>
      <c r="J657" s="53" t="str">
        <f>IF(tblHP[[#This Row],[Lead_Score]] &gt;= $M$2, "High",
 IF(tblHP[[#This Row],[Lead_Score]] &gt;= $M$3, "Medium", "Low"))</f>
        <v>Low</v>
      </c>
    </row>
    <row r="658" spans="1:10" x14ac:dyDescent="0.3">
      <c r="A658" s="65" t="s">
        <v>684</v>
      </c>
      <c r="B658" s="66" t="s">
        <v>15</v>
      </c>
      <c r="C658" s="66" t="s">
        <v>30</v>
      </c>
      <c r="D658" s="66">
        <f>IF(NOT(ISBLANK(tblClean[[#This Row],[Pre-Booking Date]])), 1, 0)</f>
        <v>1</v>
      </c>
      <c r="E658" s="66">
        <f>IF(NOT(ISBLANK(tblClean[[#This Row],[Booking Date]])), 1, 0)</f>
        <v>1</v>
      </c>
      <c r="F658" s="67">
        <v>2</v>
      </c>
      <c r="G658" s="35">
        <v>45943</v>
      </c>
      <c r="H658" s="66" cm="1">
        <f t="array" ref="H658">IFERROR(INDEX(tblClean[Is_Cancelled],ROW()-1),"")</f>
        <v>0</v>
      </c>
      <c r="I658" s="53">
        <f>IF(tblHP[[#This Row],[Is_Cancelled]]=1, 0,
   (IF(tblHP[[#This Row],[Lead Type]]="Hot",3,IF(tblHP[[#This Row],[Lead Type]]="Warm",2,IF(tblHP[[#This Row],[Lead Type]]="Cold",1,0)))
    + IF(tblHP[[#This Row],[Is_Booked]]=1,4,IF(tblHP[[#This Row],[Is_PreBooked]]=1,2,0))
    + IF(ISNUMBER(tblHP[[#This Row],[Customer Rating]]), tblHP[[#This Row],[Customer Rating]]/10*2, 0)
   )
)</f>
        <v>7.4</v>
      </c>
      <c r="J658" s="53" t="str">
        <f>IF(tblHP[[#This Row],[Lead_Score]] &gt;= $M$2, "High",
 IF(tblHP[[#This Row],[Lead_Score]] &gt;= $M$3, "Medium", "Low"))</f>
        <v>Low</v>
      </c>
    </row>
    <row r="659" spans="1:10" x14ac:dyDescent="0.3">
      <c r="A659" s="68" t="s">
        <v>685</v>
      </c>
      <c r="B659" s="69" t="s">
        <v>21</v>
      </c>
      <c r="C659" s="69" t="s">
        <v>16</v>
      </c>
      <c r="D659" s="69">
        <f>IF(NOT(ISBLANK(tblClean[[#This Row],[Pre-Booking Date]])), 1, 0)</f>
        <v>1</v>
      </c>
      <c r="E659" s="69">
        <f>IF(NOT(ISBLANK(tblClean[[#This Row],[Booking Date]])), 1, 0)</f>
        <v>1</v>
      </c>
      <c r="F659" s="70"/>
      <c r="G659" s="42">
        <v>45939</v>
      </c>
      <c r="H659" s="66" cm="1">
        <f t="array" ref="H659">IFERROR(INDEX(tblClean[Is_Cancelled],ROW()-1),"")</f>
        <v>1</v>
      </c>
      <c r="I659" s="53">
        <f>IF(tblHP[[#This Row],[Is_Cancelled]]=1, 0,
   (IF(tblHP[[#This Row],[Lead Type]]="Hot",3,IF(tblHP[[#This Row],[Lead Type]]="Warm",2,IF(tblHP[[#This Row],[Lead Type]]="Cold",1,0)))
    + IF(tblHP[[#This Row],[Is_Booked]]=1,4,IF(tblHP[[#This Row],[Is_PreBooked]]=1,2,0))
    + IF(ISNUMBER(tblHP[[#This Row],[Customer Rating]]), tblHP[[#This Row],[Customer Rating]]/10*2, 0)
   )
)</f>
        <v>0</v>
      </c>
      <c r="J659" s="53" t="str">
        <f>IF(tblHP[[#This Row],[Lead_Score]] &gt;= $M$2, "High",
 IF(tblHP[[#This Row],[Lead_Score]] &gt;= $M$3, "Medium", "Low"))</f>
        <v>Low</v>
      </c>
    </row>
    <row r="660" spans="1:10" x14ac:dyDescent="0.3">
      <c r="A660" s="65" t="s">
        <v>686</v>
      </c>
      <c r="B660" s="66" t="s">
        <v>32</v>
      </c>
      <c r="C660" s="66" t="s">
        <v>16</v>
      </c>
      <c r="D660" s="66">
        <f>IF(NOT(ISBLANK(tblClean[[#This Row],[Pre-Booking Date]])), 1, 0)</f>
        <v>1</v>
      </c>
      <c r="E660" s="66">
        <f>IF(NOT(ISBLANK(tblClean[[#This Row],[Booking Date]])), 1, 0)</f>
        <v>1</v>
      </c>
      <c r="F660" s="67"/>
      <c r="G660" s="35">
        <v>45931</v>
      </c>
      <c r="H660" s="66" cm="1">
        <f t="array" ref="H660">IFERROR(INDEX(tblClean[Is_Cancelled],ROW()-1),"")</f>
        <v>1</v>
      </c>
      <c r="I660" s="53">
        <f>IF(tblHP[[#This Row],[Is_Cancelled]]=1, 0,
   (IF(tblHP[[#This Row],[Lead Type]]="Hot",3,IF(tblHP[[#This Row],[Lead Type]]="Warm",2,IF(tblHP[[#This Row],[Lead Type]]="Cold",1,0)))
    + IF(tblHP[[#This Row],[Is_Booked]]=1,4,IF(tblHP[[#This Row],[Is_PreBooked]]=1,2,0))
    + IF(ISNUMBER(tblHP[[#This Row],[Customer Rating]]), tblHP[[#This Row],[Customer Rating]]/10*2, 0)
   )
)</f>
        <v>0</v>
      </c>
      <c r="J660" s="53" t="str">
        <f>IF(tblHP[[#This Row],[Lead_Score]] &gt;= $M$2, "High",
 IF(tblHP[[#This Row],[Lead_Score]] &gt;= $M$3, "Medium", "Low"))</f>
        <v>Low</v>
      </c>
    </row>
    <row r="661" spans="1:10" x14ac:dyDescent="0.3">
      <c r="A661" s="68" t="s">
        <v>687</v>
      </c>
      <c r="B661" s="69" t="s">
        <v>19</v>
      </c>
      <c r="C661" s="69" t="s">
        <v>16</v>
      </c>
      <c r="D661" s="69">
        <f>IF(NOT(ISBLANK(tblClean[[#This Row],[Pre-Booking Date]])), 1, 0)</f>
        <v>0</v>
      </c>
      <c r="E661" s="69">
        <f>IF(NOT(ISBLANK(tblClean[[#This Row],[Booking Date]])), 1, 0)</f>
        <v>0</v>
      </c>
      <c r="F661" s="70">
        <v>2</v>
      </c>
      <c r="G661" s="42">
        <v>45949</v>
      </c>
      <c r="H661" s="66" cm="1">
        <f t="array" ref="H661">IFERROR(INDEX(tblClean[Is_Cancelled],ROW()-1),"")</f>
        <v>0</v>
      </c>
      <c r="I661" s="53">
        <f>IF(tblHP[[#This Row],[Is_Cancelled]]=1, 0,
   (IF(tblHP[[#This Row],[Lead Type]]="Hot",3,IF(tblHP[[#This Row],[Lead Type]]="Warm",2,IF(tblHP[[#This Row],[Lead Type]]="Cold",1,0)))
    + IF(tblHP[[#This Row],[Is_Booked]]=1,4,IF(tblHP[[#This Row],[Is_PreBooked]]=1,2,0))
    + IF(ISNUMBER(tblHP[[#This Row],[Customer Rating]]), tblHP[[#This Row],[Customer Rating]]/10*2, 0)
   )
)</f>
        <v>2.4</v>
      </c>
      <c r="J661" s="53" t="str">
        <f>IF(tblHP[[#This Row],[Lead_Score]] &gt;= $M$2, "High",
 IF(tblHP[[#This Row],[Lead_Score]] &gt;= $M$3, "Medium", "Low"))</f>
        <v>Low</v>
      </c>
    </row>
    <row r="662" spans="1:10" x14ac:dyDescent="0.3">
      <c r="A662" s="65" t="s">
        <v>688</v>
      </c>
      <c r="B662" s="66" t="s">
        <v>15</v>
      </c>
      <c r="C662" s="66" t="s">
        <v>16</v>
      </c>
      <c r="D662" s="66">
        <f>IF(NOT(ISBLANK(tblClean[[#This Row],[Pre-Booking Date]])), 1, 0)</f>
        <v>1</v>
      </c>
      <c r="E662" s="66">
        <f>IF(NOT(ISBLANK(tblClean[[#This Row],[Booking Date]])), 1, 0)</f>
        <v>1</v>
      </c>
      <c r="F662" s="67">
        <v>1</v>
      </c>
      <c r="G662" s="35">
        <v>45958</v>
      </c>
      <c r="H662" s="66" cm="1">
        <f t="array" ref="H662">IFERROR(INDEX(tblClean[Is_Cancelled],ROW()-1),"")</f>
        <v>0</v>
      </c>
      <c r="I662" s="53">
        <f>IF(tblHP[[#This Row],[Is_Cancelled]]=1, 0,
   (IF(tblHP[[#This Row],[Lead Type]]="Hot",3,IF(tblHP[[#This Row],[Lead Type]]="Warm",2,IF(tblHP[[#This Row],[Lead Type]]="Cold",1,0)))
    + IF(tblHP[[#This Row],[Is_Booked]]=1,4,IF(tblHP[[#This Row],[Is_PreBooked]]=1,2,0))
    + IF(ISNUMBER(tblHP[[#This Row],[Customer Rating]]), tblHP[[#This Row],[Customer Rating]]/10*2, 0)
   )
)</f>
        <v>6.2</v>
      </c>
      <c r="J662" s="53" t="str">
        <f>IF(tblHP[[#This Row],[Lead_Score]] &gt;= $M$2, "High",
 IF(tblHP[[#This Row],[Lead_Score]] &gt;= $M$3, "Medium", "Low"))</f>
        <v>Low</v>
      </c>
    </row>
    <row r="663" spans="1:10" x14ac:dyDescent="0.3">
      <c r="A663" s="68" t="s">
        <v>689</v>
      </c>
      <c r="B663" s="69" t="s">
        <v>32</v>
      </c>
      <c r="C663" s="69" t="s">
        <v>16</v>
      </c>
      <c r="D663" s="69">
        <f>IF(NOT(ISBLANK(tblClean[[#This Row],[Pre-Booking Date]])), 1, 0)</f>
        <v>0</v>
      </c>
      <c r="E663" s="69">
        <f>IF(NOT(ISBLANK(tblClean[[#This Row],[Booking Date]])), 1, 0)</f>
        <v>0</v>
      </c>
      <c r="F663" s="70">
        <v>9</v>
      </c>
      <c r="G663" s="42">
        <v>45952</v>
      </c>
      <c r="H663" s="66" cm="1">
        <f t="array" ref="H663">IFERROR(INDEX(tblClean[Is_Cancelled],ROW()-1),"")</f>
        <v>0</v>
      </c>
      <c r="I663" s="53">
        <f>IF(tblHP[[#This Row],[Is_Cancelled]]=1, 0,
   (IF(tblHP[[#This Row],[Lead Type]]="Hot",3,IF(tblHP[[#This Row],[Lead Type]]="Warm",2,IF(tblHP[[#This Row],[Lead Type]]="Cold",1,0)))
    + IF(tblHP[[#This Row],[Is_Booked]]=1,4,IF(tblHP[[#This Row],[Is_PreBooked]]=1,2,0))
    + IF(ISNUMBER(tblHP[[#This Row],[Customer Rating]]), tblHP[[#This Row],[Customer Rating]]/10*2, 0)
   )
)</f>
        <v>3.8</v>
      </c>
      <c r="J663" s="53" t="str">
        <f>IF(tblHP[[#This Row],[Lead_Score]] &gt;= $M$2, "High",
 IF(tblHP[[#This Row],[Lead_Score]] &gt;= $M$3, "Medium", "Low"))</f>
        <v>Low</v>
      </c>
    </row>
    <row r="664" spans="1:10" x14ac:dyDescent="0.3">
      <c r="A664" s="65" t="s">
        <v>690</v>
      </c>
      <c r="B664" s="66" t="s">
        <v>15</v>
      </c>
      <c r="C664" s="66" t="s">
        <v>16</v>
      </c>
      <c r="D664" s="66">
        <f>IF(NOT(ISBLANK(tblClean[[#This Row],[Pre-Booking Date]])), 1, 0)</f>
        <v>0</v>
      </c>
      <c r="E664" s="66">
        <f>IF(NOT(ISBLANK(tblClean[[#This Row],[Booking Date]])), 1, 0)</f>
        <v>0</v>
      </c>
      <c r="F664" s="67">
        <v>5</v>
      </c>
      <c r="G664" s="35">
        <v>45955</v>
      </c>
      <c r="H664" s="66" cm="1">
        <f t="array" ref="H664">IFERROR(INDEX(tblClean[Is_Cancelled],ROW()-1),"")</f>
        <v>0</v>
      </c>
      <c r="I664" s="53">
        <f>IF(tblHP[[#This Row],[Is_Cancelled]]=1, 0,
   (IF(tblHP[[#This Row],[Lead Type]]="Hot",3,IF(tblHP[[#This Row],[Lead Type]]="Warm",2,IF(tblHP[[#This Row],[Lead Type]]="Cold",1,0)))
    + IF(tblHP[[#This Row],[Is_Booked]]=1,4,IF(tblHP[[#This Row],[Is_PreBooked]]=1,2,0))
    + IF(ISNUMBER(tblHP[[#This Row],[Customer Rating]]), tblHP[[#This Row],[Customer Rating]]/10*2, 0)
   )
)</f>
        <v>3</v>
      </c>
      <c r="J664" s="53" t="str">
        <f>IF(tblHP[[#This Row],[Lead_Score]] &gt;= $M$2, "High",
 IF(tblHP[[#This Row],[Lead_Score]] &gt;= $M$3, "Medium", "Low"))</f>
        <v>Low</v>
      </c>
    </row>
    <row r="665" spans="1:10" x14ac:dyDescent="0.3">
      <c r="A665" s="68" t="s">
        <v>691</v>
      </c>
      <c r="B665" s="69" t="s">
        <v>15</v>
      </c>
      <c r="C665" s="69" t="s">
        <v>16</v>
      </c>
      <c r="D665" s="69">
        <f>IF(NOT(ISBLANK(tblClean[[#This Row],[Pre-Booking Date]])), 1, 0)</f>
        <v>1</v>
      </c>
      <c r="E665" s="69">
        <f>IF(NOT(ISBLANK(tblClean[[#This Row],[Booking Date]])), 1, 0)</f>
        <v>1</v>
      </c>
      <c r="F665" s="70">
        <v>4</v>
      </c>
      <c r="G665" s="42">
        <v>45954</v>
      </c>
      <c r="H665" s="66" cm="1">
        <f t="array" ref="H665">IFERROR(INDEX(tblClean[Is_Cancelled],ROW()-1),"")</f>
        <v>0</v>
      </c>
      <c r="I665" s="53">
        <f>IF(tblHP[[#This Row],[Is_Cancelled]]=1, 0,
   (IF(tblHP[[#This Row],[Lead Type]]="Hot",3,IF(tblHP[[#This Row],[Lead Type]]="Warm",2,IF(tblHP[[#This Row],[Lead Type]]="Cold",1,0)))
    + IF(tblHP[[#This Row],[Is_Booked]]=1,4,IF(tblHP[[#This Row],[Is_PreBooked]]=1,2,0))
    + IF(ISNUMBER(tblHP[[#This Row],[Customer Rating]]), tblHP[[#This Row],[Customer Rating]]/10*2, 0)
   )
)</f>
        <v>6.8</v>
      </c>
      <c r="J665" s="53" t="str">
        <f>IF(tblHP[[#This Row],[Lead_Score]] &gt;= $M$2, "High",
 IF(tblHP[[#This Row],[Lead_Score]] &gt;= $M$3, "Medium", "Low"))</f>
        <v>Low</v>
      </c>
    </row>
    <row r="666" spans="1:10" x14ac:dyDescent="0.3">
      <c r="A666" s="65" t="s">
        <v>692</v>
      </c>
      <c r="B666" s="66" t="s">
        <v>15</v>
      </c>
      <c r="C666" s="66" t="s">
        <v>16</v>
      </c>
      <c r="D666" s="66">
        <f>IF(NOT(ISBLANK(tblClean[[#This Row],[Pre-Booking Date]])), 1, 0)</f>
        <v>1</v>
      </c>
      <c r="E666" s="66">
        <f>IF(NOT(ISBLANK(tblClean[[#This Row],[Booking Date]])), 1, 0)</f>
        <v>1</v>
      </c>
      <c r="F666" s="67">
        <v>9</v>
      </c>
      <c r="G666" s="35">
        <v>45932</v>
      </c>
      <c r="H666" s="66" cm="1">
        <f t="array" ref="H666">IFERROR(INDEX(tblClean[Is_Cancelled],ROW()-1),"")</f>
        <v>0</v>
      </c>
      <c r="I666" s="53">
        <f>IF(tblHP[[#This Row],[Is_Cancelled]]=1, 0,
   (IF(tblHP[[#This Row],[Lead Type]]="Hot",3,IF(tblHP[[#This Row],[Lead Type]]="Warm",2,IF(tblHP[[#This Row],[Lead Type]]="Cold",1,0)))
    + IF(tblHP[[#This Row],[Is_Booked]]=1,4,IF(tblHP[[#This Row],[Is_PreBooked]]=1,2,0))
    + IF(ISNUMBER(tblHP[[#This Row],[Customer Rating]]), tblHP[[#This Row],[Customer Rating]]/10*2, 0)
   )
)</f>
        <v>7.8</v>
      </c>
      <c r="J666" s="53" t="str">
        <f>IF(tblHP[[#This Row],[Lead_Score]] &gt;= $M$2, "High",
 IF(tblHP[[#This Row],[Lead_Score]] &gt;= $M$3, "Medium", "Low"))</f>
        <v>Medium</v>
      </c>
    </row>
    <row r="667" spans="1:10" x14ac:dyDescent="0.3">
      <c r="A667" s="68" t="s">
        <v>693</v>
      </c>
      <c r="B667" s="69" t="s">
        <v>21</v>
      </c>
      <c r="C667" s="69" t="s">
        <v>16</v>
      </c>
      <c r="D667" s="69">
        <f>IF(NOT(ISBLANK(tblClean[[#This Row],[Pre-Booking Date]])), 1, 0)</f>
        <v>1</v>
      </c>
      <c r="E667" s="69">
        <f>IF(NOT(ISBLANK(tblClean[[#This Row],[Booking Date]])), 1, 0)</f>
        <v>1</v>
      </c>
      <c r="F667" s="70">
        <v>2</v>
      </c>
      <c r="G667" s="42">
        <v>45960</v>
      </c>
      <c r="H667" s="66" cm="1">
        <f t="array" ref="H667">IFERROR(INDEX(tblClean[Is_Cancelled],ROW()-1),"")</f>
        <v>0</v>
      </c>
      <c r="I667" s="53">
        <f>IF(tblHP[[#This Row],[Is_Cancelled]]=1, 0,
   (IF(tblHP[[#This Row],[Lead Type]]="Hot",3,IF(tblHP[[#This Row],[Lead Type]]="Warm",2,IF(tblHP[[#This Row],[Lead Type]]="Cold",1,0)))
    + IF(tblHP[[#This Row],[Is_Booked]]=1,4,IF(tblHP[[#This Row],[Is_PreBooked]]=1,2,0))
    + IF(ISNUMBER(tblHP[[#This Row],[Customer Rating]]), tblHP[[#This Row],[Customer Rating]]/10*2, 0)
   )
)</f>
        <v>6.4</v>
      </c>
      <c r="J667" s="53" t="str">
        <f>IF(tblHP[[#This Row],[Lead_Score]] &gt;= $M$2, "High",
 IF(tblHP[[#This Row],[Lead_Score]] &gt;= $M$3, "Medium", "Low"))</f>
        <v>Low</v>
      </c>
    </row>
    <row r="668" spans="1:10" x14ac:dyDescent="0.3">
      <c r="A668" s="65" t="s">
        <v>694</v>
      </c>
      <c r="B668" s="66" t="s">
        <v>21</v>
      </c>
      <c r="C668" s="66" t="s">
        <v>16</v>
      </c>
      <c r="D668" s="66">
        <f>IF(NOT(ISBLANK(tblClean[[#This Row],[Pre-Booking Date]])), 1, 0)</f>
        <v>1</v>
      </c>
      <c r="E668" s="66">
        <f>IF(NOT(ISBLANK(tblClean[[#This Row],[Booking Date]])), 1, 0)</f>
        <v>1</v>
      </c>
      <c r="F668" s="67">
        <v>7</v>
      </c>
      <c r="G668" s="35">
        <v>45950</v>
      </c>
      <c r="H668" s="66" cm="1">
        <f t="array" ref="H668">IFERROR(INDEX(tblClean[Is_Cancelled],ROW()-1),"")</f>
        <v>0</v>
      </c>
      <c r="I668" s="53">
        <f>IF(tblHP[[#This Row],[Is_Cancelled]]=1, 0,
   (IF(tblHP[[#This Row],[Lead Type]]="Hot",3,IF(tblHP[[#This Row],[Lead Type]]="Warm",2,IF(tblHP[[#This Row],[Lead Type]]="Cold",1,0)))
    + IF(tblHP[[#This Row],[Is_Booked]]=1,4,IF(tblHP[[#This Row],[Is_PreBooked]]=1,2,0))
    + IF(ISNUMBER(tblHP[[#This Row],[Customer Rating]]), tblHP[[#This Row],[Customer Rating]]/10*2, 0)
   )
)</f>
        <v>7.4</v>
      </c>
      <c r="J668" s="53" t="str">
        <f>IF(tblHP[[#This Row],[Lead_Score]] &gt;= $M$2, "High",
 IF(tblHP[[#This Row],[Lead_Score]] &gt;= $M$3, "Medium", "Low"))</f>
        <v>Low</v>
      </c>
    </row>
    <row r="669" spans="1:10" x14ac:dyDescent="0.3">
      <c r="A669" s="68" t="s">
        <v>695</v>
      </c>
      <c r="B669" s="69" t="s">
        <v>19</v>
      </c>
      <c r="C669" s="69" t="s">
        <v>16</v>
      </c>
      <c r="D669" s="69">
        <f>IF(NOT(ISBLANK(tblClean[[#This Row],[Pre-Booking Date]])), 1, 0)</f>
        <v>1</v>
      </c>
      <c r="E669" s="69">
        <f>IF(NOT(ISBLANK(tblClean[[#This Row],[Booking Date]])), 1, 0)</f>
        <v>1</v>
      </c>
      <c r="F669" s="70">
        <v>0</v>
      </c>
      <c r="G669" s="42">
        <v>45954</v>
      </c>
      <c r="H669" s="66" cm="1">
        <f t="array" ref="H669">IFERROR(INDEX(tblClean[Is_Cancelled],ROW()-1),"")</f>
        <v>0</v>
      </c>
      <c r="I669" s="53">
        <f>IF(tblHP[[#This Row],[Is_Cancelled]]=1, 0,
   (IF(tblHP[[#This Row],[Lead Type]]="Hot",3,IF(tblHP[[#This Row],[Lead Type]]="Warm",2,IF(tblHP[[#This Row],[Lead Type]]="Cold",1,0)))
    + IF(tblHP[[#This Row],[Is_Booked]]=1,4,IF(tblHP[[#This Row],[Is_PreBooked]]=1,2,0))
    + IF(ISNUMBER(tblHP[[#This Row],[Customer Rating]]), tblHP[[#This Row],[Customer Rating]]/10*2, 0)
   )
)</f>
        <v>6</v>
      </c>
      <c r="J669" s="53" t="str">
        <f>IF(tblHP[[#This Row],[Lead_Score]] &gt;= $M$2, "High",
 IF(tblHP[[#This Row],[Lead_Score]] &gt;= $M$3, "Medium", "Low"))</f>
        <v>Low</v>
      </c>
    </row>
    <row r="670" spans="1:10" x14ac:dyDescent="0.3">
      <c r="A670" s="65" t="s">
        <v>696</v>
      </c>
      <c r="B670" s="66" t="s">
        <v>19</v>
      </c>
      <c r="C670" s="66" t="s">
        <v>30</v>
      </c>
      <c r="D670" s="66">
        <f>IF(NOT(ISBLANK(tblClean[[#This Row],[Pre-Booking Date]])), 1, 0)</f>
        <v>1</v>
      </c>
      <c r="E670" s="66">
        <f>IF(NOT(ISBLANK(tblClean[[#This Row],[Booking Date]])), 1, 0)</f>
        <v>1</v>
      </c>
      <c r="F670" s="67">
        <v>2</v>
      </c>
      <c r="G670" s="35">
        <v>45946</v>
      </c>
      <c r="H670" s="66" cm="1">
        <f t="array" ref="H670">IFERROR(INDEX(tblClean[Is_Cancelled],ROW()-1),"")</f>
        <v>0</v>
      </c>
      <c r="I670" s="53">
        <f>IF(tblHP[[#This Row],[Is_Cancelled]]=1, 0,
   (IF(tblHP[[#This Row],[Lead Type]]="Hot",3,IF(tblHP[[#This Row],[Lead Type]]="Warm",2,IF(tblHP[[#This Row],[Lead Type]]="Cold",1,0)))
    + IF(tblHP[[#This Row],[Is_Booked]]=1,4,IF(tblHP[[#This Row],[Is_PreBooked]]=1,2,0))
    + IF(ISNUMBER(tblHP[[#This Row],[Customer Rating]]), tblHP[[#This Row],[Customer Rating]]/10*2, 0)
   )
)</f>
        <v>7.4</v>
      </c>
      <c r="J670" s="53" t="str">
        <f>IF(tblHP[[#This Row],[Lead_Score]] &gt;= $M$2, "High",
 IF(tblHP[[#This Row],[Lead_Score]] &gt;= $M$3, "Medium", "Low"))</f>
        <v>Low</v>
      </c>
    </row>
    <row r="671" spans="1:10" x14ac:dyDescent="0.3">
      <c r="A671" s="68" t="s">
        <v>697</v>
      </c>
      <c r="B671" s="69" t="s">
        <v>32</v>
      </c>
      <c r="C671" s="69" t="s">
        <v>30</v>
      </c>
      <c r="D671" s="69">
        <f>IF(NOT(ISBLANK(tblClean[[#This Row],[Pre-Booking Date]])), 1, 0)</f>
        <v>1</v>
      </c>
      <c r="E671" s="69">
        <f>IF(NOT(ISBLANK(tblClean[[#This Row],[Booking Date]])), 1, 0)</f>
        <v>1</v>
      </c>
      <c r="F671" s="70"/>
      <c r="G671" s="42">
        <v>45957</v>
      </c>
      <c r="H671" s="66" cm="1">
        <f t="array" ref="H671">IFERROR(INDEX(tblClean[Is_Cancelled],ROW()-1),"")</f>
        <v>1</v>
      </c>
      <c r="I671" s="53">
        <f>IF(tblHP[[#This Row],[Is_Cancelled]]=1, 0,
   (IF(tblHP[[#This Row],[Lead Type]]="Hot",3,IF(tblHP[[#This Row],[Lead Type]]="Warm",2,IF(tblHP[[#This Row],[Lead Type]]="Cold",1,0)))
    + IF(tblHP[[#This Row],[Is_Booked]]=1,4,IF(tblHP[[#This Row],[Is_PreBooked]]=1,2,0))
    + IF(ISNUMBER(tblHP[[#This Row],[Customer Rating]]), tblHP[[#This Row],[Customer Rating]]/10*2, 0)
   )
)</f>
        <v>0</v>
      </c>
      <c r="J671" s="53" t="str">
        <f>IF(tblHP[[#This Row],[Lead_Score]] &gt;= $M$2, "High",
 IF(tblHP[[#This Row],[Lead_Score]] &gt;= $M$3, "Medium", "Low"))</f>
        <v>Low</v>
      </c>
    </row>
    <row r="672" spans="1:10" x14ac:dyDescent="0.3">
      <c r="A672" s="65" t="s">
        <v>698</v>
      </c>
      <c r="B672" s="66" t="s">
        <v>19</v>
      </c>
      <c r="C672" s="66" t="s">
        <v>22</v>
      </c>
      <c r="D672" s="66">
        <f>IF(NOT(ISBLANK(tblClean[[#This Row],[Pre-Booking Date]])), 1, 0)</f>
        <v>1</v>
      </c>
      <c r="E672" s="66">
        <f>IF(NOT(ISBLANK(tblClean[[#This Row],[Booking Date]])), 1, 0)</f>
        <v>1</v>
      </c>
      <c r="F672" s="67"/>
      <c r="G672" s="35">
        <v>45959</v>
      </c>
      <c r="H672" s="66" cm="1">
        <f t="array" ref="H672">IFERROR(INDEX(tblClean[Is_Cancelled],ROW()-1),"")</f>
        <v>1</v>
      </c>
      <c r="I672" s="53">
        <f>IF(tblHP[[#This Row],[Is_Cancelled]]=1, 0,
   (IF(tblHP[[#This Row],[Lead Type]]="Hot",3,IF(tblHP[[#This Row],[Lead Type]]="Warm",2,IF(tblHP[[#This Row],[Lead Type]]="Cold",1,0)))
    + IF(tblHP[[#This Row],[Is_Booked]]=1,4,IF(tblHP[[#This Row],[Is_PreBooked]]=1,2,0))
    + IF(ISNUMBER(tblHP[[#This Row],[Customer Rating]]), tblHP[[#This Row],[Customer Rating]]/10*2, 0)
   )
)</f>
        <v>0</v>
      </c>
      <c r="J672" s="53" t="str">
        <f>IF(tblHP[[#This Row],[Lead_Score]] &gt;= $M$2, "High",
 IF(tblHP[[#This Row],[Lead_Score]] &gt;= $M$3, "Medium", "Low"))</f>
        <v>Low</v>
      </c>
    </row>
    <row r="673" spans="1:10" x14ac:dyDescent="0.3">
      <c r="A673" s="68" t="s">
        <v>699</v>
      </c>
      <c r="B673" s="69" t="s">
        <v>15</v>
      </c>
      <c r="C673" s="69" t="s">
        <v>16</v>
      </c>
      <c r="D673" s="69">
        <f>IF(NOT(ISBLANK(tblClean[[#This Row],[Pre-Booking Date]])), 1, 0)</f>
        <v>1</v>
      </c>
      <c r="E673" s="69">
        <f>IF(NOT(ISBLANK(tblClean[[#This Row],[Booking Date]])), 1, 0)</f>
        <v>1</v>
      </c>
      <c r="F673" s="70">
        <v>0</v>
      </c>
      <c r="G673" s="42">
        <v>45959</v>
      </c>
      <c r="H673" s="66" cm="1">
        <f t="array" ref="H673">IFERROR(INDEX(tblClean[Is_Cancelled],ROW()-1),"")</f>
        <v>0</v>
      </c>
      <c r="I673" s="53">
        <f>IF(tblHP[[#This Row],[Is_Cancelled]]=1, 0,
   (IF(tblHP[[#This Row],[Lead Type]]="Hot",3,IF(tblHP[[#This Row],[Lead Type]]="Warm",2,IF(tblHP[[#This Row],[Lead Type]]="Cold",1,0)))
    + IF(tblHP[[#This Row],[Is_Booked]]=1,4,IF(tblHP[[#This Row],[Is_PreBooked]]=1,2,0))
    + IF(ISNUMBER(tblHP[[#This Row],[Customer Rating]]), tblHP[[#This Row],[Customer Rating]]/10*2, 0)
   )
)</f>
        <v>6</v>
      </c>
      <c r="J673" s="53" t="str">
        <f>IF(tblHP[[#This Row],[Lead_Score]] &gt;= $M$2, "High",
 IF(tblHP[[#This Row],[Lead_Score]] &gt;= $M$3, "Medium", "Low"))</f>
        <v>Low</v>
      </c>
    </row>
    <row r="674" spans="1:10" x14ac:dyDescent="0.3">
      <c r="A674" s="65" t="s">
        <v>700</v>
      </c>
      <c r="B674" s="66" t="s">
        <v>15</v>
      </c>
      <c r="C674" s="66" t="s">
        <v>30</v>
      </c>
      <c r="D674" s="66">
        <f>IF(NOT(ISBLANK(tblClean[[#This Row],[Pre-Booking Date]])), 1, 0)</f>
        <v>1</v>
      </c>
      <c r="E674" s="66">
        <f>IF(NOT(ISBLANK(tblClean[[#This Row],[Booking Date]])), 1, 0)</f>
        <v>1</v>
      </c>
      <c r="F674" s="67">
        <v>6</v>
      </c>
      <c r="G674" s="35">
        <v>45940</v>
      </c>
      <c r="H674" s="66" cm="1">
        <f t="array" ref="H674">IFERROR(INDEX(tblClean[Is_Cancelled],ROW()-1),"")</f>
        <v>0</v>
      </c>
      <c r="I674"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674" s="53" t="str">
        <f>IF(tblHP[[#This Row],[Lead_Score]] &gt;= $M$2, "High",
 IF(tblHP[[#This Row],[Lead_Score]] &gt;= $M$3, "Medium", "Low"))</f>
        <v>High</v>
      </c>
    </row>
    <row r="675" spans="1:10" x14ac:dyDescent="0.3">
      <c r="A675" s="68" t="s">
        <v>701</v>
      </c>
      <c r="B675" s="69" t="s">
        <v>21</v>
      </c>
      <c r="C675" s="69" t="s">
        <v>30</v>
      </c>
      <c r="D675" s="69">
        <f>IF(NOT(ISBLANK(tblClean[[#This Row],[Pre-Booking Date]])), 1, 0)</f>
        <v>1</v>
      </c>
      <c r="E675" s="69">
        <f>IF(NOT(ISBLANK(tblClean[[#This Row],[Booking Date]])), 1, 0)</f>
        <v>1</v>
      </c>
      <c r="F675" s="70">
        <v>10</v>
      </c>
      <c r="G675" s="42">
        <v>45955</v>
      </c>
      <c r="H675" s="66" cm="1">
        <f t="array" ref="H675">IFERROR(INDEX(tblClean[Is_Cancelled],ROW()-1),"")</f>
        <v>0</v>
      </c>
      <c r="I675" s="53">
        <f>IF(tblHP[[#This Row],[Is_Cancelled]]=1, 0,
   (IF(tblHP[[#This Row],[Lead Type]]="Hot",3,IF(tblHP[[#This Row],[Lead Type]]="Warm",2,IF(tblHP[[#This Row],[Lead Type]]="Cold",1,0)))
    + IF(tblHP[[#This Row],[Is_Booked]]=1,4,IF(tblHP[[#This Row],[Is_PreBooked]]=1,2,0))
    + IF(ISNUMBER(tblHP[[#This Row],[Customer Rating]]), tblHP[[#This Row],[Customer Rating]]/10*2, 0)
   )
)</f>
        <v>9</v>
      </c>
      <c r="J675" s="53" t="str">
        <f>IF(tblHP[[#This Row],[Lead_Score]] &gt;= $M$2, "High",
 IF(tblHP[[#This Row],[Lead_Score]] &gt;= $M$3, "Medium", "Low"))</f>
        <v>High</v>
      </c>
    </row>
    <row r="676" spans="1:10" x14ac:dyDescent="0.3">
      <c r="A676" s="65" t="s">
        <v>702</v>
      </c>
      <c r="B676" s="66" t="s">
        <v>15</v>
      </c>
      <c r="C676" s="66" t="s">
        <v>30</v>
      </c>
      <c r="D676" s="66">
        <f>IF(NOT(ISBLANK(tblClean[[#This Row],[Pre-Booking Date]])), 1, 0)</f>
        <v>1</v>
      </c>
      <c r="E676" s="66">
        <f>IF(NOT(ISBLANK(tblClean[[#This Row],[Booking Date]])), 1, 0)</f>
        <v>1</v>
      </c>
      <c r="F676" s="67">
        <v>8</v>
      </c>
      <c r="G676" s="35">
        <v>45956</v>
      </c>
      <c r="H676" s="66" cm="1">
        <f t="array" ref="H676">IFERROR(INDEX(tblClean[Is_Cancelled],ROW()-1),"")</f>
        <v>0</v>
      </c>
      <c r="I676" s="53">
        <f>IF(tblHP[[#This Row],[Is_Cancelled]]=1, 0,
   (IF(tblHP[[#This Row],[Lead Type]]="Hot",3,IF(tblHP[[#This Row],[Lead Type]]="Warm",2,IF(tblHP[[#This Row],[Lead Type]]="Cold",1,0)))
    + IF(tblHP[[#This Row],[Is_Booked]]=1,4,IF(tblHP[[#This Row],[Is_PreBooked]]=1,2,0))
    + IF(ISNUMBER(tblHP[[#This Row],[Customer Rating]]), tblHP[[#This Row],[Customer Rating]]/10*2, 0)
   )
)</f>
        <v>8.6</v>
      </c>
      <c r="J676" s="53" t="str">
        <f>IF(tblHP[[#This Row],[Lead_Score]] &gt;= $M$2, "High",
 IF(tblHP[[#This Row],[Lead_Score]] &gt;= $M$3, "Medium", "Low"))</f>
        <v>High</v>
      </c>
    </row>
    <row r="677" spans="1:10" x14ac:dyDescent="0.3">
      <c r="A677" s="68" t="s">
        <v>703</v>
      </c>
      <c r="B677" s="69" t="s">
        <v>32</v>
      </c>
      <c r="C677" s="69" t="s">
        <v>22</v>
      </c>
      <c r="D677" s="69">
        <f>IF(NOT(ISBLANK(tblClean[[#This Row],[Pre-Booking Date]])), 1, 0)</f>
        <v>1</v>
      </c>
      <c r="E677" s="69">
        <f>IF(NOT(ISBLANK(tblClean[[#This Row],[Booking Date]])), 1, 0)</f>
        <v>1</v>
      </c>
      <c r="F677" s="70"/>
      <c r="G677" s="42">
        <v>45938</v>
      </c>
      <c r="H677" s="66" cm="1">
        <f t="array" ref="H677">IFERROR(INDEX(tblClean[Is_Cancelled],ROW()-1),"")</f>
        <v>1</v>
      </c>
      <c r="I677" s="53">
        <f>IF(tblHP[[#This Row],[Is_Cancelled]]=1, 0,
   (IF(tblHP[[#This Row],[Lead Type]]="Hot",3,IF(tblHP[[#This Row],[Lead Type]]="Warm",2,IF(tblHP[[#This Row],[Lead Type]]="Cold",1,0)))
    + IF(tblHP[[#This Row],[Is_Booked]]=1,4,IF(tblHP[[#This Row],[Is_PreBooked]]=1,2,0))
    + IF(ISNUMBER(tblHP[[#This Row],[Customer Rating]]), tblHP[[#This Row],[Customer Rating]]/10*2, 0)
   )
)</f>
        <v>0</v>
      </c>
      <c r="J677" s="53" t="str">
        <f>IF(tblHP[[#This Row],[Lead_Score]] &gt;= $M$2, "High",
 IF(tblHP[[#This Row],[Lead_Score]] &gt;= $M$3, "Medium", "Low"))</f>
        <v>Low</v>
      </c>
    </row>
    <row r="678" spans="1:10" x14ac:dyDescent="0.3">
      <c r="A678" s="65" t="s">
        <v>704</v>
      </c>
      <c r="B678" s="66" t="s">
        <v>15</v>
      </c>
      <c r="C678" s="66" t="s">
        <v>16</v>
      </c>
      <c r="D678" s="66">
        <f>IF(NOT(ISBLANK(tblClean[[#This Row],[Pre-Booking Date]])), 1, 0)</f>
        <v>1</v>
      </c>
      <c r="E678" s="66">
        <f>IF(NOT(ISBLANK(tblClean[[#This Row],[Booking Date]])), 1, 0)</f>
        <v>1</v>
      </c>
      <c r="F678" s="67">
        <v>10</v>
      </c>
      <c r="G678" s="35">
        <v>45950</v>
      </c>
      <c r="H678" s="66" cm="1">
        <f t="array" ref="H678">IFERROR(INDEX(tblClean[Is_Cancelled],ROW()-1),"")</f>
        <v>0</v>
      </c>
      <c r="I678" s="53">
        <f>IF(tblHP[[#This Row],[Is_Cancelled]]=1, 0,
   (IF(tblHP[[#This Row],[Lead Type]]="Hot",3,IF(tblHP[[#This Row],[Lead Type]]="Warm",2,IF(tblHP[[#This Row],[Lead Type]]="Cold",1,0)))
    + IF(tblHP[[#This Row],[Is_Booked]]=1,4,IF(tblHP[[#This Row],[Is_PreBooked]]=1,2,0))
    + IF(ISNUMBER(tblHP[[#This Row],[Customer Rating]]), tblHP[[#This Row],[Customer Rating]]/10*2, 0)
   )
)</f>
        <v>8</v>
      </c>
      <c r="J678" s="53" t="str">
        <f>IF(tblHP[[#This Row],[Lead_Score]] &gt;= $M$2, "High",
 IF(tblHP[[#This Row],[Lead_Score]] &gt;= $M$3, "Medium", "Low"))</f>
        <v>Medium</v>
      </c>
    </row>
    <row r="679" spans="1:10" x14ac:dyDescent="0.3">
      <c r="A679" s="68" t="s">
        <v>705</v>
      </c>
      <c r="B679" s="69" t="s">
        <v>15</v>
      </c>
      <c r="C679" s="69" t="s">
        <v>22</v>
      </c>
      <c r="D679" s="69">
        <f>IF(NOT(ISBLANK(tblClean[[#This Row],[Pre-Booking Date]])), 1, 0)</f>
        <v>0</v>
      </c>
      <c r="E679" s="69">
        <f>IF(NOT(ISBLANK(tblClean[[#This Row],[Booking Date]])), 1, 0)</f>
        <v>0</v>
      </c>
      <c r="F679" s="70"/>
      <c r="G679" s="42">
        <v>45956</v>
      </c>
      <c r="H679" s="66" cm="1">
        <f t="array" ref="H679">IFERROR(INDEX(tblClean[Is_Cancelled],ROW()-1),"")</f>
        <v>1</v>
      </c>
      <c r="I679" s="53">
        <f>IF(tblHP[[#This Row],[Is_Cancelled]]=1, 0,
   (IF(tblHP[[#This Row],[Lead Type]]="Hot",3,IF(tblHP[[#This Row],[Lead Type]]="Warm",2,IF(tblHP[[#This Row],[Lead Type]]="Cold",1,0)))
    + IF(tblHP[[#This Row],[Is_Booked]]=1,4,IF(tblHP[[#This Row],[Is_PreBooked]]=1,2,0))
    + IF(ISNUMBER(tblHP[[#This Row],[Customer Rating]]), tblHP[[#This Row],[Customer Rating]]/10*2, 0)
   )
)</f>
        <v>0</v>
      </c>
      <c r="J679" s="53" t="str">
        <f>IF(tblHP[[#This Row],[Lead_Score]] &gt;= $M$2, "High",
 IF(tblHP[[#This Row],[Lead_Score]] &gt;= $M$3, "Medium", "Low"))</f>
        <v>Low</v>
      </c>
    </row>
    <row r="680" spans="1:10" x14ac:dyDescent="0.3">
      <c r="A680" s="65" t="s">
        <v>706</v>
      </c>
      <c r="B680" s="66" t="s">
        <v>32</v>
      </c>
      <c r="C680" s="66" t="s">
        <v>16</v>
      </c>
      <c r="D680" s="66">
        <f>IF(NOT(ISBLANK(tblClean[[#This Row],[Pre-Booking Date]])), 1, 0)</f>
        <v>1</v>
      </c>
      <c r="E680" s="66">
        <f>IF(NOT(ISBLANK(tblClean[[#This Row],[Booking Date]])), 1, 0)</f>
        <v>1</v>
      </c>
      <c r="F680" s="67"/>
      <c r="G680" s="35">
        <v>45942</v>
      </c>
      <c r="H680" s="66" cm="1">
        <f t="array" ref="H680">IFERROR(INDEX(tblClean[Is_Cancelled],ROW()-1),"")</f>
        <v>1</v>
      </c>
      <c r="I680" s="53">
        <f>IF(tblHP[[#This Row],[Is_Cancelled]]=1, 0,
   (IF(tblHP[[#This Row],[Lead Type]]="Hot",3,IF(tblHP[[#This Row],[Lead Type]]="Warm",2,IF(tblHP[[#This Row],[Lead Type]]="Cold",1,0)))
    + IF(tblHP[[#This Row],[Is_Booked]]=1,4,IF(tblHP[[#This Row],[Is_PreBooked]]=1,2,0))
    + IF(ISNUMBER(tblHP[[#This Row],[Customer Rating]]), tblHP[[#This Row],[Customer Rating]]/10*2, 0)
   )
)</f>
        <v>0</v>
      </c>
      <c r="J680" s="53" t="str">
        <f>IF(tblHP[[#This Row],[Lead_Score]] &gt;= $M$2, "High",
 IF(tblHP[[#This Row],[Lead_Score]] &gt;= $M$3, "Medium", "Low"))</f>
        <v>Low</v>
      </c>
    </row>
    <row r="681" spans="1:10" x14ac:dyDescent="0.3">
      <c r="A681" s="68" t="s">
        <v>707</v>
      </c>
      <c r="B681" s="69" t="s">
        <v>19</v>
      </c>
      <c r="C681" s="69" t="s">
        <v>16</v>
      </c>
      <c r="D681" s="69">
        <f>IF(NOT(ISBLANK(tblClean[[#This Row],[Pre-Booking Date]])), 1, 0)</f>
        <v>1</v>
      </c>
      <c r="E681" s="69">
        <f>IF(NOT(ISBLANK(tblClean[[#This Row],[Booking Date]])), 1, 0)</f>
        <v>1</v>
      </c>
      <c r="F681" s="70">
        <v>10</v>
      </c>
      <c r="G681" s="42">
        <v>45938</v>
      </c>
      <c r="H681" s="66" cm="1">
        <f t="array" ref="H681">IFERROR(INDEX(tblClean[Is_Cancelled],ROW()-1),"")</f>
        <v>0</v>
      </c>
      <c r="I681" s="53">
        <f>IF(tblHP[[#This Row],[Is_Cancelled]]=1, 0,
   (IF(tblHP[[#This Row],[Lead Type]]="Hot",3,IF(tblHP[[#This Row],[Lead Type]]="Warm",2,IF(tblHP[[#This Row],[Lead Type]]="Cold",1,0)))
    + IF(tblHP[[#This Row],[Is_Booked]]=1,4,IF(tblHP[[#This Row],[Is_PreBooked]]=1,2,0))
    + IF(ISNUMBER(tblHP[[#This Row],[Customer Rating]]), tblHP[[#This Row],[Customer Rating]]/10*2, 0)
   )
)</f>
        <v>8</v>
      </c>
      <c r="J681" s="53" t="str">
        <f>IF(tblHP[[#This Row],[Lead_Score]] &gt;= $M$2, "High",
 IF(tblHP[[#This Row],[Lead_Score]] &gt;= $M$3, "Medium", "Low"))</f>
        <v>Medium</v>
      </c>
    </row>
    <row r="682" spans="1:10" x14ac:dyDescent="0.3">
      <c r="A682" s="65" t="s">
        <v>708</v>
      </c>
      <c r="B682" s="66" t="s">
        <v>19</v>
      </c>
      <c r="C682" s="66" t="s">
        <v>16</v>
      </c>
      <c r="D682" s="66">
        <f>IF(NOT(ISBLANK(tblClean[[#This Row],[Pre-Booking Date]])), 1, 0)</f>
        <v>1</v>
      </c>
      <c r="E682" s="66">
        <f>IF(NOT(ISBLANK(tblClean[[#This Row],[Booking Date]])), 1, 0)</f>
        <v>1</v>
      </c>
      <c r="F682" s="67">
        <v>2</v>
      </c>
      <c r="G682" s="35">
        <v>45951</v>
      </c>
      <c r="H682" s="66" cm="1">
        <f t="array" ref="H682">IFERROR(INDEX(tblClean[Is_Cancelled],ROW()-1),"")</f>
        <v>0</v>
      </c>
      <c r="I682" s="53">
        <f>IF(tblHP[[#This Row],[Is_Cancelled]]=1, 0,
   (IF(tblHP[[#This Row],[Lead Type]]="Hot",3,IF(tblHP[[#This Row],[Lead Type]]="Warm",2,IF(tblHP[[#This Row],[Lead Type]]="Cold",1,0)))
    + IF(tblHP[[#This Row],[Is_Booked]]=1,4,IF(tblHP[[#This Row],[Is_PreBooked]]=1,2,0))
    + IF(ISNUMBER(tblHP[[#This Row],[Customer Rating]]), tblHP[[#This Row],[Customer Rating]]/10*2, 0)
   )
)</f>
        <v>6.4</v>
      </c>
      <c r="J682" s="53" t="str">
        <f>IF(tblHP[[#This Row],[Lead_Score]] &gt;= $M$2, "High",
 IF(tblHP[[#This Row],[Lead_Score]] &gt;= $M$3, "Medium", "Low"))</f>
        <v>Low</v>
      </c>
    </row>
    <row r="683" spans="1:10" x14ac:dyDescent="0.3">
      <c r="A683" s="68" t="s">
        <v>709</v>
      </c>
      <c r="B683" s="69" t="s">
        <v>32</v>
      </c>
      <c r="C683" s="69" t="s">
        <v>16</v>
      </c>
      <c r="D683" s="69">
        <f>IF(NOT(ISBLANK(tblClean[[#This Row],[Pre-Booking Date]])), 1, 0)</f>
        <v>1</v>
      </c>
      <c r="E683" s="69">
        <f>IF(NOT(ISBLANK(tblClean[[#This Row],[Booking Date]])), 1, 0)</f>
        <v>1</v>
      </c>
      <c r="F683" s="70">
        <v>9</v>
      </c>
      <c r="G683" s="42">
        <v>45937</v>
      </c>
      <c r="H683" s="66" cm="1">
        <f t="array" ref="H683">IFERROR(INDEX(tblClean[Is_Cancelled],ROW()-1),"")</f>
        <v>0</v>
      </c>
      <c r="I683" s="53">
        <f>IF(tblHP[[#This Row],[Is_Cancelled]]=1, 0,
   (IF(tblHP[[#This Row],[Lead Type]]="Hot",3,IF(tblHP[[#This Row],[Lead Type]]="Warm",2,IF(tblHP[[#This Row],[Lead Type]]="Cold",1,0)))
    + IF(tblHP[[#This Row],[Is_Booked]]=1,4,IF(tblHP[[#This Row],[Is_PreBooked]]=1,2,0))
    + IF(ISNUMBER(tblHP[[#This Row],[Customer Rating]]), tblHP[[#This Row],[Customer Rating]]/10*2, 0)
   )
)</f>
        <v>7.8</v>
      </c>
      <c r="J683" s="53" t="str">
        <f>IF(tblHP[[#This Row],[Lead_Score]] &gt;= $M$2, "High",
 IF(tblHP[[#This Row],[Lead_Score]] &gt;= $M$3, "Medium", "Low"))</f>
        <v>Medium</v>
      </c>
    </row>
    <row r="684" spans="1:10" x14ac:dyDescent="0.3">
      <c r="A684" s="65" t="s">
        <v>710</v>
      </c>
      <c r="B684" s="66" t="s">
        <v>21</v>
      </c>
      <c r="C684" s="66" t="s">
        <v>30</v>
      </c>
      <c r="D684" s="66">
        <f>IF(NOT(ISBLANK(tblClean[[#This Row],[Pre-Booking Date]])), 1, 0)</f>
        <v>0</v>
      </c>
      <c r="E684" s="66">
        <f>IF(NOT(ISBLANK(tblClean[[#This Row],[Booking Date]])), 1, 0)</f>
        <v>0</v>
      </c>
      <c r="F684" s="67">
        <v>8</v>
      </c>
      <c r="G684" s="35">
        <v>45950</v>
      </c>
      <c r="H684" s="66" cm="1">
        <f t="array" ref="H684">IFERROR(INDEX(tblClean[Is_Cancelled],ROW()-1),"")</f>
        <v>0</v>
      </c>
      <c r="I684" s="53">
        <f>IF(tblHP[[#This Row],[Is_Cancelled]]=1, 0,
   (IF(tblHP[[#This Row],[Lead Type]]="Hot",3,IF(tblHP[[#This Row],[Lead Type]]="Warm",2,IF(tblHP[[#This Row],[Lead Type]]="Cold",1,0)))
    + IF(tblHP[[#This Row],[Is_Booked]]=1,4,IF(tblHP[[#This Row],[Is_PreBooked]]=1,2,0))
    + IF(ISNUMBER(tblHP[[#This Row],[Customer Rating]]), tblHP[[#This Row],[Customer Rating]]/10*2, 0)
   )
)</f>
        <v>4.5999999999999996</v>
      </c>
      <c r="J684" s="53" t="str">
        <f>IF(tblHP[[#This Row],[Lead_Score]] &gt;= $M$2, "High",
 IF(tblHP[[#This Row],[Lead_Score]] &gt;= $M$3, "Medium", "Low"))</f>
        <v>Low</v>
      </c>
    </row>
    <row r="685" spans="1:10" x14ac:dyDescent="0.3">
      <c r="A685" s="68" t="s">
        <v>711</v>
      </c>
      <c r="B685" s="69" t="s">
        <v>15</v>
      </c>
      <c r="C685" s="69" t="s">
        <v>22</v>
      </c>
      <c r="D685" s="69">
        <f>IF(NOT(ISBLANK(tblClean[[#This Row],[Pre-Booking Date]])), 1, 0)</f>
        <v>1</v>
      </c>
      <c r="E685" s="69">
        <f>IF(NOT(ISBLANK(tblClean[[#This Row],[Booking Date]])), 1, 0)</f>
        <v>1</v>
      </c>
      <c r="F685" s="70"/>
      <c r="G685" s="42">
        <v>45939</v>
      </c>
      <c r="H685" s="66" cm="1">
        <f t="array" ref="H685">IFERROR(INDEX(tblClean[Is_Cancelled],ROW()-1),"")</f>
        <v>1</v>
      </c>
      <c r="I685" s="53">
        <f>IF(tblHP[[#This Row],[Is_Cancelled]]=1, 0,
   (IF(tblHP[[#This Row],[Lead Type]]="Hot",3,IF(tblHP[[#This Row],[Lead Type]]="Warm",2,IF(tblHP[[#This Row],[Lead Type]]="Cold",1,0)))
    + IF(tblHP[[#This Row],[Is_Booked]]=1,4,IF(tblHP[[#This Row],[Is_PreBooked]]=1,2,0))
    + IF(ISNUMBER(tblHP[[#This Row],[Customer Rating]]), tblHP[[#This Row],[Customer Rating]]/10*2, 0)
   )
)</f>
        <v>0</v>
      </c>
      <c r="J685" s="53" t="str">
        <f>IF(tblHP[[#This Row],[Lead_Score]] &gt;= $M$2, "High",
 IF(tblHP[[#This Row],[Lead_Score]] &gt;= $M$3, "Medium", "Low"))</f>
        <v>Low</v>
      </c>
    </row>
    <row r="686" spans="1:10" x14ac:dyDescent="0.3">
      <c r="A686" s="65" t="s">
        <v>712</v>
      </c>
      <c r="B686" s="66" t="s">
        <v>32</v>
      </c>
      <c r="C686" s="66" t="s">
        <v>22</v>
      </c>
      <c r="D686" s="66">
        <f>IF(NOT(ISBLANK(tblClean[[#This Row],[Pre-Booking Date]])), 1, 0)</f>
        <v>0</v>
      </c>
      <c r="E686" s="66">
        <f>IF(NOT(ISBLANK(tblClean[[#This Row],[Booking Date]])), 1, 0)</f>
        <v>0</v>
      </c>
      <c r="F686" s="67"/>
      <c r="G686" s="35">
        <v>45952</v>
      </c>
      <c r="H686" s="66" cm="1">
        <f t="array" ref="H686">IFERROR(INDEX(tblClean[Is_Cancelled],ROW()-1),"")</f>
        <v>1</v>
      </c>
      <c r="I686" s="53">
        <f>IF(tblHP[[#This Row],[Is_Cancelled]]=1, 0,
   (IF(tblHP[[#This Row],[Lead Type]]="Hot",3,IF(tblHP[[#This Row],[Lead Type]]="Warm",2,IF(tblHP[[#This Row],[Lead Type]]="Cold",1,0)))
    + IF(tblHP[[#This Row],[Is_Booked]]=1,4,IF(tblHP[[#This Row],[Is_PreBooked]]=1,2,0))
    + IF(ISNUMBER(tblHP[[#This Row],[Customer Rating]]), tblHP[[#This Row],[Customer Rating]]/10*2, 0)
   )
)</f>
        <v>0</v>
      </c>
      <c r="J686" s="53" t="str">
        <f>IF(tblHP[[#This Row],[Lead_Score]] &gt;= $M$2, "High",
 IF(tblHP[[#This Row],[Lead_Score]] &gt;= $M$3, "Medium", "Low"))</f>
        <v>Low</v>
      </c>
    </row>
    <row r="687" spans="1:10" x14ac:dyDescent="0.3">
      <c r="A687" s="68" t="s">
        <v>713</v>
      </c>
      <c r="B687" s="69" t="s">
        <v>15</v>
      </c>
      <c r="C687" s="69" t="s">
        <v>16</v>
      </c>
      <c r="D687" s="69">
        <f>IF(NOT(ISBLANK(tblClean[[#This Row],[Pre-Booking Date]])), 1, 0)</f>
        <v>1</v>
      </c>
      <c r="E687" s="69">
        <f>IF(NOT(ISBLANK(tblClean[[#This Row],[Booking Date]])), 1, 0)</f>
        <v>1</v>
      </c>
      <c r="F687" s="70">
        <v>5</v>
      </c>
      <c r="G687" s="42">
        <v>45955</v>
      </c>
      <c r="H687" s="66" cm="1">
        <f t="array" ref="H687">IFERROR(INDEX(tblClean[Is_Cancelled],ROW()-1),"")</f>
        <v>0</v>
      </c>
      <c r="I687" s="53">
        <f>IF(tblHP[[#This Row],[Is_Cancelled]]=1, 0,
   (IF(tblHP[[#This Row],[Lead Type]]="Hot",3,IF(tblHP[[#This Row],[Lead Type]]="Warm",2,IF(tblHP[[#This Row],[Lead Type]]="Cold",1,0)))
    + IF(tblHP[[#This Row],[Is_Booked]]=1,4,IF(tblHP[[#This Row],[Is_PreBooked]]=1,2,0))
    + IF(ISNUMBER(tblHP[[#This Row],[Customer Rating]]), tblHP[[#This Row],[Customer Rating]]/10*2, 0)
   )
)</f>
        <v>7</v>
      </c>
      <c r="J687" s="53" t="str">
        <f>IF(tblHP[[#This Row],[Lead_Score]] &gt;= $M$2, "High",
 IF(tblHP[[#This Row],[Lead_Score]] &gt;= $M$3, "Medium", "Low"))</f>
        <v>Low</v>
      </c>
    </row>
    <row r="688" spans="1:10" x14ac:dyDescent="0.3">
      <c r="A688" s="65" t="s">
        <v>714</v>
      </c>
      <c r="B688" s="66" t="s">
        <v>21</v>
      </c>
      <c r="C688" s="66" t="s">
        <v>22</v>
      </c>
      <c r="D688" s="66">
        <f>IF(NOT(ISBLANK(tblClean[[#This Row],[Pre-Booking Date]])), 1, 0)</f>
        <v>1</v>
      </c>
      <c r="E688" s="66">
        <f>IF(NOT(ISBLANK(tblClean[[#This Row],[Booking Date]])), 1, 0)</f>
        <v>1</v>
      </c>
      <c r="F688" s="67"/>
      <c r="G688" s="35">
        <v>45954</v>
      </c>
      <c r="H688" s="66" cm="1">
        <f t="array" ref="H688">IFERROR(INDEX(tblClean[Is_Cancelled],ROW()-1),"")</f>
        <v>1</v>
      </c>
      <c r="I688" s="53">
        <f>IF(tblHP[[#This Row],[Is_Cancelled]]=1, 0,
   (IF(tblHP[[#This Row],[Lead Type]]="Hot",3,IF(tblHP[[#This Row],[Lead Type]]="Warm",2,IF(tblHP[[#This Row],[Lead Type]]="Cold",1,0)))
    + IF(tblHP[[#This Row],[Is_Booked]]=1,4,IF(tblHP[[#This Row],[Is_PreBooked]]=1,2,0))
    + IF(ISNUMBER(tblHP[[#This Row],[Customer Rating]]), tblHP[[#This Row],[Customer Rating]]/10*2, 0)
   )
)</f>
        <v>0</v>
      </c>
      <c r="J688" s="53" t="str">
        <f>IF(tblHP[[#This Row],[Lead_Score]] &gt;= $M$2, "High",
 IF(tblHP[[#This Row],[Lead_Score]] &gt;= $M$3, "Medium", "Low"))</f>
        <v>Low</v>
      </c>
    </row>
    <row r="689" spans="1:10" x14ac:dyDescent="0.3">
      <c r="A689" s="68" t="s">
        <v>715</v>
      </c>
      <c r="B689" s="69" t="s">
        <v>15</v>
      </c>
      <c r="C689" s="69" t="s">
        <v>22</v>
      </c>
      <c r="D689" s="69">
        <f>IF(NOT(ISBLANK(tblClean[[#This Row],[Pre-Booking Date]])), 1, 0)</f>
        <v>1</v>
      </c>
      <c r="E689" s="69">
        <f>IF(NOT(ISBLANK(tblClean[[#This Row],[Booking Date]])), 1, 0)</f>
        <v>1</v>
      </c>
      <c r="F689" s="70"/>
      <c r="G689" s="42">
        <v>45955</v>
      </c>
      <c r="H689" s="66" cm="1">
        <f t="array" ref="H689">IFERROR(INDEX(tblClean[Is_Cancelled],ROW()-1),"")</f>
        <v>1</v>
      </c>
      <c r="I689" s="53">
        <f>IF(tblHP[[#This Row],[Is_Cancelled]]=1, 0,
   (IF(tblHP[[#This Row],[Lead Type]]="Hot",3,IF(tblHP[[#This Row],[Lead Type]]="Warm",2,IF(tblHP[[#This Row],[Lead Type]]="Cold",1,0)))
    + IF(tblHP[[#This Row],[Is_Booked]]=1,4,IF(tblHP[[#This Row],[Is_PreBooked]]=1,2,0))
    + IF(ISNUMBER(tblHP[[#This Row],[Customer Rating]]), tblHP[[#This Row],[Customer Rating]]/10*2, 0)
   )
)</f>
        <v>0</v>
      </c>
      <c r="J689" s="53" t="str">
        <f>IF(tblHP[[#This Row],[Lead_Score]] &gt;= $M$2, "High",
 IF(tblHP[[#This Row],[Lead_Score]] &gt;= $M$3, "Medium", "Low"))</f>
        <v>Low</v>
      </c>
    </row>
    <row r="690" spans="1:10" x14ac:dyDescent="0.3">
      <c r="A690" s="65" t="s">
        <v>716</v>
      </c>
      <c r="B690" s="66" t="s">
        <v>32</v>
      </c>
      <c r="C690" s="66" t="s">
        <v>16</v>
      </c>
      <c r="D690" s="66">
        <f>IF(NOT(ISBLANK(tblClean[[#This Row],[Pre-Booking Date]])), 1, 0)</f>
        <v>1</v>
      </c>
      <c r="E690" s="66">
        <f>IF(NOT(ISBLANK(tblClean[[#This Row],[Booking Date]])), 1, 0)</f>
        <v>1</v>
      </c>
      <c r="F690" s="67">
        <v>5</v>
      </c>
      <c r="G690" s="35">
        <v>45952</v>
      </c>
      <c r="H690" s="66" cm="1">
        <f t="array" ref="H690">IFERROR(INDEX(tblClean[Is_Cancelled],ROW()-1),"")</f>
        <v>0</v>
      </c>
      <c r="I690" s="53">
        <f>IF(tblHP[[#This Row],[Is_Cancelled]]=1, 0,
   (IF(tblHP[[#This Row],[Lead Type]]="Hot",3,IF(tblHP[[#This Row],[Lead Type]]="Warm",2,IF(tblHP[[#This Row],[Lead Type]]="Cold",1,0)))
    + IF(tblHP[[#This Row],[Is_Booked]]=1,4,IF(tblHP[[#This Row],[Is_PreBooked]]=1,2,0))
    + IF(ISNUMBER(tblHP[[#This Row],[Customer Rating]]), tblHP[[#This Row],[Customer Rating]]/10*2, 0)
   )
)</f>
        <v>7</v>
      </c>
      <c r="J690" s="53" t="str">
        <f>IF(tblHP[[#This Row],[Lead_Score]] &gt;= $M$2, "High",
 IF(tblHP[[#This Row],[Lead_Score]] &gt;= $M$3, "Medium", "Low"))</f>
        <v>Low</v>
      </c>
    </row>
    <row r="691" spans="1:10" x14ac:dyDescent="0.3">
      <c r="A691" s="68" t="s">
        <v>717</v>
      </c>
      <c r="B691" s="69" t="s">
        <v>15</v>
      </c>
      <c r="C691" s="69" t="s">
        <v>30</v>
      </c>
      <c r="D691" s="69">
        <f>IF(NOT(ISBLANK(tblClean[[#This Row],[Pre-Booking Date]])), 1, 0)</f>
        <v>1</v>
      </c>
      <c r="E691" s="69">
        <f>IF(NOT(ISBLANK(tblClean[[#This Row],[Booking Date]])), 1, 0)</f>
        <v>1</v>
      </c>
      <c r="F691" s="70">
        <v>2</v>
      </c>
      <c r="G691" s="42">
        <v>45952</v>
      </c>
      <c r="H691" s="66" cm="1">
        <f t="array" ref="H691">IFERROR(INDEX(tblClean[Is_Cancelled],ROW()-1),"")</f>
        <v>0</v>
      </c>
      <c r="I691" s="53">
        <f>IF(tblHP[[#This Row],[Is_Cancelled]]=1, 0,
   (IF(tblHP[[#This Row],[Lead Type]]="Hot",3,IF(tblHP[[#This Row],[Lead Type]]="Warm",2,IF(tblHP[[#This Row],[Lead Type]]="Cold",1,0)))
    + IF(tblHP[[#This Row],[Is_Booked]]=1,4,IF(tblHP[[#This Row],[Is_PreBooked]]=1,2,0))
    + IF(ISNUMBER(tblHP[[#This Row],[Customer Rating]]), tblHP[[#This Row],[Customer Rating]]/10*2, 0)
   )
)</f>
        <v>7.4</v>
      </c>
      <c r="J691" s="53" t="str">
        <f>IF(tblHP[[#This Row],[Lead_Score]] &gt;= $M$2, "High",
 IF(tblHP[[#This Row],[Lead_Score]] &gt;= $M$3, "Medium", "Low"))</f>
        <v>Low</v>
      </c>
    </row>
    <row r="692" spans="1:10" x14ac:dyDescent="0.3">
      <c r="A692" s="65" t="s">
        <v>718</v>
      </c>
      <c r="B692" s="66" t="s">
        <v>19</v>
      </c>
      <c r="C692" s="66" t="s">
        <v>16</v>
      </c>
      <c r="D692" s="66">
        <f>IF(NOT(ISBLANK(tblClean[[#This Row],[Pre-Booking Date]])), 1, 0)</f>
        <v>0</v>
      </c>
      <c r="E692" s="66">
        <f>IF(NOT(ISBLANK(tblClean[[#This Row],[Booking Date]])), 1, 0)</f>
        <v>0</v>
      </c>
      <c r="F692" s="67">
        <v>7</v>
      </c>
      <c r="G692" s="35">
        <v>45957</v>
      </c>
      <c r="H692" s="66" cm="1">
        <f t="array" ref="H692">IFERROR(INDEX(tblClean[Is_Cancelled],ROW()-1),"")</f>
        <v>0</v>
      </c>
      <c r="I692" s="53">
        <f>IF(tblHP[[#This Row],[Is_Cancelled]]=1, 0,
   (IF(tblHP[[#This Row],[Lead Type]]="Hot",3,IF(tblHP[[#This Row],[Lead Type]]="Warm",2,IF(tblHP[[#This Row],[Lead Type]]="Cold",1,0)))
    + IF(tblHP[[#This Row],[Is_Booked]]=1,4,IF(tblHP[[#This Row],[Is_PreBooked]]=1,2,0))
    + IF(ISNUMBER(tblHP[[#This Row],[Customer Rating]]), tblHP[[#This Row],[Customer Rating]]/10*2, 0)
   )
)</f>
        <v>3.4</v>
      </c>
      <c r="J692" s="53" t="str">
        <f>IF(tblHP[[#This Row],[Lead_Score]] &gt;= $M$2, "High",
 IF(tblHP[[#This Row],[Lead_Score]] &gt;= $M$3, "Medium", "Low"))</f>
        <v>Low</v>
      </c>
    </row>
    <row r="693" spans="1:10" x14ac:dyDescent="0.3">
      <c r="A693" s="68" t="s">
        <v>719</v>
      </c>
      <c r="B693" s="69" t="s">
        <v>21</v>
      </c>
      <c r="C693" s="69" t="s">
        <v>16</v>
      </c>
      <c r="D693" s="69">
        <f>IF(NOT(ISBLANK(tblClean[[#This Row],[Pre-Booking Date]])), 1, 0)</f>
        <v>0</v>
      </c>
      <c r="E693" s="69">
        <f>IF(NOT(ISBLANK(tblClean[[#This Row],[Booking Date]])), 1, 0)</f>
        <v>0</v>
      </c>
      <c r="F693" s="70">
        <v>3</v>
      </c>
      <c r="G693" s="42">
        <v>45935</v>
      </c>
      <c r="H693" s="66" cm="1">
        <f t="array" ref="H693">IFERROR(INDEX(tblClean[Is_Cancelled],ROW()-1),"")</f>
        <v>0</v>
      </c>
      <c r="I693" s="53">
        <f>IF(tblHP[[#This Row],[Is_Cancelled]]=1, 0,
   (IF(tblHP[[#This Row],[Lead Type]]="Hot",3,IF(tblHP[[#This Row],[Lead Type]]="Warm",2,IF(tblHP[[#This Row],[Lead Type]]="Cold",1,0)))
    + IF(tblHP[[#This Row],[Is_Booked]]=1,4,IF(tblHP[[#This Row],[Is_PreBooked]]=1,2,0))
    + IF(ISNUMBER(tblHP[[#This Row],[Customer Rating]]), tblHP[[#This Row],[Customer Rating]]/10*2, 0)
   )
)</f>
        <v>2.6</v>
      </c>
      <c r="J693" s="53" t="str">
        <f>IF(tblHP[[#This Row],[Lead_Score]] &gt;= $M$2, "High",
 IF(tblHP[[#This Row],[Lead_Score]] &gt;= $M$3, "Medium", "Low"))</f>
        <v>Low</v>
      </c>
    </row>
    <row r="694" spans="1:10" x14ac:dyDescent="0.3">
      <c r="A694" s="65" t="s">
        <v>720</v>
      </c>
      <c r="B694" s="66" t="s">
        <v>21</v>
      </c>
      <c r="C694" s="66" t="s">
        <v>30</v>
      </c>
      <c r="D694" s="66">
        <f>IF(NOT(ISBLANK(tblClean[[#This Row],[Pre-Booking Date]])), 1, 0)</f>
        <v>1</v>
      </c>
      <c r="E694" s="66">
        <f>IF(NOT(ISBLANK(tblClean[[#This Row],[Booking Date]])), 1, 0)</f>
        <v>1</v>
      </c>
      <c r="F694" s="67">
        <v>8</v>
      </c>
      <c r="G694" s="35">
        <v>45951</v>
      </c>
      <c r="H694" s="66" cm="1">
        <f t="array" ref="H694">IFERROR(INDEX(tblClean[Is_Cancelled],ROW()-1),"")</f>
        <v>0</v>
      </c>
      <c r="I694" s="53">
        <f>IF(tblHP[[#This Row],[Is_Cancelled]]=1, 0,
   (IF(tblHP[[#This Row],[Lead Type]]="Hot",3,IF(tblHP[[#This Row],[Lead Type]]="Warm",2,IF(tblHP[[#This Row],[Lead Type]]="Cold",1,0)))
    + IF(tblHP[[#This Row],[Is_Booked]]=1,4,IF(tblHP[[#This Row],[Is_PreBooked]]=1,2,0))
    + IF(ISNUMBER(tblHP[[#This Row],[Customer Rating]]), tblHP[[#This Row],[Customer Rating]]/10*2, 0)
   )
)</f>
        <v>8.6</v>
      </c>
      <c r="J694" s="53" t="str">
        <f>IF(tblHP[[#This Row],[Lead_Score]] &gt;= $M$2, "High",
 IF(tblHP[[#This Row],[Lead_Score]] &gt;= $M$3, "Medium", "Low"))</f>
        <v>High</v>
      </c>
    </row>
    <row r="695" spans="1:10" x14ac:dyDescent="0.3">
      <c r="A695" s="68" t="s">
        <v>721</v>
      </c>
      <c r="B695" s="69" t="s">
        <v>21</v>
      </c>
      <c r="C695" s="69" t="s">
        <v>30</v>
      </c>
      <c r="D695" s="69">
        <f>IF(NOT(ISBLANK(tblClean[[#This Row],[Pre-Booking Date]])), 1, 0)</f>
        <v>0</v>
      </c>
      <c r="E695" s="69">
        <f>IF(NOT(ISBLANK(tblClean[[#This Row],[Booking Date]])), 1, 0)</f>
        <v>0</v>
      </c>
      <c r="F695" s="70">
        <v>7</v>
      </c>
      <c r="G695" s="42">
        <v>45934</v>
      </c>
      <c r="H695" s="66" cm="1">
        <f t="array" ref="H695">IFERROR(INDEX(tblClean[Is_Cancelled],ROW()-1),"")</f>
        <v>0</v>
      </c>
      <c r="I695" s="53">
        <f>IF(tblHP[[#This Row],[Is_Cancelled]]=1, 0,
   (IF(tblHP[[#This Row],[Lead Type]]="Hot",3,IF(tblHP[[#This Row],[Lead Type]]="Warm",2,IF(tblHP[[#This Row],[Lead Type]]="Cold",1,0)))
    + IF(tblHP[[#This Row],[Is_Booked]]=1,4,IF(tblHP[[#This Row],[Is_PreBooked]]=1,2,0))
    + IF(ISNUMBER(tblHP[[#This Row],[Customer Rating]]), tblHP[[#This Row],[Customer Rating]]/10*2, 0)
   )
)</f>
        <v>4.4000000000000004</v>
      </c>
      <c r="J695" s="53" t="str">
        <f>IF(tblHP[[#This Row],[Lead_Score]] &gt;= $M$2, "High",
 IF(tblHP[[#This Row],[Lead_Score]] &gt;= $M$3, "Medium", "Low"))</f>
        <v>Low</v>
      </c>
    </row>
    <row r="696" spans="1:10" x14ac:dyDescent="0.3">
      <c r="A696" s="65" t="s">
        <v>722</v>
      </c>
      <c r="B696" s="66" t="s">
        <v>32</v>
      </c>
      <c r="C696" s="66" t="s">
        <v>16</v>
      </c>
      <c r="D696" s="66">
        <f>IF(NOT(ISBLANK(tblClean[[#This Row],[Pre-Booking Date]])), 1, 0)</f>
        <v>0</v>
      </c>
      <c r="E696" s="66">
        <f>IF(NOT(ISBLANK(tblClean[[#This Row],[Booking Date]])), 1, 0)</f>
        <v>0</v>
      </c>
      <c r="F696" s="67">
        <v>2</v>
      </c>
      <c r="G696" s="35">
        <v>45959</v>
      </c>
      <c r="H696" s="66" cm="1">
        <f t="array" ref="H696">IFERROR(INDEX(tblClean[Is_Cancelled],ROW()-1),"")</f>
        <v>0</v>
      </c>
      <c r="I696" s="53">
        <f>IF(tblHP[[#This Row],[Is_Cancelled]]=1, 0,
   (IF(tblHP[[#This Row],[Lead Type]]="Hot",3,IF(tblHP[[#This Row],[Lead Type]]="Warm",2,IF(tblHP[[#This Row],[Lead Type]]="Cold",1,0)))
    + IF(tblHP[[#This Row],[Is_Booked]]=1,4,IF(tblHP[[#This Row],[Is_PreBooked]]=1,2,0))
    + IF(ISNUMBER(tblHP[[#This Row],[Customer Rating]]), tblHP[[#This Row],[Customer Rating]]/10*2, 0)
   )
)</f>
        <v>2.4</v>
      </c>
      <c r="J696" s="53" t="str">
        <f>IF(tblHP[[#This Row],[Lead_Score]] &gt;= $M$2, "High",
 IF(tblHP[[#This Row],[Lead_Score]] &gt;= $M$3, "Medium", "Low"))</f>
        <v>Low</v>
      </c>
    </row>
    <row r="697" spans="1:10" x14ac:dyDescent="0.3">
      <c r="A697" s="68" t="s">
        <v>723</v>
      </c>
      <c r="B697" s="69" t="s">
        <v>21</v>
      </c>
      <c r="C697" s="69" t="s">
        <v>30</v>
      </c>
      <c r="D697" s="69">
        <f>IF(NOT(ISBLANK(tblClean[[#This Row],[Pre-Booking Date]])), 1, 0)</f>
        <v>1</v>
      </c>
      <c r="E697" s="69">
        <f>IF(NOT(ISBLANK(tblClean[[#This Row],[Booking Date]])), 1, 0)</f>
        <v>1</v>
      </c>
      <c r="F697" s="70">
        <v>2</v>
      </c>
      <c r="G697" s="42">
        <v>45951</v>
      </c>
      <c r="H697" s="66" cm="1">
        <f t="array" ref="H697">IFERROR(INDEX(tblClean[Is_Cancelled],ROW()-1),"")</f>
        <v>0</v>
      </c>
      <c r="I697" s="53">
        <f>IF(tblHP[[#This Row],[Is_Cancelled]]=1, 0,
   (IF(tblHP[[#This Row],[Lead Type]]="Hot",3,IF(tblHP[[#This Row],[Lead Type]]="Warm",2,IF(tblHP[[#This Row],[Lead Type]]="Cold",1,0)))
    + IF(tblHP[[#This Row],[Is_Booked]]=1,4,IF(tblHP[[#This Row],[Is_PreBooked]]=1,2,0))
    + IF(ISNUMBER(tblHP[[#This Row],[Customer Rating]]), tblHP[[#This Row],[Customer Rating]]/10*2, 0)
   )
)</f>
        <v>7.4</v>
      </c>
      <c r="J697" s="53" t="str">
        <f>IF(tblHP[[#This Row],[Lead_Score]] &gt;= $M$2, "High",
 IF(tblHP[[#This Row],[Lead_Score]] &gt;= $M$3, "Medium", "Low"))</f>
        <v>Low</v>
      </c>
    </row>
    <row r="698" spans="1:10" x14ac:dyDescent="0.3">
      <c r="A698" s="65" t="s">
        <v>724</v>
      </c>
      <c r="B698" s="66" t="s">
        <v>19</v>
      </c>
      <c r="C698" s="66" t="s">
        <v>16</v>
      </c>
      <c r="D698" s="66">
        <f>IF(NOT(ISBLANK(tblClean[[#This Row],[Pre-Booking Date]])), 1, 0)</f>
        <v>1</v>
      </c>
      <c r="E698" s="66">
        <f>IF(NOT(ISBLANK(tblClean[[#This Row],[Booking Date]])), 1, 0)</f>
        <v>1</v>
      </c>
      <c r="F698" s="67">
        <v>9</v>
      </c>
      <c r="G698" s="35">
        <v>45951</v>
      </c>
      <c r="H698" s="66" cm="1">
        <f t="array" ref="H698">IFERROR(INDEX(tblClean[Is_Cancelled],ROW()-1),"")</f>
        <v>0</v>
      </c>
      <c r="I698" s="53">
        <f>IF(tblHP[[#This Row],[Is_Cancelled]]=1, 0,
   (IF(tblHP[[#This Row],[Lead Type]]="Hot",3,IF(tblHP[[#This Row],[Lead Type]]="Warm",2,IF(tblHP[[#This Row],[Lead Type]]="Cold",1,0)))
    + IF(tblHP[[#This Row],[Is_Booked]]=1,4,IF(tblHP[[#This Row],[Is_PreBooked]]=1,2,0))
    + IF(ISNUMBER(tblHP[[#This Row],[Customer Rating]]), tblHP[[#This Row],[Customer Rating]]/10*2, 0)
   )
)</f>
        <v>7.8</v>
      </c>
      <c r="J698" s="53" t="str">
        <f>IF(tblHP[[#This Row],[Lead_Score]] &gt;= $M$2, "High",
 IF(tblHP[[#This Row],[Lead_Score]] &gt;= $M$3, "Medium", "Low"))</f>
        <v>Medium</v>
      </c>
    </row>
    <row r="699" spans="1:10" x14ac:dyDescent="0.3">
      <c r="A699" s="68" t="s">
        <v>725</v>
      </c>
      <c r="B699" s="69" t="s">
        <v>32</v>
      </c>
      <c r="C699" s="69" t="s">
        <v>22</v>
      </c>
      <c r="D699" s="69">
        <f>IF(NOT(ISBLANK(tblClean[[#This Row],[Pre-Booking Date]])), 1, 0)</f>
        <v>1</v>
      </c>
      <c r="E699" s="69">
        <f>IF(NOT(ISBLANK(tblClean[[#This Row],[Booking Date]])), 1, 0)</f>
        <v>1</v>
      </c>
      <c r="F699" s="70"/>
      <c r="G699" s="42">
        <v>45932</v>
      </c>
      <c r="H699" s="66" cm="1">
        <f t="array" ref="H699">IFERROR(INDEX(tblClean[Is_Cancelled],ROW()-1),"")</f>
        <v>1</v>
      </c>
      <c r="I699" s="53">
        <f>IF(tblHP[[#This Row],[Is_Cancelled]]=1, 0,
   (IF(tblHP[[#This Row],[Lead Type]]="Hot",3,IF(tblHP[[#This Row],[Lead Type]]="Warm",2,IF(tblHP[[#This Row],[Lead Type]]="Cold",1,0)))
    + IF(tblHP[[#This Row],[Is_Booked]]=1,4,IF(tblHP[[#This Row],[Is_PreBooked]]=1,2,0))
    + IF(ISNUMBER(tblHP[[#This Row],[Customer Rating]]), tblHP[[#This Row],[Customer Rating]]/10*2, 0)
   )
)</f>
        <v>0</v>
      </c>
      <c r="J699" s="53" t="str">
        <f>IF(tblHP[[#This Row],[Lead_Score]] &gt;= $M$2, "High",
 IF(tblHP[[#This Row],[Lead_Score]] &gt;= $M$3, "Medium", "Low"))</f>
        <v>Low</v>
      </c>
    </row>
    <row r="700" spans="1:10" x14ac:dyDescent="0.3">
      <c r="A700" s="65" t="s">
        <v>726</v>
      </c>
      <c r="B700" s="66" t="s">
        <v>19</v>
      </c>
      <c r="C700" s="66" t="s">
        <v>22</v>
      </c>
      <c r="D700" s="66">
        <f>IF(NOT(ISBLANK(tblClean[[#This Row],[Pre-Booking Date]])), 1, 0)</f>
        <v>1</v>
      </c>
      <c r="E700" s="66">
        <f>IF(NOT(ISBLANK(tblClean[[#This Row],[Booking Date]])), 1, 0)</f>
        <v>1</v>
      </c>
      <c r="F700" s="67"/>
      <c r="G700" s="35">
        <v>45940</v>
      </c>
      <c r="H700" s="66" cm="1">
        <f t="array" ref="H700">IFERROR(INDEX(tblClean[Is_Cancelled],ROW()-1),"")</f>
        <v>1</v>
      </c>
      <c r="I700" s="53">
        <f>IF(tblHP[[#This Row],[Is_Cancelled]]=1, 0,
   (IF(tblHP[[#This Row],[Lead Type]]="Hot",3,IF(tblHP[[#This Row],[Lead Type]]="Warm",2,IF(tblHP[[#This Row],[Lead Type]]="Cold",1,0)))
    + IF(tblHP[[#This Row],[Is_Booked]]=1,4,IF(tblHP[[#This Row],[Is_PreBooked]]=1,2,0))
    + IF(ISNUMBER(tblHP[[#This Row],[Customer Rating]]), tblHP[[#This Row],[Customer Rating]]/10*2, 0)
   )
)</f>
        <v>0</v>
      </c>
      <c r="J700" s="53" t="str">
        <f>IF(tblHP[[#This Row],[Lead_Score]] &gt;= $M$2, "High",
 IF(tblHP[[#This Row],[Lead_Score]] &gt;= $M$3, "Medium", "Low"))</f>
        <v>Low</v>
      </c>
    </row>
    <row r="701" spans="1:10" x14ac:dyDescent="0.3">
      <c r="A701" s="68" t="s">
        <v>727</v>
      </c>
      <c r="B701" s="69" t="s">
        <v>15</v>
      </c>
      <c r="C701" s="69" t="s">
        <v>30</v>
      </c>
      <c r="D701" s="69">
        <f>IF(NOT(ISBLANK(tblClean[[#This Row],[Pre-Booking Date]])), 1, 0)</f>
        <v>1</v>
      </c>
      <c r="E701" s="69">
        <f>IF(NOT(ISBLANK(tblClean[[#This Row],[Booking Date]])), 1, 0)</f>
        <v>1</v>
      </c>
      <c r="F701" s="70">
        <v>7</v>
      </c>
      <c r="G701" s="42">
        <v>45956</v>
      </c>
      <c r="H701" s="66" cm="1">
        <f t="array" ref="H701">IFERROR(INDEX(tblClean[Is_Cancelled],ROW()-1),"")</f>
        <v>0</v>
      </c>
      <c r="I701" s="53">
        <f>IF(tblHP[[#This Row],[Is_Cancelled]]=1, 0,
   (IF(tblHP[[#This Row],[Lead Type]]="Hot",3,IF(tblHP[[#This Row],[Lead Type]]="Warm",2,IF(tblHP[[#This Row],[Lead Type]]="Cold",1,0)))
    + IF(tblHP[[#This Row],[Is_Booked]]=1,4,IF(tblHP[[#This Row],[Is_PreBooked]]=1,2,0))
    + IF(ISNUMBER(tblHP[[#This Row],[Customer Rating]]), tblHP[[#This Row],[Customer Rating]]/10*2, 0)
   )
)</f>
        <v>8.4</v>
      </c>
      <c r="J701" s="53" t="str">
        <f>IF(tblHP[[#This Row],[Lead_Score]] &gt;= $M$2, "High",
 IF(tblHP[[#This Row],[Lead_Score]] &gt;= $M$3, "Medium", "Low"))</f>
        <v>High</v>
      </c>
    </row>
    <row r="702" spans="1:10" x14ac:dyDescent="0.3">
      <c r="A702" s="65" t="s">
        <v>728</v>
      </c>
      <c r="B702" s="66" t="s">
        <v>15</v>
      </c>
      <c r="C702" s="66" t="s">
        <v>22</v>
      </c>
      <c r="D702" s="66">
        <f>IF(NOT(ISBLANK(tblClean[[#This Row],[Pre-Booking Date]])), 1, 0)</f>
        <v>1</v>
      </c>
      <c r="E702" s="66">
        <f>IF(NOT(ISBLANK(tblClean[[#This Row],[Booking Date]])), 1, 0)</f>
        <v>1</v>
      </c>
      <c r="F702" s="67"/>
      <c r="G702" s="35">
        <v>45945</v>
      </c>
      <c r="H702" s="66" cm="1">
        <f t="array" ref="H702">IFERROR(INDEX(tblClean[Is_Cancelled],ROW()-1),"")</f>
        <v>1</v>
      </c>
      <c r="I702" s="53">
        <f>IF(tblHP[[#This Row],[Is_Cancelled]]=1, 0,
   (IF(tblHP[[#This Row],[Lead Type]]="Hot",3,IF(tblHP[[#This Row],[Lead Type]]="Warm",2,IF(tblHP[[#This Row],[Lead Type]]="Cold",1,0)))
    + IF(tblHP[[#This Row],[Is_Booked]]=1,4,IF(tblHP[[#This Row],[Is_PreBooked]]=1,2,0))
    + IF(ISNUMBER(tblHP[[#This Row],[Customer Rating]]), tblHP[[#This Row],[Customer Rating]]/10*2, 0)
   )
)</f>
        <v>0</v>
      </c>
      <c r="J702" s="53" t="str">
        <f>IF(tblHP[[#This Row],[Lead_Score]] &gt;= $M$2, "High",
 IF(tblHP[[#This Row],[Lead_Score]] &gt;= $M$3, "Medium", "Low"))</f>
        <v>Low</v>
      </c>
    </row>
    <row r="703" spans="1:10" x14ac:dyDescent="0.3">
      <c r="A703" s="68" t="s">
        <v>729</v>
      </c>
      <c r="B703" s="69" t="s">
        <v>15</v>
      </c>
      <c r="C703" s="69" t="s">
        <v>30</v>
      </c>
      <c r="D703" s="69">
        <f>IF(NOT(ISBLANK(tblClean[[#This Row],[Pre-Booking Date]])), 1, 0)</f>
        <v>1</v>
      </c>
      <c r="E703" s="69">
        <f>IF(NOT(ISBLANK(tblClean[[#This Row],[Booking Date]])), 1, 0)</f>
        <v>1</v>
      </c>
      <c r="F703" s="70">
        <v>9</v>
      </c>
      <c r="G703" s="42">
        <v>45932</v>
      </c>
      <c r="H703" s="66" cm="1">
        <f t="array" ref="H703">IFERROR(INDEX(tblClean[Is_Cancelled],ROW()-1),"")</f>
        <v>0</v>
      </c>
      <c r="I703"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703" s="53" t="str">
        <f>IF(tblHP[[#This Row],[Lead_Score]] &gt;= $M$2, "High",
 IF(tblHP[[#This Row],[Lead_Score]] &gt;= $M$3, "Medium", "Low"))</f>
        <v>High</v>
      </c>
    </row>
    <row r="704" spans="1:10" x14ac:dyDescent="0.3">
      <c r="A704" s="65" t="s">
        <v>730</v>
      </c>
      <c r="B704" s="66" t="s">
        <v>15</v>
      </c>
      <c r="C704" s="66" t="s">
        <v>30</v>
      </c>
      <c r="D704" s="66">
        <f>IF(NOT(ISBLANK(tblClean[[#This Row],[Pre-Booking Date]])), 1, 0)</f>
        <v>1</v>
      </c>
      <c r="E704" s="66">
        <f>IF(NOT(ISBLANK(tblClean[[#This Row],[Booking Date]])), 1, 0)</f>
        <v>1</v>
      </c>
      <c r="F704" s="67"/>
      <c r="G704" s="35">
        <v>45949</v>
      </c>
      <c r="H704" s="66" cm="1">
        <f t="array" ref="H704">IFERROR(INDEX(tblClean[Is_Cancelled],ROW()-1),"")</f>
        <v>1</v>
      </c>
      <c r="I704" s="53">
        <f>IF(tblHP[[#This Row],[Is_Cancelled]]=1, 0,
   (IF(tblHP[[#This Row],[Lead Type]]="Hot",3,IF(tblHP[[#This Row],[Lead Type]]="Warm",2,IF(tblHP[[#This Row],[Lead Type]]="Cold",1,0)))
    + IF(tblHP[[#This Row],[Is_Booked]]=1,4,IF(tblHP[[#This Row],[Is_PreBooked]]=1,2,0))
    + IF(ISNUMBER(tblHP[[#This Row],[Customer Rating]]), tblHP[[#This Row],[Customer Rating]]/10*2, 0)
   )
)</f>
        <v>0</v>
      </c>
      <c r="J704" s="53" t="str">
        <f>IF(tblHP[[#This Row],[Lead_Score]] &gt;= $M$2, "High",
 IF(tblHP[[#This Row],[Lead_Score]] &gt;= $M$3, "Medium", "Low"))</f>
        <v>Low</v>
      </c>
    </row>
    <row r="705" spans="1:10" x14ac:dyDescent="0.3">
      <c r="A705" s="68" t="s">
        <v>731</v>
      </c>
      <c r="B705" s="69" t="s">
        <v>19</v>
      </c>
      <c r="C705" s="69" t="s">
        <v>16</v>
      </c>
      <c r="D705" s="69">
        <f>IF(NOT(ISBLANK(tblClean[[#This Row],[Pre-Booking Date]])), 1, 0)</f>
        <v>1</v>
      </c>
      <c r="E705" s="69">
        <f>IF(NOT(ISBLANK(tblClean[[#This Row],[Booking Date]])), 1, 0)</f>
        <v>1</v>
      </c>
      <c r="F705" s="70">
        <v>2</v>
      </c>
      <c r="G705" s="42">
        <v>45942</v>
      </c>
      <c r="H705" s="66" cm="1">
        <f t="array" ref="H705">IFERROR(INDEX(tblClean[Is_Cancelled],ROW()-1),"")</f>
        <v>0</v>
      </c>
      <c r="I705" s="53">
        <f>IF(tblHP[[#This Row],[Is_Cancelled]]=1, 0,
   (IF(tblHP[[#This Row],[Lead Type]]="Hot",3,IF(tblHP[[#This Row],[Lead Type]]="Warm",2,IF(tblHP[[#This Row],[Lead Type]]="Cold",1,0)))
    + IF(tblHP[[#This Row],[Is_Booked]]=1,4,IF(tblHP[[#This Row],[Is_PreBooked]]=1,2,0))
    + IF(ISNUMBER(tblHP[[#This Row],[Customer Rating]]), tblHP[[#This Row],[Customer Rating]]/10*2, 0)
   )
)</f>
        <v>6.4</v>
      </c>
      <c r="J705" s="53" t="str">
        <f>IF(tblHP[[#This Row],[Lead_Score]] &gt;= $M$2, "High",
 IF(tblHP[[#This Row],[Lead_Score]] &gt;= $M$3, "Medium", "Low"))</f>
        <v>Low</v>
      </c>
    </row>
    <row r="706" spans="1:10" x14ac:dyDescent="0.3">
      <c r="A706" s="65" t="s">
        <v>732</v>
      </c>
      <c r="B706" s="66" t="s">
        <v>32</v>
      </c>
      <c r="C706" s="66" t="s">
        <v>16</v>
      </c>
      <c r="D706" s="66">
        <f>IF(NOT(ISBLANK(tblClean[[#This Row],[Pre-Booking Date]])), 1, 0)</f>
        <v>0</v>
      </c>
      <c r="E706" s="66">
        <f>IF(NOT(ISBLANK(tblClean[[#This Row],[Booking Date]])), 1, 0)</f>
        <v>0</v>
      </c>
      <c r="F706" s="67">
        <v>9</v>
      </c>
      <c r="G706" s="35">
        <v>45954</v>
      </c>
      <c r="H706" s="66" cm="1">
        <f t="array" ref="H706">IFERROR(INDEX(tblClean[Is_Cancelled],ROW()-1),"")</f>
        <v>0</v>
      </c>
      <c r="I706" s="53">
        <f>IF(tblHP[[#This Row],[Is_Cancelled]]=1, 0,
   (IF(tblHP[[#This Row],[Lead Type]]="Hot",3,IF(tblHP[[#This Row],[Lead Type]]="Warm",2,IF(tblHP[[#This Row],[Lead Type]]="Cold",1,0)))
    + IF(tblHP[[#This Row],[Is_Booked]]=1,4,IF(tblHP[[#This Row],[Is_PreBooked]]=1,2,0))
    + IF(ISNUMBER(tblHP[[#This Row],[Customer Rating]]), tblHP[[#This Row],[Customer Rating]]/10*2, 0)
   )
)</f>
        <v>3.8</v>
      </c>
      <c r="J706" s="53" t="str">
        <f>IF(tblHP[[#This Row],[Lead_Score]] &gt;= $M$2, "High",
 IF(tblHP[[#This Row],[Lead_Score]] &gt;= $M$3, "Medium", "Low"))</f>
        <v>Low</v>
      </c>
    </row>
    <row r="707" spans="1:10" x14ac:dyDescent="0.3">
      <c r="A707" s="68" t="s">
        <v>733</v>
      </c>
      <c r="B707" s="69" t="s">
        <v>32</v>
      </c>
      <c r="C707" s="69" t="s">
        <v>16</v>
      </c>
      <c r="D707" s="69">
        <f>IF(NOT(ISBLANK(tblClean[[#This Row],[Pre-Booking Date]])), 1, 0)</f>
        <v>0</v>
      </c>
      <c r="E707" s="69">
        <f>IF(NOT(ISBLANK(tblClean[[#This Row],[Booking Date]])), 1, 0)</f>
        <v>0</v>
      </c>
      <c r="F707" s="70">
        <v>2</v>
      </c>
      <c r="G707" s="42">
        <v>45935</v>
      </c>
      <c r="H707" s="66" cm="1">
        <f t="array" ref="H707">IFERROR(INDEX(tblClean[Is_Cancelled],ROW()-1),"")</f>
        <v>0</v>
      </c>
      <c r="I707" s="53">
        <f>IF(tblHP[[#This Row],[Is_Cancelled]]=1, 0,
   (IF(tblHP[[#This Row],[Lead Type]]="Hot",3,IF(tblHP[[#This Row],[Lead Type]]="Warm",2,IF(tblHP[[#This Row],[Lead Type]]="Cold",1,0)))
    + IF(tblHP[[#This Row],[Is_Booked]]=1,4,IF(tblHP[[#This Row],[Is_PreBooked]]=1,2,0))
    + IF(ISNUMBER(tblHP[[#This Row],[Customer Rating]]), tblHP[[#This Row],[Customer Rating]]/10*2, 0)
   )
)</f>
        <v>2.4</v>
      </c>
      <c r="J707" s="53" t="str">
        <f>IF(tblHP[[#This Row],[Lead_Score]] &gt;= $M$2, "High",
 IF(tblHP[[#This Row],[Lead_Score]] &gt;= $M$3, "Medium", "Low"))</f>
        <v>Low</v>
      </c>
    </row>
    <row r="708" spans="1:10" x14ac:dyDescent="0.3">
      <c r="A708" s="65" t="s">
        <v>734</v>
      </c>
      <c r="B708" s="66" t="s">
        <v>21</v>
      </c>
      <c r="C708" s="66" t="s">
        <v>16</v>
      </c>
      <c r="D708" s="66">
        <f>IF(NOT(ISBLANK(tblClean[[#This Row],[Pre-Booking Date]])), 1, 0)</f>
        <v>1</v>
      </c>
      <c r="E708" s="66">
        <f>IF(NOT(ISBLANK(tblClean[[#This Row],[Booking Date]])), 1, 0)</f>
        <v>1</v>
      </c>
      <c r="F708" s="67">
        <v>6</v>
      </c>
      <c r="G708" s="35">
        <v>45933</v>
      </c>
      <c r="H708" s="66" cm="1">
        <f t="array" ref="H708">IFERROR(INDEX(tblClean[Is_Cancelled],ROW()-1),"")</f>
        <v>0</v>
      </c>
      <c r="I708" s="53">
        <f>IF(tblHP[[#This Row],[Is_Cancelled]]=1, 0,
   (IF(tblHP[[#This Row],[Lead Type]]="Hot",3,IF(tblHP[[#This Row],[Lead Type]]="Warm",2,IF(tblHP[[#This Row],[Lead Type]]="Cold",1,0)))
    + IF(tblHP[[#This Row],[Is_Booked]]=1,4,IF(tblHP[[#This Row],[Is_PreBooked]]=1,2,0))
    + IF(ISNUMBER(tblHP[[#This Row],[Customer Rating]]), tblHP[[#This Row],[Customer Rating]]/10*2, 0)
   )
)</f>
        <v>7.2</v>
      </c>
      <c r="J708" s="53" t="str">
        <f>IF(tblHP[[#This Row],[Lead_Score]] &gt;= $M$2, "High",
 IF(tblHP[[#This Row],[Lead_Score]] &gt;= $M$3, "Medium", "Low"))</f>
        <v>Low</v>
      </c>
    </row>
    <row r="709" spans="1:10" x14ac:dyDescent="0.3">
      <c r="A709" s="68" t="s">
        <v>735</v>
      </c>
      <c r="B709" s="69" t="s">
        <v>19</v>
      </c>
      <c r="C709" s="69" t="s">
        <v>30</v>
      </c>
      <c r="D709" s="69">
        <f>IF(NOT(ISBLANK(tblClean[[#This Row],[Pre-Booking Date]])), 1, 0)</f>
        <v>0</v>
      </c>
      <c r="E709" s="69">
        <f>IF(NOT(ISBLANK(tblClean[[#This Row],[Booking Date]])), 1, 0)</f>
        <v>0</v>
      </c>
      <c r="F709" s="70"/>
      <c r="G709" s="42">
        <v>45960</v>
      </c>
      <c r="H709" s="66" cm="1">
        <f t="array" ref="H709">IFERROR(INDEX(tblClean[Is_Cancelled],ROW()-1),"")</f>
        <v>1</v>
      </c>
      <c r="I709" s="53">
        <f>IF(tblHP[[#This Row],[Is_Cancelled]]=1, 0,
   (IF(tblHP[[#This Row],[Lead Type]]="Hot",3,IF(tblHP[[#This Row],[Lead Type]]="Warm",2,IF(tblHP[[#This Row],[Lead Type]]="Cold",1,0)))
    + IF(tblHP[[#This Row],[Is_Booked]]=1,4,IF(tblHP[[#This Row],[Is_PreBooked]]=1,2,0))
    + IF(ISNUMBER(tblHP[[#This Row],[Customer Rating]]), tblHP[[#This Row],[Customer Rating]]/10*2, 0)
   )
)</f>
        <v>0</v>
      </c>
      <c r="J709" s="53" t="str">
        <f>IF(tblHP[[#This Row],[Lead_Score]] &gt;= $M$2, "High",
 IF(tblHP[[#This Row],[Lead_Score]] &gt;= $M$3, "Medium", "Low"))</f>
        <v>Low</v>
      </c>
    </row>
    <row r="710" spans="1:10" x14ac:dyDescent="0.3">
      <c r="A710" s="65" t="s">
        <v>736</v>
      </c>
      <c r="B710" s="66" t="s">
        <v>15</v>
      </c>
      <c r="C710" s="66" t="s">
        <v>30</v>
      </c>
      <c r="D710" s="66">
        <f>IF(NOT(ISBLANK(tblClean[[#This Row],[Pre-Booking Date]])), 1, 0)</f>
        <v>1</v>
      </c>
      <c r="E710" s="66">
        <f>IF(NOT(ISBLANK(tblClean[[#This Row],[Booking Date]])), 1, 0)</f>
        <v>1</v>
      </c>
      <c r="F710" s="67">
        <v>2</v>
      </c>
      <c r="G710" s="35">
        <v>45940</v>
      </c>
      <c r="H710" s="66" cm="1">
        <f t="array" ref="H710">IFERROR(INDEX(tblClean[Is_Cancelled],ROW()-1),"")</f>
        <v>0</v>
      </c>
      <c r="I710" s="53">
        <f>IF(tblHP[[#This Row],[Is_Cancelled]]=1, 0,
   (IF(tblHP[[#This Row],[Lead Type]]="Hot",3,IF(tblHP[[#This Row],[Lead Type]]="Warm",2,IF(tblHP[[#This Row],[Lead Type]]="Cold",1,0)))
    + IF(tblHP[[#This Row],[Is_Booked]]=1,4,IF(tblHP[[#This Row],[Is_PreBooked]]=1,2,0))
    + IF(ISNUMBER(tblHP[[#This Row],[Customer Rating]]), tblHP[[#This Row],[Customer Rating]]/10*2, 0)
   )
)</f>
        <v>7.4</v>
      </c>
      <c r="J710" s="53" t="str">
        <f>IF(tblHP[[#This Row],[Lead_Score]] &gt;= $M$2, "High",
 IF(tblHP[[#This Row],[Lead_Score]] &gt;= $M$3, "Medium", "Low"))</f>
        <v>Low</v>
      </c>
    </row>
    <row r="711" spans="1:10" x14ac:dyDescent="0.3">
      <c r="A711" s="68" t="s">
        <v>737</v>
      </c>
      <c r="B711" s="69" t="s">
        <v>19</v>
      </c>
      <c r="C711" s="69" t="s">
        <v>16</v>
      </c>
      <c r="D711" s="69">
        <f>IF(NOT(ISBLANK(tblClean[[#This Row],[Pre-Booking Date]])), 1, 0)</f>
        <v>1</v>
      </c>
      <c r="E711" s="69">
        <f>IF(NOT(ISBLANK(tblClean[[#This Row],[Booking Date]])), 1, 0)</f>
        <v>1</v>
      </c>
      <c r="F711" s="70">
        <v>6</v>
      </c>
      <c r="G711" s="42">
        <v>45941</v>
      </c>
      <c r="H711" s="66" cm="1">
        <f t="array" ref="H711">IFERROR(INDEX(tblClean[Is_Cancelled],ROW()-1),"")</f>
        <v>0</v>
      </c>
      <c r="I711" s="53">
        <f>IF(tblHP[[#This Row],[Is_Cancelled]]=1, 0,
   (IF(tblHP[[#This Row],[Lead Type]]="Hot",3,IF(tblHP[[#This Row],[Lead Type]]="Warm",2,IF(tblHP[[#This Row],[Lead Type]]="Cold",1,0)))
    + IF(tblHP[[#This Row],[Is_Booked]]=1,4,IF(tblHP[[#This Row],[Is_PreBooked]]=1,2,0))
    + IF(ISNUMBER(tblHP[[#This Row],[Customer Rating]]), tblHP[[#This Row],[Customer Rating]]/10*2, 0)
   )
)</f>
        <v>7.2</v>
      </c>
      <c r="J711" s="53" t="str">
        <f>IF(tblHP[[#This Row],[Lead_Score]] &gt;= $M$2, "High",
 IF(tblHP[[#This Row],[Lead_Score]] &gt;= $M$3, "Medium", "Low"))</f>
        <v>Low</v>
      </c>
    </row>
    <row r="712" spans="1:10" x14ac:dyDescent="0.3">
      <c r="A712" s="65" t="s">
        <v>738</v>
      </c>
      <c r="B712" s="66" t="s">
        <v>21</v>
      </c>
      <c r="C712" s="66" t="s">
        <v>16</v>
      </c>
      <c r="D712" s="66">
        <f>IF(NOT(ISBLANK(tblClean[[#This Row],[Pre-Booking Date]])), 1, 0)</f>
        <v>1</v>
      </c>
      <c r="E712" s="66">
        <f>IF(NOT(ISBLANK(tblClean[[#This Row],[Booking Date]])), 1, 0)</f>
        <v>1</v>
      </c>
      <c r="F712" s="67">
        <v>8</v>
      </c>
      <c r="G712" s="35">
        <v>45954</v>
      </c>
      <c r="H712" s="66" cm="1">
        <f t="array" ref="H712">IFERROR(INDEX(tblClean[Is_Cancelled],ROW()-1),"")</f>
        <v>0</v>
      </c>
      <c r="I712" s="53">
        <f>IF(tblHP[[#This Row],[Is_Cancelled]]=1, 0,
   (IF(tblHP[[#This Row],[Lead Type]]="Hot",3,IF(tblHP[[#This Row],[Lead Type]]="Warm",2,IF(tblHP[[#This Row],[Lead Type]]="Cold",1,0)))
    + IF(tblHP[[#This Row],[Is_Booked]]=1,4,IF(tblHP[[#This Row],[Is_PreBooked]]=1,2,0))
    + IF(ISNUMBER(tblHP[[#This Row],[Customer Rating]]), tblHP[[#This Row],[Customer Rating]]/10*2, 0)
   )
)</f>
        <v>7.6</v>
      </c>
      <c r="J712" s="53" t="str">
        <f>IF(tblHP[[#This Row],[Lead_Score]] &gt;= $M$2, "High",
 IF(tblHP[[#This Row],[Lead_Score]] &gt;= $M$3, "Medium", "Low"))</f>
        <v>Medium</v>
      </c>
    </row>
    <row r="713" spans="1:10" x14ac:dyDescent="0.3">
      <c r="A713" s="68" t="s">
        <v>739</v>
      </c>
      <c r="B713" s="69" t="s">
        <v>21</v>
      </c>
      <c r="C713" s="69" t="s">
        <v>16</v>
      </c>
      <c r="D713" s="69">
        <f>IF(NOT(ISBLANK(tblClean[[#This Row],[Pre-Booking Date]])), 1, 0)</f>
        <v>1</v>
      </c>
      <c r="E713" s="69">
        <f>IF(NOT(ISBLANK(tblClean[[#This Row],[Booking Date]])), 1, 0)</f>
        <v>1</v>
      </c>
      <c r="F713" s="70">
        <v>2</v>
      </c>
      <c r="G713" s="42">
        <v>45944</v>
      </c>
      <c r="H713" s="66" cm="1">
        <f t="array" ref="H713">IFERROR(INDEX(tblClean[Is_Cancelled],ROW()-1),"")</f>
        <v>0</v>
      </c>
      <c r="I713" s="53">
        <f>IF(tblHP[[#This Row],[Is_Cancelled]]=1, 0,
   (IF(tblHP[[#This Row],[Lead Type]]="Hot",3,IF(tblHP[[#This Row],[Lead Type]]="Warm",2,IF(tblHP[[#This Row],[Lead Type]]="Cold",1,0)))
    + IF(tblHP[[#This Row],[Is_Booked]]=1,4,IF(tblHP[[#This Row],[Is_PreBooked]]=1,2,0))
    + IF(ISNUMBER(tblHP[[#This Row],[Customer Rating]]), tblHP[[#This Row],[Customer Rating]]/10*2, 0)
   )
)</f>
        <v>6.4</v>
      </c>
      <c r="J713" s="53" t="str">
        <f>IF(tblHP[[#This Row],[Lead_Score]] &gt;= $M$2, "High",
 IF(tblHP[[#This Row],[Lead_Score]] &gt;= $M$3, "Medium", "Low"))</f>
        <v>Low</v>
      </c>
    </row>
    <row r="714" spans="1:10" x14ac:dyDescent="0.3">
      <c r="A714" s="65" t="s">
        <v>740</v>
      </c>
      <c r="B714" s="66" t="s">
        <v>19</v>
      </c>
      <c r="C714" s="66" t="s">
        <v>30</v>
      </c>
      <c r="D714" s="66">
        <f>IF(NOT(ISBLANK(tblClean[[#This Row],[Pre-Booking Date]])), 1, 0)</f>
        <v>1</v>
      </c>
      <c r="E714" s="66">
        <f>IF(NOT(ISBLANK(tblClean[[#This Row],[Booking Date]])), 1, 0)</f>
        <v>1</v>
      </c>
      <c r="F714" s="67">
        <v>5</v>
      </c>
      <c r="G714" s="35">
        <v>45936</v>
      </c>
      <c r="H714" s="66" cm="1">
        <f t="array" ref="H714">IFERROR(INDEX(tblClean[Is_Cancelled],ROW()-1),"")</f>
        <v>0</v>
      </c>
      <c r="I714" s="53">
        <f>IF(tblHP[[#This Row],[Is_Cancelled]]=1, 0,
   (IF(tblHP[[#This Row],[Lead Type]]="Hot",3,IF(tblHP[[#This Row],[Lead Type]]="Warm",2,IF(tblHP[[#This Row],[Lead Type]]="Cold",1,0)))
    + IF(tblHP[[#This Row],[Is_Booked]]=1,4,IF(tblHP[[#This Row],[Is_PreBooked]]=1,2,0))
    + IF(ISNUMBER(tblHP[[#This Row],[Customer Rating]]), tblHP[[#This Row],[Customer Rating]]/10*2, 0)
   )
)</f>
        <v>8</v>
      </c>
      <c r="J714" s="53" t="str">
        <f>IF(tblHP[[#This Row],[Lead_Score]] &gt;= $M$2, "High",
 IF(tblHP[[#This Row],[Lead_Score]] &gt;= $M$3, "Medium", "Low"))</f>
        <v>Medium</v>
      </c>
    </row>
    <row r="715" spans="1:10" x14ac:dyDescent="0.3">
      <c r="A715" s="68" t="s">
        <v>741</v>
      </c>
      <c r="B715" s="69" t="s">
        <v>19</v>
      </c>
      <c r="C715" s="69" t="s">
        <v>16</v>
      </c>
      <c r="D715" s="69">
        <f>IF(NOT(ISBLANK(tblClean[[#This Row],[Pre-Booking Date]])), 1, 0)</f>
        <v>1</v>
      </c>
      <c r="E715" s="69">
        <f>IF(NOT(ISBLANK(tblClean[[#This Row],[Booking Date]])), 1, 0)</f>
        <v>1</v>
      </c>
      <c r="F715" s="70">
        <v>8</v>
      </c>
      <c r="G715" s="42">
        <v>45937</v>
      </c>
      <c r="H715" s="66" cm="1">
        <f t="array" ref="H715">IFERROR(INDEX(tblClean[Is_Cancelled],ROW()-1),"")</f>
        <v>0</v>
      </c>
      <c r="I715" s="53">
        <f>IF(tblHP[[#This Row],[Is_Cancelled]]=1, 0,
   (IF(tblHP[[#This Row],[Lead Type]]="Hot",3,IF(tblHP[[#This Row],[Lead Type]]="Warm",2,IF(tblHP[[#This Row],[Lead Type]]="Cold",1,0)))
    + IF(tblHP[[#This Row],[Is_Booked]]=1,4,IF(tblHP[[#This Row],[Is_PreBooked]]=1,2,0))
    + IF(ISNUMBER(tblHP[[#This Row],[Customer Rating]]), tblHP[[#This Row],[Customer Rating]]/10*2, 0)
   )
)</f>
        <v>7.6</v>
      </c>
      <c r="J715" s="53" t="str">
        <f>IF(tblHP[[#This Row],[Lead_Score]] &gt;= $M$2, "High",
 IF(tblHP[[#This Row],[Lead_Score]] &gt;= $M$3, "Medium", "Low"))</f>
        <v>Medium</v>
      </c>
    </row>
    <row r="716" spans="1:10" x14ac:dyDescent="0.3">
      <c r="A716" s="65" t="s">
        <v>742</v>
      </c>
      <c r="B716" s="66" t="s">
        <v>19</v>
      </c>
      <c r="C716" s="66" t="s">
        <v>30</v>
      </c>
      <c r="D716" s="66">
        <f>IF(NOT(ISBLANK(tblClean[[#This Row],[Pre-Booking Date]])), 1, 0)</f>
        <v>1</v>
      </c>
      <c r="E716" s="66">
        <f>IF(NOT(ISBLANK(tblClean[[#This Row],[Booking Date]])), 1, 0)</f>
        <v>1</v>
      </c>
      <c r="F716" s="67">
        <v>7</v>
      </c>
      <c r="G716" s="35">
        <v>45935</v>
      </c>
      <c r="H716" s="66" cm="1">
        <f t="array" ref="H716">IFERROR(INDEX(tblClean[Is_Cancelled],ROW()-1),"")</f>
        <v>0</v>
      </c>
      <c r="I716" s="53">
        <f>IF(tblHP[[#This Row],[Is_Cancelled]]=1, 0,
   (IF(tblHP[[#This Row],[Lead Type]]="Hot",3,IF(tblHP[[#This Row],[Lead Type]]="Warm",2,IF(tblHP[[#This Row],[Lead Type]]="Cold",1,0)))
    + IF(tblHP[[#This Row],[Is_Booked]]=1,4,IF(tblHP[[#This Row],[Is_PreBooked]]=1,2,0))
    + IF(ISNUMBER(tblHP[[#This Row],[Customer Rating]]), tblHP[[#This Row],[Customer Rating]]/10*2, 0)
   )
)</f>
        <v>8.4</v>
      </c>
      <c r="J716" s="53" t="str">
        <f>IF(tblHP[[#This Row],[Lead_Score]] &gt;= $M$2, "High",
 IF(tblHP[[#This Row],[Lead_Score]] &gt;= $M$3, "Medium", "Low"))</f>
        <v>High</v>
      </c>
    </row>
    <row r="717" spans="1:10" x14ac:dyDescent="0.3">
      <c r="A717" s="68" t="s">
        <v>743</v>
      </c>
      <c r="B717" s="69" t="s">
        <v>32</v>
      </c>
      <c r="C717" s="69" t="s">
        <v>30</v>
      </c>
      <c r="D717" s="69">
        <f>IF(NOT(ISBLANK(tblClean[[#This Row],[Pre-Booking Date]])), 1, 0)</f>
        <v>1</v>
      </c>
      <c r="E717" s="69">
        <f>IF(NOT(ISBLANK(tblClean[[#This Row],[Booking Date]])), 1, 0)</f>
        <v>1</v>
      </c>
      <c r="F717" s="70">
        <v>7</v>
      </c>
      <c r="G717" s="42">
        <v>45956</v>
      </c>
      <c r="H717" s="66" cm="1">
        <f t="array" ref="H717">IFERROR(INDEX(tblClean[Is_Cancelled],ROW()-1),"")</f>
        <v>0</v>
      </c>
      <c r="I717" s="53">
        <f>IF(tblHP[[#This Row],[Is_Cancelled]]=1, 0,
   (IF(tblHP[[#This Row],[Lead Type]]="Hot",3,IF(tblHP[[#This Row],[Lead Type]]="Warm",2,IF(tblHP[[#This Row],[Lead Type]]="Cold",1,0)))
    + IF(tblHP[[#This Row],[Is_Booked]]=1,4,IF(tblHP[[#This Row],[Is_PreBooked]]=1,2,0))
    + IF(ISNUMBER(tblHP[[#This Row],[Customer Rating]]), tblHP[[#This Row],[Customer Rating]]/10*2, 0)
   )
)</f>
        <v>8.4</v>
      </c>
      <c r="J717" s="53" t="str">
        <f>IF(tblHP[[#This Row],[Lead_Score]] &gt;= $M$2, "High",
 IF(tblHP[[#This Row],[Lead_Score]] &gt;= $M$3, "Medium", "Low"))</f>
        <v>High</v>
      </c>
    </row>
    <row r="718" spans="1:10" x14ac:dyDescent="0.3">
      <c r="A718" s="65" t="s">
        <v>744</v>
      </c>
      <c r="B718" s="66" t="s">
        <v>15</v>
      </c>
      <c r="C718" s="66" t="s">
        <v>16</v>
      </c>
      <c r="D718" s="66">
        <f>IF(NOT(ISBLANK(tblClean[[#This Row],[Pre-Booking Date]])), 1, 0)</f>
        <v>1</v>
      </c>
      <c r="E718" s="66">
        <f>IF(NOT(ISBLANK(tblClean[[#This Row],[Booking Date]])), 1, 0)</f>
        <v>1</v>
      </c>
      <c r="F718" s="67">
        <v>9</v>
      </c>
      <c r="G718" s="35">
        <v>45948</v>
      </c>
      <c r="H718" s="66" cm="1">
        <f t="array" ref="H718">IFERROR(INDEX(tblClean[Is_Cancelled],ROW()-1),"")</f>
        <v>0</v>
      </c>
      <c r="I718" s="53">
        <f>IF(tblHP[[#This Row],[Is_Cancelled]]=1, 0,
   (IF(tblHP[[#This Row],[Lead Type]]="Hot",3,IF(tblHP[[#This Row],[Lead Type]]="Warm",2,IF(tblHP[[#This Row],[Lead Type]]="Cold",1,0)))
    + IF(tblHP[[#This Row],[Is_Booked]]=1,4,IF(tblHP[[#This Row],[Is_PreBooked]]=1,2,0))
    + IF(ISNUMBER(tblHP[[#This Row],[Customer Rating]]), tblHP[[#This Row],[Customer Rating]]/10*2, 0)
   )
)</f>
        <v>7.8</v>
      </c>
      <c r="J718" s="53" t="str">
        <f>IF(tblHP[[#This Row],[Lead_Score]] &gt;= $M$2, "High",
 IF(tblHP[[#This Row],[Lead_Score]] &gt;= $M$3, "Medium", "Low"))</f>
        <v>Medium</v>
      </c>
    </row>
    <row r="719" spans="1:10" x14ac:dyDescent="0.3">
      <c r="A719" s="68" t="s">
        <v>745</v>
      </c>
      <c r="B719" s="69" t="s">
        <v>19</v>
      </c>
      <c r="C719" s="69" t="s">
        <v>30</v>
      </c>
      <c r="D719" s="69">
        <f>IF(NOT(ISBLANK(tblClean[[#This Row],[Pre-Booking Date]])), 1, 0)</f>
        <v>1</v>
      </c>
      <c r="E719" s="69">
        <f>IF(NOT(ISBLANK(tblClean[[#This Row],[Booking Date]])), 1, 0)</f>
        <v>1</v>
      </c>
      <c r="F719" s="70">
        <v>7</v>
      </c>
      <c r="G719" s="42">
        <v>45959</v>
      </c>
      <c r="H719" s="66" cm="1">
        <f t="array" ref="H719">IFERROR(INDEX(tblClean[Is_Cancelled],ROW()-1),"")</f>
        <v>0</v>
      </c>
      <c r="I719" s="53">
        <f>IF(tblHP[[#This Row],[Is_Cancelled]]=1, 0,
   (IF(tblHP[[#This Row],[Lead Type]]="Hot",3,IF(tblHP[[#This Row],[Lead Type]]="Warm",2,IF(tblHP[[#This Row],[Lead Type]]="Cold",1,0)))
    + IF(tblHP[[#This Row],[Is_Booked]]=1,4,IF(tblHP[[#This Row],[Is_PreBooked]]=1,2,0))
    + IF(ISNUMBER(tblHP[[#This Row],[Customer Rating]]), tblHP[[#This Row],[Customer Rating]]/10*2, 0)
   )
)</f>
        <v>8.4</v>
      </c>
      <c r="J719" s="53" t="str">
        <f>IF(tblHP[[#This Row],[Lead_Score]] &gt;= $M$2, "High",
 IF(tblHP[[#This Row],[Lead_Score]] &gt;= $M$3, "Medium", "Low"))</f>
        <v>High</v>
      </c>
    </row>
    <row r="720" spans="1:10" x14ac:dyDescent="0.3">
      <c r="A720" s="65" t="s">
        <v>746</v>
      </c>
      <c r="B720" s="66" t="s">
        <v>19</v>
      </c>
      <c r="C720" s="66" t="s">
        <v>30</v>
      </c>
      <c r="D720" s="66">
        <f>IF(NOT(ISBLANK(tblClean[[#This Row],[Pre-Booking Date]])), 1, 0)</f>
        <v>1</v>
      </c>
      <c r="E720" s="66">
        <f>IF(NOT(ISBLANK(tblClean[[#This Row],[Booking Date]])), 1, 0)</f>
        <v>1</v>
      </c>
      <c r="F720" s="67">
        <v>2</v>
      </c>
      <c r="G720" s="35">
        <v>45942</v>
      </c>
      <c r="H720" s="66" cm="1">
        <f t="array" ref="H720">IFERROR(INDEX(tblClean[Is_Cancelled],ROW()-1),"")</f>
        <v>0</v>
      </c>
      <c r="I720" s="53">
        <f>IF(tblHP[[#This Row],[Is_Cancelled]]=1, 0,
   (IF(tblHP[[#This Row],[Lead Type]]="Hot",3,IF(tblHP[[#This Row],[Lead Type]]="Warm",2,IF(tblHP[[#This Row],[Lead Type]]="Cold",1,0)))
    + IF(tblHP[[#This Row],[Is_Booked]]=1,4,IF(tblHP[[#This Row],[Is_PreBooked]]=1,2,0))
    + IF(ISNUMBER(tblHP[[#This Row],[Customer Rating]]), tblHP[[#This Row],[Customer Rating]]/10*2, 0)
   )
)</f>
        <v>7.4</v>
      </c>
      <c r="J720" s="53" t="str">
        <f>IF(tblHP[[#This Row],[Lead_Score]] &gt;= $M$2, "High",
 IF(tblHP[[#This Row],[Lead_Score]] &gt;= $M$3, "Medium", "Low"))</f>
        <v>Low</v>
      </c>
    </row>
    <row r="721" spans="1:10" x14ac:dyDescent="0.3">
      <c r="A721" s="68" t="s">
        <v>747</v>
      </c>
      <c r="B721" s="69" t="s">
        <v>19</v>
      </c>
      <c r="C721" s="69" t="s">
        <v>16</v>
      </c>
      <c r="D721" s="69">
        <f>IF(NOT(ISBLANK(tblClean[[#This Row],[Pre-Booking Date]])), 1, 0)</f>
        <v>1</v>
      </c>
      <c r="E721" s="69">
        <f>IF(NOT(ISBLANK(tblClean[[#This Row],[Booking Date]])), 1, 0)</f>
        <v>1</v>
      </c>
      <c r="F721" s="70">
        <v>7</v>
      </c>
      <c r="G721" s="42">
        <v>45947</v>
      </c>
      <c r="H721" s="66" cm="1">
        <f t="array" ref="H721">IFERROR(INDEX(tblClean[Is_Cancelled],ROW()-1),"")</f>
        <v>0</v>
      </c>
      <c r="I721" s="53">
        <f>IF(tblHP[[#This Row],[Is_Cancelled]]=1, 0,
   (IF(tblHP[[#This Row],[Lead Type]]="Hot",3,IF(tblHP[[#This Row],[Lead Type]]="Warm",2,IF(tblHP[[#This Row],[Lead Type]]="Cold",1,0)))
    + IF(tblHP[[#This Row],[Is_Booked]]=1,4,IF(tblHP[[#This Row],[Is_PreBooked]]=1,2,0))
    + IF(ISNUMBER(tblHP[[#This Row],[Customer Rating]]), tblHP[[#This Row],[Customer Rating]]/10*2, 0)
   )
)</f>
        <v>7.4</v>
      </c>
      <c r="J721" s="53" t="str">
        <f>IF(tblHP[[#This Row],[Lead_Score]] &gt;= $M$2, "High",
 IF(tblHP[[#This Row],[Lead_Score]] &gt;= $M$3, "Medium", "Low"))</f>
        <v>Low</v>
      </c>
    </row>
    <row r="722" spans="1:10" x14ac:dyDescent="0.3">
      <c r="A722" s="65" t="s">
        <v>748</v>
      </c>
      <c r="B722" s="66" t="s">
        <v>21</v>
      </c>
      <c r="C722" s="66" t="s">
        <v>16</v>
      </c>
      <c r="D722" s="66">
        <f>IF(NOT(ISBLANK(tblClean[[#This Row],[Pre-Booking Date]])), 1, 0)</f>
        <v>1</v>
      </c>
      <c r="E722" s="66">
        <f>IF(NOT(ISBLANK(tblClean[[#This Row],[Booking Date]])), 1, 0)</f>
        <v>1</v>
      </c>
      <c r="F722" s="67">
        <v>4</v>
      </c>
      <c r="G722" s="35">
        <v>45947</v>
      </c>
      <c r="H722" s="66" cm="1">
        <f t="array" ref="H722">IFERROR(INDEX(tblClean[Is_Cancelled],ROW()-1),"")</f>
        <v>0</v>
      </c>
      <c r="I722" s="53">
        <f>IF(tblHP[[#This Row],[Is_Cancelled]]=1, 0,
   (IF(tblHP[[#This Row],[Lead Type]]="Hot",3,IF(tblHP[[#This Row],[Lead Type]]="Warm",2,IF(tblHP[[#This Row],[Lead Type]]="Cold",1,0)))
    + IF(tblHP[[#This Row],[Is_Booked]]=1,4,IF(tblHP[[#This Row],[Is_PreBooked]]=1,2,0))
    + IF(ISNUMBER(tblHP[[#This Row],[Customer Rating]]), tblHP[[#This Row],[Customer Rating]]/10*2, 0)
   )
)</f>
        <v>6.8</v>
      </c>
      <c r="J722" s="53" t="str">
        <f>IF(tblHP[[#This Row],[Lead_Score]] &gt;= $M$2, "High",
 IF(tblHP[[#This Row],[Lead_Score]] &gt;= $M$3, "Medium", "Low"))</f>
        <v>Low</v>
      </c>
    </row>
    <row r="723" spans="1:10" x14ac:dyDescent="0.3">
      <c r="A723" s="68" t="s">
        <v>749</v>
      </c>
      <c r="B723" s="69" t="s">
        <v>21</v>
      </c>
      <c r="C723" s="69" t="s">
        <v>16</v>
      </c>
      <c r="D723" s="69">
        <f>IF(NOT(ISBLANK(tblClean[[#This Row],[Pre-Booking Date]])), 1, 0)</f>
        <v>1</v>
      </c>
      <c r="E723" s="69">
        <f>IF(NOT(ISBLANK(tblClean[[#This Row],[Booking Date]])), 1, 0)</f>
        <v>1</v>
      </c>
      <c r="F723" s="70">
        <v>6</v>
      </c>
      <c r="G723" s="42">
        <v>45960</v>
      </c>
      <c r="H723" s="66" cm="1">
        <f t="array" ref="H723">IFERROR(INDEX(tblClean[Is_Cancelled],ROW()-1),"")</f>
        <v>0</v>
      </c>
      <c r="I723" s="53">
        <f>IF(tblHP[[#This Row],[Is_Cancelled]]=1, 0,
   (IF(tblHP[[#This Row],[Lead Type]]="Hot",3,IF(tblHP[[#This Row],[Lead Type]]="Warm",2,IF(tblHP[[#This Row],[Lead Type]]="Cold",1,0)))
    + IF(tblHP[[#This Row],[Is_Booked]]=1,4,IF(tblHP[[#This Row],[Is_PreBooked]]=1,2,0))
    + IF(ISNUMBER(tblHP[[#This Row],[Customer Rating]]), tblHP[[#This Row],[Customer Rating]]/10*2, 0)
   )
)</f>
        <v>7.2</v>
      </c>
      <c r="J723" s="53" t="str">
        <f>IF(tblHP[[#This Row],[Lead_Score]] &gt;= $M$2, "High",
 IF(tblHP[[#This Row],[Lead_Score]] &gt;= $M$3, "Medium", "Low"))</f>
        <v>Low</v>
      </c>
    </row>
    <row r="724" spans="1:10" x14ac:dyDescent="0.3">
      <c r="A724" s="65" t="s">
        <v>750</v>
      </c>
      <c r="B724" s="66" t="s">
        <v>32</v>
      </c>
      <c r="C724" s="66" t="s">
        <v>30</v>
      </c>
      <c r="D724" s="66">
        <f>IF(NOT(ISBLANK(tblClean[[#This Row],[Pre-Booking Date]])), 1, 0)</f>
        <v>1</v>
      </c>
      <c r="E724" s="66">
        <f>IF(NOT(ISBLANK(tblClean[[#This Row],[Booking Date]])), 1, 0)</f>
        <v>1</v>
      </c>
      <c r="F724" s="67">
        <v>3</v>
      </c>
      <c r="G724" s="35">
        <v>45939</v>
      </c>
      <c r="H724" s="66" cm="1">
        <f t="array" ref="H724">IFERROR(INDEX(tblClean[Is_Cancelled],ROW()-1),"")</f>
        <v>0</v>
      </c>
      <c r="I724" s="53">
        <f>IF(tblHP[[#This Row],[Is_Cancelled]]=1, 0,
   (IF(tblHP[[#This Row],[Lead Type]]="Hot",3,IF(tblHP[[#This Row],[Lead Type]]="Warm",2,IF(tblHP[[#This Row],[Lead Type]]="Cold",1,0)))
    + IF(tblHP[[#This Row],[Is_Booked]]=1,4,IF(tblHP[[#This Row],[Is_PreBooked]]=1,2,0))
    + IF(ISNUMBER(tblHP[[#This Row],[Customer Rating]]), tblHP[[#This Row],[Customer Rating]]/10*2, 0)
   )
)</f>
        <v>7.6</v>
      </c>
      <c r="J724" s="53" t="str">
        <f>IF(tblHP[[#This Row],[Lead_Score]] &gt;= $M$2, "High",
 IF(tblHP[[#This Row],[Lead_Score]] &gt;= $M$3, "Medium", "Low"))</f>
        <v>Medium</v>
      </c>
    </row>
    <row r="725" spans="1:10" x14ac:dyDescent="0.3">
      <c r="A725" s="68" t="s">
        <v>751</v>
      </c>
      <c r="B725" s="69" t="s">
        <v>15</v>
      </c>
      <c r="C725" s="69" t="s">
        <v>30</v>
      </c>
      <c r="D725" s="69">
        <f>IF(NOT(ISBLANK(tblClean[[#This Row],[Pre-Booking Date]])), 1, 0)</f>
        <v>1</v>
      </c>
      <c r="E725" s="69">
        <f>IF(NOT(ISBLANK(tblClean[[#This Row],[Booking Date]])), 1, 0)</f>
        <v>1</v>
      </c>
      <c r="F725" s="70">
        <v>4</v>
      </c>
      <c r="G725" s="42">
        <v>45957</v>
      </c>
      <c r="H725" s="66" cm="1">
        <f t="array" ref="H725">IFERROR(INDEX(tblClean[Is_Cancelled],ROW()-1),"")</f>
        <v>0</v>
      </c>
      <c r="I725" s="53">
        <f>IF(tblHP[[#This Row],[Is_Cancelled]]=1, 0,
   (IF(tblHP[[#This Row],[Lead Type]]="Hot",3,IF(tblHP[[#This Row],[Lead Type]]="Warm",2,IF(tblHP[[#This Row],[Lead Type]]="Cold",1,0)))
    + IF(tblHP[[#This Row],[Is_Booked]]=1,4,IF(tblHP[[#This Row],[Is_PreBooked]]=1,2,0))
    + IF(ISNUMBER(tblHP[[#This Row],[Customer Rating]]), tblHP[[#This Row],[Customer Rating]]/10*2, 0)
   )
)</f>
        <v>7.8</v>
      </c>
      <c r="J725" s="53" t="str">
        <f>IF(tblHP[[#This Row],[Lead_Score]] &gt;= $M$2, "High",
 IF(tblHP[[#This Row],[Lead_Score]] &gt;= $M$3, "Medium", "Low"))</f>
        <v>Medium</v>
      </c>
    </row>
    <row r="726" spans="1:10" x14ac:dyDescent="0.3">
      <c r="A726" s="65" t="s">
        <v>752</v>
      </c>
      <c r="B726" s="66" t="s">
        <v>32</v>
      </c>
      <c r="C726" s="66" t="s">
        <v>30</v>
      </c>
      <c r="D726" s="66">
        <f>IF(NOT(ISBLANK(tblClean[[#This Row],[Pre-Booking Date]])), 1, 0)</f>
        <v>1</v>
      </c>
      <c r="E726" s="66">
        <f>IF(NOT(ISBLANK(tblClean[[#This Row],[Booking Date]])), 1, 0)</f>
        <v>1</v>
      </c>
      <c r="F726" s="67">
        <v>10</v>
      </c>
      <c r="G726" s="35">
        <v>45936</v>
      </c>
      <c r="H726" s="66" cm="1">
        <f t="array" ref="H726">IFERROR(INDEX(tblClean[Is_Cancelled],ROW()-1),"")</f>
        <v>0</v>
      </c>
      <c r="I726" s="53">
        <f>IF(tblHP[[#This Row],[Is_Cancelled]]=1, 0,
   (IF(tblHP[[#This Row],[Lead Type]]="Hot",3,IF(tblHP[[#This Row],[Lead Type]]="Warm",2,IF(tblHP[[#This Row],[Lead Type]]="Cold",1,0)))
    + IF(tblHP[[#This Row],[Is_Booked]]=1,4,IF(tblHP[[#This Row],[Is_PreBooked]]=1,2,0))
    + IF(ISNUMBER(tblHP[[#This Row],[Customer Rating]]), tblHP[[#This Row],[Customer Rating]]/10*2, 0)
   )
)</f>
        <v>9</v>
      </c>
      <c r="J726" s="53" t="str">
        <f>IF(tblHP[[#This Row],[Lead_Score]] &gt;= $M$2, "High",
 IF(tblHP[[#This Row],[Lead_Score]] &gt;= $M$3, "Medium", "Low"))</f>
        <v>High</v>
      </c>
    </row>
    <row r="727" spans="1:10" x14ac:dyDescent="0.3">
      <c r="A727" s="68" t="s">
        <v>753</v>
      </c>
      <c r="B727" s="69" t="s">
        <v>15</v>
      </c>
      <c r="C727" s="69" t="s">
        <v>30</v>
      </c>
      <c r="D727" s="69">
        <f>IF(NOT(ISBLANK(tblClean[[#This Row],[Pre-Booking Date]])), 1, 0)</f>
        <v>1</v>
      </c>
      <c r="E727" s="69">
        <f>IF(NOT(ISBLANK(tblClean[[#This Row],[Booking Date]])), 1, 0)</f>
        <v>1</v>
      </c>
      <c r="F727" s="70">
        <v>8</v>
      </c>
      <c r="G727" s="42">
        <v>45939</v>
      </c>
      <c r="H727" s="66" cm="1">
        <f t="array" ref="H727">IFERROR(INDEX(tblClean[Is_Cancelled],ROW()-1),"")</f>
        <v>0</v>
      </c>
      <c r="I727" s="53">
        <f>IF(tblHP[[#This Row],[Is_Cancelled]]=1, 0,
   (IF(tblHP[[#This Row],[Lead Type]]="Hot",3,IF(tblHP[[#This Row],[Lead Type]]="Warm",2,IF(tblHP[[#This Row],[Lead Type]]="Cold",1,0)))
    + IF(tblHP[[#This Row],[Is_Booked]]=1,4,IF(tblHP[[#This Row],[Is_PreBooked]]=1,2,0))
    + IF(ISNUMBER(tblHP[[#This Row],[Customer Rating]]), tblHP[[#This Row],[Customer Rating]]/10*2, 0)
   )
)</f>
        <v>8.6</v>
      </c>
      <c r="J727" s="53" t="str">
        <f>IF(tblHP[[#This Row],[Lead_Score]] &gt;= $M$2, "High",
 IF(tblHP[[#This Row],[Lead_Score]] &gt;= $M$3, "Medium", "Low"))</f>
        <v>High</v>
      </c>
    </row>
    <row r="728" spans="1:10" x14ac:dyDescent="0.3">
      <c r="A728" s="65" t="s">
        <v>754</v>
      </c>
      <c r="B728" s="66" t="s">
        <v>21</v>
      </c>
      <c r="C728" s="66" t="s">
        <v>16</v>
      </c>
      <c r="D728" s="66">
        <f>IF(NOT(ISBLANK(tblClean[[#This Row],[Pre-Booking Date]])), 1, 0)</f>
        <v>1</v>
      </c>
      <c r="E728" s="66">
        <f>IF(NOT(ISBLANK(tblClean[[#This Row],[Booking Date]])), 1, 0)</f>
        <v>1</v>
      </c>
      <c r="F728" s="67">
        <v>10</v>
      </c>
      <c r="G728" s="35">
        <v>45960</v>
      </c>
      <c r="H728" s="66" cm="1">
        <f t="array" ref="H728">IFERROR(INDEX(tblClean[Is_Cancelled],ROW()-1),"")</f>
        <v>0</v>
      </c>
      <c r="I728" s="53">
        <f>IF(tblHP[[#This Row],[Is_Cancelled]]=1, 0,
   (IF(tblHP[[#This Row],[Lead Type]]="Hot",3,IF(tblHP[[#This Row],[Lead Type]]="Warm",2,IF(tblHP[[#This Row],[Lead Type]]="Cold",1,0)))
    + IF(tblHP[[#This Row],[Is_Booked]]=1,4,IF(tblHP[[#This Row],[Is_PreBooked]]=1,2,0))
    + IF(ISNUMBER(tblHP[[#This Row],[Customer Rating]]), tblHP[[#This Row],[Customer Rating]]/10*2, 0)
   )
)</f>
        <v>8</v>
      </c>
      <c r="J728" s="53" t="str">
        <f>IF(tblHP[[#This Row],[Lead_Score]] &gt;= $M$2, "High",
 IF(tblHP[[#This Row],[Lead_Score]] &gt;= $M$3, "Medium", "Low"))</f>
        <v>Medium</v>
      </c>
    </row>
    <row r="729" spans="1:10" x14ac:dyDescent="0.3">
      <c r="A729" s="68" t="s">
        <v>755</v>
      </c>
      <c r="B729" s="69" t="s">
        <v>21</v>
      </c>
      <c r="C729" s="69" t="s">
        <v>22</v>
      </c>
      <c r="D729" s="69">
        <f>IF(NOT(ISBLANK(tblClean[[#This Row],[Pre-Booking Date]])), 1, 0)</f>
        <v>1</v>
      </c>
      <c r="E729" s="69">
        <f>IF(NOT(ISBLANK(tblClean[[#This Row],[Booking Date]])), 1, 0)</f>
        <v>1</v>
      </c>
      <c r="F729" s="70"/>
      <c r="G729" s="42">
        <v>45957</v>
      </c>
      <c r="H729" s="66" cm="1">
        <f t="array" ref="H729">IFERROR(INDEX(tblClean[Is_Cancelled],ROW()-1),"")</f>
        <v>1</v>
      </c>
      <c r="I729" s="53">
        <f>IF(tblHP[[#This Row],[Is_Cancelled]]=1, 0,
   (IF(tblHP[[#This Row],[Lead Type]]="Hot",3,IF(tblHP[[#This Row],[Lead Type]]="Warm",2,IF(tblHP[[#This Row],[Lead Type]]="Cold",1,0)))
    + IF(tblHP[[#This Row],[Is_Booked]]=1,4,IF(tblHP[[#This Row],[Is_PreBooked]]=1,2,0))
    + IF(ISNUMBER(tblHP[[#This Row],[Customer Rating]]), tblHP[[#This Row],[Customer Rating]]/10*2, 0)
   )
)</f>
        <v>0</v>
      </c>
      <c r="J729" s="53" t="str">
        <f>IF(tblHP[[#This Row],[Lead_Score]] &gt;= $M$2, "High",
 IF(tblHP[[#This Row],[Lead_Score]] &gt;= $M$3, "Medium", "Low"))</f>
        <v>Low</v>
      </c>
    </row>
    <row r="730" spans="1:10" x14ac:dyDescent="0.3">
      <c r="A730" s="65" t="s">
        <v>756</v>
      </c>
      <c r="B730" s="66" t="s">
        <v>21</v>
      </c>
      <c r="C730" s="66" t="s">
        <v>16</v>
      </c>
      <c r="D730" s="66">
        <f>IF(NOT(ISBLANK(tblClean[[#This Row],[Pre-Booking Date]])), 1, 0)</f>
        <v>1</v>
      </c>
      <c r="E730" s="66">
        <f>IF(NOT(ISBLANK(tblClean[[#This Row],[Booking Date]])), 1, 0)</f>
        <v>1</v>
      </c>
      <c r="F730" s="67">
        <v>3</v>
      </c>
      <c r="G730" s="35">
        <v>45961</v>
      </c>
      <c r="H730" s="66" cm="1">
        <f t="array" ref="H730">IFERROR(INDEX(tblClean[Is_Cancelled],ROW()-1),"")</f>
        <v>0</v>
      </c>
      <c r="I730" s="53">
        <f>IF(tblHP[[#This Row],[Is_Cancelled]]=1, 0,
   (IF(tblHP[[#This Row],[Lead Type]]="Hot",3,IF(tblHP[[#This Row],[Lead Type]]="Warm",2,IF(tblHP[[#This Row],[Lead Type]]="Cold",1,0)))
    + IF(tblHP[[#This Row],[Is_Booked]]=1,4,IF(tblHP[[#This Row],[Is_PreBooked]]=1,2,0))
    + IF(ISNUMBER(tblHP[[#This Row],[Customer Rating]]), tblHP[[#This Row],[Customer Rating]]/10*2, 0)
   )
)</f>
        <v>6.6</v>
      </c>
      <c r="J730" s="53" t="str">
        <f>IF(tblHP[[#This Row],[Lead_Score]] &gt;= $M$2, "High",
 IF(tblHP[[#This Row],[Lead_Score]] &gt;= $M$3, "Medium", "Low"))</f>
        <v>Low</v>
      </c>
    </row>
    <row r="731" spans="1:10" x14ac:dyDescent="0.3">
      <c r="A731" s="68" t="s">
        <v>757</v>
      </c>
      <c r="B731" s="69" t="s">
        <v>32</v>
      </c>
      <c r="C731" s="69" t="s">
        <v>16</v>
      </c>
      <c r="D731" s="69">
        <f>IF(NOT(ISBLANK(tblClean[[#This Row],[Pre-Booking Date]])), 1, 0)</f>
        <v>1</v>
      </c>
      <c r="E731" s="69">
        <f>IF(NOT(ISBLANK(tblClean[[#This Row],[Booking Date]])), 1, 0)</f>
        <v>1</v>
      </c>
      <c r="F731" s="70">
        <v>9</v>
      </c>
      <c r="G731" s="42">
        <v>45946</v>
      </c>
      <c r="H731" s="66" cm="1">
        <f t="array" ref="H731">IFERROR(INDEX(tblClean[Is_Cancelled],ROW()-1),"")</f>
        <v>0</v>
      </c>
      <c r="I731" s="53">
        <f>IF(tblHP[[#This Row],[Is_Cancelled]]=1, 0,
   (IF(tblHP[[#This Row],[Lead Type]]="Hot",3,IF(tblHP[[#This Row],[Lead Type]]="Warm",2,IF(tblHP[[#This Row],[Lead Type]]="Cold",1,0)))
    + IF(tblHP[[#This Row],[Is_Booked]]=1,4,IF(tblHP[[#This Row],[Is_PreBooked]]=1,2,0))
    + IF(ISNUMBER(tblHP[[#This Row],[Customer Rating]]), tblHP[[#This Row],[Customer Rating]]/10*2, 0)
   )
)</f>
        <v>7.8</v>
      </c>
      <c r="J731" s="53" t="str">
        <f>IF(tblHP[[#This Row],[Lead_Score]] &gt;= $M$2, "High",
 IF(tblHP[[#This Row],[Lead_Score]] &gt;= $M$3, "Medium", "Low"))</f>
        <v>Medium</v>
      </c>
    </row>
    <row r="732" spans="1:10" x14ac:dyDescent="0.3">
      <c r="A732" s="65" t="s">
        <v>758</v>
      </c>
      <c r="B732" s="66" t="s">
        <v>19</v>
      </c>
      <c r="C732" s="66" t="s">
        <v>16</v>
      </c>
      <c r="D732" s="66">
        <f>IF(NOT(ISBLANK(tblClean[[#This Row],[Pre-Booking Date]])), 1, 0)</f>
        <v>1</v>
      </c>
      <c r="E732" s="66">
        <f>IF(NOT(ISBLANK(tblClean[[#This Row],[Booking Date]])), 1, 0)</f>
        <v>1</v>
      </c>
      <c r="F732" s="67">
        <v>1</v>
      </c>
      <c r="G732" s="35">
        <v>45961</v>
      </c>
      <c r="H732" s="66" cm="1">
        <f t="array" ref="H732">IFERROR(INDEX(tblClean[Is_Cancelled],ROW()-1),"")</f>
        <v>0</v>
      </c>
      <c r="I732" s="53">
        <f>IF(tblHP[[#This Row],[Is_Cancelled]]=1, 0,
   (IF(tblHP[[#This Row],[Lead Type]]="Hot",3,IF(tblHP[[#This Row],[Lead Type]]="Warm",2,IF(tblHP[[#This Row],[Lead Type]]="Cold",1,0)))
    + IF(tblHP[[#This Row],[Is_Booked]]=1,4,IF(tblHP[[#This Row],[Is_PreBooked]]=1,2,0))
    + IF(ISNUMBER(tblHP[[#This Row],[Customer Rating]]), tblHP[[#This Row],[Customer Rating]]/10*2, 0)
   )
)</f>
        <v>6.2</v>
      </c>
      <c r="J732" s="53" t="str">
        <f>IF(tblHP[[#This Row],[Lead_Score]] &gt;= $M$2, "High",
 IF(tblHP[[#This Row],[Lead_Score]] &gt;= $M$3, "Medium", "Low"))</f>
        <v>Low</v>
      </c>
    </row>
    <row r="733" spans="1:10" x14ac:dyDescent="0.3">
      <c r="A733" s="68" t="s">
        <v>759</v>
      </c>
      <c r="B733" s="69" t="s">
        <v>19</v>
      </c>
      <c r="C733" s="69" t="s">
        <v>16</v>
      </c>
      <c r="D733" s="69">
        <f>IF(NOT(ISBLANK(tblClean[[#This Row],[Pre-Booking Date]])), 1, 0)</f>
        <v>1</v>
      </c>
      <c r="E733" s="69">
        <f>IF(NOT(ISBLANK(tblClean[[#This Row],[Booking Date]])), 1, 0)</f>
        <v>1</v>
      </c>
      <c r="F733" s="70">
        <v>8</v>
      </c>
      <c r="G733" s="42">
        <v>45956</v>
      </c>
      <c r="H733" s="66" cm="1">
        <f t="array" ref="H733">IFERROR(INDEX(tblClean[Is_Cancelled],ROW()-1),"")</f>
        <v>0</v>
      </c>
      <c r="I733" s="53">
        <f>IF(tblHP[[#This Row],[Is_Cancelled]]=1, 0,
   (IF(tblHP[[#This Row],[Lead Type]]="Hot",3,IF(tblHP[[#This Row],[Lead Type]]="Warm",2,IF(tblHP[[#This Row],[Lead Type]]="Cold",1,0)))
    + IF(tblHP[[#This Row],[Is_Booked]]=1,4,IF(tblHP[[#This Row],[Is_PreBooked]]=1,2,0))
    + IF(ISNUMBER(tblHP[[#This Row],[Customer Rating]]), tblHP[[#This Row],[Customer Rating]]/10*2, 0)
   )
)</f>
        <v>7.6</v>
      </c>
      <c r="J733" s="53" t="str">
        <f>IF(tblHP[[#This Row],[Lead_Score]] &gt;= $M$2, "High",
 IF(tblHP[[#This Row],[Lead_Score]] &gt;= $M$3, "Medium", "Low"))</f>
        <v>Medium</v>
      </c>
    </row>
    <row r="734" spans="1:10" x14ac:dyDescent="0.3">
      <c r="A734" s="65" t="s">
        <v>760</v>
      </c>
      <c r="B734" s="66" t="s">
        <v>21</v>
      </c>
      <c r="C734" s="66" t="s">
        <v>16</v>
      </c>
      <c r="D734" s="66">
        <f>IF(NOT(ISBLANK(tblClean[[#This Row],[Pre-Booking Date]])), 1, 0)</f>
        <v>1</v>
      </c>
      <c r="E734" s="66">
        <f>IF(NOT(ISBLANK(tblClean[[#This Row],[Booking Date]])), 1, 0)</f>
        <v>1</v>
      </c>
      <c r="F734" s="67">
        <v>6</v>
      </c>
      <c r="G734" s="35">
        <v>45940</v>
      </c>
      <c r="H734" s="66" cm="1">
        <f t="array" ref="H734">IFERROR(INDEX(tblClean[Is_Cancelled],ROW()-1),"")</f>
        <v>0</v>
      </c>
      <c r="I734" s="53">
        <f>IF(tblHP[[#This Row],[Is_Cancelled]]=1, 0,
   (IF(tblHP[[#This Row],[Lead Type]]="Hot",3,IF(tblHP[[#This Row],[Lead Type]]="Warm",2,IF(tblHP[[#This Row],[Lead Type]]="Cold",1,0)))
    + IF(tblHP[[#This Row],[Is_Booked]]=1,4,IF(tblHP[[#This Row],[Is_PreBooked]]=1,2,0))
    + IF(ISNUMBER(tblHP[[#This Row],[Customer Rating]]), tblHP[[#This Row],[Customer Rating]]/10*2, 0)
   )
)</f>
        <v>7.2</v>
      </c>
      <c r="J734" s="53" t="str">
        <f>IF(tblHP[[#This Row],[Lead_Score]] &gt;= $M$2, "High",
 IF(tblHP[[#This Row],[Lead_Score]] &gt;= $M$3, "Medium", "Low"))</f>
        <v>Low</v>
      </c>
    </row>
    <row r="735" spans="1:10" x14ac:dyDescent="0.3">
      <c r="A735" s="68" t="s">
        <v>761</v>
      </c>
      <c r="B735" s="69" t="s">
        <v>19</v>
      </c>
      <c r="C735" s="69" t="s">
        <v>16</v>
      </c>
      <c r="D735" s="69">
        <f>IF(NOT(ISBLANK(tblClean[[#This Row],[Pre-Booking Date]])), 1, 0)</f>
        <v>1</v>
      </c>
      <c r="E735" s="69">
        <f>IF(NOT(ISBLANK(tblClean[[#This Row],[Booking Date]])), 1, 0)</f>
        <v>1</v>
      </c>
      <c r="F735" s="70">
        <v>4</v>
      </c>
      <c r="G735" s="42">
        <v>45954</v>
      </c>
      <c r="H735" s="66" cm="1">
        <f t="array" ref="H735">IFERROR(INDEX(tblClean[Is_Cancelled],ROW()-1),"")</f>
        <v>0</v>
      </c>
      <c r="I735" s="53">
        <f>IF(tblHP[[#This Row],[Is_Cancelled]]=1, 0,
   (IF(tblHP[[#This Row],[Lead Type]]="Hot",3,IF(tblHP[[#This Row],[Lead Type]]="Warm",2,IF(tblHP[[#This Row],[Lead Type]]="Cold",1,0)))
    + IF(tblHP[[#This Row],[Is_Booked]]=1,4,IF(tblHP[[#This Row],[Is_PreBooked]]=1,2,0))
    + IF(ISNUMBER(tblHP[[#This Row],[Customer Rating]]), tblHP[[#This Row],[Customer Rating]]/10*2, 0)
   )
)</f>
        <v>6.8</v>
      </c>
      <c r="J735" s="53" t="str">
        <f>IF(tblHP[[#This Row],[Lead_Score]] &gt;= $M$2, "High",
 IF(tblHP[[#This Row],[Lead_Score]] &gt;= $M$3, "Medium", "Low"))</f>
        <v>Low</v>
      </c>
    </row>
    <row r="736" spans="1:10" x14ac:dyDescent="0.3">
      <c r="A736" s="65" t="s">
        <v>762</v>
      </c>
      <c r="B736" s="66" t="s">
        <v>19</v>
      </c>
      <c r="C736" s="66" t="s">
        <v>16</v>
      </c>
      <c r="D736" s="66">
        <f>IF(NOT(ISBLANK(tblClean[[#This Row],[Pre-Booking Date]])), 1, 0)</f>
        <v>0</v>
      </c>
      <c r="E736" s="66">
        <f>IF(NOT(ISBLANK(tblClean[[#This Row],[Booking Date]])), 1, 0)</f>
        <v>0</v>
      </c>
      <c r="F736" s="67">
        <v>4</v>
      </c>
      <c r="G736" s="35">
        <v>45958</v>
      </c>
      <c r="H736" s="66" cm="1">
        <f t="array" ref="H736">IFERROR(INDEX(tblClean[Is_Cancelled],ROW()-1),"")</f>
        <v>0</v>
      </c>
      <c r="I736" s="53">
        <f>IF(tblHP[[#This Row],[Is_Cancelled]]=1, 0,
   (IF(tblHP[[#This Row],[Lead Type]]="Hot",3,IF(tblHP[[#This Row],[Lead Type]]="Warm",2,IF(tblHP[[#This Row],[Lead Type]]="Cold",1,0)))
    + IF(tblHP[[#This Row],[Is_Booked]]=1,4,IF(tblHP[[#This Row],[Is_PreBooked]]=1,2,0))
    + IF(ISNUMBER(tblHP[[#This Row],[Customer Rating]]), tblHP[[#This Row],[Customer Rating]]/10*2, 0)
   )
)</f>
        <v>2.8</v>
      </c>
      <c r="J736" s="53" t="str">
        <f>IF(tblHP[[#This Row],[Lead_Score]] &gt;= $M$2, "High",
 IF(tblHP[[#This Row],[Lead_Score]] &gt;= $M$3, "Medium", "Low"))</f>
        <v>Low</v>
      </c>
    </row>
    <row r="737" spans="1:10" x14ac:dyDescent="0.3">
      <c r="A737" s="68" t="s">
        <v>763</v>
      </c>
      <c r="B737" s="69" t="s">
        <v>32</v>
      </c>
      <c r="C737" s="69" t="s">
        <v>30</v>
      </c>
      <c r="D737" s="69">
        <f>IF(NOT(ISBLANK(tblClean[[#This Row],[Pre-Booking Date]])), 1, 0)</f>
        <v>1</v>
      </c>
      <c r="E737" s="69">
        <f>IF(NOT(ISBLANK(tblClean[[#This Row],[Booking Date]])), 1, 0)</f>
        <v>1</v>
      </c>
      <c r="F737" s="70">
        <v>9</v>
      </c>
      <c r="G737" s="42">
        <v>45941</v>
      </c>
      <c r="H737" s="66" cm="1">
        <f t="array" ref="H737">IFERROR(INDEX(tblClean[Is_Cancelled],ROW()-1),"")</f>
        <v>0</v>
      </c>
      <c r="I737"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737" s="53" t="str">
        <f>IF(tblHP[[#This Row],[Lead_Score]] &gt;= $M$2, "High",
 IF(tblHP[[#This Row],[Lead_Score]] &gt;= $M$3, "Medium", "Low"))</f>
        <v>High</v>
      </c>
    </row>
    <row r="738" spans="1:10" x14ac:dyDescent="0.3">
      <c r="A738" s="65" t="s">
        <v>764</v>
      </c>
      <c r="B738" s="66" t="s">
        <v>15</v>
      </c>
      <c r="C738" s="66" t="s">
        <v>16</v>
      </c>
      <c r="D738" s="66">
        <f>IF(NOT(ISBLANK(tblClean[[#This Row],[Pre-Booking Date]])), 1, 0)</f>
        <v>1</v>
      </c>
      <c r="E738" s="66">
        <f>IF(NOT(ISBLANK(tblClean[[#This Row],[Booking Date]])), 1, 0)</f>
        <v>1</v>
      </c>
      <c r="F738" s="67">
        <v>0</v>
      </c>
      <c r="G738" s="35">
        <v>45956</v>
      </c>
      <c r="H738" s="66" cm="1">
        <f t="array" ref="H738">IFERROR(INDEX(tblClean[Is_Cancelled],ROW()-1),"")</f>
        <v>0</v>
      </c>
      <c r="I738" s="53">
        <f>IF(tblHP[[#This Row],[Is_Cancelled]]=1, 0,
   (IF(tblHP[[#This Row],[Lead Type]]="Hot",3,IF(tblHP[[#This Row],[Lead Type]]="Warm",2,IF(tblHP[[#This Row],[Lead Type]]="Cold",1,0)))
    + IF(tblHP[[#This Row],[Is_Booked]]=1,4,IF(tblHP[[#This Row],[Is_PreBooked]]=1,2,0))
    + IF(ISNUMBER(tblHP[[#This Row],[Customer Rating]]), tblHP[[#This Row],[Customer Rating]]/10*2, 0)
   )
)</f>
        <v>6</v>
      </c>
      <c r="J738" s="53" t="str">
        <f>IF(tblHP[[#This Row],[Lead_Score]] &gt;= $M$2, "High",
 IF(tblHP[[#This Row],[Lead_Score]] &gt;= $M$3, "Medium", "Low"))</f>
        <v>Low</v>
      </c>
    </row>
    <row r="739" spans="1:10" x14ac:dyDescent="0.3">
      <c r="A739" s="68" t="s">
        <v>765</v>
      </c>
      <c r="B739" s="69" t="s">
        <v>21</v>
      </c>
      <c r="C739" s="69" t="s">
        <v>22</v>
      </c>
      <c r="D739" s="69">
        <f>IF(NOT(ISBLANK(tblClean[[#This Row],[Pre-Booking Date]])), 1, 0)</f>
        <v>1</v>
      </c>
      <c r="E739" s="69">
        <f>IF(NOT(ISBLANK(tblClean[[#This Row],[Booking Date]])), 1, 0)</f>
        <v>1</v>
      </c>
      <c r="F739" s="70"/>
      <c r="G739" s="42">
        <v>45934</v>
      </c>
      <c r="H739" s="66" cm="1">
        <f t="array" ref="H739">IFERROR(INDEX(tblClean[Is_Cancelled],ROW()-1),"")</f>
        <v>1</v>
      </c>
      <c r="I739" s="53">
        <f>IF(tblHP[[#This Row],[Is_Cancelled]]=1, 0,
   (IF(tblHP[[#This Row],[Lead Type]]="Hot",3,IF(tblHP[[#This Row],[Lead Type]]="Warm",2,IF(tblHP[[#This Row],[Lead Type]]="Cold",1,0)))
    + IF(tblHP[[#This Row],[Is_Booked]]=1,4,IF(tblHP[[#This Row],[Is_PreBooked]]=1,2,0))
    + IF(ISNUMBER(tblHP[[#This Row],[Customer Rating]]), tblHP[[#This Row],[Customer Rating]]/10*2, 0)
   )
)</f>
        <v>0</v>
      </c>
      <c r="J739" s="53" t="str">
        <f>IF(tblHP[[#This Row],[Lead_Score]] &gt;= $M$2, "High",
 IF(tblHP[[#This Row],[Lead_Score]] &gt;= $M$3, "Medium", "Low"))</f>
        <v>Low</v>
      </c>
    </row>
    <row r="740" spans="1:10" x14ac:dyDescent="0.3">
      <c r="A740" s="65" t="s">
        <v>766</v>
      </c>
      <c r="B740" s="66" t="s">
        <v>21</v>
      </c>
      <c r="C740" s="66" t="s">
        <v>30</v>
      </c>
      <c r="D740" s="66">
        <f>IF(NOT(ISBLANK(tblClean[[#This Row],[Pre-Booking Date]])), 1, 0)</f>
        <v>1</v>
      </c>
      <c r="E740" s="66">
        <f>IF(NOT(ISBLANK(tblClean[[#This Row],[Booking Date]])), 1, 0)</f>
        <v>1</v>
      </c>
      <c r="F740" s="67">
        <v>7</v>
      </c>
      <c r="G740" s="35">
        <v>45945</v>
      </c>
      <c r="H740" s="66" cm="1">
        <f t="array" ref="H740">IFERROR(INDEX(tblClean[Is_Cancelled],ROW()-1),"")</f>
        <v>0</v>
      </c>
      <c r="I740" s="53">
        <f>IF(tblHP[[#This Row],[Is_Cancelled]]=1, 0,
   (IF(tblHP[[#This Row],[Lead Type]]="Hot",3,IF(tblHP[[#This Row],[Lead Type]]="Warm",2,IF(tblHP[[#This Row],[Lead Type]]="Cold",1,0)))
    + IF(tblHP[[#This Row],[Is_Booked]]=1,4,IF(tblHP[[#This Row],[Is_PreBooked]]=1,2,0))
    + IF(ISNUMBER(tblHP[[#This Row],[Customer Rating]]), tblHP[[#This Row],[Customer Rating]]/10*2, 0)
   )
)</f>
        <v>8.4</v>
      </c>
      <c r="J740" s="53" t="str">
        <f>IF(tblHP[[#This Row],[Lead_Score]] &gt;= $M$2, "High",
 IF(tblHP[[#This Row],[Lead_Score]] &gt;= $M$3, "Medium", "Low"))</f>
        <v>High</v>
      </c>
    </row>
    <row r="741" spans="1:10" x14ac:dyDescent="0.3">
      <c r="A741" s="68" t="s">
        <v>767</v>
      </c>
      <c r="B741" s="69" t="s">
        <v>32</v>
      </c>
      <c r="C741" s="69" t="s">
        <v>30</v>
      </c>
      <c r="D741" s="69">
        <f>IF(NOT(ISBLANK(tblClean[[#This Row],[Pre-Booking Date]])), 1, 0)</f>
        <v>1</v>
      </c>
      <c r="E741" s="69">
        <f>IF(NOT(ISBLANK(tblClean[[#This Row],[Booking Date]])), 1, 0)</f>
        <v>1</v>
      </c>
      <c r="F741" s="70">
        <v>7</v>
      </c>
      <c r="G741" s="42">
        <v>45961</v>
      </c>
      <c r="H741" s="66" cm="1">
        <f t="array" ref="H741">IFERROR(INDEX(tblClean[Is_Cancelled],ROW()-1),"")</f>
        <v>0</v>
      </c>
      <c r="I741" s="53">
        <f>IF(tblHP[[#This Row],[Is_Cancelled]]=1, 0,
   (IF(tblHP[[#This Row],[Lead Type]]="Hot",3,IF(tblHP[[#This Row],[Lead Type]]="Warm",2,IF(tblHP[[#This Row],[Lead Type]]="Cold",1,0)))
    + IF(tblHP[[#This Row],[Is_Booked]]=1,4,IF(tblHP[[#This Row],[Is_PreBooked]]=1,2,0))
    + IF(ISNUMBER(tblHP[[#This Row],[Customer Rating]]), tblHP[[#This Row],[Customer Rating]]/10*2, 0)
   )
)</f>
        <v>8.4</v>
      </c>
      <c r="J741" s="53" t="str">
        <f>IF(tblHP[[#This Row],[Lead_Score]] &gt;= $M$2, "High",
 IF(tblHP[[#This Row],[Lead_Score]] &gt;= $M$3, "Medium", "Low"))</f>
        <v>High</v>
      </c>
    </row>
    <row r="742" spans="1:10" x14ac:dyDescent="0.3">
      <c r="A742" s="65" t="s">
        <v>768</v>
      </c>
      <c r="B742" s="66" t="s">
        <v>32</v>
      </c>
      <c r="C742" s="66" t="s">
        <v>16</v>
      </c>
      <c r="D742" s="66">
        <f>IF(NOT(ISBLANK(tblClean[[#This Row],[Pre-Booking Date]])), 1, 0)</f>
        <v>1</v>
      </c>
      <c r="E742" s="66">
        <f>IF(NOT(ISBLANK(tblClean[[#This Row],[Booking Date]])), 1, 0)</f>
        <v>1</v>
      </c>
      <c r="F742" s="67">
        <v>1</v>
      </c>
      <c r="G742" s="35">
        <v>45933</v>
      </c>
      <c r="H742" s="66" cm="1">
        <f t="array" ref="H742">IFERROR(INDEX(tblClean[Is_Cancelled],ROW()-1),"")</f>
        <v>0</v>
      </c>
      <c r="I742" s="53">
        <f>IF(tblHP[[#This Row],[Is_Cancelled]]=1, 0,
   (IF(tblHP[[#This Row],[Lead Type]]="Hot",3,IF(tblHP[[#This Row],[Lead Type]]="Warm",2,IF(tblHP[[#This Row],[Lead Type]]="Cold",1,0)))
    + IF(tblHP[[#This Row],[Is_Booked]]=1,4,IF(tblHP[[#This Row],[Is_PreBooked]]=1,2,0))
    + IF(ISNUMBER(tblHP[[#This Row],[Customer Rating]]), tblHP[[#This Row],[Customer Rating]]/10*2, 0)
   )
)</f>
        <v>6.2</v>
      </c>
      <c r="J742" s="53" t="str">
        <f>IF(tblHP[[#This Row],[Lead_Score]] &gt;= $M$2, "High",
 IF(tblHP[[#This Row],[Lead_Score]] &gt;= $M$3, "Medium", "Low"))</f>
        <v>Low</v>
      </c>
    </row>
    <row r="743" spans="1:10" x14ac:dyDescent="0.3">
      <c r="A743" s="68" t="s">
        <v>769</v>
      </c>
      <c r="B743" s="69" t="s">
        <v>19</v>
      </c>
      <c r="C743" s="69" t="s">
        <v>16</v>
      </c>
      <c r="D743" s="69">
        <f>IF(NOT(ISBLANK(tblClean[[#This Row],[Pre-Booking Date]])), 1, 0)</f>
        <v>1</v>
      </c>
      <c r="E743" s="69">
        <f>IF(NOT(ISBLANK(tblClean[[#This Row],[Booking Date]])), 1, 0)</f>
        <v>1</v>
      </c>
      <c r="F743" s="70">
        <v>2</v>
      </c>
      <c r="G743" s="42">
        <v>45935</v>
      </c>
      <c r="H743" s="66" cm="1">
        <f t="array" ref="H743">IFERROR(INDEX(tblClean[Is_Cancelled],ROW()-1),"")</f>
        <v>0</v>
      </c>
      <c r="I743" s="53">
        <f>IF(tblHP[[#This Row],[Is_Cancelled]]=1, 0,
   (IF(tblHP[[#This Row],[Lead Type]]="Hot",3,IF(tblHP[[#This Row],[Lead Type]]="Warm",2,IF(tblHP[[#This Row],[Lead Type]]="Cold",1,0)))
    + IF(tblHP[[#This Row],[Is_Booked]]=1,4,IF(tblHP[[#This Row],[Is_PreBooked]]=1,2,0))
    + IF(ISNUMBER(tblHP[[#This Row],[Customer Rating]]), tblHP[[#This Row],[Customer Rating]]/10*2, 0)
   )
)</f>
        <v>6.4</v>
      </c>
      <c r="J743" s="53" t="str">
        <f>IF(tblHP[[#This Row],[Lead_Score]] &gt;= $M$2, "High",
 IF(tblHP[[#This Row],[Lead_Score]] &gt;= $M$3, "Medium", "Low"))</f>
        <v>Low</v>
      </c>
    </row>
    <row r="744" spans="1:10" x14ac:dyDescent="0.3">
      <c r="A744" s="65" t="s">
        <v>770</v>
      </c>
      <c r="B744" s="66" t="s">
        <v>21</v>
      </c>
      <c r="C744" s="66" t="s">
        <v>16</v>
      </c>
      <c r="D744" s="66">
        <f>IF(NOT(ISBLANK(tblClean[[#This Row],[Pre-Booking Date]])), 1, 0)</f>
        <v>1</v>
      </c>
      <c r="E744" s="66">
        <f>IF(NOT(ISBLANK(tblClean[[#This Row],[Booking Date]])), 1, 0)</f>
        <v>1</v>
      </c>
      <c r="F744" s="67">
        <v>2</v>
      </c>
      <c r="G744" s="35">
        <v>45955</v>
      </c>
      <c r="H744" s="66" cm="1">
        <f t="array" ref="H744">IFERROR(INDEX(tblClean[Is_Cancelled],ROW()-1),"")</f>
        <v>0</v>
      </c>
      <c r="I744" s="53">
        <f>IF(tblHP[[#This Row],[Is_Cancelled]]=1, 0,
   (IF(tblHP[[#This Row],[Lead Type]]="Hot",3,IF(tblHP[[#This Row],[Lead Type]]="Warm",2,IF(tblHP[[#This Row],[Lead Type]]="Cold",1,0)))
    + IF(tblHP[[#This Row],[Is_Booked]]=1,4,IF(tblHP[[#This Row],[Is_PreBooked]]=1,2,0))
    + IF(ISNUMBER(tblHP[[#This Row],[Customer Rating]]), tblHP[[#This Row],[Customer Rating]]/10*2, 0)
   )
)</f>
        <v>6.4</v>
      </c>
      <c r="J744" s="53" t="str">
        <f>IF(tblHP[[#This Row],[Lead_Score]] &gt;= $M$2, "High",
 IF(tblHP[[#This Row],[Lead_Score]] &gt;= $M$3, "Medium", "Low"))</f>
        <v>Low</v>
      </c>
    </row>
    <row r="745" spans="1:10" x14ac:dyDescent="0.3">
      <c r="A745" s="68" t="s">
        <v>771</v>
      </c>
      <c r="B745" s="69" t="s">
        <v>15</v>
      </c>
      <c r="C745" s="69" t="s">
        <v>16</v>
      </c>
      <c r="D745" s="69">
        <f>IF(NOT(ISBLANK(tblClean[[#This Row],[Pre-Booking Date]])), 1, 0)</f>
        <v>1</v>
      </c>
      <c r="E745" s="69">
        <f>IF(NOT(ISBLANK(tblClean[[#This Row],[Booking Date]])), 1, 0)</f>
        <v>1</v>
      </c>
      <c r="F745" s="70">
        <v>1</v>
      </c>
      <c r="G745" s="42">
        <v>45961</v>
      </c>
      <c r="H745" s="66" cm="1">
        <f t="array" ref="H745">IFERROR(INDEX(tblClean[Is_Cancelled],ROW()-1),"")</f>
        <v>0</v>
      </c>
      <c r="I745" s="53">
        <f>IF(tblHP[[#This Row],[Is_Cancelled]]=1, 0,
   (IF(tblHP[[#This Row],[Lead Type]]="Hot",3,IF(tblHP[[#This Row],[Lead Type]]="Warm",2,IF(tblHP[[#This Row],[Lead Type]]="Cold",1,0)))
    + IF(tblHP[[#This Row],[Is_Booked]]=1,4,IF(tblHP[[#This Row],[Is_PreBooked]]=1,2,0))
    + IF(ISNUMBER(tblHP[[#This Row],[Customer Rating]]), tblHP[[#This Row],[Customer Rating]]/10*2, 0)
   )
)</f>
        <v>6.2</v>
      </c>
      <c r="J745" s="53" t="str">
        <f>IF(tblHP[[#This Row],[Lead_Score]] &gt;= $M$2, "High",
 IF(tblHP[[#This Row],[Lead_Score]] &gt;= $M$3, "Medium", "Low"))</f>
        <v>Low</v>
      </c>
    </row>
    <row r="746" spans="1:10" x14ac:dyDescent="0.3">
      <c r="A746" s="65" t="s">
        <v>772</v>
      </c>
      <c r="B746" s="66" t="s">
        <v>32</v>
      </c>
      <c r="C746" s="66" t="s">
        <v>30</v>
      </c>
      <c r="D746" s="66">
        <f>IF(NOT(ISBLANK(tblClean[[#This Row],[Pre-Booking Date]])), 1, 0)</f>
        <v>0</v>
      </c>
      <c r="E746" s="66">
        <f>IF(NOT(ISBLANK(tblClean[[#This Row],[Booking Date]])), 1, 0)</f>
        <v>0</v>
      </c>
      <c r="F746" s="67">
        <v>5</v>
      </c>
      <c r="G746" s="35">
        <v>45938</v>
      </c>
      <c r="H746" s="66" cm="1">
        <f t="array" ref="H746">IFERROR(INDEX(tblClean[Is_Cancelled],ROW()-1),"")</f>
        <v>0</v>
      </c>
      <c r="I746" s="53">
        <f>IF(tblHP[[#This Row],[Is_Cancelled]]=1, 0,
   (IF(tblHP[[#This Row],[Lead Type]]="Hot",3,IF(tblHP[[#This Row],[Lead Type]]="Warm",2,IF(tblHP[[#This Row],[Lead Type]]="Cold",1,0)))
    + IF(tblHP[[#This Row],[Is_Booked]]=1,4,IF(tblHP[[#This Row],[Is_PreBooked]]=1,2,0))
    + IF(ISNUMBER(tblHP[[#This Row],[Customer Rating]]), tblHP[[#This Row],[Customer Rating]]/10*2, 0)
   )
)</f>
        <v>4</v>
      </c>
      <c r="J746" s="53" t="str">
        <f>IF(tblHP[[#This Row],[Lead_Score]] &gt;= $M$2, "High",
 IF(tblHP[[#This Row],[Lead_Score]] &gt;= $M$3, "Medium", "Low"))</f>
        <v>Low</v>
      </c>
    </row>
    <row r="747" spans="1:10" x14ac:dyDescent="0.3">
      <c r="A747" s="68" t="s">
        <v>773</v>
      </c>
      <c r="B747" s="69" t="s">
        <v>15</v>
      </c>
      <c r="C747" s="69" t="s">
        <v>16</v>
      </c>
      <c r="D747" s="69">
        <f>IF(NOT(ISBLANK(tblClean[[#This Row],[Pre-Booking Date]])), 1, 0)</f>
        <v>1</v>
      </c>
      <c r="E747" s="69">
        <f>IF(NOT(ISBLANK(tblClean[[#This Row],[Booking Date]])), 1, 0)</f>
        <v>1</v>
      </c>
      <c r="F747" s="70">
        <v>9</v>
      </c>
      <c r="G747" s="42">
        <v>45958</v>
      </c>
      <c r="H747" s="66" cm="1">
        <f t="array" ref="H747">IFERROR(INDEX(tblClean[Is_Cancelled],ROW()-1),"")</f>
        <v>0</v>
      </c>
      <c r="I747" s="53">
        <f>IF(tblHP[[#This Row],[Is_Cancelled]]=1, 0,
   (IF(tblHP[[#This Row],[Lead Type]]="Hot",3,IF(tblHP[[#This Row],[Lead Type]]="Warm",2,IF(tblHP[[#This Row],[Lead Type]]="Cold",1,0)))
    + IF(tblHP[[#This Row],[Is_Booked]]=1,4,IF(tblHP[[#This Row],[Is_PreBooked]]=1,2,0))
    + IF(ISNUMBER(tblHP[[#This Row],[Customer Rating]]), tblHP[[#This Row],[Customer Rating]]/10*2, 0)
   )
)</f>
        <v>7.8</v>
      </c>
      <c r="J747" s="53" t="str">
        <f>IF(tblHP[[#This Row],[Lead_Score]] &gt;= $M$2, "High",
 IF(tblHP[[#This Row],[Lead_Score]] &gt;= $M$3, "Medium", "Low"))</f>
        <v>Medium</v>
      </c>
    </row>
    <row r="748" spans="1:10" x14ac:dyDescent="0.3">
      <c r="A748" s="65" t="s">
        <v>774</v>
      </c>
      <c r="B748" s="66" t="s">
        <v>15</v>
      </c>
      <c r="C748" s="66" t="s">
        <v>16</v>
      </c>
      <c r="D748" s="66">
        <f>IF(NOT(ISBLANK(tblClean[[#This Row],[Pre-Booking Date]])), 1, 0)</f>
        <v>1</v>
      </c>
      <c r="E748" s="66">
        <f>IF(NOT(ISBLANK(tblClean[[#This Row],[Booking Date]])), 1, 0)</f>
        <v>1</v>
      </c>
      <c r="F748" s="67"/>
      <c r="G748" s="35">
        <v>45952</v>
      </c>
      <c r="H748" s="66" cm="1">
        <f t="array" ref="H748">IFERROR(INDEX(tblClean[Is_Cancelled],ROW()-1),"")</f>
        <v>1</v>
      </c>
      <c r="I748" s="53">
        <f>IF(tblHP[[#This Row],[Is_Cancelled]]=1, 0,
   (IF(tblHP[[#This Row],[Lead Type]]="Hot",3,IF(tblHP[[#This Row],[Lead Type]]="Warm",2,IF(tblHP[[#This Row],[Lead Type]]="Cold",1,0)))
    + IF(tblHP[[#This Row],[Is_Booked]]=1,4,IF(tblHP[[#This Row],[Is_PreBooked]]=1,2,0))
    + IF(ISNUMBER(tblHP[[#This Row],[Customer Rating]]), tblHP[[#This Row],[Customer Rating]]/10*2, 0)
   )
)</f>
        <v>0</v>
      </c>
      <c r="J748" s="53" t="str">
        <f>IF(tblHP[[#This Row],[Lead_Score]] &gt;= $M$2, "High",
 IF(tblHP[[#This Row],[Lead_Score]] &gt;= $M$3, "Medium", "Low"))</f>
        <v>Low</v>
      </c>
    </row>
    <row r="749" spans="1:10" x14ac:dyDescent="0.3">
      <c r="A749" s="68" t="s">
        <v>775</v>
      </c>
      <c r="B749" s="69" t="s">
        <v>21</v>
      </c>
      <c r="C749" s="69" t="s">
        <v>22</v>
      </c>
      <c r="D749" s="69">
        <f>IF(NOT(ISBLANK(tblClean[[#This Row],[Pre-Booking Date]])), 1, 0)</f>
        <v>1</v>
      </c>
      <c r="E749" s="69">
        <f>IF(NOT(ISBLANK(tblClean[[#This Row],[Booking Date]])), 1, 0)</f>
        <v>1</v>
      </c>
      <c r="F749" s="70"/>
      <c r="G749" s="42">
        <v>45954</v>
      </c>
      <c r="H749" s="66" cm="1">
        <f t="array" ref="H749">IFERROR(INDEX(tblClean[Is_Cancelled],ROW()-1),"")</f>
        <v>1</v>
      </c>
      <c r="I749" s="53">
        <f>IF(tblHP[[#This Row],[Is_Cancelled]]=1, 0,
   (IF(tblHP[[#This Row],[Lead Type]]="Hot",3,IF(tblHP[[#This Row],[Lead Type]]="Warm",2,IF(tblHP[[#This Row],[Lead Type]]="Cold",1,0)))
    + IF(tblHP[[#This Row],[Is_Booked]]=1,4,IF(tblHP[[#This Row],[Is_PreBooked]]=1,2,0))
    + IF(ISNUMBER(tblHP[[#This Row],[Customer Rating]]), tblHP[[#This Row],[Customer Rating]]/10*2, 0)
   )
)</f>
        <v>0</v>
      </c>
      <c r="J749" s="53" t="str">
        <f>IF(tblHP[[#This Row],[Lead_Score]] &gt;= $M$2, "High",
 IF(tblHP[[#This Row],[Lead_Score]] &gt;= $M$3, "Medium", "Low"))</f>
        <v>Low</v>
      </c>
    </row>
    <row r="750" spans="1:10" x14ac:dyDescent="0.3">
      <c r="A750" s="65" t="s">
        <v>776</v>
      </c>
      <c r="B750" s="66" t="s">
        <v>21</v>
      </c>
      <c r="C750" s="66" t="s">
        <v>16</v>
      </c>
      <c r="D750" s="66">
        <f>IF(NOT(ISBLANK(tblClean[[#This Row],[Pre-Booking Date]])), 1, 0)</f>
        <v>1</v>
      </c>
      <c r="E750" s="66">
        <f>IF(NOT(ISBLANK(tblClean[[#This Row],[Booking Date]])), 1, 0)</f>
        <v>1</v>
      </c>
      <c r="F750" s="67">
        <v>7</v>
      </c>
      <c r="G750" s="35">
        <v>45952</v>
      </c>
      <c r="H750" s="66" cm="1">
        <f t="array" ref="H750">IFERROR(INDEX(tblClean[Is_Cancelled],ROW()-1),"")</f>
        <v>0</v>
      </c>
      <c r="I750" s="53">
        <f>IF(tblHP[[#This Row],[Is_Cancelled]]=1, 0,
   (IF(tblHP[[#This Row],[Lead Type]]="Hot",3,IF(tblHP[[#This Row],[Lead Type]]="Warm",2,IF(tblHP[[#This Row],[Lead Type]]="Cold",1,0)))
    + IF(tblHP[[#This Row],[Is_Booked]]=1,4,IF(tblHP[[#This Row],[Is_PreBooked]]=1,2,0))
    + IF(ISNUMBER(tblHP[[#This Row],[Customer Rating]]), tblHP[[#This Row],[Customer Rating]]/10*2, 0)
   )
)</f>
        <v>7.4</v>
      </c>
      <c r="J750" s="53" t="str">
        <f>IF(tblHP[[#This Row],[Lead_Score]] &gt;= $M$2, "High",
 IF(tblHP[[#This Row],[Lead_Score]] &gt;= $M$3, "Medium", "Low"))</f>
        <v>Low</v>
      </c>
    </row>
    <row r="751" spans="1:10" x14ac:dyDescent="0.3">
      <c r="A751" s="68" t="s">
        <v>777</v>
      </c>
      <c r="B751" s="69" t="s">
        <v>32</v>
      </c>
      <c r="C751" s="69" t="s">
        <v>30</v>
      </c>
      <c r="D751" s="69">
        <f>IF(NOT(ISBLANK(tblClean[[#This Row],[Pre-Booking Date]])), 1, 0)</f>
        <v>1</v>
      </c>
      <c r="E751" s="69">
        <f>IF(NOT(ISBLANK(tblClean[[#This Row],[Booking Date]])), 1, 0)</f>
        <v>1</v>
      </c>
      <c r="F751" s="70">
        <v>0</v>
      </c>
      <c r="G751" s="42">
        <v>45943</v>
      </c>
      <c r="H751" s="66" cm="1">
        <f t="array" ref="H751">IFERROR(INDEX(tblClean[Is_Cancelled],ROW()-1),"")</f>
        <v>0</v>
      </c>
      <c r="I751" s="53">
        <f>IF(tblHP[[#This Row],[Is_Cancelled]]=1, 0,
   (IF(tblHP[[#This Row],[Lead Type]]="Hot",3,IF(tblHP[[#This Row],[Lead Type]]="Warm",2,IF(tblHP[[#This Row],[Lead Type]]="Cold",1,0)))
    + IF(tblHP[[#This Row],[Is_Booked]]=1,4,IF(tblHP[[#This Row],[Is_PreBooked]]=1,2,0))
    + IF(ISNUMBER(tblHP[[#This Row],[Customer Rating]]), tblHP[[#This Row],[Customer Rating]]/10*2, 0)
   )
)</f>
        <v>7</v>
      </c>
      <c r="J751" s="53" t="str">
        <f>IF(tblHP[[#This Row],[Lead_Score]] &gt;= $M$2, "High",
 IF(tblHP[[#This Row],[Lead_Score]] &gt;= $M$3, "Medium", "Low"))</f>
        <v>Low</v>
      </c>
    </row>
    <row r="752" spans="1:10" x14ac:dyDescent="0.3">
      <c r="A752" s="65" t="s">
        <v>778</v>
      </c>
      <c r="B752" s="66" t="s">
        <v>21</v>
      </c>
      <c r="C752" s="66" t="s">
        <v>30</v>
      </c>
      <c r="D752" s="66">
        <f>IF(NOT(ISBLANK(tblClean[[#This Row],[Pre-Booking Date]])), 1, 0)</f>
        <v>1</v>
      </c>
      <c r="E752" s="66">
        <f>IF(NOT(ISBLANK(tblClean[[#This Row],[Booking Date]])), 1, 0)</f>
        <v>1</v>
      </c>
      <c r="F752" s="67">
        <v>7</v>
      </c>
      <c r="G752" s="35">
        <v>45961</v>
      </c>
      <c r="H752" s="66" cm="1">
        <f t="array" ref="H752">IFERROR(INDEX(tblClean[Is_Cancelled],ROW()-1),"")</f>
        <v>0</v>
      </c>
      <c r="I752" s="53">
        <f>IF(tblHP[[#This Row],[Is_Cancelled]]=1, 0,
   (IF(tblHP[[#This Row],[Lead Type]]="Hot",3,IF(tblHP[[#This Row],[Lead Type]]="Warm",2,IF(tblHP[[#This Row],[Lead Type]]="Cold",1,0)))
    + IF(tblHP[[#This Row],[Is_Booked]]=1,4,IF(tblHP[[#This Row],[Is_PreBooked]]=1,2,0))
    + IF(ISNUMBER(tblHP[[#This Row],[Customer Rating]]), tblHP[[#This Row],[Customer Rating]]/10*2, 0)
   )
)</f>
        <v>8.4</v>
      </c>
      <c r="J752" s="53" t="str">
        <f>IF(tblHP[[#This Row],[Lead_Score]] &gt;= $M$2, "High",
 IF(tblHP[[#This Row],[Lead_Score]] &gt;= $M$3, "Medium", "Low"))</f>
        <v>High</v>
      </c>
    </row>
    <row r="753" spans="1:10" x14ac:dyDescent="0.3">
      <c r="A753" s="68" t="s">
        <v>779</v>
      </c>
      <c r="B753" s="69" t="s">
        <v>21</v>
      </c>
      <c r="C753" s="69" t="s">
        <v>30</v>
      </c>
      <c r="D753" s="69">
        <f>IF(NOT(ISBLANK(tblClean[[#This Row],[Pre-Booking Date]])), 1, 0)</f>
        <v>1</v>
      </c>
      <c r="E753" s="69">
        <f>IF(NOT(ISBLANK(tblClean[[#This Row],[Booking Date]])), 1, 0)</f>
        <v>1</v>
      </c>
      <c r="F753" s="70">
        <v>4</v>
      </c>
      <c r="G753" s="42">
        <v>45958</v>
      </c>
      <c r="H753" s="66" cm="1">
        <f t="array" ref="H753">IFERROR(INDEX(tblClean[Is_Cancelled],ROW()-1),"")</f>
        <v>0</v>
      </c>
      <c r="I753" s="53">
        <f>IF(tblHP[[#This Row],[Is_Cancelled]]=1, 0,
   (IF(tblHP[[#This Row],[Lead Type]]="Hot",3,IF(tblHP[[#This Row],[Lead Type]]="Warm",2,IF(tblHP[[#This Row],[Lead Type]]="Cold",1,0)))
    + IF(tblHP[[#This Row],[Is_Booked]]=1,4,IF(tblHP[[#This Row],[Is_PreBooked]]=1,2,0))
    + IF(ISNUMBER(tblHP[[#This Row],[Customer Rating]]), tblHP[[#This Row],[Customer Rating]]/10*2, 0)
   )
)</f>
        <v>7.8</v>
      </c>
      <c r="J753" s="53" t="str">
        <f>IF(tblHP[[#This Row],[Lead_Score]] &gt;= $M$2, "High",
 IF(tblHP[[#This Row],[Lead_Score]] &gt;= $M$3, "Medium", "Low"))</f>
        <v>Medium</v>
      </c>
    </row>
    <row r="754" spans="1:10" x14ac:dyDescent="0.3">
      <c r="A754" s="65" t="s">
        <v>780</v>
      </c>
      <c r="B754" s="66" t="s">
        <v>21</v>
      </c>
      <c r="C754" s="66" t="s">
        <v>16</v>
      </c>
      <c r="D754" s="66">
        <f>IF(NOT(ISBLANK(tblClean[[#This Row],[Pre-Booking Date]])), 1, 0)</f>
        <v>1</v>
      </c>
      <c r="E754" s="66">
        <f>IF(NOT(ISBLANK(tblClean[[#This Row],[Booking Date]])), 1, 0)</f>
        <v>1</v>
      </c>
      <c r="F754" s="67">
        <v>4</v>
      </c>
      <c r="G754" s="35">
        <v>45956</v>
      </c>
      <c r="H754" s="66" cm="1">
        <f t="array" ref="H754">IFERROR(INDEX(tblClean[Is_Cancelled],ROW()-1),"")</f>
        <v>0</v>
      </c>
      <c r="I754" s="53">
        <f>IF(tblHP[[#This Row],[Is_Cancelled]]=1, 0,
   (IF(tblHP[[#This Row],[Lead Type]]="Hot",3,IF(tblHP[[#This Row],[Lead Type]]="Warm",2,IF(tblHP[[#This Row],[Lead Type]]="Cold",1,0)))
    + IF(tblHP[[#This Row],[Is_Booked]]=1,4,IF(tblHP[[#This Row],[Is_PreBooked]]=1,2,0))
    + IF(ISNUMBER(tblHP[[#This Row],[Customer Rating]]), tblHP[[#This Row],[Customer Rating]]/10*2, 0)
   )
)</f>
        <v>6.8</v>
      </c>
      <c r="J754" s="53" t="str">
        <f>IF(tblHP[[#This Row],[Lead_Score]] &gt;= $M$2, "High",
 IF(tblHP[[#This Row],[Lead_Score]] &gt;= $M$3, "Medium", "Low"))</f>
        <v>Low</v>
      </c>
    </row>
    <row r="755" spans="1:10" x14ac:dyDescent="0.3">
      <c r="A755" s="68" t="s">
        <v>781</v>
      </c>
      <c r="B755" s="69" t="s">
        <v>15</v>
      </c>
      <c r="C755" s="69" t="s">
        <v>30</v>
      </c>
      <c r="D755" s="69">
        <f>IF(NOT(ISBLANK(tblClean[[#This Row],[Pre-Booking Date]])), 1, 0)</f>
        <v>1</v>
      </c>
      <c r="E755" s="69">
        <f>IF(NOT(ISBLANK(tblClean[[#This Row],[Booking Date]])), 1, 0)</f>
        <v>1</v>
      </c>
      <c r="F755" s="70">
        <v>9</v>
      </c>
      <c r="G755" s="42">
        <v>45948</v>
      </c>
      <c r="H755" s="66" cm="1">
        <f t="array" ref="H755">IFERROR(INDEX(tblClean[Is_Cancelled],ROW()-1),"")</f>
        <v>0</v>
      </c>
      <c r="I755"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755" s="53" t="str">
        <f>IF(tblHP[[#This Row],[Lead_Score]] &gt;= $M$2, "High",
 IF(tblHP[[#This Row],[Lead_Score]] &gt;= $M$3, "Medium", "Low"))</f>
        <v>High</v>
      </c>
    </row>
    <row r="756" spans="1:10" x14ac:dyDescent="0.3">
      <c r="A756" s="65" t="s">
        <v>782</v>
      </c>
      <c r="B756" s="66" t="s">
        <v>32</v>
      </c>
      <c r="C756" s="66" t="s">
        <v>16</v>
      </c>
      <c r="D756" s="66">
        <f>IF(NOT(ISBLANK(tblClean[[#This Row],[Pre-Booking Date]])), 1, 0)</f>
        <v>0</v>
      </c>
      <c r="E756" s="66">
        <f>IF(NOT(ISBLANK(tblClean[[#This Row],[Booking Date]])), 1, 0)</f>
        <v>0</v>
      </c>
      <c r="F756" s="67">
        <v>6</v>
      </c>
      <c r="G756" s="35">
        <v>45942</v>
      </c>
      <c r="H756" s="66" cm="1">
        <f t="array" ref="H756">IFERROR(INDEX(tblClean[Is_Cancelled],ROW()-1),"")</f>
        <v>0</v>
      </c>
      <c r="I756" s="53">
        <f>IF(tblHP[[#This Row],[Is_Cancelled]]=1, 0,
   (IF(tblHP[[#This Row],[Lead Type]]="Hot",3,IF(tblHP[[#This Row],[Lead Type]]="Warm",2,IF(tblHP[[#This Row],[Lead Type]]="Cold",1,0)))
    + IF(tblHP[[#This Row],[Is_Booked]]=1,4,IF(tblHP[[#This Row],[Is_PreBooked]]=1,2,0))
    + IF(ISNUMBER(tblHP[[#This Row],[Customer Rating]]), tblHP[[#This Row],[Customer Rating]]/10*2, 0)
   )
)</f>
        <v>3.2</v>
      </c>
      <c r="J756" s="53" t="str">
        <f>IF(tblHP[[#This Row],[Lead_Score]] &gt;= $M$2, "High",
 IF(tblHP[[#This Row],[Lead_Score]] &gt;= $M$3, "Medium", "Low"))</f>
        <v>Low</v>
      </c>
    </row>
    <row r="757" spans="1:10" x14ac:dyDescent="0.3">
      <c r="A757" s="68" t="s">
        <v>783</v>
      </c>
      <c r="B757" s="69" t="s">
        <v>19</v>
      </c>
      <c r="C757" s="69" t="s">
        <v>16</v>
      </c>
      <c r="D757" s="69">
        <f>IF(NOT(ISBLANK(tblClean[[#This Row],[Pre-Booking Date]])), 1, 0)</f>
        <v>1</v>
      </c>
      <c r="E757" s="69">
        <f>IF(NOT(ISBLANK(tblClean[[#This Row],[Booking Date]])), 1, 0)</f>
        <v>1</v>
      </c>
      <c r="F757" s="70">
        <v>5</v>
      </c>
      <c r="G757" s="42">
        <v>45933</v>
      </c>
      <c r="H757" s="66" cm="1">
        <f t="array" ref="H757">IFERROR(INDEX(tblClean[Is_Cancelled],ROW()-1),"")</f>
        <v>0</v>
      </c>
      <c r="I757" s="53">
        <f>IF(tblHP[[#This Row],[Is_Cancelled]]=1, 0,
   (IF(tblHP[[#This Row],[Lead Type]]="Hot",3,IF(tblHP[[#This Row],[Lead Type]]="Warm",2,IF(tblHP[[#This Row],[Lead Type]]="Cold",1,0)))
    + IF(tblHP[[#This Row],[Is_Booked]]=1,4,IF(tblHP[[#This Row],[Is_PreBooked]]=1,2,0))
    + IF(ISNUMBER(tblHP[[#This Row],[Customer Rating]]), tblHP[[#This Row],[Customer Rating]]/10*2, 0)
   )
)</f>
        <v>7</v>
      </c>
      <c r="J757" s="53" t="str">
        <f>IF(tblHP[[#This Row],[Lead_Score]] &gt;= $M$2, "High",
 IF(tblHP[[#This Row],[Lead_Score]] &gt;= $M$3, "Medium", "Low"))</f>
        <v>Low</v>
      </c>
    </row>
    <row r="758" spans="1:10" x14ac:dyDescent="0.3">
      <c r="A758" s="65" t="s">
        <v>784</v>
      </c>
      <c r="B758" s="66" t="s">
        <v>15</v>
      </c>
      <c r="C758" s="66" t="s">
        <v>30</v>
      </c>
      <c r="D758" s="66">
        <f>IF(NOT(ISBLANK(tblClean[[#This Row],[Pre-Booking Date]])), 1, 0)</f>
        <v>1</v>
      </c>
      <c r="E758" s="66">
        <f>IF(NOT(ISBLANK(tblClean[[#This Row],[Booking Date]])), 1, 0)</f>
        <v>1</v>
      </c>
      <c r="F758" s="67">
        <v>7</v>
      </c>
      <c r="G758" s="35">
        <v>45956</v>
      </c>
      <c r="H758" s="66" cm="1">
        <f t="array" ref="H758">IFERROR(INDEX(tblClean[Is_Cancelled],ROW()-1),"")</f>
        <v>0</v>
      </c>
      <c r="I758" s="53">
        <f>IF(tblHP[[#This Row],[Is_Cancelled]]=1, 0,
   (IF(tblHP[[#This Row],[Lead Type]]="Hot",3,IF(tblHP[[#This Row],[Lead Type]]="Warm",2,IF(tblHP[[#This Row],[Lead Type]]="Cold",1,0)))
    + IF(tblHP[[#This Row],[Is_Booked]]=1,4,IF(tblHP[[#This Row],[Is_PreBooked]]=1,2,0))
    + IF(ISNUMBER(tblHP[[#This Row],[Customer Rating]]), tblHP[[#This Row],[Customer Rating]]/10*2, 0)
   )
)</f>
        <v>8.4</v>
      </c>
      <c r="J758" s="53" t="str">
        <f>IF(tblHP[[#This Row],[Lead_Score]] &gt;= $M$2, "High",
 IF(tblHP[[#This Row],[Lead_Score]] &gt;= $M$3, "Medium", "Low"))</f>
        <v>High</v>
      </c>
    </row>
    <row r="759" spans="1:10" x14ac:dyDescent="0.3">
      <c r="A759" s="68" t="s">
        <v>785</v>
      </c>
      <c r="B759" s="69" t="s">
        <v>21</v>
      </c>
      <c r="C759" s="69" t="s">
        <v>30</v>
      </c>
      <c r="D759" s="69">
        <f>IF(NOT(ISBLANK(tblClean[[#This Row],[Pre-Booking Date]])), 1, 0)</f>
        <v>1</v>
      </c>
      <c r="E759" s="69">
        <f>IF(NOT(ISBLANK(tblClean[[#This Row],[Booking Date]])), 1, 0)</f>
        <v>1</v>
      </c>
      <c r="F759" s="70">
        <v>6</v>
      </c>
      <c r="G759" s="42">
        <v>45943</v>
      </c>
      <c r="H759" s="66" cm="1">
        <f t="array" ref="H759">IFERROR(INDEX(tblClean[Is_Cancelled],ROW()-1),"")</f>
        <v>0</v>
      </c>
      <c r="I759"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759" s="53" t="str">
        <f>IF(tblHP[[#This Row],[Lead_Score]] &gt;= $M$2, "High",
 IF(tblHP[[#This Row],[Lead_Score]] &gt;= $M$3, "Medium", "Low"))</f>
        <v>High</v>
      </c>
    </row>
    <row r="760" spans="1:10" x14ac:dyDescent="0.3">
      <c r="A760" s="65" t="s">
        <v>786</v>
      </c>
      <c r="B760" s="66" t="s">
        <v>15</v>
      </c>
      <c r="C760" s="66" t="s">
        <v>30</v>
      </c>
      <c r="D760" s="66">
        <f>IF(NOT(ISBLANK(tblClean[[#This Row],[Pre-Booking Date]])), 1, 0)</f>
        <v>1</v>
      </c>
      <c r="E760" s="66">
        <f>IF(NOT(ISBLANK(tblClean[[#This Row],[Booking Date]])), 1, 0)</f>
        <v>1</v>
      </c>
      <c r="F760" s="67">
        <v>6</v>
      </c>
      <c r="G760" s="35">
        <v>45931</v>
      </c>
      <c r="H760" s="66" cm="1">
        <f t="array" ref="H760">IFERROR(INDEX(tblClean[Is_Cancelled],ROW()-1),"")</f>
        <v>0</v>
      </c>
      <c r="I760"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760" s="53" t="str">
        <f>IF(tblHP[[#This Row],[Lead_Score]] &gt;= $M$2, "High",
 IF(tblHP[[#This Row],[Lead_Score]] &gt;= $M$3, "Medium", "Low"))</f>
        <v>High</v>
      </c>
    </row>
    <row r="761" spans="1:10" x14ac:dyDescent="0.3">
      <c r="A761" s="68" t="s">
        <v>787</v>
      </c>
      <c r="B761" s="69" t="s">
        <v>21</v>
      </c>
      <c r="C761" s="69" t="s">
        <v>22</v>
      </c>
      <c r="D761" s="69">
        <f>IF(NOT(ISBLANK(tblClean[[#This Row],[Pre-Booking Date]])), 1, 0)</f>
        <v>1</v>
      </c>
      <c r="E761" s="69">
        <f>IF(NOT(ISBLANK(tblClean[[#This Row],[Booking Date]])), 1, 0)</f>
        <v>1</v>
      </c>
      <c r="F761" s="70"/>
      <c r="G761" s="42">
        <v>45939</v>
      </c>
      <c r="H761" s="66" cm="1">
        <f t="array" ref="H761">IFERROR(INDEX(tblClean[Is_Cancelled],ROW()-1),"")</f>
        <v>1</v>
      </c>
      <c r="I761" s="53">
        <f>IF(tblHP[[#This Row],[Is_Cancelled]]=1, 0,
   (IF(tblHP[[#This Row],[Lead Type]]="Hot",3,IF(tblHP[[#This Row],[Lead Type]]="Warm",2,IF(tblHP[[#This Row],[Lead Type]]="Cold",1,0)))
    + IF(tblHP[[#This Row],[Is_Booked]]=1,4,IF(tblHP[[#This Row],[Is_PreBooked]]=1,2,0))
    + IF(ISNUMBER(tblHP[[#This Row],[Customer Rating]]), tblHP[[#This Row],[Customer Rating]]/10*2, 0)
   )
)</f>
        <v>0</v>
      </c>
      <c r="J761" s="53" t="str">
        <f>IF(tblHP[[#This Row],[Lead_Score]] &gt;= $M$2, "High",
 IF(tblHP[[#This Row],[Lead_Score]] &gt;= $M$3, "Medium", "Low"))</f>
        <v>Low</v>
      </c>
    </row>
    <row r="762" spans="1:10" x14ac:dyDescent="0.3">
      <c r="A762" s="65" t="s">
        <v>788</v>
      </c>
      <c r="B762" s="66" t="s">
        <v>21</v>
      </c>
      <c r="C762" s="66" t="s">
        <v>30</v>
      </c>
      <c r="D762" s="66">
        <f>IF(NOT(ISBLANK(tblClean[[#This Row],[Pre-Booking Date]])), 1, 0)</f>
        <v>1</v>
      </c>
      <c r="E762" s="66">
        <f>IF(NOT(ISBLANK(tblClean[[#This Row],[Booking Date]])), 1, 0)</f>
        <v>1</v>
      </c>
      <c r="F762" s="67">
        <v>2</v>
      </c>
      <c r="G762" s="35">
        <v>45948</v>
      </c>
      <c r="H762" s="66" cm="1">
        <f t="array" ref="H762">IFERROR(INDEX(tblClean[Is_Cancelled],ROW()-1),"")</f>
        <v>0</v>
      </c>
      <c r="I762" s="53">
        <f>IF(tblHP[[#This Row],[Is_Cancelled]]=1, 0,
   (IF(tblHP[[#This Row],[Lead Type]]="Hot",3,IF(tblHP[[#This Row],[Lead Type]]="Warm",2,IF(tblHP[[#This Row],[Lead Type]]="Cold",1,0)))
    + IF(tblHP[[#This Row],[Is_Booked]]=1,4,IF(tblHP[[#This Row],[Is_PreBooked]]=1,2,0))
    + IF(ISNUMBER(tblHP[[#This Row],[Customer Rating]]), tblHP[[#This Row],[Customer Rating]]/10*2, 0)
   )
)</f>
        <v>7.4</v>
      </c>
      <c r="J762" s="53" t="str">
        <f>IF(tblHP[[#This Row],[Lead_Score]] &gt;= $M$2, "High",
 IF(tblHP[[#This Row],[Lead_Score]] &gt;= $M$3, "Medium", "Low"))</f>
        <v>Low</v>
      </c>
    </row>
    <row r="763" spans="1:10" x14ac:dyDescent="0.3">
      <c r="A763" s="68" t="s">
        <v>789</v>
      </c>
      <c r="B763" s="69" t="s">
        <v>15</v>
      </c>
      <c r="C763" s="69" t="s">
        <v>16</v>
      </c>
      <c r="D763" s="69">
        <f>IF(NOT(ISBLANK(tblClean[[#This Row],[Pre-Booking Date]])), 1, 0)</f>
        <v>1</v>
      </c>
      <c r="E763" s="69">
        <f>IF(NOT(ISBLANK(tblClean[[#This Row],[Booking Date]])), 1, 0)</f>
        <v>1</v>
      </c>
      <c r="F763" s="70">
        <v>8</v>
      </c>
      <c r="G763" s="42">
        <v>45934</v>
      </c>
      <c r="H763" s="66" cm="1">
        <f t="array" ref="H763">IFERROR(INDEX(tblClean[Is_Cancelled],ROW()-1),"")</f>
        <v>0</v>
      </c>
      <c r="I763" s="53">
        <f>IF(tblHP[[#This Row],[Is_Cancelled]]=1, 0,
   (IF(tblHP[[#This Row],[Lead Type]]="Hot",3,IF(tblHP[[#This Row],[Lead Type]]="Warm",2,IF(tblHP[[#This Row],[Lead Type]]="Cold",1,0)))
    + IF(tblHP[[#This Row],[Is_Booked]]=1,4,IF(tblHP[[#This Row],[Is_PreBooked]]=1,2,0))
    + IF(ISNUMBER(tblHP[[#This Row],[Customer Rating]]), tblHP[[#This Row],[Customer Rating]]/10*2, 0)
   )
)</f>
        <v>7.6</v>
      </c>
      <c r="J763" s="53" t="str">
        <f>IF(tblHP[[#This Row],[Lead_Score]] &gt;= $M$2, "High",
 IF(tblHP[[#This Row],[Lead_Score]] &gt;= $M$3, "Medium", "Low"))</f>
        <v>Medium</v>
      </c>
    </row>
    <row r="764" spans="1:10" x14ac:dyDescent="0.3">
      <c r="A764" s="65" t="s">
        <v>790</v>
      </c>
      <c r="B764" s="66" t="s">
        <v>32</v>
      </c>
      <c r="C764" s="66" t="s">
        <v>22</v>
      </c>
      <c r="D764" s="66">
        <f>IF(NOT(ISBLANK(tblClean[[#This Row],[Pre-Booking Date]])), 1, 0)</f>
        <v>1</v>
      </c>
      <c r="E764" s="66">
        <f>IF(NOT(ISBLANK(tblClean[[#This Row],[Booking Date]])), 1, 0)</f>
        <v>1</v>
      </c>
      <c r="F764" s="67"/>
      <c r="G764" s="35">
        <v>45945</v>
      </c>
      <c r="H764" s="66" cm="1">
        <f t="array" ref="H764">IFERROR(INDEX(tblClean[Is_Cancelled],ROW()-1),"")</f>
        <v>1</v>
      </c>
      <c r="I764" s="53">
        <f>IF(tblHP[[#This Row],[Is_Cancelled]]=1, 0,
   (IF(tblHP[[#This Row],[Lead Type]]="Hot",3,IF(tblHP[[#This Row],[Lead Type]]="Warm",2,IF(tblHP[[#This Row],[Lead Type]]="Cold",1,0)))
    + IF(tblHP[[#This Row],[Is_Booked]]=1,4,IF(tblHP[[#This Row],[Is_PreBooked]]=1,2,0))
    + IF(ISNUMBER(tblHP[[#This Row],[Customer Rating]]), tblHP[[#This Row],[Customer Rating]]/10*2, 0)
   )
)</f>
        <v>0</v>
      </c>
      <c r="J764" s="53" t="str">
        <f>IF(tblHP[[#This Row],[Lead_Score]] &gt;= $M$2, "High",
 IF(tblHP[[#This Row],[Lead_Score]] &gt;= $M$3, "Medium", "Low"))</f>
        <v>Low</v>
      </c>
    </row>
    <row r="765" spans="1:10" x14ac:dyDescent="0.3">
      <c r="A765" s="68" t="s">
        <v>791</v>
      </c>
      <c r="B765" s="69" t="s">
        <v>21</v>
      </c>
      <c r="C765" s="69" t="s">
        <v>16</v>
      </c>
      <c r="D765" s="69">
        <f>IF(NOT(ISBLANK(tblClean[[#This Row],[Pre-Booking Date]])), 1, 0)</f>
        <v>1</v>
      </c>
      <c r="E765" s="69">
        <f>IF(NOT(ISBLANK(tblClean[[#This Row],[Booking Date]])), 1, 0)</f>
        <v>1</v>
      </c>
      <c r="F765" s="70"/>
      <c r="G765" s="42">
        <v>45942</v>
      </c>
      <c r="H765" s="66" cm="1">
        <f t="array" ref="H765">IFERROR(INDEX(tblClean[Is_Cancelled],ROW()-1),"")</f>
        <v>1</v>
      </c>
      <c r="I765" s="53">
        <f>IF(tblHP[[#This Row],[Is_Cancelled]]=1, 0,
   (IF(tblHP[[#This Row],[Lead Type]]="Hot",3,IF(tblHP[[#This Row],[Lead Type]]="Warm",2,IF(tblHP[[#This Row],[Lead Type]]="Cold",1,0)))
    + IF(tblHP[[#This Row],[Is_Booked]]=1,4,IF(tblHP[[#This Row],[Is_PreBooked]]=1,2,0))
    + IF(ISNUMBER(tblHP[[#This Row],[Customer Rating]]), tblHP[[#This Row],[Customer Rating]]/10*2, 0)
   )
)</f>
        <v>0</v>
      </c>
      <c r="J765" s="53" t="str">
        <f>IF(tblHP[[#This Row],[Lead_Score]] &gt;= $M$2, "High",
 IF(tblHP[[#This Row],[Lead_Score]] &gt;= $M$3, "Medium", "Low"))</f>
        <v>Low</v>
      </c>
    </row>
    <row r="766" spans="1:10" x14ac:dyDescent="0.3">
      <c r="A766" s="65" t="s">
        <v>792</v>
      </c>
      <c r="B766" s="66" t="s">
        <v>32</v>
      </c>
      <c r="C766" s="66" t="s">
        <v>22</v>
      </c>
      <c r="D766" s="66">
        <f>IF(NOT(ISBLANK(tblClean[[#This Row],[Pre-Booking Date]])), 1, 0)</f>
        <v>1</v>
      </c>
      <c r="E766" s="66">
        <f>IF(NOT(ISBLANK(tblClean[[#This Row],[Booking Date]])), 1, 0)</f>
        <v>1</v>
      </c>
      <c r="F766" s="67"/>
      <c r="G766" s="35">
        <v>45952</v>
      </c>
      <c r="H766" s="66" cm="1">
        <f t="array" ref="H766">IFERROR(INDEX(tblClean[Is_Cancelled],ROW()-1),"")</f>
        <v>1</v>
      </c>
      <c r="I766" s="53">
        <f>IF(tblHP[[#This Row],[Is_Cancelled]]=1, 0,
   (IF(tblHP[[#This Row],[Lead Type]]="Hot",3,IF(tblHP[[#This Row],[Lead Type]]="Warm",2,IF(tblHP[[#This Row],[Lead Type]]="Cold",1,0)))
    + IF(tblHP[[#This Row],[Is_Booked]]=1,4,IF(tblHP[[#This Row],[Is_PreBooked]]=1,2,0))
    + IF(ISNUMBER(tblHP[[#This Row],[Customer Rating]]), tblHP[[#This Row],[Customer Rating]]/10*2, 0)
   )
)</f>
        <v>0</v>
      </c>
      <c r="J766" s="53" t="str">
        <f>IF(tblHP[[#This Row],[Lead_Score]] &gt;= $M$2, "High",
 IF(tblHP[[#This Row],[Lead_Score]] &gt;= $M$3, "Medium", "Low"))</f>
        <v>Low</v>
      </c>
    </row>
    <row r="767" spans="1:10" x14ac:dyDescent="0.3">
      <c r="A767" s="68" t="s">
        <v>793</v>
      </c>
      <c r="B767" s="69" t="s">
        <v>19</v>
      </c>
      <c r="C767" s="69" t="s">
        <v>16</v>
      </c>
      <c r="D767" s="69">
        <f>IF(NOT(ISBLANK(tblClean[[#This Row],[Pre-Booking Date]])), 1, 0)</f>
        <v>1</v>
      </c>
      <c r="E767" s="69">
        <f>IF(NOT(ISBLANK(tblClean[[#This Row],[Booking Date]])), 1, 0)</f>
        <v>1</v>
      </c>
      <c r="F767" s="70">
        <v>1</v>
      </c>
      <c r="G767" s="42">
        <v>45954</v>
      </c>
      <c r="H767" s="66" cm="1">
        <f t="array" ref="H767">IFERROR(INDEX(tblClean[Is_Cancelled],ROW()-1),"")</f>
        <v>0</v>
      </c>
      <c r="I767" s="53">
        <f>IF(tblHP[[#This Row],[Is_Cancelled]]=1, 0,
   (IF(tblHP[[#This Row],[Lead Type]]="Hot",3,IF(tblHP[[#This Row],[Lead Type]]="Warm",2,IF(tblHP[[#This Row],[Lead Type]]="Cold",1,0)))
    + IF(tblHP[[#This Row],[Is_Booked]]=1,4,IF(tblHP[[#This Row],[Is_PreBooked]]=1,2,0))
    + IF(ISNUMBER(tblHP[[#This Row],[Customer Rating]]), tblHP[[#This Row],[Customer Rating]]/10*2, 0)
   )
)</f>
        <v>6.2</v>
      </c>
      <c r="J767" s="53" t="str">
        <f>IF(tblHP[[#This Row],[Lead_Score]] &gt;= $M$2, "High",
 IF(tblHP[[#This Row],[Lead_Score]] &gt;= $M$3, "Medium", "Low"))</f>
        <v>Low</v>
      </c>
    </row>
    <row r="768" spans="1:10" x14ac:dyDescent="0.3">
      <c r="A768" s="65" t="s">
        <v>794</v>
      </c>
      <c r="B768" s="66" t="s">
        <v>21</v>
      </c>
      <c r="C768" s="66" t="s">
        <v>22</v>
      </c>
      <c r="D768" s="66">
        <f>IF(NOT(ISBLANK(tblClean[[#This Row],[Pre-Booking Date]])), 1, 0)</f>
        <v>0</v>
      </c>
      <c r="E768" s="66">
        <f>IF(NOT(ISBLANK(tblClean[[#This Row],[Booking Date]])), 1, 0)</f>
        <v>0</v>
      </c>
      <c r="F768" s="67"/>
      <c r="G768" s="35">
        <v>45952</v>
      </c>
      <c r="H768" s="66" cm="1">
        <f t="array" ref="H768">IFERROR(INDEX(tblClean[Is_Cancelled],ROW()-1),"")</f>
        <v>1</v>
      </c>
      <c r="I768" s="53">
        <f>IF(tblHP[[#This Row],[Is_Cancelled]]=1, 0,
   (IF(tblHP[[#This Row],[Lead Type]]="Hot",3,IF(tblHP[[#This Row],[Lead Type]]="Warm",2,IF(tblHP[[#This Row],[Lead Type]]="Cold",1,0)))
    + IF(tblHP[[#This Row],[Is_Booked]]=1,4,IF(tblHP[[#This Row],[Is_PreBooked]]=1,2,0))
    + IF(ISNUMBER(tblHP[[#This Row],[Customer Rating]]), tblHP[[#This Row],[Customer Rating]]/10*2, 0)
   )
)</f>
        <v>0</v>
      </c>
      <c r="J768" s="53" t="str">
        <f>IF(tblHP[[#This Row],[Lead_Score]] &gt;= $M$2, "High",
 IF(tblHP[[#This Row],[Lead_Score]] &gt;= $M$3, "Medium", "Low"))</f>
        <v>Low</v>
      </c>
    </row>
    <row r="769" spans="1:10" x14ac:dyDescent="0.3">
      <c r="A769" s="68" t="s">
        <v>795</v>
      </c>
      <c r="B769" s="69" t="s">
        <v>32</v>
      </c>
      <c r="C769" s="69" t="s">
        <v>30</v>
      </c>
      <c r="D769" s="69">
        <f>IF(NOT(ISBLANK(tblClean[[#This Row],[Pre-Booking Date]])), 1, 0)</f>
        <v>1</v>
      </c>
      <c r="E769" s="69">
        <f>IF(NOT(ISBLANK(tblClean[[#This Row],[Booking Date]])), 1, 0)</f>
        <v>1</v>
      </c>
      <c r="F769" s="70">
        <v>0</v>
      </c>
      <c r="G769" s="42">
        <v>45939</v>
      </c>
      <c r="H769" s="66" cm="1">
        <f t="array" ref="H769">IFERROR(INDEX(tblClean[Is_Cancelled],ROW()-1),"")</f>
        <v>0</v>
      </c>
      <c r="I769" s="53">
        <f>IF(tblHP[[#This Row],[Is_Cancelled]]=1, 0,
   (IF(tblHP[[#This Row],[Lead Type]]="Hot",3,IF(tblHP[[#This Row],[Lead Type]]="Warm",2,IF(tblHP[[#This Row],[Lead Type]]="Cold",1,0)))
    + IF(tblHP[[#This Row],[Is_Booked]]=1,4,IF(tblHP[[#This Row],[Is_PreBooked]]=1,2,0))
    + IF(ISNUMBER(tblHP[[#This Row],[Customer Rating]]), tblHP[[#This Row],[Customer Rating]]/10*2, 0)
   )
)</f>
        <v>7</v>
      </c>
      <c r="J769" s="53" t="str">
        <f>IF(tblHP[[#This Row],[Lead_Score]] &gt;= $M$2, "High",
 IF(tblHP[[#This Row],[Lead_Score]] &gt;= $M$3, "Medium", "Low"))</f>
        <v>Low</v>
      </c>
    </row>
    <row r="770" spans="1:10" x14ac:dyDescent="0.3">
      <c r="A770" s="65" t="s">
        <v>796</v>
      </c>
      <c r="B770" s="66" t="s">
        <v>32</v>
      </c>
      <c r="C770" s="66" t="s">
        <v>30</v>
      </c>
      <c r="D770" s="66">
        <f>IF(NOT(ISBLANK(tblClean[[#This Row],[Pre-Booking Date]])), 1, 0)</f>
        <v>1</v>
      </c>
      <c r="E770" s="66">
        <f>IF(NOT(ISBLANK(tblClean[[#This Row],[Booking Date]])), 1, 0)</f>
        <v>1</v>
      </c>
      <c r="F770" s="67">
        <v>4</v>
      </c>
      <c r="G770" s="35">
        <v>45949</v>
      </c>
      <c r="H770" s="66" cm="1">
        <f t="array" ref="H770">IFERROR(INDEX(tblClean[Is_Cancelled],ROW()-1),"")</f>
        <v>0</v>
      </c>
      <c r="I770" s="53">
        <f>IF(tblHP[[#This Row],[Is_Cancelled]]=1, 0,
   (IF(tblHP[[#This Row],[Lead Type]]="Hot",3,IF(tblHP[[#This Row],[Lead Type]]="Warm",2,IF(tblHP[[#This Row],[Lead Type]]="Cold",1,0)))
    + IF(tblHP[[#This Row],[Is_Booked]]=1,4,IF(tblHP[[#This Row],[Is_PreBooked]]=1,2,0))
    + IF(ISNUMBER(tblHP[[#This Row],[Customer Rating]]), tblHP[[#This Row],[Customer Rating]]/10*2, 0)
   )
)</f>
        <v>7.8</v>
      </c>
      <c r="J770" s="53" t="str">
        <f>IF(tblHP[[#This Row],[Lead_Score]] &gt;= $M$2, "High",
 IF(tblHP[[#This Row],[Lead_Score]] &gt;= $M$3, "Medium", "Low"))</f>
        <v>Medium</v>
      </c>
    </row>
    <row r="771" spans="1:10" x14ac:dyDescent="0.3">
      <c r="A771" s="68" t="s">
        <v>797</v>
      </c>
      <c r="B771" s="69" t="s">
        <v>19</v>
      </c>
      <c r="C771" s="69" t="s">
        <v>16</v>
      </c>
      <c r="D771" s="69">
        <f>IF(NOT(ISBLANK(tblClean[[#This Row],[Pre-Booking Date]])), 1, 0)</f>
        <v>0</v>
      </c>
      <c r="E771" s="69">
        <f>IF(NOT(ISBLANK(tblClean[[#This Row],[Booking Date]])), 1, 0)</f>
        <v>0</v>
      </c>
      <c r="F771" s="70">
        <v>0</v>
      </c>
      <c r="G771" s="42">
        <v>45943</v>
      </c>
      <c r="H771" s="66" cm="1">
        <f t="array" ref="H771">IFERROR(INDEX(tblClean[Is_Cancelled],ROW()-1),"")</f>
        <v>0</v>
      </c>
      <c r="I771" s="53">
        <f>IF(tblHP[[#This Row],[Is_Cancelled]]=1, 0,
   (IF(tblHP[[#This Row],[Lead Type]]="Hot",3,IF(tblHP[[#This Row],[Lead Type]]="Warm",2,IF(tblHP[[#This Row],[Lead Type]]="Cold",1,0)))
    + IF(tblHP[[#This Row],[Is_Booked]]=1,4,IF(tblHP[[#This Row],[Is_PreBooked]]=1,2,0))
    + IF(ISNUMBER(tblHP[[#This Row],[Customer Rating]]), tblHP[[#This Row],[Customer Rating]]/10*2, 0)
   )
)</f>
        <v>2</v>
      </c>
      <c r="J771" s="53" t="str">
        <f>IF(tblHP[[#This Row],[Lead_Score]] &gt;= $M$2, "High",
 IF(tblHP[[#This Row],[Lead_Score]] &gt;= $M$3, "Medium", "Low"))</f>
        <v>Low</v>
      </c>
    </row>
    <row r="772" spans="1:10" x14ac:dyDescent="0.3">
      <c r="A772" s="65" t="s">
        <v>798</v>
      </c>
      <c r="B772" s="66" t="s">
        <v>32</v>
      </c>
      <c r="C772" s="66" t="s">
        <v>22</v>
      </c>
      <c r="D772" s="66">
        <f>IF(NOT(ISBLANK(tblClean[[#This Row],[Pre-Booking Date]])), 1, 0)</f>
        <v>1</v>
      </c>
      <c r="E772" s="66">
        <f>IF(NOT(ISBLANK(tblClean[[#This Row],[Booking Date]])), 1, 0)</f>
        <v>1</v>
      </c>
      <c r="F772" s="67"/>
      <c r="G772" s="35">
        <v>45957</v>
      </c>
      <c r="H772" s="66" cm="1">
        <f t="array" ref="H772">IFERROR(INDEX(tblClean[Is_Cancelled],ROW()-1),"")</f>
        <v>1</v>
      </c>
      <c r="I772" s="53">
        <f>IF(tblHP[[#This Row],[Is_Cancelled]]=1, 0,
   (IF(tblHP[[#This Row],[Lead Type]]="Hot",3,IF(tblHP[[#This Row],[Lead Type]]="Warm",2,IF(tblHP[[#This Row],[Lead Type]]="Cold",1,0)))
    + IF(tblHP[[#This Row],[Is_Booked]]=1,4,IF(tblHP[[#This Row],[Is_PreBooked]]=1,2,0))
    + IF(ISNUMBER(tblHP[[#This Row],[Customer Rating]]), tblHP[[#This Row],[Customer Rating]]/10*2, 0)
   )
)</f>
        <v>0</v>
      </c>
      <c r="J772" s="53" t="str">
        <f>IF(tblHP[[#This Row],[Lead_Score]] &gt;= $M$2, "High",
 IF(tblHP[[#This Row],[Lead_Score]] &gt;= $M$3, "Medium", "Low"))</f>
        <v>Low</v>
      </c>
    </row>
    <row r="773" spans="1:10" x14ac:dyDescent="0.3">
      <c r="A773" s="68" t="s">
        <v>799</v>
      </c>
      <c r="B773" s="69" t="s">
        <v>32</v>
      </c>
      <c r="C773" s="69" t="s">
        <v>22</v>
      </c>
      <c r="D773" s="69">
        <f>IF(NOT(ISBLANK(tblClean[[#This Row],[Pre-Booking Date]])), 1, 0)</f>
        <v>0</v>
      </c>
      <c r="E773" s="69">
        <f>IF(NOT(ISBLANK(tblClean[[#This Row],[Booking Date]])), 1, 0)</f>
        <v>0</v>
      </c>
      <c r="F773" s="70"/>
      <c r="G773" s="42">
        <v>45951</v>
      </c>
      <c r="H773" s="66" cm="1">
        <f t="array" ref="H773">IFERROR(INDEX(tblClean[Is_Cancelled],ROW()-1),"")</f>
        <v>1</v>
      </c>
      <c r="I773" s="53">
        <f>IF(tblHP[[#This Row],[Is_Cancelled]]=1, 0,
   (IF(tblHP[[#This Row],[Lead Type]]="Hot",3,IF(tblHP[[#This Row],[Lead Type]]="Warm",2,IF(tblHP[[#This Row],[Lead Type]]="Cold",1,0)))
    + IF(tblHP[[#This Row],[Is_Booked]]=1,4,IF(tblHP[[#This Row],[Is_PreBooked]]=1,2,0))
    + IF(ISNUMBER(tblHP[[#This Row],[Customer Rating]]), tblHP[[#This Row],[Customer Rating]]/10*2, 0)
   )
)</f>
        <v>0</v>
      </c>
      <c r="J773" s="53" t="str">
        <f>IF(tblHP[[#This Row],[Lead_Score]] &gt;= $M$2, "High",
 IF(tblHP[[#This Row],[Lead_Score]] &gt;= $M$3, "Medium", "Low"))</f>
        <v>Low</v>
      </c>
    </row>
    <row r="774" spans="1:10" x14ac:dyDescent="0.3">
      <c r="A774" s="65" t="s">
        <v>800</v>
      </c>
      <c r="B774" s="66" t="s">
        <v>19</v>
      </c>
      <c r="C774" s="66" t="s">
        <v>30</v>
      </c>
      <c r="D774" s="66">
        <f>IF(NOT(ISBLANK(tblClean[[#This Row],[Pre-Booking Date]])), 1, 0)</f>
        <v>1</v>
      </c>
      <c r="E774" s="66">
        <f>IF(NOT(ISBLANK(tblClean[[#This Row],[Booking Date]])), 1, 0)</f>
        <v>1</v>
      </c>
      <c r="F774" s="67">
        <v>4</v>
      </c>
      <c r="G774" s="35">
        <v>45961</v>
      </c>
      <c r="H774" s="66" cm="1">
        <f t="array" ref="H774">IFERROR(INDEX(tblClean[Is_Cancelled],ROW()-1),"")</f>
        <v>0</v>
      </c>
      <c r="I774" s="53">
        <f>IF(tblHP[[#This Row],[Is_Cancelled]]=1, 0,
   (IF(tblHP[[#This Row],[Lead Type]]="Hot",3,IF(tblHP[[#This Row],[Lead Type]]="Warm",2,IF(tblHP[[#This Row],[Lead Type]]="Cold",1,0)))
    + IF(tblHP[[#This Row],[Is_Booked]]=1,4,IF(tblHP[[#This Row],[Is_PreBooked]]=1,2,0))
    + IF(ISNUMBER(tblHP[[#This Row],[Customer Rating]]), tblHP[[#This Row],[Customer Rating]]/10*2, 0)
   )
)</f>
        <v>7.8</v>
      </c>
      <c r="J774" s="53" t="str">
        <f>IF(tblHP[[#This Row],[Lead_Score]] &gt;= $M$2, "High",
 IF(tblHP[[#This Row],[Lead_Score]] &gt;= $M$3, "Medium", "Low"))</f>
        <v>Medium</v>
      </c>
    </row>
    <row r="775" spans="1:10" x14ac:dyDescent="0.3">
      <c r="A775" s="68" t="s">
        <v>801</v>
      </c>
      <c r="B775" s="69" t="s">
        <v>21</v>
      </c>
      <c r="C775" s="69" t="s">
        <v>30</v>
      </c>
      <c r="D775" s="69">
        <f>IF(NOT(ISBLANK(tblClean[[#This Row],[Pre-Booking Date]])), 1, 0)</f>
        <v>0</v>
      </c>
      <c r="E775" s="69">
        <f>IF(NOT(ISBLANK(tblClean[[#This Row],[Booking Date]])), 1, 0)</f>
        <v>0</v>
      </c>
      <c r="F775" s="70">
        <v>1</v>
      </c>
      <c r="G775" s="42">
        <v>45942</v>
      </c>
      <c r="H775" s="66" cm="1">
        <f t="array" ref="H775">IFERROR(INDEX(tblClean[Is_Cancelled],ROW()-1),"")</f>
        <v>0</v>
      </c>
      <c r="I775" s="53">
        <f>IF(tblHP[[#This Row],[Is_Cancelled]]=1, 0,
   (IF(tblHP[[#This Row],[Lead Type]]="Hot",3,IF(tblHP[[#This Row],[Lead Type]]="Warm",2,IF(tblHP[[#This Row],[Lead Type]]="Cold",1,0)))
    + IF(tblHP[[#This Row],[Is_Booked]]=1,4,IF(tblHP[[#This Row],[Is_PreBooked]]=1,2,0))
    + IF(ISNUMBER(tblHP[[#This Row],[Customer Rating]]), tblHP[[#This Row],[Customer Rating]]/10*2, 0)
   )
)</f>
        <v>3.2</v>
      </c>
      <c r="J775" s="53" t="str">
        <f>IF(tblHP[[#This Row],[Lead_Score]] &gt;= $M$2, "High",
 IF(tblHP[[#This Row],[Lead_Score]] &gt;= $M$3, "Medium", "Low"))</f>
        <v>Low</v>
      </c>
    </row>
    <row r="776" spans="1:10" x14ac:dyDescent="0.3">
      <c r="A776" s="65" t="s">
        <v>802</v>
      </c>
      <c r="B776" s="66" t="s">
        <v>32</v>
      </c>
      <c r="C776" s="66" t="s">
        <v>22</v>
      </c>
      <c r="D776" s="66">
        <f>IF(NOT(ISBLANK(tblClean[[#This Row],[Pre-Booking Date]])), 1, 0)</f>
        <v>1</v>
      </c>
      <c r="E776" s="66">
        <f>IF(NOT(ISBLANK(tblClean[[#This Row],[Booking Date]])), 1, 0)</f>
        <v>1</v>
      </c>
      <c r="F776" s="67"/>
      <c r="G776" s="35">
        <v>45934</v>
      </c>
      <c r="H776" s="66" cm="1">
        <f t="array" ref="H776">IFERROR(INDEX(tblClean[Is_Cancelled],ROW()-1),"")</f>
        <v>1</v>
      </c>
      <c r="I776" s="53">
        <f>IF(tblHP[[#This Row],[Is_Cancelled]]=1, 0,
   (IF(tblHP[[#This Row],[Lead Type]]="Hot",3,IF(tblHP[[#This Row],[Lead Type]]="Warm",2,IF(tblHP[[#This Row],[Lead Type]]="Cold",1,0)))
    + IF(tblHP[[#This Row],[Is_Booked]]=1,4,IF(tblHP[[#This Row],[Is_PreBooked]]=1,2,0))
    + IF(ISNUMBER(tblHP[[#This Row],[Customer Rating]]), tblHP[[#This Row],[Customer Rating]]/10*2, 0)
   )
)</f>
        <v>0</v>
      </c>
      <c r="J776" s="53" t="str">
        <f>IF(tblHP[[#This Row],[Lead_Score]] &gt;= $M$2, "High",
 IF(tblHP[[#This Row],[Lead_Score]] &gt;= $M$3, "Medium", "Low"))</f>
        <v>Low</v>
      </c>
    </row>
    <row r="777" spans="1:10" x14ac:dyDescent="0.3">
      <c r="A777" s="68" t="s">
        <v>803</v>
      </c>
      <c r="B777" s="69" t="s">
        <v>32</v>
      </c>
      <c r="C777" s="69" t="s">
        <v>30</v>
      </c>
      <c r="D777" s="69">
        <f>IF(NOT(ISBLANK(tblClean[[#This Row],[Pre-Booking Date]])), 1, 0)</f>
        <v>1</v>
      </c>
      <c r="E777" s="69">
        <f>IF(NOT(ISBLANK(tblClean[[#This Row],[Booking Date]])), 1, 0)</f>
        <v>1</v>
      </c>
      <c r="F777" s="70">
        <v>10</v>
      </c>
      <c r="G777" s="42">
        <v>45952</v>
      </c>
      <c r="H777" s="66" cm="1">
        <f t="array" ref="H777">IFERROR(INDEX(tblClean[Is_Cancelled],ROW()-1),"")</f>
        <v>0</v>
      </c>
      <c r="I777" s="53">
        <f>IF(tblHP[[#This Row],[Is_Cancelled]]=1, 0,
   (IF(tblHP[[#This Row],[Lead Type]]="Hot",3,IF(tblHP[[#This Row],[Lead Type]]="Warm",2,IF(tblHP[[#This Row],[Lead Type]]="Cold",1,0)))
    + IF(tblHP[[#This Row],[Is_Booked]]=1,4,IF(tblHP[[#This Row],[Is_PreBooked]]=1,2,0))
    + IF(ISNUMBER(tblHP[[#This Row],[Customer Rating]]), tblHP[[#This Row],[Customer Rating]]/10*2, 0)
   )
)</f>
        <v>9</v>
      </c>
      <c r="J777" s="53" t="str">
        <f>IF(tblHP[[#This Row],[Lead_Score]] &gt;= $M$2, "High",
 IF(tblHP[[#This Row],[Lead_Score]] &gt;= $M$3, "Medium", "Low"))</f>
        <v>High</v>
      </c>
    </row>
    <row r="778" spans="1:10" x14ac:dyDescent="0.3">
      <c r="A778" s="65" t="s">
        <v>804</v>
      </c>
      <c r="B778" s="66" t="s">
        <v>32</v>
      </c>
      <c r="C778" s="66" t="s">
        <v>16</v>
      </c>
      <c r="D778" s="66">
        <f>IF(NOT(ISBLANK(tblClean[[#This Row],[Pre-Booking Date]])), 1, 0)</f>
        <v>1</v>
      </c>
      <c r="E778" s="66">
        <f>IF(NOT(ISBLANK(tblClean[[#This Row],[Booking Date]])), 1, 0)</f>
        <v>1</v>
      </c>
      <c r="F778" s="67">
        <v>1</v>
      </c>
      <c r="G778" s="35">
        <v>45938</v>
      </c>
      <c r="H778" s="66" cm="1">
        <f t="array" ref="H778">IFERROR(INDEX(tblClean[Is_Cancelled],ROW()-1),"")</f>
        <v>0</v>
      </c>
      <c r="I778" s="53">
        <f>IF(tblHP[[#This Row],[Is_Cancelled]]=1, 0,
   (IF(tblHP[[#This Row],[Lead Type]]="Hot",3,IF(tblHP[[#This Row],[Lead Type]]="Warm",2,IF(tblHP[[#This Row],[Lead Type]]="Cold",1,0)))
    + IF(tblHP[[#This Row],[Is_Booked]]=1,4,IF(tblHP[[#This Row],[Is_PreBooked]]=1,2,0))
    + IF(ISNUMBER(tblHP[[#This Row],[Customer Rating]]), tblHP[[#This Row],[Customer Rating]]/10*2, 0)
   )
)</f>
        <v>6.2</v>
      </c>
      <c r="J778" s="53" t="str">
        <f>IF(tblHP[[#This Row],[Lead_Score]] &gt;= $M$2, "High",
 IF(tblHP[[#This Row],[Lead_Score]] &gt;= $M$3, "Medium", "Low"))</f>
        <v>Low</v>
      </c>
    </row>
    <row r="779" spans="1:10" x14ac:dyDescent="0.3">
      <c r="A779" s="68" t="s">
        <v>805</v>
      </c>
      <c r="B779" s="69" t="s">
        <v>15</v>
      </c>
      <c r="C779" s="69" t="s">
        <v>22</v>
      </c>
      <c r="D779" s="69">
        <f>IF(NOT(ISBLANK(tblClean[[#This Row],[Pre-Booking Date]])), 1, 0)</f>
        <v>0</v>
      </c>
      <c r="E779" s="69">
        <f>IF(NOT(ISBLANK(tblClean[[#This Row],[Booking Date]])), 1, 0)</f>
        <v>0</v>
      </c>
      <c r="F779" s="70"/>
      <c r="G779" s="42">
        <v>45946</v>
      </c>
      <c r="H779" s="66" cm="1">
        <f t="array" ref="H779">IFERROR(INDEX(tblClean[Is_Cancelled],ROW()-1),"")</f>
        <v>1</v>
      </c>
      <c r="I779" s="53">
        <f>IF(tblHP[[#This Row],[Is_Cancelled]]=1, 0,
   (IF(tblHP[[#This Row],[Lead Type]]="Hot",3,IF(tblHP[[#This Row],[Lead Type]]="Warm",2,IF(tblHP[[#This Row],[Lead Type]]="Cold",1,0)))
    + IF(tblHP[[#This Row],[Is_Booked]]=1,4,IF(tblHP[[#This Row],[Is_PreBooked]]=1,2,0))
    + IF(ISNUMBER(tblHP[[#This Row],[Customer Rating]]), tblHP[[#This Row],[Customer Rating]]/10*2, 0)
   )
)</f>
        <v>0</v>
      </c>
      <c r="J779" s="53" t="str">
        <f>IF(tblHP[[#This Row],[Lead_Score]] &gt;= $M$2, "High",
 IF(tblHP[[#This Row],[Lead_Score]] &gt;= $M$3, "Medium", "Low"))</f>
        <v>Low</v>
      </c>
    </row>
    <row r="780" spans="1:10" x14ac:dyDescent="0.3">
      <c r="A780" s="65" t="s">
        <v>806</v>
      </c>
      <c r="B780" s="66" t="s">
        <v>19</v>
      </c>
      <c r="C780" s="66" t="s">
        <v>16</v>
      </c>
      <c r="D780" s="66">
        <f>IF(NOT(ISBLANK(tblClean[[#This Row],[Pre-Booking Date]])), 1, 0)</f>
        <v>0</v>
      </c>
      <c r="E780" s="66">
        <f>IF(NOT(ISBLANK(tblClean[[#This Row],[Booking Date]])), 1, 0)</f>
        <v>0</v>
      </c>
      <c r="F780" s="67">
        <v>3</v>
      </c>
      <c r="G780" s="35">
        <v>45931</v>
      </c>
      <c r="H780" s="66" cm="1">
        <f t="array" ref="H780">IFERROR(INDEX(tblClean[Is_Cancelled],ROW()-1),"")</f>
        <v>0</v>
      </c>
      <c r="I780" s="53">
        <f>IF(tblHP[[#This Row],[Is_Cancelled]]=1, 0,
   (IF(tblHP[[#This Row],[Lead Type]]="Hot",3,IF(tblHP[[#This Row],[Lead Type]]="Warm",2,IF(tblHP[[#This Row],[Lead Type]]="Cold",1,0)))
    + IF(tblHP[[#This Row],[Is_Booked]]=1,4,IF(tblHP[[#This Row],[Is_PreBooked]]=1,2,0))
    + IF(ISNUMBER(tblHP[[#This Row],[Customer Rating]]), tblHP[[#This Row],[Customer Rating]]/10*2, 0)
   )
)</f>
        <v>2.6</v>
      </c>
      <c r="J780" s="53" t="str">
        <f>IF(tblHP[[#This Row],[Lead_Score]] &gt;= $M$2, "High",
 IF(tblHP[[#This Row],[Lead_Score]] &gt;= $M$3, "Medium", "Low"))</f>
        <v>Low</v>
      </c>
    </row>
    <row r="781" spans="1:10" x14ac:dyDescent="0.3">
      <c r="A781" s="68" t="s">
        <v>807</v>
      </c>
      <c r="B781" s="69" t="s">
        <v>15</v>
      </c>
      <c r="C781" s="69" t="s">
        <v>16</v>
      </c>
      <c r="D781" s="69">
        <f>IF(NOT(ISBLANK(tblClean[[#This Row],[Pre-Booking Date]])), 1, 0)</f>
        <v>1</v>
      </c>
      <c r="E781" s="69">
        <f>IF(NOT(ISBLANK(tblClean[[#This Row],[Booking Date]])), 1, 0)</f>
        <v>1</v>
      </c>
      <c r="F781" s="70">
        <v>2</v>
      </c>
      <c r="G781" s="42">
        <v>45950</v>
      </c>
      <c r="H781" s="66" cm="1">
        <f t="array" ref="H781">IFERROR(INDEX(tblClean[Is_Cancelled],ROW()-1),"")</f>
        <v>0</v>
      </c>
      <c r="I781" s="53">
        <f>IF(tblHP[[#This Row],[Is_Cancelled]]=1, 0,
   (IF(tblHP[[#This Row],[Lead Type]]="Hot",3,IF(tblHP[[#This Row],[Lead Type]]="Warm",2,IF(tblHP[[#This Row],[Lead Type]]="Cold",1,0)))
    + IF(tblHP[[#This Row],[Is_Booked]]=1,4,IF(tblHP[[#This Row],[Is_PreBooked]]=1,2,0))
    + IF(ISNUMBER(tblHP[[#This Row],[Customer Rating]]), tblHP[[#This Row],[Customer Rating]]/10*2, 0)
   )
)</f>
        <v>6.4</v>
      </c>
      <c r="J781" s="53" t="str">
        <f>IF(tblHP[[#This Row],[Lead_Score]] &gt;= $M$2, "High",
 IF(tblHP[[#This Row],[Lead_Score]] &gt;= $M$3, "Medium", "Low"))</f>
        <v>Low</v>
      </c>
    </row>
    <row r="782" spans="1:10" x14ac:dyDescent="0.3">
      <c r="A782" s="65" t="s">
        <v>808</v>
      </c>
      <c r="B782" s="66" t="s">
        <v>19</v>
      </c>
      <c r="C782" s="66" t="s">
        <v>16</v>
      </c>
      <c r="D782" s="66">
        <f>IF(NOT(ISBLANK(tblClean[[#This Row],[Pre-Booking Date]])), 1, 0)</f>
        <v>1</v>
      </c>
      <c r="E782" s="66">
        <f>IF(NOT(ISBLANK(tblClean[[#This Row],[Booking Date]])), 1, 0)</f>
        <v>1</v>
      </c>
      <c r="F782" s="67">
        <v>2</v>
      </c>
      <c r="G782" s="35">
        <v>45959</v>
      </c>
      <c r="H782" s="66" cm="1">
        <f t="array" ref="H782">IFERROR(INDEX(tblClean[Is_Cancelled],ROW()-1),"")</f>
        <v>0</v>
      </c>
      <c r="I782" s="53">
        <f>IF(tblHP[[#This Row],[Is_Cancelled]]=1, 0,
   (IF(tblHP[[#This Row],[Lead Type]]="Hot",3,IF(tblHP[[#This Row],[Lead Type]]="Warm",2,IF(tblHP[[#This Row],[Lead Type]]="Cold",1,0)))
    + IF(tblHP[[#This Row],[Is_Booked]]=1,4,IF(tblHP[[#This Row],[Is_PreBooked]]=1,2,0))
    + IF(ISNUMBER(tblHP[[#This Row],[Customer Rating]]), tblHP[[#This Row],[Customer Rating]]/10*2, 0)
   )
)</f>
        <v>6.4</v>
      </c>
      <c r="J782" s="53" t="str">
        <f>IF(tblHP[[#This Row],[Lead_Score]] &gt;= $M$2, "High",
 IF(tblHP[[#This Row],[Lead_Score]] &gt;= $M$3, "Medium", "Low"))</f>
        <v>Low</v>
      </c>
    </row>
    <row r="783" spans="1:10" x14ac:dyDescent="0.3">
      <c r="A783" s="68" t="s">
        <v>809</v>
      </c>
      <c r="B783" s="69" t="s">
        <v>21</v>
      </c>
      <c r="C783" s="69" t="s">
        <v>30</v>
      </c>
      <c r="D783" s="69">
        <f>IF(NOT(ISBLANK(tblClean[[#This Row],[Pre-Booking Date]])), 1, 0)</f>
        <v>0</v>
      </c>
      <c r="E783" s="69">
        <f>IF(NOT(ISBLANK(tblClean[[#This Row],[Booking Date]])), 1, 0)</f>
        <v>0</v>
      </c>
      <c r="F783" s="70">
        <v>4</v>
      </c>
      <c r="G783" s="42">
        <v>45961</v>
      </c>
      <c r="H783" s="66" cm="1">
        <f t="array" ref="H783">IFERROR(INDEX(tblClean[Is_Cancelled],ROW()-1),"")</f>
        <v>0</v>
      </c>
      <c r="I783" s="53">
        <f>IF(tblHP[[#This Row],[Is_Cancelled]]=1, 0,
   (IF(tblHP[[#This Row],[Lead Type]]="Hot",3,IF(tblHP[[#This Row],[Lead Type]]="Warm",2,IF(tblHP[[#This Row],[Lead Type]]="Cold",1,0)))
    + IF(tblHP[[#This Row],[Is_Booked]]=1,4,IF(tblHP[[#This Row],[Is_PreBooked]]=1,2,0))
    + IF(ISNUMBER(tblHP[[#This Row],[Customer Rating]]), tblHP[[#This Row],[Customer Rating]]/10*2, 0)
   )
)</f>
        <v>3.8</v>
      </c>
      <c r="J783" s="53" t="str">
        <f>IF(tblHP[[#This Row],[Lead_Score]] &gt;= $M$2, "High",
 IF(tblHP[[#This Row],[Lead_Score]] &gt;= $M$3, "Medium", "Low"))</f>
        <v>Low</v>
      </c>
    </row>
    <row r="784" spans="1:10" x14ac:dyDescent="0.3">
      <c r="A784" s="65" t="s">
        <v>810</v>
      </c>
      <c r="B784" s="66" t="s">
        <v>21</v>
      </c>
      <c r="C784" s="66" t="s">
        <v>22</v>
      </c>
      <c r="D784" s="66">
        <f>IF(NOT(ISBLANK(tblClean[[#This Row],[Pre-Booking Date]])), 1, 0)</f>
        <v>1</v>
      </c>
      <c r="E784" s="66">
        <f>IF(NOT(ISBLANK(tblClean[[#This Row],[Booking Date]])), 1, 0)</f>
        <v>1</v>
      </c>
      <c r="F784" s="67"/>
      <c r="G784" s="35">
        <v>45948</v>
      </c>
      <c r="H784" s="66" cm="1">
        <f t="array" ref="H784">IFERROR(INDEX(tblClean[Is_Cancelled],ROW()-1),"")</f>
        <v>1</v>
      </c>
      <c r="I784" s="53">
        <f>IF(tblHP[[#This Row],[Is_Cancelled]]=1, 0,
   (IF(tblHP[[#This Row],[Lead Type]]="Hot",3,IF(tblHP[[#This Row],[Lead Type]]="Warm",2,IF(tblHP[[#This Row],[Lead Type]]="Cold",1,0)))
    + IF(tblHP[[#This Row],[Is_Booked]]=1,4,IF(tblHP[[#This Row],[Is_PreBooked]]=1,2,0))
    + IF(ISNUMBER(tblHP[[#This Row],[Customer Rating]]), tblHP[[#This Row],[Customer Rating]]/10*2, 0)
   )
)</f>
        <v>0</v>
      </c>
      <c r="J784" s="53" t="str">
        <f>IF(tblHP[[#This Row],[Lead_Score]] &gt;= $M$2, "High",
 IF(tblHP[[#This Row],[Lead_Score]] &gt;= $M$3, "Medium", "Low"))</f>
        <v>Low</v>
      </c>
    </row>
    <row r="785" spans="1:10" x14ac:dyDescent="0.3">
      <c r="A785" s="68" t="s">
        <v>811</v>
      </c>
      <c r="B785" s="69" t="s">
        <v>32</v>
      </c>
      <c r="C785" s="69" t="s">
        <v>16</v>
      </c>
      <c r="D785" s="69">
        <f>IF(NOT(ISBLANK(tblClean[[#This Row],[Pre-Booking Date]])), 1, 0)</f>
        <v>1</v>
      </c>
      <c r="E785" s="69">
        <f>IF(NOT(ISBLANK(tblClean[[#This Row],[Booking Date]])), 1, 0)</f>
        <v>1</v>
      </c>
      <c r="F785" s="70">
        <v>9</v>
      </c>
      <c r="G785" s="42">
        <v>45941</v>
      </c>
      <c r="H785" s="66" cm="1">
        <f t="array" ref="H785">IFERROR(INDEX(tblClean[Is_Cancelled],ROW()-1),"")</f>
        <v>0</v>
      </c>
      <c r="I785" s="53">
        <f>IF(tblHP[[#This Row],[Is_Cancelled]]=1, 0,
   (IF(tblHP[[#This Row],[Lead Type]]="Hot",3,IF(tblHP[[#This Row],[Lead Type]]="Warm",2,IF(tblHP[[#This Row],[Lead Type]]="Cold",1,0)))
    + IF(tblHP[[#This Row],[Is_Booked]]=1,4,IF(tblHP[[#This Row],[Is_PreBooked]]=1,2,0))
    + IF(ISNUMBER(tblHP[[#This Row],[Customer Rating]]), tblHP[[#This Row],[Customer Rating]]/10*2, 0)
   )
)</f>
        <v>7.8</v>
      </c>
      <c r="J785" s="53" t="str">
        <f>IF(tblHP[[#This Row],[Lead_Score]] &gt;= $M$2, "High",
 IF(tblHP[[#This Row],[Lead_Score]] &gt;= $M$3, "Medium", "Low"))</f>
        <v>Medium</v>
      </c>
    </row>
    <row r="786" spans="1:10" x14ac:dyDescent="0.3">
      <c r="A786" s="65" t="s">
        <v>812</v>
      </c>
      <c r="B786" s="66" t="s">
        <v>19</v>
      </c>
      <c r="C786" s="66" t="s">
        <v>22</v>
      </c>
      <c r="D786" s="66">
        <f>IF(NOT(ISBLANK(tblClean[[#This Row],[Pre-Booking Date]])), 1, 0)</f>
        <v>0</v>
      </c>
      <c r="E786" s="66">
        <f>IF(NOT(ISBLANK(tblClean[[#This Row],[Booking Date]])), 1, 0)</f>
        <v>0</v>
      </c>
      <c r="F786" s="67"/>
      <c r="G786" s="35">
        <v>45960</v>
      </c>
      <c r="H786" s="66" cm="1">
        <f t="array" ref="H786">IFERROR(INDEX(tblClean[Is_Cancelled],ROW()-1),"")</f>
        <v>1</v>
      </c>
      <c r="I786" s="53">
        <f>IF(tblHP[[#This Row],[Is_Cancelled]]=1, 0,
   (IF(tblHP[[#This Row],[Lead Type]]="Hot",3,IF(tblHP[[#This Row],[Lead Type]]="Warm",2,IF(tblHP[[#This Row],[Lead Type]]="Cold",1,0)))
    + IF(tblHP[[#This Row],[Is_Booked]]=1,4,IF(tblHP[[#This Row],[Is_PreBooked]]=1,2,0))
    + IF(ISNUMBER(tblHP[[#This Row],[Customer Rating]]), tblHP[[#This Row],[Customer Rating]]/10*2, 0)
   )
)</f>
        <v>0</v>
      </c>
      <c r="J786" s="53" t="str">
        <f>IF(tblHP[[#This Row],[Lead_Score]] &gt;= $M$2, "High",
 IF(tblHP[[#This Row],[Lead_Score]] &gt;= $M$3, "Medium", "Low"))</f>
        <v>Low</v>
      </c>
    </row>
    <row r="787" spans="1:10" x14ac:dyDescent="0.3">
      <c r="A787" s="68" t="s">
        <v>813</v>
      </c>
      <c r="B787" s="69" t="s">
        <v>21</v>
      </c>
      <c r="C787" s="69" t="s">
        <v>30</v>
      </c>
      <c r="D787" s="69">
        <f>IF(NOT(ISBLANK(tblClean[[#This Row],[Pre-Booking Date]])), 1, 0)</f>
        <v>1</v>
      </c>
      <c r="E787" s="69">
        <f>IF(NOT(ISBLANK(tblClean[[#This Row],[Booking Date]])), 1, 0)</f>
        <v>1</v>
      </c>
      <c r="F787" s="70">
        <v>7</v>
      </c>
      <c r="G787" s="42">
        <v>45950</v>
      </c>
      <c r="H787" s="66" cm="1">
        <f t="array" ref="H787">IFERROR(INDEX(tblClean[Is_Cancelled],ROW()-1),"")</f>
        <v>0</v>
      </c>
      <c r="I787" s="53">
        <f>IF(tblHP[[#This Row],[Is_Cancelled]]=1, 0,
   (IF(tblHP[[#This Row],[Lead Type]]="Hot",3,IF(tblHP[[#This Row],[Lead Type]]="Warm",2,IF(tblHP[[#This Row],[Lead Type]]="Cold",1,0)))
    + IF(tblHP[[#This Row],[Is_Booked]]=1,4,IF(tblHP[[#This Row],[Is_PreBooked]]=1,2,0))
    + IF(ISNUMBER(tblHP[[#This Row],[Customer Rating]]), tblHP[[#This Row],[Customer Rating]]/10*2, 0)
   )
)</f>
        <v>8.4</v>
      </c>
      <c r="J787" s="53" t="str">
        <f>IF(tblHP[[#This Row],[Lead_Score]] &gt;= $M$2, "High",
 IF(tblHP[[#This Row],[Lead_Score]] &gt;= $M$3, "Medium", "Low"))</f>
        <v>High</v>
      </c>
    </row>
    <row r="788" spans="1:10" x14ac:dyDescent="0.3">
      <c r="A788" s="65" t="s">
        <v>814</v>
      </c>
      <c r="B788" s="66" t="s">
        <v>19</v>
      </c>
      <c r="C788" s="66" t="s">
        <v>22</v>
      </c>
      <c r="D788" s="66">
        <f>IF(NOT(ISBLANK(tblClean[[#This Row],[Pre-Booking Date]])), 1, 0)</f>
        <v>1</v>
      </c>
      <c r="E788" s="66">
        <f>IF(NOT(ISBLANK(tblClean[[#This Row],[Booking Date]])), 1, 0)</f>
        <v>1</v>
      </c>
      <c r="F788" s="67"/>
      <c r="G788" s="35">
        <v>45938</v>
      </c>
      <c r="H788" s="66" cm="1">
        <f t="array" ref="H788">IFERROR(INDEX(tblClean[Is_Cancelled],ROW()-1),"")</f>
        <v>1</v>
      </c>
      <c r="I788" s="53">
        <f>IF(tblHP[[#This Row],[Is_Cancelled]]=1, 0,
   (IF(tblHP[[#This Row],[Lead Type]]="Hot",3,IF(tblHP[[#This Row],[Lead Type]]="Warm",2,IF(tblHP[[#This Row],[Lead Type]]="Cold",1,0)))
    + IF(tblHP[[#This Row],[Is_Booked]]=1,4,IF(tblHP[[#This Row],[Is_PreBooked]]=1,2,0))
    + IF(ISNUMBER(tblHP[[#This Row],[Customer Rating]]), tblHP[[#This Row],[Customer Rating]]/10*2, 0)
   )
)</f>
        <v>0</v>
      </c>
      <c r="J788" s="53" t="str">
        <f>IF(tblHP[[#This Row],[Lead_Score]] &gt;= $M$2, "High",
 IF(tblHP[[#This Row],[Lead_Score]] &gt;= $M$3, "Medium", "Low"))</f>
        <v>Low</v>
      </c>
    </row>
    <row r="789" spans="1:10" x14ac:dyDescent="0.3">
      <c r="A789" s="68" t="s">
        <v>815</v>
      </c>
      <c r="B789" s="69" t="s">
        <v>21</v>
      </c>
      <c r="C789" s="69" t="s">
        <v>16</v>
      </c>
      <c r="D789" s="69">
        <f>IF(NOT(ISBLANK(tblClean[[#This Row],[Pre-Booking Date]])), 1, 0)</f>
        <v>1</v>
      </c>
      <c r="E789" s="69">
        <f>IF(NOT(ISBLANK(tblClean[[#This Row],[Booking Date]])), 1, 0)</f>
        <v>1</v>
      </c>
      <c r="F789" s="70">
        <v>3</v>
      </c>
      <c r="G789" s="42">
        <v>45951</v>
      </c>
      <c r="H789" s="66" cm="1">
        <f t="array" ref="H789">IFERROR(INDEX(tblClean[Is_Cancelled],ROW()-1),"")</f>
        <v>0</v>
      </c>
      <c r="I789" s="53">
        <f>IF(tblHP[[#This Row],[Is_Cancelled]]=1, 0,
   (IF(tblHP[[#This Row],[Lead Type]]="Hot",3,IF(tblHP[[#This Row],[Lead Type]]="Warm",2,IF(tblHP[[#This Row],[Lead Type]]="Cold",1,0)))
    + IF(tblHP[[#This Row],[Is_Booked]]=1,4,IF(tblHP[[#This Row],[Is_PreBooked]]=1,2,0))
    + IF(ISNUMBER(tblHP[[#This Row],[Customer Rating]]), tblHP[[#This Row],[Customer Rating]]/10*2, 0)
   )
)</f>
        <v>6.6</v>
      </c>
      <c r="J789" s="53" t="str">
        <f>IF(tblHP[[#This Row],[Lead_Score]] &gt;= $M$2, "High",
 IF(tblHP[[#This Row],[Lead_Score]] &gt;= $M$3, "Medium", "Low"))</f>
        <v>Low</v>
      </c>
    </row>
    <row r="790" spans="1:10" x14ac:dyDescent="0.3">
      <c r="A790" s="65" t="s">
        <v>816</v>
      </c>
      <c r="B790" s="66" t="s">
        <v>15</v>
      </c>
      <c r="C790" s="66" t="s">
        <v>30</v>
      </c>
      <c r="D790" s="66">
        <f>IF(NOT(ISBLANK(tblClean[[#This Row],[Pre-Booking Date]])), 1, 0)</f>
        <v>1</v>
      </c>
      <c r="E790" s="66">
        <f>IF(NOT(ISBLANK(tblClean[[#This Row],[Booking Date]])), 1, 0)</f>
        <v>1</v>
      </c>
      <c r="F790" s="67">
        <v>3</v>
      </c>
      <c r="G790" s="35">
        <v>45933</v>
      </c>
      <c r="H790" s="66" cm="1">
        <f t="array" ref="H790">IFERROR(INDEX(tblClean[Is_Cancelled],ROW()-1),"")</f>
        <v>0</v>
      </c>
      <c r="I790" s="53">
        <f>IF(tblHP[[#This Row],[Is_Cancelled]]=1, 0,
   (IF(tblHP[[#This Row],[Lead Type]]="Hot",3,IF(tblHP[[#This Row],[Lead Type]]="Warm",2,IF(tblHP[[#This Row],[Lead Type]]="Cold",1,0)))
    + IF(tblHP[[#This Row],[Is_Booked]]=1,4,IF(tblHP[[#This Row],[Is_PreBooked]]=1,2,0))
    + IF(ISNUMBER(tblHP[[#This Row],[Customer Rating]]), tblHP[[#This Row],[Customer Rating]]/10*2, 0)
   )
)</f>
        <v>7.6</v>
      </c>
      <c r="J790" s="53" t="str">
        <f>IF(tblHP[[#This Row],[Lead_Score]] &gt;= $M$2, "High",
 IF(tblHP[[#This Row],[Lead_Score]] &gt;= $M$3, "Medium", "Low"))</f>
        <v>Medium</v>
      </c>
    </row>
    <row r="791" spans="1:10" x14ac:dyDescent="0.3">
      <c r="A791" s="68" t="s">
        <v>817</v>
      </c>
      <c r="B791" s="69" t="s">
        <v>21</v>
      </c>
      <c r="C791" s="69" t="s">
        <v>30</v>
      </c>
      <c r="D791" s="69">
        <f>IF(NOT(ISBLANK(tblClean[[#This Row],[Pre-Booking Date]])), 1, 0)</f>
        <v>0</v>
      </c>
      <c r="E791" s="69">
        <f>IF(NOT(ISBLANK(tblClean[[#This Row],[Booking Date]])), 1, 0)</f>
        <v>0</v>
      </c>
      <c r="F791" s="70">
        <v>3</v>
      </c>
      <c r="G791" s="42">
        <v>45951</v>
      </c>
      <c r="H791" s="66" cm="1">
        <f t="array" ref="H791">IFERROR(INDEX(tblClean[Is_Cancelled],ROW()-1),"")</f>
        <v>0</v>
      </c>
      <c r="I791" s="53">
        <f>IF(tblHP[[#This Row],[Is_Cancelled]]=1, 0,
   (IF(tblHP[[#This Row],[Lead Type]]="Hot",3,IF(tblHP[[#This Row],[Lead Type]]="Warm",2,IF(tblHP[[#This Row],[Lead Type]]="Cold",1,0)))
    + IF(tblHP[[#This Row],[Is_Booked]]=1,4,IF(tblHP[[#This Row],[Is_PreBooked]]=1,2,0))
    + IF(ISNUMBER(tblHP[[#This Row],[Customer Rating]]), tblHP[[#This Row],[Customer Rating]]/10*2, 0)
   )
)</f>
        <v>3.6</v>
      </c>
      <c r="J791" s="53" t="str">
        <f>IF(tblHP[[#This Row],[Lead_Score]] &gt;= $M$2, "High",
 IF(tblHP[[#This Row],[Lead_Score]] &gt;= $M$3, "Medium", "Low"))</f>
        <v>Low</v>
      </c>
    </row>
    <row r="792" spans="1:10" x14ac:dyDescent="0.3">
      <c r="A792" s="65" t="s">
        <v>818</v>
      </c>
      <c r="B792" s="66" t="s">
        <v>15</v>
      </c>
      <c r="C792" s="66" t="s">
        <v>16</v>
      </c>
      <c r="D792" s="66">
        <f>IF(NOT(ISBLANK(tblClean[[#This Row],[Pre-Booking Date]])), 1, 0)</f>
        <v>1</v>
      </c>
      <c r="E792" s="66">
        <f>IF(NOT(ISBLANK(tblClean[[#This Row],[Booking Date]])), 1, 0)</f>
        <v>1</v>
      </c>
      <c r="F792" s="67">
        <v>5</v>
      </c>
      <c r="G792" s="35">
        <v>45957</v>
      </c>
      <c r="H792" s="66" cm="1">
        <f t="array" ref="H792">IFERROR(INDEX(tblClean[Is_Cancelled],ROW()-1),"")</f>
        <v>0</v>
      </c>
      <c r="I792" s="53">
        <f>IF(tblHP[[#This Row],[Is_Cancelled]]=1, 0,
   (IF(tblHP[[#This Row],[Lead Type]]="Hot",3,IF(tblHP[[#This Row],[Lead Type]]="Warm",2,IF(tblHP[[#This Row],[Lead Type]]="Cold",1,0)))
    + IF(tblHP[[#This Row],[Is_Booked]]=1,4,IF(tblHP[[#This Row],[Is_PreBooked]]=1,2,0))
    + IF(ISNUMBER(tblHP[[#This Row],[Customer Rating]]), tblHP[[#This Row],[Customer Rating]]/10*2, 0)
   )
)</f>
        <v>7</v>
      </c>
      <c r="J792" s="53" t="str">
        <f>IF(tblHP[[#This Row],[Lead_Score]] &gt;= $M$2, "High",
 IF(tblHP[[#This Row],[Lead_Score]] &gt;= $M$3, "Medium", "Low"))</f>
        <v>Low</v>
      </c>
    </row>
    <row r="793" spans="1:10" x14ac:dyDescent="0.3">
      <c r="A793" s="68" t="s">
        <v>819</v>
      </c>
      <c r="B793" s="69" t="s">
        <v>21</v>
      </c>
      <c r="C793" s="69" t="s">
        <v>16</v>
      </c>
      <c r="D793" s="69">
        <f>IF(NOT(ISBLANK(tblClean[[#This Row],[Pre-Booking Date]])), 1, 0)</f>
        <v>0</v>
      </c>
      <c r="E793" s="69">
        <f>IF(NOT(ISBLANK(tblClean[[#This Row],[Booking Date]])), 1, 0)</f>
        <v>0</v>
      </c>
      <c r="F793" s="70">
        <v>8</v>
      </c>
      <c r="G793" s="42">
        <v>45945</v>
      </c>
      <c r="H793" s="66" cm="1">
        <f t="array" ref="H793">IFERROR(INDEX(tblClean[Is_Cancelled],ROW()-1),"")</f>
        <v>0</v>
      </c>
      <c r="I793" s="53">
        <f>IF(tblHP[[#This Row],[Is_Cancelled]]=1, 0,
   (IF(tblHP[[#This Row],[Lead Type]]="Hot",3,IF(tblHP[[#This Row],[Lead Type]]="Warm",2,IF(tblHP[[#This Row],[Lead Type]]="Cold",1,0)))
    + IF(tblHP[[#This Row],[Is_Booked]]=1,4,IF(tblHP[[#This Row],[Is_PreBooked]]=1,2,0))
    + IF(ISNUMBER(tblHP[[#This Row],[Customer Rating]]), tblHP[[#This Row],[Customer Rating]]/10*2, 0)
   )
)</f>
        <v>3.6</v>
      </c>
      <c r="J793" s="53" t="str">
        <f>IF(tblHP[[#This Row],[Lead_Score]] &gt;= $M$2, "High",
 IF(tblHP[[#This Row],[Lead_Score]] &gt;= $M$3, "Medium", "Low"))</f>
        <v>Low</v>
      </c>
    </row>
    <row r="794" spans="1:10" x14ac:dyDescent="0.3">
      <c r="A794" s="65" t="s">
        <v>820</v>
      </c>
      <c r="B794" s="66" t="s">
        <v>32</v>
      </c>
      <c r="C794" s="66" t="s">
        <v>22</v>
      </c>
      <c r="D794" s="66">
        <f>IF(NOT(ISBLANK(tblClean[[#This Row],[Pre-Booking Date]])), 1, 0)</f>
        <v>1</v>
      </c>
      <c r="E794" s="66">
        <f>IF(NOT(ISBLANK(tblClean[[#This Row],[Booking Date]])), 1, 0)</f>
        <v>1</v>
      </c>
      <c r="F794" s="67"/>
      <c r="G794" s="35">
        <v>45960</v>
      </c>
      <c r="H794" s="66" cm="1">
        <f t="array" ref="H794">IFERROR(INDEX(tblClean[Is_Cancelled],ROW()-1),"")</f>
        <v>1</v>
      </c>
      <c r="I794" s="53">
        <f>IF(tblHP[[#This Row],[Is_Cancelled]]=1, 0,
   (IF(tblHP[[#This Row],[Lead Type]]="Hot",3,IF(tblHP[[#This Row],[Lead Type]]="Warm",2,IF(tblHP[[#This Row],[Lead Type]]="Cold",1,0)))
    + IF(tblHP[[#This Row],[Is_Booked]]=1,4,IF(tblHP[[#This Row],[Is_PreBooked]]=1,2,0))
    + IF(ISNUMBER(tblHP[[#This Row],[Customer Rating]]), tblHP[[#This Row],[Customer Rating]]/10*2, 0)
   )
)</f>
        <v>0</v>
      </c>
      <c r="J794" s="53" t="str">
        <f>IF(tblHP[[#This Row],[Lead_Score]] &gt;= $M$2, "High",
 IF(tblHP[[#This Row],[Lead_Score]] &gt;= $M$3, "Medium", "Low"))</f>
        <v>Low</v>
      </c>
    </row>
    <row r="795" spans="1:10" x14ac:dyDescent="0.3">
      <c r="A795" s="68" t="s">
        <v>821</v>
      </c>
      <c r="B795" s="69" t="s">
        <v>15</v>
      </c>
      <c r="C795" s="69" t="s">
        <v>30</v>
      </c>
      <c r="D795" s="69">
        <f>IF(NOT(ISBLANK(tblClean[[#This Row],[Pre-Booking Date]])), 1, 0)</f>
        <v>0</v>
      </c>
      <c r="E795" s="69">
        <f>IF(NOT(ISBLANK(tblClean[[#This Row],[Booking Date]])), 1, 0)</f>
        <v>0</v>
      </c>
      <c r="F795" s="70">
        <v>1</v>
      </c>
      <c r="G795" s="42">
        <v>45953</v>
      </c>
      <c r="H795" s="66" cm="1">
        <f t="array" ref="H795">IFERROR(INDEX(tblClean[Is_Cancelled],ROW()-1),"")</f>
        <v>0</v>
      </c>
      <c r="I795" s="53">
        <f>IF(tblHP[[#This Row],[Is_Cancelled]]=1, 0,
   (IF(tblHP[[#This Row],[Lead Type]]="Hot",3,IF(tblHP[[#This Row],[Lead Type]]="Warm",2,IF(tblHP[[#This Row],[Lead Type]]="Cold",1,0)))
    + IF(tblHP[[#This Row],[Is_Booked]]=1,4,IF(tblHP[[#This Row],[Is_PreBooked]]=1,2,0))
    + IF(ISNUMBER(tblHP[[#This Row],[Customer Rating]]), tblHP[[#This Row],[Customer Rating]]/10*2, 0)
   )
)</f>
        <v>3.2</v>
      </c>
      <c r="J795" s="53" t="str">
        <f>IF(tblHP[[#This Row],[Lead_Score]] &gt;= $M$2, "High",
 IF(tblHP[[#This Row],[Lead_Score]] &gt;= $M$3, "Medium", "Low"))</f>
        <v>Low</v>
      </c>
    </row>
    <row r="796" spans="1:10" x14ac:dyDescent="0.3">
      <c r="A796" s="65" t="s">
        <v>822</v>
      </c>
      <c r="B796" s="66" t="s">
        <v>21</v>
      </c>
      <c r="C796" s="66" t="s">
        <v>30</v>
      </c>
      <c r="D796" s="66">
        <f>IF(NOT(ISBLANK(tblClean[[#This Row],[Pre-Booking Date]])), 1, 0)</f>
        <v>1</v>
      </c>
      <c r="E796" s="66">
        <f>IF(NOT(ISBLANK(tblClean[[#This Row],[Booking Date]])), 1, 0)</f>
        <v>1</v>
      </c>
      <c r="F796" s="67">
        <v>10</v>
      </c>
      <c r="G796" s="35">
        <v>45940</v>
      </c>
      <c r="H796" s="66" cm="1">
        <f t="array" ref="H796">IFERROR(INDEX(tblClean[Is_Cancelled],ROW()-1),"")</f>
        <v>0</v>
      </c>
      <c r="I796" s="53">
        <f>IF(tblHP[[#This Row],[Is_Cancelled]]=1, 0,
   (IF(tblHP[[#This Row],[Lead Type]]="Hot",3,IF(tblHP[[#This Row],[Lead Type]]="Warm",2,IF(tblHP[[#This Row],[Lead Type]]="Cold",1,0)))
    + IF(tblHP[[#This Row],[Is_Booked]]=1,4,IF(tblHP[[#This Row],[Is_PreBooked]]=1,2,0))
    + IF(ISNUMBER(tblHP[[#This Row],[Customer Rating]]), tblHP[[#This Row],[Customer Rating]]/10*2, 0)
   )
)</f>
        <v>9</v>
      </c>
      <c r="J796" s="53" t="str">
        <f>IF(tblHP[[#This Row],[Lead_Score]] &gt;= $M$2, "High",
 IF(tblHP[[#This Row],[Lead_Score]] &gt;= $M$3, "Medium", "Low"))</f>
        <v>High</v>
      </c>
    </row>
    <row r="797" spans="1:10" x14ac:dyDescent="0.3">
      <c r="A797" s="68" t="s">
        <v>823</v>
      </c>
      <c r="B797" s="69" t="s">
        <v>32</v>
      </c>
      <c r="C797" s="69" t="s">
        <v>16</v>
      </c>
      <c r="D797" s="69">
        <f>IF(NOT(ISBLANK(tblClean[[#This Row],[Pre-Booking Date]])), 1, 0)</f>
        <v>1</v>
      </c>
      <c r="E797" s="69">
        <f>IF(NOT(ISBLANK(tblClean[[#This Row],[Booking Date]])), 1, 0)</f>
        <v>1</v>
      </c>
      <c r="F797" s="70">
        <v>4</v>
      </c>
      <c r="G797" s="42">
        <v>45951</v>
      </c>
      <c r="H797" s="66" cm="1">
        <f t="array" ref="H797">IFERROR(INDEX(tblClean[Is_Cancelled],ROW()-1),"")</f>
        <v>0</v>
      </c>
      <c r="I797" s="53">
        <f>IF(tblHP[[#This Row],[Is_Cancelled]]=1, 0,
   (IF(tblHP[[#This Row],[Lead Type]]="Hot",3,IF(tblHP[[#This Row],[Lead Type]]="Warm",2,IF(tblHP[[#This Row],[Lead Type]]="Cold",1,0)))
    + IF(tblHP[[#This Row],[Is_Booked]]=1,4,IF(tblHP[[#This Row],[Is_PreBooked]]=1,2,0))
    + IF(ISNUMBER(tblHP[[#This Row],[Customer Rating]]), tblHP[[#This Row],[Customer Rating]]/10*2, 0)
   )
)</f>
        <v>6.8</v>
      </c>
      <c r="J797" s="53" t="str">
        <f>IF(tblHP[[#This Row],[Lead_Score]] &gt;= $M$2, "High",
 IF(tblHP[[#This Row],[Lead_Score]] &gt;= $M$3, "Medium", "Low"))</f>
        <v>Low</v>
      </c>
    </row>
    <row r="798" spans="1:10" x14ac:dyDescent="0.3">
      <c r="A798" s="65" t="s">
        <v>824</v>
      </c>
      <c r="B798" s="66" t="s">
        <v>15</v>
      </c>
      <c r="C798" s="66" t="s">
        <v>16</v>
      </c>
      <c r="D798" s="66">
        <f>IF(NOT(ISBLANK(tblClean[[#This Row],[Pre-Booking Date]])), 1, 0)</f>
        <v>1</v>
      </c>
      <c r="E798" s="66">
        <f>IF(NOT(ISBLANK(tblClean[[#This Row],[Booking Date]])), 1, 0)</f>
        <v>1</v>
      </c>
      <c r="F798" s="67">
        <v>8</v>
      </c>
      <c r="G798" s="35">
        <v>45944</v>
      </c>
      <c r="H798" s="66" cm="1">
        <f t="array" ref="H798">IFERROR(INDEX(tblClean[Is_Cancelled],ROW()-1),"")</f>
        <v>0</v>
      </c>
      <c r="I798" s="53">
        <f>IF(tblHP[[#This Row],[Is_Cancelled]]=1, 0,
   (IF(tblHP[[#This Row],[Lead Type]]="Hot",3,IF(tblHP[[#This Row],[Lead Type]]="Warm",2,IF(tblHP[[#This Row],[Lead Type]]="Cold",1,0)))
    + IF(tblHP[[#This Row],[Is_Booked]]=1,4,IF(tblHP[[#This Row],[Is_PreBooked]]=1,2,0))
    + IF(ISNUMBER(tblHP[[#This Row],[Customer Rating]]), tblHP[[#This Row],[Customer Rating]]/10*2, 0)
   )
)</f>
        <v>7.6</v>
      </c>
      <c r="J798" s="53" t="str">
        <f>IF(tblHP[[#This Row],[Lead_Score]] &gt;= $M$2, "High",
 IF(tblHP[[#This Row],[Lead_Score]] &gt;= $M$3, "Medium", "Low"))</f>
        <v>Medium</v>
      </c>
    </row>
    <row r="799" spans="1:10" x14ac:dyDescent="0.3">
      <c r="A799" s="68" t="s">
        <v>825</v>
      </c>
      <c r="B799" s="69" t="s">
        <v>32</v>
      </c>
      <c r="C799" s="69" t="s">
        <v>16</v>
      </c>
      <c r="D799" s="69">
        <f>IF(NOT(ISBLANK(tblClean[[#This Row],[Pre-Booking Date]])), 1, 0)</f>
        <v>1</v>
      </c>
      <c r="E799" s="69">
        <f>IF(NOT(ISBLANK(tblClean[[#This Row],[Booking Date]])), 1, 0)</f>
        <v>1</v>
      </c>
      <c r="F799" s="70">
        <v>7</v>
      </c>
      <c r="G799" s="42">
        <v>45934</v>
      </c>
      <c r="H799" s="66" cm="1">
        <f t="array" ref="H799">IFERROR(INDEX(tblClean[Is_Cancelled],ROW()-1),"")</f>
        <v>0</v>
      </c>
      <c r="I799" s="53">
        <f>IF(tblHP[[#This Row],[Is_Cancelled]]=1, 0,
   (IF(tblHP[[#This Row],[Lead Type]]="Hot",3,IF(tblHP[[#This Row],[Lead Type]]="Warm",2,IF(tblHP[[#This Row],[Lead Type]]="Cold",1,0)))
    + IF(tblHP[[#This Row],[Is_Booked]]=1,4,IF(tblHP[[#This Row],[Is_PreBooked]]=1,2,0))
    + IF(ISNUMBER(tblHP[[#This Row],[Customer Rating]]), tblHP[[#This Row],[Customer Rating]]/10*2, 0)
   )
)</f>
        <v>7.4</v>
      </c>
      <c r="J799" s="53" t="str">
        <f>IF(tblHP[[#This Row],[Lead_Score]] &gt;= $M$2, "High",
 IF(tblHP[[#This Row],[Lead_Score]] &gt;= $M$3, "Medium", "Low"))</f>
        <v>Low</v>
      </c>
    </row>
    <row r="800" spans="1:10" x14ac:dyDescent="0.3">
      <c r="A800" s="65" t="s">
        <v>826</v>
      </c>
      <c r="B800" s="66" t="s">
        <v>19</v>
      </c>
      <c r="C800" s="66" t="s">
        <v>22</v>
      </c>
      <c r="D800" s="66">
        <f>IF(NOT(ISBLANK(tblClean[[#This Row],[Pre-Booking Date]])), 1, 0)</f>
        <v>1</v>
      </c>
      <c r="E800" s="66">
        <f>IF(NOT(ISBLANK(tblClean[[#This Row],[Booking Date]])), 1, 0)</f>
        <v>1</v>
      </c>
      <c r="F800" s="67"/>
      <c r="G800" s="35">
        <v>45935</v>
      </c>
      <c r="H800" s="66" cm="1">
        <f t="array" ref="H800">IFERROR(INDEX(tblClean[Is_Cancelled],ROW()-1),"")</f>
        <v>1</v>
      </c>
      <c r="I800" s="53">
        <f>IF(tblHP[[#This Row],[Is_Cancelled]]=1, 0,
   (IF(tblHP[[#This Row],[Lead Type]]="Hot",3,IF(tblHP[[#This Row],[Lead Type]]="Warm",2,IF(tblHP[[#This Row],[Lead Type]]="Cold",1,0)))
    + IF(tblHP[[#This Row],[Is_Booked]]=1,4,IF(tblHP[[#This Row],[Is_PreBooked]]=1,2,0))
    + IF(ISNUMBER(tblHP[[#This Row],[Customer Rating]]), tblHP[[#This Row],[Customer Rating]]/10*2, 0)
   )
)</f>
        <v>0</v>
      </c>
      <c r="J800" s="53" t="str">
        <f>IF(tblHP[[#This Row],[Lead_Score]] &gt;= $M$2, "High",
 IF(tblHP[[#This Row],[Lead_Score]] &gt;= $M$3, "Medium", "Low"))</f>
        <v>Low</v>
      </c>
    </row>
    <row r="801" spans="1:10" x14ac:dyDescent="0.3">
      <c r="A801" s="68" t="s">
        <v>827</v>
      </c>
      <c r="B801" s="69" t="s">
        <v>19</v>
      </c>
      <c r="C801" s="69" t="s">
        <v>22</v>
      </c>
      <c r="D801" s="69">
        <f>IF(NOT(ISBLANK(tblClean[[#This Row],[Pre-Booking Date]])), 1, 0)</f>
        <v>0</v>
      </c>
      <c r="E801" s="69">
        <f>IF(NOT(ISBLANK(tblClean[[#This Row],[Booking Date]])), 1, 0)</f>
        <v>0</v>
      </c>
      <c r="F801" s="70"/>
      <c r="G801" s="42">
        <v>45932</v>
      </c>
      <c r="H801" s="66" cm="1">
        <f t="array" ref="H801">IFERROR(INDEX(tblClean[Is_Cancelled],ROW()-1),"")</f>
        <v>1</v>
      </c>
      <c r="I801" s="53">
        <f>IF(tblHP[[#This Row],[Is_Cancelled]]=1, 0,
   (IF(tblHP[[#This Row],[Lead Type]]="Hot",3,IF(tblHP[[#This Row],[Lead Type]]="Warm",2,IF(tblHP[[#This Row],[Lead Type]]="Cold",1,0)))
    + IF(tblHP[[#This Row],[Is_Booked]]=1,4,IF(tblHP[[#This Row],[Is_PreBooked]]=1,2,0))
    + IF(ISNUMBER(tblHP[[#This Row],[Customer Rating]]), tblHP[[#This Row],[Customer Rating]]/10*2, 0)
   )
)</f>
        <v>0</v>
      </c>
      <c r="J801" s="53" t="str">
        <f>IF(tblHP[[#This Row],[Lead_Score]] &gt;= $M$2, "High",
 IF(tblHP[[#This Row],[Lead_Score]] &gt;= $M$3, "Medium", "Low"))</f>
        <v>Low</v>
      </c>
    </row>
    <row r="802" spans="1:10" x14ac:dyDescent="0.3">
      <c r="A802" s="65" t="s">
        <v>828</v>
      </c>
      <c r="B802" s="66" t="s">
        <v>15</v>
      </c>
      <c r="C802" s="66" t="s">
        <v>22</v>
      </c>
      <c r="D802" s="66">
        <f>IF(NOT(ISBLANK(tblClean[[#This Row],[Pre-Booking Date]])), 1, 0)</f>
        <v>1</v>
      </c>
      <c r="E802" s="66">
        <f>IF(NOT(ISBLANK(tblClean[[#This Row],[Booking Date]])), 1, 0)</f>
        <v>1</v>
      </c>
      <c r="F802" s="67"/>
      <c r="G802" s="35">
        <v>45961</v>
      </c>
      <c r="H802" s="66" cm="1">
        <f t="array" ref="H802">IFERROR(INDEX(tblClean[Is_Cancelled],ROW()-1),"")</f>
        <v>1</v>
      </c>
      <c r="I802" s="53">
        <f>IF(tblHP[[#This Row],[Is_Cancelled]]=1, 0,
   (IF(tblHP[[#This Row],[Lead Type]]="Hot",3,IF(tblHP[[#This Row],[Lead Type]]="Warm",2,IF(tblHP[[#This Row],[Lead Type]]="Cold",1,0)))
    + IF(tblHP[[#This Row],[Is_Booked]]=1,4,IF(tblHP[[#This Row],[Is_PreBooked]]=1,2,0))
    + IF(ISNUMBER(tblHP[[#This Row],[Customer Rating]]), tblHP[[#This Row],[Customer Rating]]/10*2, 0)
   )
)</f>
        <v>0</v>
      </c>
      <c r="J802" s="53" t="str">
        <f>IF(tblHP[[#This Row],[Lead_Score]] &gt;= $M$2, "High",
 IF(tblHP[[#This Row],[Lead_Score]] &gt;= $M$3, "Medium", "Low"))</f>
        <v>Low</v>
      </c>
    </row>
    <row r="803" spans="1:10" x14ac:dyDescent="0.3">
      <c r="A803" s="68" t="s">
        <v>829</v>
      </c>
      <c r="B803" s="69" t="s">
        <v>21</v>
      </c>
      <c r="C803" s="69" t="s">
        <v>16</v>
      </c>
      <c r="D803" s="69">
        <f>IF(NOT(ISBLANK(tblClean[[#This Row],[Pre-Booking Date]])), 1, 0)</f>
        <v>1</v>
      </c>
      <c r="E803" s="69">
        <f>IF(NOT(ISBLANK(tblClean[[#This Row],[Booking Date]])), 1, 0)</f>
        <v>1</v>
      </c>
      <c r="F803" s="70"/>
      <c r="G803" s="42">
        <v>45932</v>
      </c>
      <c r="H803" s="66" cm="1">
        <f t="array" ref="H803">IFERROR(INDEX(tblClean[Is_Cancelled],ROW()-1),"")</f>
        <v>1</v>
      </c>
      <c r="I803" s="53">
        <f>IF(tblHP[[#This Row],[Is_Cancelled]]=1, 0,
   (IF(tblHP[[#This Row],[Lead Type]]="Hot",3,IF(tblHP[[#This Row],[Lead Type]]="Warm",2,IF(tblHP[[#This Row],[Lead Type]]="Cold",1,0)))
    + IF(tblHP[[#This Row],[Is_Booked]]=1,4,IF(tblHP[[#This Row],[Is_PreBooked]]=1,2,0))
    + IF(ISNUMBER(tblHP[[#This Row],[Customer Rating]]), tblHP[[#This Row],[Customer Rating]]/10*2, 0)
   )
)</f>
        <v>0</v>
      </c>
      <c r="J803" s="53" t="str">
        <f>IF(tblHP[[#This Row],[Lead_Score]] &gt;= $M$2, "High",
 IF(tblHP[[#This Row],[Lead_Score]] &gt;= $M$3, "Medium", "Low"))</f>
        <v>Low</v>
      </c>
    </row>
    <row r="804" spans="1:10" x14ac:dyDescent="0.3">
      <c r="A804" s="65" t="s">
        <v>830</v>
      </c>
      <c r="B804" s="66" t="s">
        <v>15</v>
      </c>
      <c r="C804" s="66" t="s">
        <v>16</v>
      </c>
      <c r="D804" s="66">
        <f>IF(NOT(ISBLANK(tblClean[[#This Row],[Pre-Booking Date]])), 1, 0)</f>
        <v>1</v>
      </c>
      <c r="E804" s="66">
        <f>IF(NOT(ISBLANK(tblClean[[#This Row],[Booking Date]])), 1, 0)</f>
        <v>1</v>
      </c>
      <c r="F804" s="67">
        <v>10</v>
      </c>
      <c r="G804" s="35">
        <v>45940</v>
      </c>
      <c r="H804" s="66" cm="1">
        <f t="array" ref="H804">IFERROR(INDEX(tblClean[Is_Cancelled],ROW()-1),"")</f>
        <v>0</v>
      </c>
      <c r="I804" s="53">
        <f>IF(tblHP[[#This Row],[Is_Cancelled]]=1, 0,
   (IF(tblHP[[#This Row],[Lead Type]]="Hot",3,IF(tblHP[[#This Row],[Lead Type]]="Warm",2,IF(tblHP[[#This Row],[Lead Type]]="Cold",1,0)))
    + IF(tblHP[[#This Row],[Is_Booked]]=1,4,IF(tblHP[[#This Row],[Is_PreBooked]]=1,2,0))
    + IF(ISNUMBER(tblHP[[#This Row],[Customer Rating]]), tblHP[[#This Row],[Customer Rating]]/10*2, 0)
   )
)</f>
        <v>8</v>
      </c>
      <c r="J804" s="53" t="str">
        <f>IF(tblHP[[#This Row],[Lead_Score]] &gt;= $M$2, "High",
 IF(tblHP[[#This Row],[Lead_Score]] &gt;= $M$3, "Medium", "Low"))</f>
        <v>Medium</v>
      </c>
    </row>
    <row r="805" spans="1:10" x14ac:dyDescent="0.3">
      <c r="A805" s="68" t="s">
        <v>831</v>
      </c>
      <c r="B805" s="69" t="s">
        <v>32</v>
      </c>
      <c r="C805" s="69" t="s">
        <v>16</v>
      </c>
      <c r="D805" s="69">
        <f>IF(NOT(ISBLANK(tblClean[[#This Row],[Pre-Booking Date]])), 1, 0)</f>
        <v>1</v>
      </c>
      <c r="E805" s="69">
        <f>IF(NOT(ISBLANK(tblClean[[#This Row],[Booking Date]])), 1, 0)</f>
        <v>1</v>
      </c>
      <c r="F805" s="70">
        <v>1</v>
      </c>
      <c r="G805" s="42">
        <v>45946</v>
      </c>
      <c r="H805" s="66" cm="1">
        <f t="array" ref="H805">IFERROR(INDEX(tblClean[Is_Cancelled],ROW()-1),"")</f>
        <v>0</v>
      </c>
      <c r="I805" s="53">
        <f>IF(tblHP[[#This Row],[Is_Cancelled]]=1, 0,
   (IF(tblHP[[#This Row],[Lead Type]]="Hot",3,IF(tblHP[[#This Row],[Lead Type]]="Warm",2,IF(tblHP[[#This Row],[Lead Type]]="Cold",1,0)))
    + IF(tblHP[[#This Row],[Is_Booked]]=1,4,IF(tblHP[[#This Row],[Is_PreBooked]]=1,2,0))
    + IF(ISNUMBER(tblHP[[#This Row],[Customer Rating]]), tblHP[[#This Row],[Customer Rating]]/10*2, 0)
   )
)</f>
        <v>6.2</v>
      </c>
      <c r="J805" s="53" t="str">
        <f>IF(tblHP[[#This Row],[Lead_Score]] &gt;= $M$2, "High",
 IF(tblHP[[#This Row],[Lead_Score]] &gt;= $M$3, "Medium", "Low"))</f>
        <v>Low</v>
      </c>
    </row>
    <row r="806" spans="1:10" x14ac:dyDescent="0.3">
      <c r="A806" s="65" t="s">
        <v>832</v>
      </c>
      <c r="B806" s="66" t="s">
        <v>21</v>
      </c>
      <c r="C806" s="66" t="s">
        <v>16</v>
      </c>
      <c r="D806" s="66">
        <f>IF(NOT(ISBLANK(tblClean[[#This Row],[Pre-Booking Date]])), 1, 0)</f>
        <v>1</v>
      </c>
      <c r="E806" s="66">
        <f>IF(NOT(ISBLANK(tblClean[[#This Row],[Booking Date]])), 1, 0)</f>
        <v>1</v>
      </c>
      <c r="F806" s="67">
        <v>9</v>
      </c>
      <c r="G806" s="35">
        <v>45934</v>
      </c>
      <c r="H806" s="66" cm="1">
        <f t="array" ref="H806">IFERROR(INDEX(tblClean[Is_Cancelled],ROW()-1),"")</f>
        <v>0</v>
      </c>
      <c r="I806" s="53">
        <f>IF(tblHP[[#This Row],[Is_Cancelled]]=1, 0,
   (IF(tblHP[[#This Row],[Lead Type]]="Hot",3,IF(tblHP[[#This Row],[Lead Type]]="Warm",2,IF(tblHP[[#This Row],[Lead Type]]="Cold",1,0)))
    + IF(tblHP[[#This Row],[Is_Booked]]=1,4,IF(tblHP[[#This Row],[Is_PreBooked]]=1,2,0))
    + IF(ISNUMBER(tblHP[[#This Row],[Customer Rating]]), tblHP[[#This Row],[Customer Rating]]/10*2, 0)
   )
)</f>
        <v>7.8</v>
      </c>
      <c r="J806" s="53" t="str">
        <f>IF(tblHP[[#This Row],[Lead_Score]] &gt;= $M$2, "High",
 IF(tblHP[[#This Row],[Lead_Score]] &gt;= $M$3, "Medium", "Low"))</f>
        <v>Medium</v>
      </c>
    </row>
    <row r="807" spans="1:10" x14ac:dyDescent="0.3">
      <c r="A807" s="68" t="s">
        <v>833</v>
      </c>
      <c r="B807" s="69" t="s">
        <v>19</v>
      </c>
      <c r="C807" s="69" t="s">
        <v>22</v>
      </c>
      <c r="D807" s="69">
        <f>IF(NOT(ISBLANK(tblClean[[#This Row],[Pre-Booking Date]])), 1, 0)</f>
        <v>0</v>
      </c>
      <c r="E807" s="69">
        <f>IF(NOT(ISBLANK(tblClean[[#This Row],[Booking Date]])), 1, 0)</f>
        <v>0</v>
      </c>
      <c r="F807" s="70"/>
      <c r="G807" s="42">
        <v>45934</v>
      </c>
      <c r="H807" s="66" cm="1">
        <f t="array" ref="H807">IFERROR(INDEX(tblClean[Is_Cancelled],ROW()-1),"")</f>
        <v>1</v>
      </c>
      <c r="I807" s="53">
        <f>IF(tblHP[[#This Row],[Is_Cancelled]]=1, 0,
   (IF(tblHP[[#This Row],[Lead Type]]="Hot",3,IF(tblHP[[#This Row],[Lead Type]]="Warm",2,IF(tblHP[[#This Row],[Lead Type]]="Cold",1,0)))
    + IF(tblHP[[#This Row],[Is_Booked]]=1,4,IF(tblHP[[#This Row],[Is_PreBooked]]=1,2,0))
    + IF(ISNUMBER(tblHP[[#This Row],[Customer Rating]]), tblHP[[#This Row],[Customer Rating]]/10*2, 0)
   )
)</f>
        <v>0</v>
      </c>
      <c r="J807" s="53" t="str">
        <f>IF(tblHP[[#This Row],[Lead_Score]] &gt;= $M$2, "High",
 IF(tblHP[[#This Row],[Lead_Score]] &gt;= $M$3, "Medium", "Low"))</f>
        <v>Low</v>
      </c>
    </row>
    <row r="808" spans="1:10" x14ac:dyDescent="0.3">
      <c r="A808" s="65" t="s">
        <v>834</v>
      </c>
      <c r="B808" s="66" t="s">
        <v>21</v>
      </c>
      <c r="C808" s="66" t="s">
        <v>30</v>
      </c>
      <c r="D808" s="66">
        <f>IF(NOT(ISBLANK(tblClean[[#This Row],[Pre-Booking Date]])), 1, 0)</f>
        <v>0</v>
      </c>
      <c r="E808" s="66">
        <f>IF(NOT(ISBLANK(tblClean[[#This Row],[Booking Date]])), 1, 0)</f>
        <v>0</v>
      </c>
      <c r="F808" s="67">
        <v>3</v>
      </c>
      <c r="G808" s="35">
        <v>45938</v>
      </c>
      <c r="H808" s="66" cm="1">
        <f t="array" ref="H808">IFERROR(INDEX(tblClean[Is_Cancelled],ROW()-1),"")</f>
        <v>0</v>
      </c>
      <c r="I808" s="53">
        <f>IF(tblHP[[#This Row],[Is_Cancelled]]=1, 0,
   (IF(tblHP[[#This Row],[Lead Type]]="Hot",3,IF(tblHP[[#This Row],[Lead Type]]="Warm",2,IF(tblHP[[#This Row],[Lead Type]]="Cold",1,0)))
    + IF(tblHP[[#This Row],[Is_Booked]]=1,4,IF(tblHP[[#This Row],[Is_PreBooked]]=1,2,0))
    + IF(ISNUMBER(tblHP[[#This Row],[Customer Rating]]), tblHP[[#This Row],[Customer Rating]]/10*2, 0)
   )
)</f>
        <v>3.6</v>
      </c>
      <c r="J808" s="53" t="str">
        <f>IF(tblHP[[#This Row],[Lead_Score]] &gt;= $M$2, "High",
 IF(tblHP[[#This Row],[Lead_Score]] &gt;= $M$3, "Medium", "Low"))</f>
        <v>Low</v>
      </c>
    </row>
    <row r="809" spans="1:10" x14ac:dyDescent="0.3">
      <c r="A809" s="68" t="s">
        <v>835</v>
      </c>
      <c r="B809" s="69" t="s">
        <v>19</v>
      </c>
      <c r="C809" s="69" t="s">
        <v>16</v>
      </c>
      <c r="D809" s="69">
        <f>IF(NOT(ISBLANK(tblClean[[#This Row],[Pre-Booking Date]])), 1, 0)</f>
        <v>0</v>
      </c>
      <c r="E809" s="69">
        <f>IF(NOT(ISBLANK(tblClean[[#This Row],[Booking Date]])), 1, 0)</f>
        <v>0</v>
      </c>
      <c r="F809" s="70">
        <v>2</v>
      </c>
      <c r="G809" s="42">
        <v>45959</v>
      </c>
      <c r="H809" s="66" cm="1">
        <f t="array" ref="H809">IFERROR(INDEX(tblClean[Is_Cancelled],ROW()-1),"")</f>
        <v>0</v>
      </c>
      <c r="I809" s="53">
        <f>IF(tblHP[[#This Row],[Is_Cancelled]]=1, 0,
   (IF(tblHP[[#This Row],[Lead Type]]="Hot",3,IF(tblHP[[#This Row],[Lead Type]]="Warm",2,IF(tblHP[[#This Row],[Lead Type]]="Cold",1,0)))
    + IF(tblHP[[#This Row],[Is_Booked]]=1,4,IF(tblHP[[#This Row],[Is_PreBooked]]=1,2,0))
    + IF(ISNUMBER(tblHP[[#This Row],[Customer Rating]]), tblHP[[#This Row],[Customer Rating]]/10*2, 0)
   )
)</f>
        <v>2.4</v>
      </c>
      <c r="J809" s="53" t="str">
        <f>IF(tblHP[[#This Row],[Lead_Score]] &gt;= $M$2, "High",
 IF(tblHP[[#This Row],[Lead_Score]] &gt;= $M$3, "Medium", "Low"))</f>
        <v>Low</v>
      </c>
    </row>
    <row r="810" spans="1:10" x14ac:dyDescent="0.3">
      <c r="A810" s="65" t="s">
        <v>836</v>
      </c>
      <c r="B810" s="66" t="s">
        <v>21</v>
      </c>
      <c r="C810" s="66" t="s">
        <v>30</v>
      </c>
      <c r="D810" s="66">
        <f>IF(NOT(ISBLANK(tblClean[[#This Row],[Pre-Booking Date]])), 1, 0)</f>
        <v>1</v>
      </c>
      <c r="E810" s="66">
        <f>IF(NOT(ISBLANK(tblClean[[#This Row],[Booking Date]])), 1, 0)</f>
        <v>1</v>
      </c>
      <c r="F810" s="67">
        <v>5</v>
      </c>
      <c r="G810" s="35">
        <v>45948</v>
      </c>
      <c r="H810" s="66" cm="1">
        <f t="array" ref="H810">IFERROR(INDEX(tblClean[Is_Cancelled],ROW()-1),"")</f>
        <v>0</v>
      </c>
      <c r="I810" s="53">
        <f>IF(tblHP[[#This Row],[Is_Cancelled]]=1, 0,
   (IF(tblHP[[#This Row],[Lead Type]]="Hot",3,IF(tblHP[[#This Row],[Lead Type]]="Warm",2,IF(tblHP[[#This Row],[Lead Type]]="Cold",1,0)))
    + IF(tblHP[[#This Row],[Is_Booked]]=1,4,IF(tblHP[[#This Row],[Is_PreBooked]]=1,2,0))
    + IF(ISNUMBER(tblHP[[#This Row],[Customer Rating]]), tblHP[[#This Row],[Customer Rating]]/10*2, 0)
   )
)</f>
        <v>8</v>
      </c>
      <c r="J810" s="53" t="str">
        <f>IF(tblHP[[#This Row],[Lead_Score]] &gt;= $M$2, "High",
 IF(tblHP[[#This Row],[Lead_Score]] &gt;= $M$3, "Medium", "Low"))</f>
        <v>Medium</v>
      </c>
    </row>
    <row r="811" spans="1:10" x14ac:dyDescent="0.3">
      <c r="A811" s="68" t="s">
        <v>837</v>
      </c>
      <c r="B811" s="69" t="s">
        <v>21</v>
      </c>
      <c r="C811" s="69" t="s">
        <v>16</v>
      </c>
      <c r="D811" s="69">
        <f>IF(NOT(ISBLANK(tblClean[[#This Row],[Pre-Booking Date]])), 1, 0)</f>
        <v>1</v>
      </c>
      <c r="E811" s="69">
        <f>IF(NOT(ISBLANK(tblClean[[#This Row],[Booking Date]])), 1, 0)</f>
        <v>1</v>
      </c>
      <c r="F811" s="70">
        <v>1</v>
      </c>
      <c r="G811" s="42">
        <v>45935</v>
      </c>
      <c r="H811" s="66" cm="1">
        <f t="array" ref="H811">IFERROR(INDEX(tblClean[Is_Cancelled],ROW()-1),"")</f>
        <v>0</v>
      </c>
      <c r="I811" s="53">
        <f>IF(tblHP[[#This Row],[Is_Cancelled]]=1, 0,
   (IF(tblHP[[#This Row],[Lead Type]]="Hot",3,IF(tblHP[[#This Row],[Lead Type]]="Warm",2,IF(tblHP[[#This Row],[Lead Type]]="Cold",1,0)))
    + IF(tblHP[[#This Row],[Is_Booked]]=1,4,IF(tblHP[[#This Row],[Is_PreBooked]]=1,2,0))
    + IF(ISNUMBER(tblHP[[#This Row],[Customer Rating]]), tblHP[[#This Row],[Customer Rating]]/10*2, 0)
   )
)</f>
        <v>6.2</v>
      </c>
      <c r="J811" s="53" t="str">
        <f>IF(tblHP[[#This Row],[Lead_Score]] &gt;= $M$2, "High",
 IF(tblHP[[#This Row],[Lead_Score]] &gt;= $M$3, "Medium", "Low"))</f>
        <v>Low</v>
      </c>
    </row>
    <row r="812" spans="1:10" x14ac:dyDescent="0.3">
      <c r="A812" s="65" t="s">
        <v>838</v>
      </c>
      <c r="B812" s="66" t="s">
        <v>21</v>
      </c>
      <c r="C812" s="66" t="s">
        <v>22</v>
      </c>
      <c r="D812" s="66">
        <f>IF(NOT(ISBLANK(tblClean[[#This Row],[Pre-Booking Date]])), 1, 0)</f>
        <v>1</v>
      </c>
      <c r="E812" s="66">
        <f>IF(NOT(ISBLANK(tblClean[[#This Row],[Booking Date]])), 1, 0)</f>
        <v>1</v>
      </c>
      <c r="F812" s="67"/>
      <c r="G812" s="35">
        <v>45943</v>
      </c>
      <c r="H812" s="66" cm="1">
        <f t="array" ref="H812">IFERROR(INDEX(tblClean[Is_Cancelled],ROW()-1),"")</f>
        <v>1</v>
      </c>
      <c r="I812" s="53">
        <f>IF(tblHP[[#This Row],[Is_Cancelled]]=1, 0,
   (IF(tblHP[[#This Row],[Lead Type]]="Hot",3,IF(tblHP[[#This Row],[Lead Type]]="Warm",2,IF(tblHP[[#This Row],[Lead Type]]="Cold",1,0)))
    + IF(tblHP[[#This Row],[Is_Booked]]=1,4,IF(tblHP[[#This Row],[Is_PreBooked]]=1,2,0))
    + IF(ISNUMBER(tblHP[[#This Row],[Customer Rating]]), tblHP[[#This Row],[Customer Rating]]/10*2, 0)
   )
)</f>
        <v>0</v>
      </c>
      <c r="J812" s="53" t="str">
        <f>IF(tblHP[[#This Row],[Lead_Score]] &gt;= $M$2, "High",
 IF(tblHP[[#This Row],[Lead_Score]] &gt;= $M$3, "Medium", "Low"))</f>
        <v>Low</v>
      </c>
    </row>
    <row r="813" spans="1:10" x14ac:dyDescent="0.3">
      <c r="A813" s="68" t="s">
        <v>839</v>
      </c>
      <c r="B813" s="69" t="s">
        <v>32</v>
      </c>
      <c r="C813" s="69" t="s">
        <v>16</v>
      </c>
      <c r="D813" s="69">
        <f>IF(NOT(ISBLANK(tblClean[[#This Row],[Pre-Booking Date]])), 1, 0)</f>
        <v>1</v>
      </c>
      <c r="E813" s="69">
        <f>IF(NOT(ISBLANK(tblClean[[#This Row],[Booking Date]])), 1, 0)</f>
        <v>1</v>
      </c>
      <c r="F813" s="70">
        <v>7</v>
      </c>
      <c r="G813" s="42">
        <v>45945</v>
      </c>
      <c r="H813" s="66" cm="1">
        <f t="array" ref="H813">IFERROR(INDEX(tblClean[Is_Cancelled],ROW()-1),"")</f>
        <v>0</v>
      </c>
      <c r="I813" s="53">
        <f>IF(tblHP[[#This Row],[Is_Cancelled]]=1, 0,
   (IF(tblHP[[#This Row],[Lead Type]]="Hot",3,IF(tblHP[[#This Row],[Lead Type]]="Warm",2,IF(tblHP[[#This Row],[Lead Type]]="Cold",1,0)))
    + IF(tblHP[[#This Row],[Is_Booked]]=1,4,IF(tblHP[[#This Row],[Is_PreBooked]]=1,2,0))
    + IF(ISNUMBER(tblHP[[#This Row],[Customer Rating]]), tblHP[[#This Row],[Customer Rating]]/10*2, 0)
   )
)</f>
        <v>7.4</v>
      </c>
      <c r="J813" s="53" t="str">
        <f>IF(tblHP[[#This Row],[Lead_Score]] &gt;= $M$2, "High",
 IF(tblHP[[#This Row],[Lead_Score]] &gt;= $M$3, "Medium", "Low"))</f>
        <v>Low</v>
      </c>
    </row>
    <row r="814" spans="1:10" x14ac:dyDescent="0.3">
      <c r="A814" s="65" t="s">
        <v>840</v>
      </c>
      <c r="B814" s="66" t="s">
        <v>32</v>
      </c>
      <c r="C814" s="66" t="s">
        <v>30</v>
      </c>
      <c r="D814" s="66">
        <f>IF(NOT(ISBLANK(tblClean[[#This Row],[Pre-Booking Date]])), 1, 0)</f>
        <v>0</v>
      </c>
      <c r="E814" s="66">
        <f>IF(NOT(ISBLANK(tblClean[[#This Row],[Booking Date]])), 1, 0)</f>
        <v>0</v>
      </c>
      <c r="F814" s="67">
        <v>3</v>
      </c>
      <c r="G814" s="35">
        <v>45942</v>
      </c>
      <c r="H814" s="66" cm="1">
        <f t="array" ref="H814">IFERROR(INDEX(tblClean[Is_Cancelled],ROW()-1),"")</f>
        <v>0</v>
      </c>
      <c r="I814" s="53">
        <f>IF(tblHP[[#This Row],[Is_Cancelled]]=1, 0,
   (IF(tblHP[[#This Row],[Lead Type]]="Hot",3,IF(tblHP[[#This Row],[Lead Type]]="Warm",2,IF(tblHP[[#This Row],[Lead Type]]="Cold",1,0)))
    + IF(tblHP[[#This Row],[Is_Booked]]=1,4,IF(tblHP[[#This Row],[Is_PreBooked]]=1,2,0))
    + IF(ISNUMBER(tblHP[[#This Row],[Customer Rating]]), tblHP[[#This Row],[Customer Rating]]/10*2, 0)
   )
)</f>
        <v>3.6</v>
      </c>
      <c r="J814" s="53" t="str">
        <f>IF(tblHP[[#This Row],[Lead_Score]] &gt;= $M$2, "High",
 IF(tblHP[[#This Row],[Lead_Score]] &gt;= $M$3, "Medium", "Low"))</f>
        <v>Low</v>
      </c>
    </row>
    <row r="815" spans="1:10" x14ac:dyDescent="0.3">
      <c r="A815" s="68" t="s">
        <v>841</v>
      </c>
      <c r="B815" s="69" t="s">
        <v>15</v>
      </c>
      <c r="C815" s="69" t="s">
        <v>22</v>
      </c>
      <c r="D815" s="69">
        <f>IF(NOT(ISBLANK(tblClean[[#This Row],[Pre-Booking Date]])), 1, 0)</f>
        <v>1</v>
      </c>
      <c r="E815" s="69">
        <f>IF(NOT(ISBLANK(tblClean[[#This Row],[Booking Date]])), 1, 0)</f>
        <v>1</v>
      </c>
      <c r="F815" s="70"/>
      <c r="G815" s="42">
        <v>45952</v>
      </c>
      <c r="H815" s="66" cm="1">
        <f t="array" ref="H815">IFERROR(INDEX(tblClean[Is_Cancelled],ROW()-1),"")</f>
        <v>1</v>
      </c>
      <c r="I815" s="53">
        <f>IF(tblHP[[#This Row],[Is_Cancelled]]=1, 0,
   (IF(tblHP[[#This Row],[Lead Type]]="Hot",3,IF(tblHP[[#This Row],[Lead Type]]="Warm",2,IF(tblHP[[#This Row],[Lead Type]]="Cold",1,0)))
    + IF(tblHP[[#This Row],[Is_Booked]]=1,4,IF(tblHP[[#This Row],[Is_PreBooked]]=1,2,0))
    + IF(ISNUMBER(tblHP[[#This Row],[Customer Rating]]), tblHP[[#This Row],[Customer Rating]]/10*2, 0)
   )
)</f>
        <v>0</v>
      </c>
      <c r="J815" s="53" t="str">
        <f>IF(tblHP[[#This Row],[Lead_Score]] &gt;= $M$2, "High",
 IF(tblHP[[#This Row],[Lead_Score]] &gt;= $M$3, "Medium", "Low"))</f>
        <v>Low</v>
      </c>
    </row>
    <row r="816" spans="1:10" x14ac:dyDescent="0.3">
      <c r="A816" s="65" t="s">
        <v>842</v>
      </c>
      <c r="B816" s="66" t="s">
        <v>15</v>
      </c>
      <c r="C816" s="66" t="s">
        <v>16</v>
      </c>
      <c r="D816" s="66">
        <f>IF(NOT(ISBLANK(tblClean[[#This Row],[Pre-Booking Date]])), 1, 0)</f>
        <v>1</v>
      </c>
      <c r="E816" s="66">
        <f>IF(NOT(ISBLANK(tblClean[[#This Row],[Booking Date]])), 1, 0)</f>
        <v>1</v>
      </c>
      <c r="F816" s="67">
        <v>2</v>
      </c>
      <c r="G816" s="35">
        <v>45961</v>
      </c>
      <c r="H816" s="66" cm="1">
        <f t="array" ref="H816">IFERROR(INDEX(tblClean[Is_Cancelled],ROW()-1),"")</f>
        <v>0</v>
      </c>
      <c r="I816" s="53">
        <f>IF(tblHP[[#This Row],[Is_Cancelled]]=1, 0,
   (IF(tblHP[[#This Row],[Lead Type]]="Hot",3,IF(tblHP[[#This Row],[Lead Type]]="Warm",2,IF(tblHP[[#This Row],[Lead Type]]="Cold",1,0)))
    + IF(tblHP[[#This Row],[Is_Booked]]=1,4,IF(tblHP[[#This Row],[Is_PreBooked]]=1,2,0))
    + IF(ISNUMBER(tblHP[[#This Row],[Customer Rating]]), tblHP[[#This Row],[Customer Rating]]/10*2, 0)
   )
)</f>
        <v>6.4</v>
      </c>
      <c r="J816" s="53" t="str">
        <f>IF(tblHP[[#This Row],[Lead_Score]] &gt;= $M$2, "High",
 IF(tblHP[[#This Row],[Lead_Score]] &gt;= $M$3, "Medium", "Low"))</f>
        <v>Low</v>
      </c>
    </row>
    <row r="817" spans="1:10" x14ac:dyDescent="0.3">
      <c r="A817" s="68" t="s">
        <v>843</v>
      </c>
      <c r="B817" s="69" t="s">
        <v>19</v>
      </c>
      <c r="C817" s="69" t="s">
        <v>30</v>
      </c>
      <c r="D817" s="69">
        <f>IF(NOT(ISBLANK(tblClean[[#This Row],[Pre-Booking Date]])), 1, 0)</f>
        <v>1</v>
      </c>
      <c r="E817" s="69">
        <f>IF(NOT(ISBLANK(tblClean[[#This Row],[Booking Date]])), 1, 0)</f>
        <v>1</v>
      </c>
      <c r="F817" s="70">
        <v>5</v>
      </c>
      <c r="G817" s="42">
        <v>45954</v>
      </c>
      <c r="H817" s="66" cm="1">
        <f t="array" ref="H817">IFERROR(INDEX(tblClean[Is_Cancelled],ROW()-1),"")</f>
        <v>0</v>
      </c>
      <c r="I817" s="53">
        <f>IF(tblHP[[#This Row],[Is_Cancelled]]=1, 0,
   (IF(tblHP[[#This Row],[Lead Type]]="Hot",3,IF(tblHP[[#This Row],[Lead Type]]="Warm",2,IF(tblHP[[#This Row],[Lead Type]]="Cold",1,0)))
    + IF(tblHP[[#This Row],[Is_Booked]]=1,4,IF(tblHP[[#This Row],[Is_PreBooked]]=1,2,0))
    + IF(ISNUMBER(tblHP[[#This Row],[Customer Rating]]), tblHP[[#This Row],[Customer Rating]]/10*2, 0)
   )
)</f>
        <v>8</v>
      </c>
      <c r="J817" s="53" t="str">
        <f>IF(tblHP[[#This Row],[Lead_Score]] &gt;= $M$2, "High",
 IF(tblHP[[#This Row],[Lead_Score]] &gt;= $M$3, "Medium", "Low"))</f>
        <v>Medium</v>
      </c>
    </row>
    <row r="818" spans="1:10" x14ac:dyDescent="0.3">
      <c r="A818" s="65" t="s">
        <v>844</v>
      </c>
      <c r="B818" s="66" t="s">
        <v>32</v>
      </c>
      <c r="C818" s="66" t="s">
        <v>30</v>
      </c>
      <c r="D818" s="66">
        <f>IF(NOT(ISBLANK(tblClean[[#This Row],[Pre-Booking Date]])), 1, 0)</f>
        <v>1</v>
      </c>
      <c r="E818" s="66">
        <f>IF(NOT(ISBLANK(tblClean[[#This Row],[Booking Date]])), 1, 0)</f>
        <v>1</v>
      </c>
      <c r="F818" s="67"/>
      <c r="G818" s="35">
        <v>45953</v>
      </c>
      <c r="H818" s="66" cm="1">
        <f t="array" ref="H818">IFERROR(INDEX(tblClean[Is_Cancelled],ROW()-1),"")</f>
        <v>1</v>
      </c>
      <c r="I818" s="53">
        <f>IF(tblHP[[#This Row],[Is_Cancelled]]=1, 0,
   (IF(tblHP[[#This Row],[Lead Type]]="Hot",3,IF(tblHP[[#This Row],[Lead Type]]="Warm",2,IF(tblHP[[#This Row],[Lead Type]]="Cold",1,0)))
    + IF(tblHP[[#This Row],[Is_Booked]]=1,4,IF(tblHP[[#This Row],[Is_PreBooked]]=1,2,0))
    + IF(ISNUMBER(tblHP[[#This Row],[Customer Rating]]), tblHP[[#This Row],[Customer Rating]]/10*2, 0)
   )
)</f>
        <v>0</v>
      </c>
      <c r="J818" s="53" t="str">
        <f>IF(tblHP[[#This Row],[Lead_Score]] &gt;= $M$2, "High",
 IF(tblHP[[#This Row],[Lead_Score]] &gt;= $M$3, "Medium", "Low"))</f>
        <v>Low</v>
      </c>
    </row>
    <row r="819" spans="1:10" x14ac:dyDescent="0.3">
      <c r="A819" s="68" t="s">
        <v>845</v>
      </c>
      <c r="B819" s="69" t="s">
        <v>19</v>
      </c>
      <c r="C819" s="69" t="s">
        <v>30</v>
      </c>
      <c r="D819" s="69">
        <f>IF(NOT(ISBLANK(tblClean[[#This Row],[Pre-Booking Date]])), 1, 0)</f>
        <v>0</v>
      </c>
      <c r="E819" s="69">
        <f>IF(NOT(ISBLANK(tblClean[[#This Row],[Booking Date]])), 1, 0)</f>
        <v>0</v>
      </c>
      <c r="F819" s="70">
        <v>8</v>
      </c>
      <c r="G819" s="42">
        <v>45961</v>
      </c>
      <c r="H819" s="66" cm="1">
        <f t="array" ref="H819">IFERROR(INDEX(tblClean[Is_Cancelled],ROW()-1),"")</f>
        <v>0</v>
      </c>
      <c r="I819" s="53">
        <f>IF(tblHP[[#This Row],[Is_Cancelled]]=1, 0,
   (IF(tblHP[[#This Row],[Lead Type]]="Hot",3,IF(tblHP[[#This Row],[Lead Type]]="Warm",2,IF(tblHP[[#This Row],[Lead Type]]="Cold",1,0)))
    + IF(tblHP[[#This Row],[Is_Booked]]=1,4,IF(tblHP[[#This Row],[Is_PreBooked]]=1,2,0))
    + IF(ISNUMBER(tblHP[[#This Row],[Customer Rating]]), tblHP[[#This Row],[Customer Rating]]/10*2, 0)
   )
)</f>
        <v>4.5999999999999996</v>
      </c>
      <c r="J819" s="53" t="str">
        <f>IF(tblHP[[#This Row],[Lead_Score]] &gt;= $M$2, "High",
 IF(tblHP[[#This Row],[Lead_Score]] &gt;= $M$3, "Medium", "Low"))</f>
        <v>Low</v>
      </c>
    </row>
    <row r="820" spans="1:10" x14ac:dyDescent="0.3">
      <c r="A820" s="65" t="s">
        <v>846</v>
      </c>
      <c r="B820" s="66" t="s">
        <v>15</v>
      </c>
      <c r="C820" s="66" t="s">
        <v>30</v>
      </c>
      <c r="D820" s="66">
        <f>IF(NOT(ISBLANK(tblClean[[#This Row],[Pre-Booking Date]])), 1, 0)</f>
        <v>1</v>
      </c>
      <c r="E820" s="66">
        <f>IF(NOT(ISBLANK(tblClean[[#This Row],[Booking Date]])), 1, 0)</f>
        <v>1</v>
      </c>
      <c r="F820" s="67">
        <v>8</v>
      </c>
      <c r="G820" s="35">
        <v>45948</v>
      </c>
      <c r="H820" s="66" cm="1">
        <f t="array" ref="H820">IFERROR(INDEX(tblClean[Is_Cancelled],ROW()-1),"")</f>
        <v>0</v>
      </c>
      <c r="I820" s="53">
        <f>IF(tblHP[[#This Row],[Is_Cancelled]]=1, 0,
   (IF(tblHP[[#This Row],[Lead Type]]="Hot",3,IF(tblHP[[#This Row],[Lead Type]]="Warm",2,IF(tblHP[[#This Row],[Lead Type]]="Cold",1,0)))
    + IF(tblHP[[#This Row],[Is_Booked]]=1,4,IF(tblHP[[#This Row],[Is_PreBooked]]=1,2,0))
    + IF(ISNUMBER(tblHP[[#This Row],[Customer Rating]]), tblHP[[#This Row],[Customer Rating]]/10*2, 0)
   )
)</f>
        <v>8.6</v>
      </c>
      <c r="J820" s="53" t="str">
        <f>IF(tblHP[[#This Row],[Lead_Score]] &gt;= $M$2, "High",
 IF(tblHP[[#This Row],[Lead_Score]] &gt;= $M$3, "Medium", "Low"))</f>
        <v>High</v>
      </c>
    </row>
    <row r="821" spans="1:10" x14ac:dyDescent="0.3">
      <c r="A821" s="68" t="s">
        <v>847</v>
      </c>
      <c r="B821" s="69" t="s">
        <v>19</v>
      </c>
      <c r="C821" s="69" t="s">
        <v>22</v>
      </c>
      <c r="D821" s="69">
        <f>IF(NOT(ISBLANK(tblClean[[#This Row],[Pre-Booking Date]])), 1, 0)</f>
        <v>1</v>
      </c>
      <c r="E821" s="69">
        <f>IF(NOT(ISBLANK(tblClean[[#This Row],[Booking Date]])), 1, 0)</f>
        <v>1</v>
      </c>
      <c r="F821" s="70"/>
      <c r="G821" s="42">
        <v>45944</v>
      </c>
      <c r="H821" s="66" cm="1">
        <f t="array" ref="H821">IFERROR(INDEX(tblClean[Is_Cancelled],ROW()-1),"")</f>
        <v>1</v>
      </c>
      <c r="I821" s="53">
        <f>IF(tblHP[[#This Row],[Is_Cancelled]]=1, 0,
   (IF(tblHP[[#This Row],[Lead Type]]="Hot",3,IF(tblHP[[#This Row],[Lead Type]]="Warm",2,IF(tblHP[[#This Row],[Lead Type]]="Cold",1,0)))
    + IF(tblHP[[#This Row],[Is_Booked]]=1,4,IF(tblHP[[#This Row],[Is_PreBooked]]=1,2,0))
    + IF(ISNUMBER(tblHP[[#This Row],[Customer Rating]]), tblHP[[#This Row],[Customer Rating]]/10*2, 0)
   )
)</f>
        <v>0</v>
      </c>
      <c r="J821" s="53" t="str">
        <f>IF(tblHP[[#This Row],[Lead_Score]] &gt;= $M$2, "High",
 IF(tblHP[[#This Row],[Lead_Score]] &gt;= $M$3, "Medium", "Low"))</f>
        <v>Low</v>
      </c>
    </row>
    <row r="822" spans="1:10" x14ac:dyDescent="0.3">
      <c r="A822" s="65" t="s">
        <v>848</v>
      </c>
      <c r="B822" s="66" t="s">
        <v>15</v>
      </c>
      <c r="C822" s="66" t="s">
        <v>16</v>
      </c>
      <c r="D822" s="66">
        <f>IF(NOT(ISBLANK(tblClean[[#This Row],[Pre-Booking Date]])), 1, 0)</f>
        <v>0</v>
      </c>
      <c r="E822" s="66">
        <f>IF(NOT(ISBLANK(tblClean[[#This Row],[Booking Date]])), 1, 0)</f>
        <v>0</v>
      </c>
      <c r="F822" s="67">
        <v>2</v>
      </c>
      <c r="G822" s="35">
        <v>45949</v>
      </c>
      <c r="H822" s="66" cm="1">
        <f t="array" ref="H822">IFERROR(INDEX(tblClean[Is_Cancelled],ROW()-1),"")</f>
        <v>0</v>
      </c>
      <c r="I822" s="53">
        <f>IF(tblHP[[#This Row],[Is_Cancelled]]=1, 0,
   (IF(tblHP[[#This Row],[Lead Type]]="Hot",3,IF(tblHP[[#This Row],[Lead Type]]="Warm",2,IF(tblHP[[#This Row],[Lead Type]]="Cold",1,0)))
    + IF(tblHP[[#This Row],[Is_Booked]]=1,4,IF(tblHP[[#This Row],[Is_PreBooked]]=1,2,0))
    + IF(ISNUMBER(tblHP[[#This Row],[Customer Rating]]), tblHP[[#This Row],[Customer Rating]]/10*2, 0)
   )
)</f>
        <v>2.4</v>
      </c>
      <c r="J822" s="53" t="str">
        <f>IF(tblHP[[#This Row],[Lead_Score]] &gt;= $M$2, "High",
 IF(tblHP[[#This Row],[Lead_Score]] &gt;= $M$3, "Medium", "Low"))</f>
        <v>Low</v>
      </c>
    </row>
    <row r="823" spans="1:10" x14ac:dyDescent="0.3">
      <c r="A823" s="68" t="s">
        <v>849</v>
      </c>
      <c r="B823" s="69" t="s">
        <v>32</v>
      </c>
      <c r="C823" s="69" t="s">
        <v>22</v>
      </c>
      <c r="D823" s="69">
        <f>IF(NOT(ISBLANK(tblClean[[#This Row],[Pre-Booking Date]])), 1, 0)</f>
        <v>1</v>
      </c>
      <c r="E823" s="69">
        <f>IF(NOT(ISBLANK(tblClean[[#This Row],[Booking Date]])), 1, 0)</f>
        <v>1</v>
      </c>
      <c r="F823" s="70"/>
      <c r="G823" s="42">
        <v>45954</v>
      </c>
      <c r="H823" s="66" cm="1">
        <f t="array" ref="H823">IFERROR(INDEX(tblClean[Is_Cancelled],ROW()-1),"")</f>
        <v>1</v>
      </c>
      <c r="I823" s="53">
        <f>IF(tblHP[[#This Row],[Is_Cancelled]]=1, 0,
   (IF(tblHP[[#This Row],[Lead Type]]="Hot",3,IF(tblHP[[#This Row],[Lead Type]]="Warm",2,IF(tblHP[[#This Row],[Lead Type]]="Cold",1,0)))
    + IF(tblHP[[#This Row],[Is_Booked]]=1,4,IF(tblHP[[#This Row],[Is_PreBooked]]=1,2,0))
    + IF(ISNUMBER(tblHP[[#This Row],[Customer Rating]]), tblHP[[#This Row],[Customer Rating]]/10*2, 0)
   )
)</f>
        <v>0</v>
      </c>
      <c r="J823" s="53" t="str">
        <f>IF(tblHP[[#This Row],[Lead_Score]] &gt;= $M$2, "High",
 IF(tblHP[[#This Row],[Lead_Score]] &gt;= $M$3, "Medium", "Low"))</f>
        <v>Low</v>
      </c>
    </row>
    <row r="824" spans="1:10" x14ac:dyDescent="0.3">
      <c r="A824" s="65" t="s">
        <v>850</v>
      </c>
      <c r="B824" s="66" t="s">
        <v>21</v>
      </c>
      <c r="C824" s="66" t="s">
        <v>16</v>
      </c>
      <c r="D824" s="66">
        <f>IF(NOT(ISBLANK(tblClean[[#This Row],[Pre-Booking Date]])), 1, 0)</f>
        <v>1</v>
      </c>
      <c r="E824" s="66">
        <f>IF(NOT(ISBLANK(tblClean[[#This Row],[Booking Date]])), 1, 0)</f>
        <v>1</v>
      </c>
      <c r="F824" s="67">
        <v>3</v>
      </c>
      <c r="G824" s="35">
        <v>45954</v>
      </c>
      <c r="H824" s="66" cm="1">
        <f t="array" ref="H824">IFERROR(INDEX(tblClean[Is_Cancelled],ROW()-1),"")</f>
        <v>0</v>
      </c>
      <c r="I824" s="53">
        <f>IF(tblHP[[#This Row],[Is_Cancelled]]=1, 0,
   (IF(tblHP[[#This Row],[Lead Type]]="Hot",3,IF(tblHP[[#This Row],[Lead Type]]="Warm",2,IF(tblHP[[#This Row],[Lead Type]]="Cold",1,0)))
    + IF(tblHP[[#This Row],[Is_Booked]]=1,4,IF(tblHP[[#This Row],[Is_PreBooked]]=1,2,0))
    + IF(ISNUMBER(tblHP[[#This Row],[Customer Rating]]), tblHP[[#This Row],[Customer Rating]]/10*2, 0)
   )
)</f>
        <v>6.6</v>
      </c>
      <c r="J824" s="53" t="str">
        <f>IF(tblHP[[#This Row],[Lead_Score]] &gt;= $M$2, "High",
 IF(tblHP[[#This Row],[Lead_Score]] &gt;= $M$3, "Medium", "Low"))</f>
        <v>Low</v>
      </c>
    </row>
    <row r="825" spans="1:10" x14ac:dyDescent="0.3">
      <c r="A825" s="68" t="s">
        <v>851</v>
      </c>
      <c r="B825" s="69" t="s">
        <v>32</v>
      </c>
      <c r="C825" s="69" t="s">
        <v>30</v>
      </c>
      <c r="D825" s="69">
        <f>IF(NOT(ISBLANK(tblClean[[#This Row],[Pre-Booking Date]])), 1, 0)</f>
        <v>1</v>
      </c>
      <c r="E825" s="69">
        <f>IF(NOT(ISBLANK(tblClean[[#This Row],[Booking Date]])), 1, 0)</f>
        <v>1</v>
      </c>
      <c r="F825" s="70">
        <v>4</v>
      </c>
      <c r="G825" s="42">
        <v>45935</v>
      </c>
      <c r="H825" s="66" cm="1">
        <f t="array" ref="H825">IFERROR(INDEX(tblClean[Is_Cancelled],ROW()-1),"")</f>
        <v>0</v>
      </c>
      <c r="I825" s="53">
        <f>IF(tblHP[[#This Row],[Is_Cancelled]]=1, 0,
   (IF(tblHP[[#This Row],[Lead Type]]="Hot",3,IF(tblHP[[#This Row],[Lead Type]]="Warm",2,IF(tblHP[[#This Row],[Lead Type]]="Cold",1,0)))
    + IF(tblHP[[#This Row],[Is_Booked]]=1,4,IF(tblHP[[#This Row],[Is_PreBooked]]=1,2,0))
    + IF(ISNUMBER(tblHP[[#This Row],[Customer Rating]]), tblHP[[#This Row],[Customer Rating]]/10*2, 0)
   )
)</f>
        <v>7.8</v>
      </c>
      <c r="J825" s="53" t="str">
        <f>IF(tblHP[[#This Row],[Lead_Score]] &gt;= $M$2, "High",
 IF(tblHP[[#This Row],[Lead_Score]] &gt;= $M$3, "Medium", "Low"))</f>
        <v>Medium</v>
      </c>
    </row>
    <row r="826" spans="1:10" x14ac:dyDescent="0.3">
      <c r="A826" s="65" t="s">
        <v>852</v>
      </c>
      <c r="B826" s="66" t="s">
        <v>19</v>
      </c>
      <c r="C826" s="66" t="s">
        <v>16</v>
      </c>
      <c r="D826" s="66">
        <f>IF(NOT(ISBLANK(tblClean[[#This Row],[Pre-Booking Date]])), 1, 0)</f>
        <v>1</v>
      </c>
      <c r="E826" s="66">
        <f>IF(NOT(ISBLANK(tblClean[[#This Row],[Booking Date]])), 1, 0)</f>
        <v>1</v>
      </c>
      <c r="F826" s="67"/>
      <c r="G826" s="35">
        <v>45959</v>
      </c>
      <c r="H826" s="66" cm="1">
        <f t="array" ref="H826">IFERROR(INDEX(tblClean[Is_Cancelled],ROW()-1),"")</f>
        <v>1</v>
      </c>
      <c r="I826" s="53">
        <f>IF(tblHP[[#This Row],[Is_Cancelled]]=1, 0,
   (IF(tblHP[[#This Row],[Lead Type]]="Hot",3,IF(tblHP[[#This Row],[Lead Type]]="Warm",2,IF(tblHP[[#This Row],[Lead Type]]="Cold",1,0)))
    + IF(tblHP[[#This Row],[Is_Booked]]=1,4,IF(tblHP[[#This Row],[Is_PreBooked]]=1,2,0))
    + IF(ISNUMBER(tblHP[[#This Row],[Customer Rating]]), tblHP[[#This Row],[Customer Rating]]/10*2, 0)
   )
)</f>
        <v>0</v>
      </c>
      <c r="J826" s="53" t="str">
        <f>IF(tblHP[[#This Row],[Lead_Score]] &gt;= $M$2, "High",
 IF(tblHP[[#This Row],[Lead_Score]] &gt;= $M$3, "Medium", "Low"))</f>
        <v>Low</v>
      </c>
    </row>
    <row r="827" spans="1:10" x14ac:dyDescent="0.3">
      <c r="A827" s="68" t="s">
        <v>853</v>
      </c>
      <c r="B827" s="69" t="s">
        <v>19</v>
      </c>
      <c r="C827" s="69" t="s">
        <v>30</v>
      </c>
      <c r="D827" s="69">
        <f>IF(NOT(ISBLANK(tblClean[[#This Row],[Pre-Booking Date]])), 1, 0)</f>
        <v>1</v>
      </c>
      <c r="E827" s="69">
        <f>IF(NOT(ISBLANK(tblClean[[#This Row],[Booking Date]])), 1, 0)</f>
        <v>1</v>
      </c>
      <c r="F827" s="70">
        <v>3</v>
      </c>
      <c r="G827" s="42">
        <v>45944</v>
      </c>
      <c r="H827" s="66" cm="1">
        <f t="array" ref="H827">IFERROR(INDEX(tblClean[Is_Cancelled],ROW()-1),"")</f>
        <v>0</v>
      </c>
      <c r="I827" s="53">
        <f>IF(tblHP[[#This Row],[Is_Cancelled]]=1, 0,
   (IF(tblHP[[#This Row],[Lead Type]]="Hot",3,IF(tblHP[[#This Row],[Lead Type]]="Warm",2,IF(tblHP[[#This Row],[Lead Type]]="Cold",1,0)))
    + IF(tblHP[[#This Row],[Is_Booked]]=1,4,IF(tblHP[[#This Row],[Is_PreBooked]]=1,2,0))
    + IF(ISNUMBER(tblHP[[#This Row],[Customer Rating]]), tblHP[[#This Row],[Customer Rating]]/10*2, 0)
   )
)</f>
        <v>7.6</v>
      </c>
      <c r="J827" s="53" t="str">
        <f>IF(tblHP[[#This Row],[Lead_Score]] &gt;= $M$2, "High",
 IF(tblHP[[#This Row],[Lead_Score]] &gt;= $M$3, "Medium", "Low"))</f>
        <v>Medium</v>
      </c>
    </row>
    <row r="828" spans="1:10" x14ac:dyDescent="0.3">
      <c r="A828" s="65" t="s">
        <v>854</v>
      </c>
      <c r="B828" s="66" t="s">
        <v>32</v>
      </c>
      <c r="C828" s="66" t="s">
        <v>16</v>
      </c>
      <c r="D828" s="66">
        <f>IF(NOT(ISBLANK(tblClean[[#This Row],[Pre-Booking Date]])), 1, 0)</f>
        <v>0</v>
      </c>
      <c r="E828" s="66">
        <f>IF(NOT(ISBLANK(tblClean[[#This Row],[Booking Date]])), 1, 0)</f>
        <v>0</v>
      </c>
      <c r="F828" s="67">
        <v>6</v>
      </c>
      <c r="G828" s="35">
        <v>45951</v>
      </c>
      <c r="H828" s="66" cm="1">
        <f t="array" ref="H828">IFERROR(INDEX(tblClean[Is_Cancelled],ROW()-1),"")</f>
        <v>0</v>
      </c>
      <c r="I828" s="53">
        <f>IF(tblHP[[#This Row],[Is_Cancelled]]=1, 0,
   (IF(tblHP[[#This Row],[Lead Type]]="Hot",3,IF(tblHP[[#This Row],[Lead Type]]="Warm",2,IF(tblHP[[#This Row],[Lead Type]]="Cold",1,0)))
    + IF(tblHP[[#This Row],[Is_Booked]]=1,4,IF(tblHP[[#This Row],[Is_PreBooked]]=1,2,0))
    + IF(ISNUMBER(tblHP[[#This Row],[Customer Rating]]), tblHP[[#This Row],[Customer Rating]]/10*2, 0)
   )
)</f>
        <v>3.2</v>
      </c>
      <c r="J828" s="53" t="str">
        <f>IF(tblHP[[#This Row],[Lead_Score]] &gt;= $M$2, "High",
 IF(tblHP[[#This Row],[Lead_Score]] &gt;= $M$3, "Medium", "Low"))</f>
        <v>Low</v>
      </c>
    </row>
    <row r="829" spans="1:10" x14ac:dyDescent="0.3">
      <c r="A829" s="68" t="s">
        <v>855</v>
      </c>
      <c r="B829" s="69" t="s">
        <v>32</v>
      </c>
      <c r="C829" s="69" t="s">
        <v>22</v>
      </c>
      <c r="D829" s="69">
        <f>IF(NOT(ISBLANK(tblClean[[#This Row],[Pre-Booking Date]])), 1, 0)</f>
        <v>1</v>
      </c>
      <c r="E829" s="69">
        <f>IF(NOT(ISBLANK(tblClean[[#This Row],[Booking Date]])), 1, 0)</f>
        <v>1</v>
      </c>
      <c r="F829" s="70"/>
      <c r="G829" s="42">
        <v>45934</v>
      </c>
      <c r="H829" s="66" cm="1">
        <f t="array" ref="H829">IFERROR(INDEX(tblClean[Is_Cancelled],ROW()-1),"")</f>
        <v>1</v>
      </c>
      <c r="I829" s="53">
        <f>IF(tblHP[[#This Row],[Is_Cancelled]]=1, 0,
   (IF(tblHP[[#This Row],[Lead Type]]="Hot",3,IF(tblHP[[#This Row],[Lead Type]]="Warm",2,IF(tblHP[[#This Row],[Lead Type]]="Cold",1,0)))
    + IF(tblHP[[#This Row],[Is_Booked]]=1,4,IF(tblHP[[#This Row],[Is_PreBooked]]=1,2,0))
    + IF(ISNUMBER(tblHP[[#This Row],[Customer Rating]]), tblHP[[#This Row],[Customer Rating]]/10*2, 0)
   )
)</f>
        <v>0</v>
      </c>
      <c r="J829" s="53" t="str">
        <f>IF(tblHP[[#This Row],[Lead_Score]] &gt;= $M$2, "High",
 IF(tblHP[[#This Row],[Lead_Score]] &gt;= $M$3, "Medium", "Low"))</f>
        <v>Low</v>
      </c>
    </row>
    <row r="830" spans="1:10" x14ac:dyDescent="0.3">
      <c r="A830" s="65" t="s">
        <v>856</v>
      </c>
      <c r="B830" s="66" t="s">
        <v>15</v>
      </c>
      <c r="C830" s="66" t="s">
        <v>16</v>
      </c>
      <c r="D830" s="66">
        <f>IF(NOT(ISBLANK(tblClean[[#This Row],[Pre-Booking Date]])), 1, 0)</f>
        <v>0</v>
      </c>
      <c r="E830" s="66">
        <f>IF(NOT(ISBLANK(tblClean[[#This Row],[Booking Date]])), 1, 0)</f>
        <v>0</v>
      </c>
      <c r="F830" s="67">
        <v>2</v>
      </c>
      <c r="G830" s="35">
        <v>45957</v>
      </c>
      <c r="H830" s="66" cm="1">
        <f t="array" ref="H830">IFERROR(INDEX(tblClean[Is_Cancelled],ROW()-1),"")</f>
        <v>0</v>
      </c>
      <c r="I830" s="53">
        <f>IF(tblHP[[#This Row],[Is_Cancelled]]=1, 0,
   (IF(tblHP[[#This Row],[Lead Type]]="Hot",3,IF(tblHP[[#This Row],[Lead Type]]="Warm",2,IF(tblHP[[#This Row],[Lead Type]]="Cold",1,0)))
    + IF(tblHP[[#This Row],[Is_Booked]]=1,4,IF(tblHP[[#This Row],[Is_PreBooked]]=1,2,0))
    + IF(ISNUMBER(tblHP[[#This Row],[Customer Rating]]), tblHP[[#This Row],[Customer Rating]]/10*2, 0)
   )
)</f>
        <v>2.4</v>
      </c>
      <c r="J830" s="53" t="str">
        <f>IF(tblHP[[#This Row],[Lead_Score]] &gt;= $M$2, "High",
 IF(tblHP[[#This Row],[Lead_Score]] &gt;= $M$3, "Medium", "Low"))</f>
        <v>Low</v>
      </c>
    </row>
    <row r="831" spans="1:10" x14ac:dyDescent="0.3">
      <c r="A831" s="68" t="s">
        <v>857</v>
      </c>
      <c r="B831" s="69" t="s">
        <v>19</v>
      </c>
      <c r="C831" s="69" t="s">
        <v>16</v>
      </c>
      <c r="D831" s="69">
        <f>IF(NOT(ISBLANK(tblClean[[#This Row],[Pre-Booking Date]])), 1, 0)</f>
        <v>1</v>
      </c>
      <c r="E831" s="69">
        <f>IF(NOT(ISBLANK(tblClean[[#This Row],[Booking Date]])), 1, 0)</f>
        <v>1</v>
      </c>
      <c r="F831" s="70"/>
      <c r="G831" s="42">
        <v>45946</v>
      </c>
      <c r="H831" s="66" cm="1">
        <f t="array" ref="H831">IFERROR(INDEX(tblClean[Is_Cancelled],ROW()-1),"")</f>
        <v>1</v>
      </c>
      <c r="I831" s="53">
        <f>IF(tblHP[[#This Row],[Is_Cancelled]]=1, 0,
   (IF(tblHP[[#This Row],[Lead Type]]="Hot",3,IF(tblHP[[#This Row],[Lead Type]]="Warm",2,IF(tblHP[[#This Row],[Lead Type]]="Cold",1,0)))
    + IF(tblHP[[#This Row],[Is_Booked]]=1,4,IF(tblHP[[#This Row],[Is_PreBooked]]=1,2,0))
    + IF(ISNUMBER(tblHP[[#This Row],[Customer Rating]]), tblHP[[#This Row],[Customer Rating]]/10*2, 0)
   )
)</f>
        <v>0</v>
      </c>
      <c r="J831" s="53" t="str">
        <f>IF(tblHP[[#This Row],[Lead_Score]] &gt;= $M$2, "High",
 IF(tblHP[[#This Row],[Lead_Score]] &gt;= $M$3, "Medium", "Low"))</f>
        <v>Low</v>
      </c>
    </row>
    <row r="832" spans="1:10" x14ac:dyDescent="0.3">
      <c r="A832" s="65" t="s">
        <v>858</v>
      </c>
      <c r="B832" s="66" t="s">
        <v>19</v>
      </c>
      <c r="C832" s="66" t="s">
        <v>30</v>
      </c>
      <c r="D832" s="66">
        <f>IF(NOT(ISBLANK(tblClean[[#This Row],[Pre-Booking Date]])), 1, 0)</f>
        <v>1</v>
      </c>
      <c r="E832" s="66">
        <f>IF(NOT(ISBLANK(tblClean[[#This Row],[Booking Date]])), 1, 0)</f>
        <v>1</v>
      </c>
      <c r="F832" s="67"/>
      <c r="G832" s="35">
        <v>45950</v>
      </c>
      <c r="H832" s="66" cm="1">
        <f t="array" ref="H832">IFERROR(INDEX(tblClean[Is_Cancelled],ROW()-1),"")</f>
        <v>1</v>
      </c>
      <c r="I832" s="53">
        <f>IF(tblHP[[#This Row],[Is_Cancelled]]=1, 0,
   (IF(tblHP[[#This Row],[Lead Type]]="Hot",3,IF(tblHP[[#This Row],[Lead Type]]="Warm",2,IF(tblHP[[#This Row],[Lead Type]]="Cold",1,0)))
    + IF(tblHP[[#This Row],[Is_Booked]]=1,4,IF(tblHP[[#This Row],[Is_PreBooked]]=1,2,0))
    + IF(ISNUMBER(tblHP[[#This Row],[Customer Rating]]), tblHP[[#This Row],[Customer Rating]]/10*2, 0)
   )
)</f>
        <v>0</v>
      </c>
      <c r="J832" s="53" t="str">
        <f>IF(tblHP[[#This Row],[Lead_Score]] &gt;= $M$2, "High",
 IF(tblHP[[#This Row],[Lead_Score]] &gt;= $M$3, "Medium", "Low"))</f>
        <v>Low</v>
      </c>
    </row>
    <row r="833" spans="1:10" x14ac:dyDescent="0.3">
      <c r="A833" s="68" t="s">
        <v>859</v>
      </c>
      <c r="B833" s="69" t="s">
        <v>32</v>
      </c>
      <c r="C833" s="69" t="s">
        <v>30</v>
      </c>
      <c r="D833" s="69">
        <f>IF(NOT(ISBLANK(tblClean[[#This Row],[Pre-Booking Date]])), 1, 0)</f>
        <v>1</v>
      </c>
      <c r="E833" s="69">
        <f>IF(NOT(ISBLANK(tblClean[[#This Row],[Booking Date]])), 1, 0)</f>
        <v>1</v>
      </c>
      <c r="F833" s="70">
        <v>9</v>
      </c>
      <c r="G833" s="42">
        <v>45944</v>
      </c>
      <c r="H833" s="66" cm="1">
        <f t="array" ref="H833">IFERROR(INDEX(tblClean[Is_Cancelled],ROW()-1),"")</f>
        <v>0</v>
      </c>
      <c r="I833"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833" s="53" t="str">
        <f>IF(tblHP[[#This Row],[Lead_Score]] &gt;= $M$2, "High",
 IF(tblHP[[#This Row],[Lead_Score]] &gt;= $M$3, "Medium", "Low"))</f>
        <v>High</v>
      </c>
    </row>
    <row r="834" spans="1:10" x14ac:dyDescent="0.3">
      <c r="A834" s="65" t="s">
        <v>860</v>
      </c>
      <c r="B834" s="66" t="s">
        <v>21</v>
      </c>
      <c r="C834" s="66" t="s">
        <v>30</v>
      </c>
      <c r="D834" s="66">
        <f>IF(NOT(ISBLANK(tblClean[[#This Row],[Pre-Booking Date]])), 1, 0)</f>
        <v>1</v>
      </c>
      <c r="E834" s="66">
        <f>IF(NOT(ISBLANK(tblClean[[#This Row],[Booking Date]])), 1, 0)</f>
        <v>1</v>
      </c>
      <c r="F834" s="67">
        <v>9</v>
      </c>
      <c r="G834" s="35">
        <v>45961</v>
      </c>
      <c r="H834" s="66" cm="1">
        <f t="array" ref="H834">IFERROR(INDEX(tblClean[Is_Cancelled],ROW()-1),"")</f>
        <v>0</v>
      </c>
      <c r="I834"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834" s="53" t="str">
        <f>IF(tblHP[[#This Row],[Lead_Score]] &gt;= $M$2, "High",
 IF(tblHP[[#This Row],[Lead_Score]] &gt;= $M$3, "Medium", "Low"))</f>
        <v>High</v>
      </c>
    </row>
    <row r="835" spans="1:10" x14ac:dyDescent="0.3">
      <c r="A835" s="68" t="s">
        <v>861</v>
      </c>
      <c r="B835" s="69" t="s">
        <v>19</v>
      </c>
      <c r="C835" s="69" t="s">
        <v>16</v>
      </c>
      <c r="D835" s="69">
        <f>IF(NOT(ISBLANK(tblClean[[#This Row],[Pre-Booking Date]])), 1, 0)</f>
        <v>1</v>
      </c>
      <c r="E835" s="69">
        <f>IF(NOT(ISBLANK(tblClean[[#This Row],[Booking Date]])), 1, 0)</f>
        <v>1</v>
      </c>
      <c r="F835" s="70">
        <v>6</v>
      </c>
      <c r="G835" s="42">
        <v>45961</v>
      </c>
      <c r="H835" s="66" cm="1">
        <f t="array" ref="H835">IFERROR(INDEX(tblClean[Is_Cancelled],ROW()-1),"")</f>
        <v>0</v>
      </c>
      <c r="I835" s="53">
        <f>IF(tblHP[[#This Row],[Is_Cancelled]]=1, 0,
   (IF(tblHP[[#This Row],[Lead Type]]="Hot",3,IF(tblHP[[#This Row],[Lead Type]]="Warm",2,IF(tblHP[[#This Row],[Lead Type]]="Cold",1,0)))
    + IF(tblHP[[#This Row],[Is_Booked]]=1,4,IF(tblHP[[#This Row],[Is_PreBooked]]=1,2,0))
    + IF(ISNUMBER(tblHP[[#This Row],[Customer Rating]]), tblHP[[#This Row],[Customer Rating]]/10*2, 0)
   )
)</f>
        <v>7.2</v>
      </c>
      <c r="J835" s="53" t="str">
        <f>IF(tblHP[[#This Row],[Lead_Score]] &gt;= $M$2, "High",
 IF(tblHP[[#This Row],[Lead_Score]] &gt;= $M$3, "Medium", "Low"))</f>
        <v>Low</v>
      </c>
    </row>
    <row r="836" spans="1:10" x14ac:dyDescent="0.3">
      <c r="A836" s="65" t="s">
        <v>862</v>
      </c>
      <c r="B836" s="66" t="s">
        <v>21</v>
      </c>
      <c r="C836" s="66" t="s">
        <v>30</v>
      </c>
      <c r="D836" s="66">
        <f>IF(NOT(ISBLANK(tblClean[[#This Row],[Pre-Booking Date]])), 1, 0)</f>
        <v>0</v>
      </c>
      <c r="E836" s="66">
        <f>IF(NOT(ISBLANK(tblClean[[#This Row],[Booking Date]])), 1, 0)</f>
        <v>0</v>
      </c>
      <c r="F836" s="67">
        <v>8</v>
      </c>
      <c r="G836" s="35">
        <v>45939</v>
      </c>
      <c r="H836" s="66" cm="1">
        <f t="array" ref="H836">IFERROR(INDEX(tblClean[Is_Cancelled],ROW()-1),"")</f>
        <v>0</v>
      </c>
      <c r="I836" s="53">
        <f>IF(tblHP[[#This Row],[Is_Cancelled]]=1, 0,
   (IF(tblHP[[#This Row],[Lead Type]]="Hot",3,IF(tblHP[[#This Row],[Lead Type]]="Warm",2,IF(tblHP[[#This Row],[Lead Type]]="Cold",1,0)))
    + IF(tblHP[[#This Row],[Is_Booked]]=1,4,IF(tblHP[[#This Row],[Is_PreBooked]]=1,2,0))
    + IF(ISNUMBER(tblHP[[#This Row],[Customer Rating]]), tblHP[[#This Row],[Customer Rating]]/10*2, 0)
   )
)</f>
        <v>4.5999999999999996</v>
      </c>
      <c r="J836" s="53" t="str">
        <f>IF(tblHP[[#This Row],[Lead_Score]] &gt;= $M$2, "High",
 IF(tblHP[[#This Row],[Lead_Score]] &gt;= $M$3, "Medium", "Low"))</f>
        <v>Low</v>
      </c>
    </row>
    <row r="837" spans="1:10" x14ac:dyDescent="0.3">
      <c r="A837" s="68" t="s">
        <v>863</v>
      </c>
      <c r="B837" s="69" t="s">
        <v>32</v>
      </c>
      <c r="C837" s="69" t="s">
        <v>16</v>
      </c>
      <c r="D837" s="69">
        <f>IF(NOT(ISBLANK(tblClean[[#This Row],[Pre-Booking Date]])), 1, 0)</f>
        <v>1</v>
      </c>
      <c r="E837" s="69">
        <f>IF(NOT(ISBLANK(tblClean[[#This Row],[Booking Date]])), 1, 0)</f>
        <v>1</v>
      </c>
      <c r="F837" s="70"/>
      <c r="G837" s="42">
        <v>45932</v>
      </c>
      <c r="H837" s="66" cm="1">
        <f t="array" ref="H837">IFERROR(INDEX(tblClean[Is_Cancelled],ROW()-1),"")</f>
        <v>1</v>
      </c>
      <c r="I837" s="53">
        <f>IF(tblHP[[#This Row],[Is_Cancelled]]=1, 0,
   (IF(tblHP[[#This Row],[Lead Type]]="Hot",3,IF(tblHP[[#This Row],[Lead Type]]="Warm",2,IF(tblHP[[#This Row],[Lead Type]]="Cold",1,0)))
    + IF(tblHP[[#This Row],[Is_Booked]]=1,4,IF(tblHP[[#This Row],[Is_PreBooked]]=1,2,0))
    + IF(ISNUMBER(tblHP[[#This Row],[Customer Rating]]), tblHP[[#This Row],[Customer Rating]]/10*2, 0)
   )
)</f>
        <v>0</v>
      </c>
      <c r="J837" s="53" t="str">
        <f>IF(tblHP[[#This Row],[Lead_Score]] &gt;= $M$2, "High",
 IF(tblHP[[#This Row],[Lead_Score]] &gt;= $M$3, "Medium", "Low"))</f>
        <v>Low</v>
      </c>
    </row>
    <row r="838" spans="1:10" x14ac:dyDescent="0.3">
      <c r="A838" s="65" t="s">
        <v>864</v>
      </c>
      <c r="B838" s="66" t="s">
        <v>32</v>
      </c>
      <c r="C838" s="66" t="s">
        <v>16</v>
      </c>
      <c r="D838" s="66">
        <f>IF(NOT(ISBLANK(tblClean[[#This Row],[Pre-Booking Date]])), 1, 0)</f>
        <v>1</v>
      </c>
      <c r="E838" s="66">
        <f>IF(NOT(ISBLANK(tblClean[[#This Row],[Booking Date]])), 1, 0)</f>
        <v>1</v>
      </c>
      <c r="F838" s="67">
        <v>2</v>
      </c>
      <c r="G838" s="35">
        <v>45953</v>
      </c>
      <c r="H838" s="66" cm="1">
        <f t="array" ref="H838">IFERROR(INDEX(tblClean[Is_Cancelled],ROW()-1),"")</f>
        <v>0</v>
      </c>
      <c r="I838" s="53">
        <f>IF(tblHP[[#This Row],[Is_Cancelled]]=1, 0,
   (IF(tblHP[[#This Row],[Lead Type]]="Hot",3,IF(tblHP[[#This Row],[Lead Type]]="Warm",2,IF(tblHP[[#This Row],[Lead Type]]="Cold",1,0)))
    + IF(tblHP[[#This Row],[Is_Booked]]=1,4,IF(tblHP[[#This Row],[Is_PreBooked]]=1,2,0))
    + IF(ISNUMBER(tblHP[[#This Row],[Customer Rating]]), tblHP[[#This Row],[Customer Rating]]/10*2, 0)
   )
)</f>
        <v>6.4</v>
      </c>
      <c r="J838" s="53" t="str">
        <f>IF(tblHP[[#This Row],[Lead_Score]] &gt;= $M$2, "High",
 IF(tblHP[[#This Row],[Lead_Score]] &gt;= $M$3, "Medium", "Low"))</f>
        <v>Low</v>
      </c>
    </row>
    <row r="839" spans="1:10" x14ac:dyDescent="0.3">
      <c r="A839" s="68" t="s">
        <v>865</v>
      </c>
      <c r="B839" s="69" t="s">
        <v>15</v>
      </c>
      <c r="C839" s="69" t="s">
        <v>16</v>
      </c>
      <c r="D839" s="69">
        <f>IF(NOT(ISBLANK(tblClean[[#This Row],[Pre-Booking Date]])), 1, 0)</f>
        <v>1</v>
      </c>
      <c r="E839" s="69">
        <f>IF(NOT(ISBLANK(tblClean[[#This Row],[Booking Date]])), 1, 0)</f>
        <v>1</v>
      </c>
      <c r="F839" s="70">
        <v>6</v>
      </c>
      <c r="G839" s="42">
        <v>45942</v>
      </c>
      <c r="H839" s="66" cm="1">
        <f t="array" ref="H839">IFERROR(INDEX(tblClean[Is_Cancelled],ROW()-1),"")</f>
        <v>0</v>
      </c>
      <c r="I839" s="53">
        <f>IF(tblHP[[#This Row],[Is_Cancelled]]=1, 0,
   (IF(tblHP[[#This Row],[Lead Type]]="Hot",3,IF(tblHP[[#This Row],[Lead Type]]="Warm",2,IF(tblHP[[#This Row],[Lead Type]]="Cold",1,0)))
    + IF(tblHP[[#This Row],[Is_Booked]]=1,4,IF(tblHP[[#This Row],[Is_PreBooked]]=1,2,0))
    + IF(ISNUMBER(tblHP[[#This Row],[Customer Rating]]), tblHP[[#This Row],[Customer Rating]]/10*2, 0)
   )
)</f>
        <v>7.2</v>
      </c>
      <c r="J839" s="53" t="str">
        <f>IF(tblHP[[#This Row],[Lead_Score]] &gt;= $M$2, "High",
 IF(tblHP[[#This Row],[Lead_Score]] &gt;= $M$3, "Medium", "Low"))</f>
        <v>Low</v>
      </c>
    </row>
    <row r="840" spans="1:10" x14ac:dyDescent="0.3">
      <c r="A840" s="65" t="s">
        <v>866</v>
      </c>
      <c r="B840" s="66" t="s">
        <v>19</v>
      </c>
      <c r="C840" s="66" t="s">
        <v>30</v>
      </c>
      <c r="D840" s="66">
        <f>IF(NOT(ISBLANK(tblClean[[#This Row],[Pre-Booking Date]])), 1, 0)</f>
        <v>1</v>
      </c>
      <c r="E840" s="66">
        <f>IF(NOT(ISBLANK(tblClean[[#This Row],[Booking Date]])), 1, 0)</f>
        <v>1</v>
      </c>
      <c r="F840" s="67">
        <v>6</v>
      </c>
      <c r="G840" s="35">
        <v>45937</v>
      </c>
      <c r="H840" s="66" cm="1">
        <f t="array" ref="H840">IFERROR(INDEX(tblClean[Is_Cancelled],ROW()-1),"")</f>
        <v>0</v>
      </c>
      <c r="I840"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840" s="53" t="str">
        <f>IF(tblHP[[#This Row],[Lead_Score]] &gt;= $M$2, "High",
 IF(tblHP[[#This Row],[Lead_Score]] &gt;= $M$3, "Medium", "Low"))</f>
        <v>High</v>
      </c>
    </row>
    <row r="841" spans="1:10" x14ac:dyDescent="0.3">
      <c r="A841" s="68" t="s">
        <v>867</v>
      </c>
      <c r="B841" s="69" t="s">
        <v>21</v>
      </c>
      <c r="C841" s="69" t="s">
        <v>30</v>
      </c>
      <c r="D841" s="69">
        <f>IF(NOT(ISBLANK(tblClean[[#This Row],[Pre-Booking Date]])), 1, 0)</f>
        <v>1</v>
      </c>
      <c r="E841" s="69">
        <f>IF(NOT(ISBLANK(tblClean[[#This Row],[Booking Date]])), 1, 0)</f>
        <v>1</v>
      </c>
      <c r="F841" s="70">
        <v>9</v>
      </c>
      <c r="G841" s="42">
        <v>45945</v>
      </c>
      <c r="H841" s="66" cm="1">
        <f t="array" ref="H841">IFERROR(INDEX(tblClean[Is_Cancelled],ROW()-1),"")</f>
        <v>0</v>
      </c>
      <c r="I841"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841" s="53" t="str">
        <f>IF(tblHP[[#This Row],[Lead_Score]] &gt;= $M$2, "High",
 IF(tblHP[[#This Row],[Lead_Score]] &gt;= $M$3, "Medium", "Low"))</f>
        <v>High</v>
      </c>
    </row>
    <row r="842" spans="1:10" x14ac:dyDescent="0.3">
      <c r="A842" s="65" t="s">
        <v>868</v>
      </c>
      <c r="B842" s="66" t="s">
        <v>15</v>
      </c>
      <c r="C842" s="66" t="s">
        <v>22</v>
      </c>
      <c r="D842" s="66">
        <f>IF(NOT(ISBLANK(tblClean[[#This Row],[Pre-Booking Date]])), 1, 0)</f>
        <v>1</v>
      </c>
      <c r="E842" s="66">
        <f>IF(NOT(ISBLANK(tblClean[[#This Row],[Booking Date]])), 1, 0)</f>
        <v>1</v>
      </c>
      <c r="F842" s="67"/>
      <c r="G842" s="35">
        <v>45945</v>
      </c>
      <c r="H842" s="66" cm="1">
        <f t="array" ref="H842">IFERROR(INDEX(tblClean[Is_Cancelled],ROW()-1),"")</f>
        <v>1</v>
      </c>
      <c r="I842" s="53">
        <f>IF(tblHP[[#This Row],[Is_Cancelled]]=1, 0,
   (IF(tblHP[[#This Row],[Lead Type]]="Hot",3,IF(tblHP[[#This Row],[Lead Type]]="Warm",2,IF(tblHP[[#This Row],[Lead Type]]="Cold",1,0)))
    + IF(tblHP[[#This Row],[Is_Booked]]=1,4,IF(tblHP[[#This Row],[Is_PreBooked]]=1,2,0))
    + IF(ISNUMBER(tblHP[[#This Row],[Customer Rating]]), tblHP[[#This Row],[Customer Rating]]/10*2, 0)
   )
)</f>
        <v>0</v>
      </c>
      <c r="J842" s="53" t="str">
        <f>IF(tblHP[[#This Row],[Lead_Score]] &gt;= $M$2, "High",
 IF(tblHP[[#This Row],[Lead_Score]] &gt;= $M$3, "Medium", "Low"))</f>
        <v>Low</v>
      </c>
    </row>
    <row r="843" spans="1:10" x14ac:dyDescent="0.3">
      <c r="A843" s="68" t="s">
        <v>869</v>
      </c>
      <c r="B843" s="69" t="s">
        <v>19</v>
      </c>
      <c r="C843" s="69" t="s">
        <v>16</v>
      </c>
      <c r="D843" s="69">
        <f>IF(NOT(ISBLANK(tblClean[[#This Row],[Pre-Booking Date]])), 1, 0)</f>
        <v>1</v>
      </c>
      <c r="E843" s="69">
        <f>IF(NOT(ISBLANK(tblClean[[#This Row],[Booking Date]])), 1, 0)</f>
        <v>1</v>
      </c>
      <c r="F843" s="70">
        <v>9</v>
      </c>
      <c r="G843" s="42">
        <v>45961</v>
      </c>
      <c r="H843" s="66" cm="1">
        <f t="array" ref="H843">IFERROR(INDEX(tblClean[Is_Cancelled],ROW()-1),"")</f>
        <v>0</v>
      </c>
      <c r="I843" s="53">
        <f>IF(tblHP[[#This Row],[Is_Cancelled]]=1, 0,
   (IF(tblHP[[#This Row],[Lead Type]]="Hot",3,IF(tblHP[[#This Row],[Lead Type]]="Warm",2,IF(tblHP[[#This Row],[Lead Type]]="Cold",1,0)))
    + IF(tblHP[[#This Row],[Is_Booked]]=1,4,IF(tblHP[[#This Row],[Is_PreBooked]]=1,2,0))
    + IF(ISNUMBER(tblHP[[#This Row],[Customer Rating]]), tblHP[[#This Row],[Customer Rating]]/10*2, 0)
   )
)</f>
        <v>7.8</v>
      </c>
      <c r="J843" s="53" t="str">
        <f>IF(tblHP[[#This Row],[Lead_Score]] &gt;= $M$2, "High",
 IF(tblHP[[#This Row],[Lead_Score]] &gt;= $M$3, "Medium", "Low"))</f>
        <v>Medium</v>
      </c>
    </row>
    <row r="844" spans="1:10" x14ac:dyDescent="0.3">
      <c r="A844" s="65" t="s">
        <v>870</v>
      </c>
      <c r="B844" s="66" t="s">
        <v>15</v>
      </c>
      <c r="C844" s="66" t="s">
        <v>16</v>
      </c>
      <c r="D844" s="66">
        <f>IF(NOT(ISBLANK(tblClean[[#This Row],[Pre-Booking Date]])), 1, 0)</f>
        <v>1</v>
      </c>
      <c r="E844" s="66">
        <f>IF(NOT(ISBLANK(tblClean[[#This Row],[Booking Date]])), 1, 0)</f>
        <v>1</v>
      </c>
      <c r="F844" s="67">
        <v>0</v>
      </c>
      <c r="G844" s="35">
        <v>45938</v>
      </c>
      <c r="H844" s="66" cm="1">
        <f t="array" ref="H844">IFERROR(INDEX(tblClean[Is_Cancelled],ROW()-1),"")</f>
        <v>0</v>
      </c>
      <c r="I844" s="53">
        <f>IF(tblHP[[#This Row],[Is_Cancelled]]=1, 0,
   (IF(tblHP[[#This Row],[Lead Type]]="Hot",3,IF(tblHP[[#This Row],[Lead Type]]="Warm",2,IF(tblHP[[#This Row],[Lead Type]]="Cold",1,0)))
    + IF(tblHP[[#This Row],[Is_Booked]]=1,4,IF(tblHP[[#This Row],[Is_PreBooked]]=1,2,0))
    + IF(ISNUMBER(tblHP[[#This Row],[Customer Rating]]), tblHP[[#This Row],[Customer Rating]]/10*2, 0)
   )
)</f>
        <v>6</v>
      </c>
      <c r="J844" s="53" t="str">
        <f>IF(tblHP[[#This Row],[Lead_Score]] &gt;= $M$2, "High",
 IF(tblHP[[#This Row],[Lead_Score]] &gt;= $M$3, "Medium", "Low"))</f>
        <v>Low</v>
      </c>
    </row>
    <row r="845" spans="1:10" x14ac:dyDescent="0.3">
      <c r="A845" s="68" t="s">
        <v>871</v>
      </c>
      <c r="B845" s="69" t="s">
        <v>32</v>
      </c>
      <c r="C845" s="69" t="s">
        <v>30</v>
      </c>
      <c r="D845" s="69">
        <f>IF(NOT(ISBLANK(tblClean[[#This Row],[Pre-Booking Date]])), 1, 0)</f>
        <v>1</v>
      </c>
      <c r="E845" s="69">
        <f>IF(NOT(ISBLANK(tblClean[[#This Row],[Booking Date]])), 1, 0)</f>
        <v>1</v>
      </c>
      <c r="F845" s="70"/>
      <c r="G845" s="42">
        <v>45958</v>
      </c>
      <c r="H845" s="66" cm="1">
        <f t="array" ref="H845">IFERROR(INDEX(tblClean[Is_Cancelled],ROW()-1),"")</f>
        <v>1</v>
      </c>
      <c r="I845" s="53">
        <f>IF(tblHP[[#This Row],[Is_Cancelled]]=1, 0,
   (IF(tblHP[[#This Row],[Lead Type]]="Hot",3,IF(tblHP[[#This Row],[Lead Type]]="Warm",2,IF(tblHP[[#This Row],[Lead Type]]="Cold",1,0)))
    + IF(tblHP[[#This Row],[Is_Booked]]=1,4,IF(tblHP[[#This Row],[Is_PreBooked]]=1,2,0))
    + IF(ISNUMBER(tblHP[[#This Row],[Customer Rating]]), tblHP[[#This Row],[Customer Rating]]/10*2, 0)
   )
)</f>
        <v>0</v>
      </c>
      <c r="J845" s="53" t="str">
        <f>IF(tblHP[[#This Row],[Lead_Score]] &gt;= $M$2, "High",
 IF(tblHP[[#This Row],[Lead_Score]] &gt;= $M$3, "Medium", "Low"))</f>
        <v>Low</v>
      </c>
    </row>
    <row r="846" spans="1:10" x14ac:dyDescent="0.3">
      <c r="A846" s="65" t="s">
        <v>872</v>
      </c>
      <c r="B846" s="66" t="s">
        <v>19</v>
      </c>
      <c r="C846" s="66" t="s">
        <v>22</v>
      </c>
      <c r="D846" s="66">
        <f>IF(NOT(ISBLANK(tblClean[[#This Row],[Pre-Booking Date]])), 1, 0)</f>
        <v>1</v>
      </c>
      <c r="E846" s="66">
        <f>IF(NOT(ISBLANK(tblClean[[#This Row],[Booking Date]])), 1, 0)</f>
        <v>1</v>
      </c>
      <c r="F846" s="67"/>
      <c r="G846" s="35">
        <v>45942</v>
      </c>
      <c r="H846" s="66" cm="1">
        <f t="array" ref="H846">IFERROR(INDEX(tblClean[Is_Cancelled],ROW()-1),"")</f>
        <v>1</v>
      </c>
      <c r="I846" s="53">
        <f>IF(tblHP[[#This Row],[Is_Cancelled]]=1, 0,
   (IF(tblHP[[#This Row],[Lead Type]]="Hot",3,IF(tblHP[[#This Row],[Lead Type]]="Warm",2,IF(tblHP[[#This Row],[Lead Type]]="Cold",1,0)))
    + IF(tblHP[[#This Row],[Is_Booked]]=1,4,IF(tblHP[[#This Row],[Is_PreBooked]]=1,2,0))
    + IF(ISNUMBER(tblHP[[#This Row],[Customer Rating]]), tblHP[[#This Row],[Customer Rating]]/10*2, 0)
   )
)</f>
        <v>0</v>
      </c>
      <c r="J846" s="53" t="str">
        <f>IF(tblHP[[#This Row],[Lead_Score]] &gt;= $M$2, "High",
 IF(tblHP[[#This Row],[Lead_Score]] &gt;= $M$3, "Medium", "Low"))</f>
        <v>Low</v>
      </c>
    </row>
    <row r="847" spans="1:10" x14ac:dyDescent="0.3">
      <c r="A847" s="68" t="s">
        <v>873</v>
      </c>
      <c r="B847" s="69" t="s">
        <v>15</v>
      </c>
      <c r="C847" s="69" t="s">
        <v>16</v>
      </c>
      <c r="D847" s="69">
        <f>IF(NOT(ISBLANK(tblClean[[#This Row],[Pre-Booking Date]])), 1, 0)</f>
        <v>1</v>
      </c>
      <c r="E847" s="69">
        <f>IF(NOT(ISBLANK(tblClean[[#This Row],[Booking Date]])), 1, 0)</f>
        <v>1</v>
      </c>
      <c r="F847" s="70">
        <v>7</v>
      </c>
      <c r="G847" s="42">
        <v>45934</v>
      </c>
      <c r="H847" s="66" cm="1">
        <f t="array" ref="H847">IFERROR(INDEX(tblClean[Is_Cancelled],ROW()-1),"")</f>
        <v>0</v>
      </c>
      <c r="I847" s="53">
        <f>IF(tblHP[[#This Row],[Is_Cancelled]]=1, 0,
   (IF(tblHP[[#This Row],[Lead Type]]="Hot",3,IF(tblHP[[#This Row],[Lead Type]]="Warm",2,IF(tblHP[[#This Row],[Lead Type]]="Cold",1,0)))
    + IF(tblHP[[#This Row],[Is_Booked]]=1,4,IF(tblHP[[#This Row],[Is_PreBooked]]=1,2,0))
    + IF(ISNUMBER(tblHP[[#This Row],[Customer Rating]]), tblHP[[#This Row],[Customer Rating]]/10*2, 0)
   )
)</f>
        <v>7.4</v>
      </c>
      <c r="J847" s="53" t="str">
        <f>IF(tblHP[[#This Row],[Lead_Score]] &gt;= $M$2, "High",
 IF(tblHP[[#This Row],[Lead_Score]] &gt;= $M$3, "Medium", "Low"))</f>
        <v>Low</v>
      </c>
    </row>
    <row r="848" spans="1:10" x14ac:dyDescent="0.3">
      <c r="A848" s="65" t="s">
        <v>874</v>
      </c>
      <c r="B848" s="66" t="s">
        <v>15</v>
      </c>
      <c r="C848" s="66" t="s">
        <v>16</v>
      </c>
      <c r="D848" s="66">
        <f>IF(NOT(ISBLANK(tblClean[[#This Row],[Pre-Booking Date]])), 1, 0)</f>
        <v>1</v>
      </c>
      <c r="E848" s="66">
        <f>IF(NOT(ISBLANK(tblClean[[#This Row],[Booking Date]])), 1, 0)</f>
        <v>1</v>
      </c>
      <c r="F848" s="67">
        <v>3</v>
      </c>
      <c r="G848" s="35">
        <v>45952</v>
      </c>
      <c r="H848" s="66" cm="1">
        <f t="array" ref="H848">IFERROR(INDEX(tblClean[Is_Cancelled],ROW()-1),"")</f>
        <v>0</v>
      </c>
      <c r="I848" s="53">
        <f>IF(tblHP[[#This Row],[Is_Cancelled]]=1, 0,
   (IF(tblHP[[#This Row],[Lead Type]]="Hot",3,IF(tblHP[[#This Row],[Lead Type]]="Warm",2,IF(tblHP[[#This Row],[Lead Type]]="Cold",1,0)))
    + IF(tblHP[[#This Row],[Is_Booked]]=1,4,IF(tblHP[[#This Row],[Is_PreBooked]]=1,2,0))
    + IF(ISNUMBER(tblHP[[#This Row],[Customer Rating]]), tblHP[[#This Row],[Customer Rating]]/10*2, 0)
   )
)</f>
        <v>6.6</v>
      </c>
      <c r="J848" s="53" t="str">
        <f>IF(tblHP[[#This Row],[Lead_Score]] &gt;= $M$2, "High",
 IF(tblHP[[#This Row],[Lead_Score]] &gt;= $M$3, "Medium", "Low"))</f>
        <v>Low</v>
      </c>
    </row>
    <row r="849" spans="1:10" x14ac:dyDescent="0.3">
      <c r="A849" s="68" t="s">
        <v>875</v>
      </c>
      <c r="B849" s="69" t="s">
        <v>21</v>
      </c>
      <c r="C849" s="69" t="s">
        <v>22</v>
      </c>
      <c r="D849" s="69">
        <f>IF(NOT(ISBLANK(tblClean[[#This Row],[Pre-Booking Date]])), 1, 0)</f>
        <v>0</v>
      </c>
      <c r="E849" s="69">
        <f>IF(NOT(ISBLANK(tblClean[[#This Row],[Booking Date]])), 1, 0)</f>
        <v>0</v>
      </c>
      <c r="F849" s="70"/>
      <c r="G849" s="42">
        <v>45942</v>
      </c>
      <c r="H849" s="66" cm="1">
        <f t="array" ref="H849">IFERROR(INDEX(tblClean[Is_Cancelled],ROW()-1),"")</f>
        <v>1</v>
      </c>
      <c r="I849" s="53">
        <f>IF(tblHP[[#This Row],[Is_Cancelled]]=1, 0,
   (IF(tblHP[[#This Row],[Lead Type]]="Hot",3,IF(tblHP[[#This Row],[Lead Type]]="Warm",2,IF(tblHP[[#This Row],[Lead Type]]="Cold",1,0)))
    + IF(tblHP[[#This Row],[Is_Booked]]=1,4,IF(tblHP[[#This Row],[Is_PreBooked]]=1,2,0))
    + IF(ISNUMBER(tblHP[[#This Row],[Customer Rating]]), tblHP[[#This Row],[Customer Rating]]/10*2, 0)
   )
)</f>
        <v>0</v>
      </c>
      <c r="J849" s="53" t="str">
        <f>IF(tblHP[[#This Row],[Lead_Score]] &gt;= $M$2, "High",
 IF(tblHP[[#This Row],[Lead_Score]] &gt;= $M$3, "Medium", "Low"))</f>
        <v>Low</v>
      </c>
    </row>
    <row r="850" spans="1:10" x14ac:dyDescent="0.3">
      <c r="A850" s="65" t="s">
        <v>876</v>
      </c>
      <c r="B850" s="66" t="s">
        <v>15</v>
      </c>
      <c r="C850" s="66" t="s">
        <v>30</v>
      </c>
      <c r="D850" s="66">
        <f>IF(NOT(ISBLANK(tblClean[[#This Row],[Pre-Booking Date]])), 1, 0)</f>
        <v>1</v>
      </c>
      <c r="E850" s="66">
        <f>IF(NOT(ISBLANK(tblClean[[#This Row],[Booking Date]])), 1, 0)</f>
        <v>1</v>
      </c>
      <c r="F850" s="67">
        <v>5</v>
      </c>
      <c r="G850" s="35">
        <v>45948</v>
      </c>
      <c r="H850" s="66" cm="1">
        <f t="array" ref="H850">IFERROR(INDEX(tblClean[Is_Cancelled],ROW()-1),"")</f>
        <v>0</v>
      </c>
      <c r="I850" s="53">
        <f>IF(tblHP[[#This Row],[Is_Cancelled]]=1, 0,
   (IF(tblHP[[#This Row],[Lead Type]]="Hot",3,IF(tblHP[[#This Row],[Lead Type]]="Warm",2,IF(tblHP[[#This Row],[Lead Type]]="Cold",1,0)))
    + IF(tblHP[[#This Row],[Is_Booked]]=1,4,IF(tblHP[[#This Row],[Is_PreBooked]]=1,2,0))
    + IF(ISNUMBER(tblHP[[#This Row],[Customer Rating]]), tblHP[[#This Row],[Customer Rating]]/10*2, 0)
   )
)</f>
        <v>8</v>
      </c>
      <c r="J850" s="53" t="str">
        <f>IF(tblHP[[#This Row],[Lead_Score]] &gt;= $M$2, "High",
 IF(tblHP[[#This Row],[Lead_Score]] &gt;= $M$3, "Medium", "Low"))</f>
        <v>Medium</v>
      </c>
    </row>
    <row r="851" spans="1:10" x14ac:dyDescent="0.3">
      <c r="A851" s="68" t="s">
        <v>877</v>
      </c>
      <c r="B851" s="69" t="s">
        <v>19</v>
      </c>
      <c r="C851" s="69" t="s">
        <v>16</v>
      </c>
      <c r="D851" s="69">
        <f>IF(NOT(ISBLANK(tblClean[[#This Row],[Pre-Booking Date]])), 1, 0)</f>
        <v>1</v>
      </c>
      <c r="E851" s="69">
        <f>IF(NOT(ISBLANK(tblClean[[#This Row],[Booking Date]])), 1, 0)</f>
        <v>1</v>
      </c>
      <c r="F851" s="70">
        <v>6</v>
      </c>
      <c r="G851" s="42">
        <v>45959</v>
      </c>
      <c r="H851" s="66" cm="1">
        <f t="array" ref="H851">IFERROR(INDEX(tblClean[Is_Cancelled],ROW()-1),"")</f>
        <v>0</v>
      </c>
      <c r="I851" s="53">
        <f>IF(tblHP[[#This Row],[Is_Cancelled]]=1, 0,
   (IF(tblHP[[#This Row],[Lead Type]]="Hot",3,IF(tblHP[[#This Row],[Lead Type]]="Warm",2,IF(tblHP[[#This Row],[Lead Type]]="Cold",1,0)))
    + IF(tblHP[[#This Row],[Is_Booked]]=1,4,IF(tblHP[[#This Row],[Is_PreBooked]]=1,2,0))
    + IF(ISNUMBER(tblHP[[#This Row],[Customer Rating]]), tblHP[[#This Row],[Customer Rating]]/10*2, 0)
   )
)</f>
        <v>7.2</v>
      </c>
      <c r="J851" s="53" t="str">
        <f>IF(tblHP[[#This Row],[Lead_Score]] &gt;= $M$2, "High",
 IF(tblHP[[#This Row],[Lead_Score]] &gt;= $M$3, "Medium", "Low"))</f>
        <v>Low</v>
      </c>
    </row>
    <row r="852" spans="1:10" x14ac:dyDescent="0.3">
      <c r="A852" s="65" t="s">
        <v>878</v>
      </c>
      <c r="B852" s="66" t="s">
        <v>19</v>
      </c>
      <c r="C852" s="66" t="s">
        <v>16</v>
      </c>
      <c r="D852" s="66">
        <f>IF(NOT(ISBLANK(tblClean[[#This Row],[Pre-Booking Date]])), 1, 0)</f>
        <v>1</v>
      </c>
      <c r="E852" s="66">
        <f>IF(NOT(ISBLANK(tblClean[[#This Row],[Booking Date]])), 1, 0)</f>
        <v>1</v>
      </c>
      <c r="F852" s="67">
        <v>4</v>
      </c>
      <c r="G852" s="35">
        <v>45951</v>
      </c>
      <c r="H852" s="66" cm="1">
        <f t="array" ref="H852">IFERROR(INDEX(tblClean[Is_Cancelled],ROW()-1),"")</f>
        <v>0</v>
      </c>
      <c r="I852" s="53">
        <f>IF(tblHP[[#This Row],[Is_Cancelled]]=1, 0,
   (IF(tblHP[[#This Row],[Lead Type]]="Hot",3,IF(tblHP[[#This Row],[Lead Type]]="Warm",2,IF(tblHP[[#This Row],[Lead Type]]="Cold",1,0)))
    + IF(tblHP[[#This Row],[Is_Booked]]=1,4,IF(tblHP[[#This Row],[Is_PreBooked]]=1,2,0))
    + IF(ISNUMBER(tblHP[[#This Row],[Customer Rating]]), tblHP[[#This Row],[Customer Rating]]/10*2, 0)
   )
)</f>
        <v>6.8</v>
      </c>
      <c r="J852" s="53" t="str">
        <f>IF(tblHP[[#This Row],[Lead_Score]] &gt;= $M$2, "High",
 IF(tblHP[[#This Row],[Lead_Score]] &gt;= $M$3, "Medium", "Low"))</f>
        <v>Low</v>
      </c>
    </row>
    <row r="853" spans="1:10" x14ac:dyDescent="0.3">
      <c r="A853" s="68" t="s">
        <v>879</v>
      </c>
      <c r="B853" s="69" t="s">
        <v>21</v>
      </c>
      <c r="C853" s="69" t="s">
        <v>30</v>
      </c>
      <c r="D853" s="69">
        <f>IF(NOT(ISBLANK(tblClean[[#This Row],[Pre-Booking Date]])), 1, 0)</f>
        <v>0</v>
      </c>
      <c r="E853" s="69">
        <f>IF(NOT(ISBLANK(tblClean[[#This Row],[Booking Date]])), 1, 0)</f>
        <v>0</v>
      </c>
      <c r="F853" s="70">
        <v>9</v>
      </c>
      <c r="G853" s="42">
        <v>45942</v>
      </c>
      <c r="H853" s="66" cm="1">
        <f t="array" ref="H853">IFERROR(INDEX(tblClean[Is_Cancelled],ROW()-1),"")</f>
        <v>0</v>
      </c>
      <c r="I853" s="53">
        <f>IF(tblHP[[#This Row],[Is_Cancelled]]=1, 0,
   (IF(tblHP[[#This Row],[Lead Type]]="Hot",3,IF(tblHP[[#This Row],[Lead Type]]="Warm",2,IF(tblHP[[#This Row],[Lead Type]]="Cold",1,0)))
    + IF(tblHP[[#This Row],[Is_Booked]]=1,4,IF(tblHP[[#This Row],[Is_PreBooked]]=1,2,0))
    + IF(ISNUMBER(tblHP[[#This Row],[Customer Rating]]), tblHP[[#This Row],[Customer Rating]]/10*2, 0)
   )
)</f>
        <v>4.8</v>
      </c>
      <c r="J853" s="53" t="str">
        <f>IF(tblHP[[#This Row],[Lead_Score]] &gt;= $M$2, "High",
 IF(tblHP[[#This Row],[Lead_Score]] &gt;= $M$3, "Medium", "Low"))</f>
        <v>Low</v>
      </c>
    </row>
    <row r="854" spans="1:10" x14ac:dyDescent="0.3">
      <c r="A854" s="65" t="s">
        <v>880</v>
      </c>
      <c r="B854" s="66" t="s">
        <v>19</v>
      </c>
      <c r="C854" s="66" t="s">
        <v>22</v>
      </c>
      <c r="D854" s="66">
        <f>IF(NOT(ISBLANK(tblClean[[#This Row],[Pre-Booking Date]])), 1, 0)</f>
        <v>1</v>
      </c>
      <c r="E854" s="66">
        <f>IF(NOT(ISBLANK(tblClean[[#This Row],[Booking Date]])), 1, 0)</f>
        <v>1</v>
      </c>
      <c r="F854" s="67"/>
      <c r="G854" s="35">
        <v>45932</v>
      </c>
      <c r="H854" s="66" cm="1">
        <f t="array" ref="H854">IFERROR(INDEX(tblClean[Is_Cancelled],ROW()-1),"")</f>
        <v>1</v>
      </c>
      <c r="I854" s="53">
        <f>IF(tblHP[[#This Row],[Is_Cancelled]]=1, 0,
   (IF(tblHP[[#This Row],[Lead Type]]="Hot",3,IF(tblHP[[#This Row],[Lead Type]]="Warm",2,IF(tblHP[[#This Row],[Lead Type]]="Cold",1,0)))
    + IF(tblHP[[#This Row],[Is_Booked]]=1,4,IF(tblHP[[#This Row],[Is_PreBooked]]=1,2,0))
    + IF(ISNUMBER(tblHP[[#This Row],[Customer Rating]]), tblHP[[#This Row],[Customer Rating]]/10*2, 0)
   )
)</f>
        <v>0</v>
      </c>
      <c r="J854" s="53" t="str">
        <f>IF(tblHP[[#This Row],[Lead_Score]] &gt;= $M$2, "High",
 IF(tblHP[[#This Row],[Lead_Score]] &gt;= $M$3, "Medium", "Low"))</f>
        <v>Low</v>
      </c>
    </row>
    <row r="855" spans="1:10" x14ac:dyDescent="0.3">
      <c r="A855" s="68" t="s">
        <v>881</v>
      </c>
      <c r="B855" s="69" t="s">
        <v>32</v>
      </c>
      <c r="C855" s="69" t="s">
        <v>16</v>
      </c>
      <c r="D855" s="69">
        <f>IF(NOT(ISBLANK(tblClean[[#This Row],[Pre-Booking Date]])), 1, 0)</f>
        <v>1</v>
      </c>
      <c r="E855" s="69">
        <f>IF(NOT(ISBLANK(tblClean[[#This Row],[Booking Date]])), 1, 0)</f>
        <v>1</v>
      </c>
      <c r="F855" s="70"/>
      <c r="G855" s="42">
        <v>45943</v>
      </c>
      <c r="H855" s="66" cm="1">
        <f t="array" ref="H855">IFERROR(INDEX(tblClean[Is_Cancelled],ROW()-1),"")</f>
        <v>1</v>
      </c>
      <c r="I855" s="53">
        <f>IF(tblHP[[#This Row],[Is_Cancelled]]=1, 0,
   (IF(tblHP[[#This Row],[Lead Type]]="Hot",3,IF(tblHP[[#This Row],[Lead Type]]="Warm",2,IF(tblHP[[#This Row],[Lead Type]]="Cold",1,0)))
    + IF(tblHP[[#This Row],[Is_Booked]]=1,4,IF(tblHP[[#This Row],[Is_PreBooked]]=1,2,0))
    + IF(ISNUMBER(tblHP[[#This Row],[Customer Rating]]), tblHP[[#This Row],[Customer Rating]]/10*2, 0)
   )
)</f>
        <v>0</v>
      </c>
      <c r="J855" s="53" t="str">
        <f>IF(tblHP[[#This Row],[Lead_Score]] &gt;= $M$2, "High",
 IF(tblHP[[#This Row],[Lead_Score]] &gt;= $M$3, "Medium", "Low"))</f>
        <v>Low</v>
      </c>
    </row>
    <row r="856" spans="1:10" x14ac:dyDescent="0.3">
      <c r="A856" s="65" t="s">
        <v>882</v>
      </c>
      <c r="B856" s="66" t="s">
        <v>19</v>
      </c>
      <c r="C856" s="66" t="s">
        <v>16</v>
      </c>
      <c r="D856" s="66">
        <f>IF(NOT(ISBLANK(tblClean[[#This Row],[Pre-Booking Date]])), 1, 0)</f>
        <v>0</v>
      </c>
      <c r="E856" s="66">
        <f>IF(NOT(ISBLANK(tblClean[[#This Row],[Booking Date]])), 1, 0)</f>
        <v>0</v>
      </c>
      <c r="F856" s="67">
        <v>2</v>
      </c>
      <c r="G856" s="35">
        <v>45939</v>
      </c>
      <c r="H856" s="66" cm="1">
        <f t="array" ref="H856">IFERROR(INDEX(tblClean[Is_Cancelled],ROW()-1),"")</f>
        <v>0</v>
      </c>
      <c r="I856" s="53">
        <f>IF(tblHP[[#This Row],[Is_Cancelled]]=1, 0,
   (IF(tblHP[[#This Row],[Lead Type]]="Hot",3,IF(tblHP[[#This Row],[Lead Type]]="Warm",2,IF(tblHP[[#This Row],[Lead Type]]="Cold",1,0)))
    + IF(tblHP[[#This Row],[Is_Booked]]=1,4,IF(tblHP[[#This Row],[Is_PreBooked]]=1,2,0))
    + IF(ISNUMBER(tblHP[[#This Row],[Customer Rating]]), tblHP[[#This Row],[Customer Rating]]/10*2, 0)
   )
)</f>
        <v>2.4</v>
      </c>
      <c r="J856" s="53" t="str">
        <f>IF(tblHP[[#This Row],[Lead_Score]] &gt;= $M$2, "High",
 IF(tblHP[[#This Row],[Lead_Score]] &gt;= $M$3, "Medium", "Low"))</f>
        <v>Low</v>
      </c>
    </row>
    <row r="857" spans="1:10" x14ac:dyDescent="0.3">
      <c r="A857" s="68" t="s">
        <v>883</v>
      </c>
      <c r="B857" s="69" t="s">
        <v>19</v>
      </c>
      <c r="C857" s="69" t="s">
        <v>30</v>
      </c>
      <c r="D857" s="69">
        <f>IF(NOT(ISBLANK(tblClean[[#This Row],[Pre-Booking Date]])), 1, 0)</f>
        <v>1</v>
      </c>
      <c r="E857" s="69">
        <f>IF(NOT(ISBLANK(tblClean[[#This Row],[Booking Date]])), 1, 0)</f>
        <v>1</v>
      </c>
      <c r="F857" s="70">
        <v>7</v>
      </c>
      <c r="G857" s="42">
        <v>45937</v>
      </c>
      <c r="H857" s="66" cm="1">
        <f t="array" ref="H857">IFERROR(INDEX(tblClean[Is_Cancelled],ROW()-1),"")</f>
        <v>0</v>
      </c>
      <c r="I857" s="53">
        <f>IF(tblHP[[#This Row],[Is_Cancelled]]=1, 0,
   (IF(tblHP[[#This Row],[Lead Type]]="Hot",3,IF(tblHP[[#This Row],[Lead Type]]="Warm",2,IF(tblHP[[#This Row],[Lead Type]]="Cold",1,0)))
    + IF(tblHP[[#This Row],[Is_Booked]]=1,4,IF(tblHP[[#This Row],[Is_PreBooked]]=1,2,0))
    + IF(ISNUMBER(tblHP[[#This Row],[Customer Rating]]), tblHP[[#This Row],[Customer Rating]]/10*2, 0)
   )
)</f>
        <v>8.4</v>
      </c>
      <c r="J857" s="53" t="str">
        <f>IF(tblHP[[#This Row],[Lead_Score]] &gt;= $M$2, "High",
 IF(tblHP[[#This Row],[Lead_Score]] &gt;= $M$3, "Medium", "Low"))</f>
        <v>High</v>
      </c>
    </row>
    <row r="858" spans="1:10" x14ac:dyDescent="0.3">
      <c r="A858" s="65" t="s">
        <v>884</v>
      </c>
      <c r="B858" s="66" t="s">
        <v>15</v>
      </c>
      <c r="C858" s="66" t="s">
        <v>30</v>
      </c>
      <c r="D858" s="66">
        <f>IF(NOT(ISBLANK(tblClean[[#This Row],[Pre-Booking Date]])), 1, 0)</f>
        <v>1</v>
      </c>
      <c r="E858" s="66">
        <f>IF(NOT(ISBLANK(tblClean[[#This Row],[Booking Date]])), 1, 0)</f>
        <v>1</v>
      </c>
      <c r="F858" s="67">
        <v>1</v>
      </c>
      <c r="G858" s="35">
        <v>45961</v>
      </c>
      <c r="H858" s="66" cm="1">
        <f t="array" ref="H858">IFERROR(INDEX(tblClean[Is_Cancelled],ROW()-1),"")</f>
        <v>0</v>
      </c>
      <c r="I858" s="53">
        <f>IF(tblHP[[#This Row],[Is_Cancelled]]=1, 0,
   (IF(tblHP[[#This Row],[Lead Type]]="Hot",3,IF(tblHP[[#This Row],[Lead Type]]="Warm",2,IF(tblHP[[#This Row],[Lead Type]]="Cold",1,0)))
    + IF(tblHP[[#This Row],[Is_Booked]]=1,4,IF(tblHP[[#This Row],[Is_PreBooked]]=1,2,0))
    + IF(ISNUMBER(tblHP[[#This Row],[Customer Rating]]), tblHP[[#This Row],[Customer Rating]]/10*2, 0)
   )
)</f>
        <v>7.2</v>
      </c>
      <c r="J858" s="53" t="str">
        <f>IF(tblHP[[#This Row],[Lead_Score]] &gt;= $M$2, "High",
 IF(tblHP[[#This Row],[Lead_Score]] &gt;= $M$3, "Medium", "Low"))</f>
        <v>Low</v>
      </c>
    </row>
    <row r="859" spans="1:10" x14ac:dyDescent="0.3">
      <c r="A859" s="68" t="s">
        <v>885</v>
      </c>
      <c r="B859" s="69" t="s">
        <v>15</v>
      </c>
      <c r="C859" s="69" t="s">
        <v>16</v>
      </c>
      <c r="D859" s="69">
        <f>IF(NOT(ISBLANK(tblClean[[#This Row],[Pre-Booking Date]])), 1, 0)</f>
        <v>1</v>
      </c>
      <c r="E859" s="69">
        <f>IF(NOT(ISBLANK(tblClean[[#This Row],[Booking Date]])), 1, 0)</f>
        <v>1</v>
      </c>
      <c r="F859" s="70">
        <v>3</v>
      </c>
      <c r="G859" s="42">
        <v>45934</v>
      </c>
      <c r="H859" s="66" cm="1">
        <f t="array" ref="H859">IFERROR(INDEX(tblClean[Is_Cancelled],ROW()-1),"")</f>
        <v>0</v>
      </c>
      <c r="I859" s="53">
        <f>IF(tblHP[[#This Row],[Is_Cancelled]]=1, 0,
   (IF(tblHP[[#This Row],[Lead Type]]="Hot",3,IF(tblHP[[#This Row],[Lead Type]]="Warm",2,IF(tblHP[[#This Row],[Lead Type]]="Cold",1,0)))
    + IF(tblHP[[#This Row],[Is_Booked]]=1,4,IF(tblHP[[#This Row],[Is_PreBooked]]=1,2,0))
    + IF(ISNUMBER(tblHP[[#This Row],[Customer Rating]]), tblHP[[#This Row],[Customer Rating]]/10*2, 0)
   )
)</f>
        <v>6.6</v>
      </c>
      <c r="J859" s="53" t="str">
        <f>IF(tblHP[[#This Row],[Lead_Score]] &gt;= $M$2, "High",
 IF(tblHP[[#This Row],[Lead_Score]] &gt;= $M$3, "Medium", "Low"))</f>
        <v>Low</v>
      </c>
    </row>
    <row r="860" spans="1:10" x14ac:dyDescent="0.3">
      <c r="A860" s="65" t="s">
        <v>886</v>
      </c>
      <c r="B860" s="66" t="s">
        <v>19</v>
      </c>
      <c r="C860" s="66" t="s">
        <v>16</v>
      </c>
      <c r="D860" s="66">
        <f>IF(NOT(ISBLANK(tblClean[[#This Row],[Pre-Booking Date]])), 1, 0)</f>
        <v>1</v>
      </c>
      <c r="E860" s="66">
        <f>IF(NOT(ISBLANK(tblClean[[#This Row],[Booking Date]])), 1, 0)</f>
        <v>1</v>
      </c>
      <c r="F860" s="67">
        <v>7</v>
      </c>
      <c r="G860" s="35">
        <v>45961</v>
      </c>
      <c r="H860" s="66" cm="1">
        <f t="array" ref="H860">IFERROR(INDEX(tblClean[Is_Cancelled],ROW()-1),"")</f>
        <v>0</v>
      </c>
      <c r="I860" s="53">
        <f>IF(tblHP[[#This Row],[Is_Cancelled]]=1, 0,
   (IF(tblHP[[#This Row],[Lead Type]]="Hot",3,IF(tblHP[[#This Row],[Lead Type]]="Warm",2,IF(tblHP[[#This Row],[Lead Type]]="Cold",1,0)))
    + IF(tblHP[[#This Row],[Is_Booked]]=1,4,IF(tblHP[[#This Row],[Is_PreBooked]]=1,2,0))
    + IF(ISNUMBER(tblHP[[#This Row],[Customer Rating]]), tblHP[[#This Row],[Customer Rating]]/10*2, 0)
   )
)</f>
        <v>7.4</v>
      </c>
      <c r="J860" s="53" t="str">
        <f>IF(tblHP[[#This Row],[Lead_Score]] &gt;= $M$2, "High",
 IF(tblHP[[#This Row],[Lead_Score]] &gt;= $M$3, "Medium", "Low"))</f>
        <v>Low</v>
      </c>
    </row>
    <row r="861" spans="1:10" x14ac:dyDescent="0.3">
      <c r="A861" s="68" t="s">
        <v>887</v>
      </c>
      <c r="B861" s="69" t="s">
        <v>21</v>
      </c>
      <c r="C861" s="69" t="s">
        <v>30</v>
      </c>
      <c r="D861" s="69">
        <f>IF(NOT(ISBLANK(tblClean[[#This Row],[Pre-Booking Date]])), 1, 0)</f>
        <v>0</v>
      </c>
      <c r="E861" s="69">
        <f>IF(NOT(ISBLANK(tblClean[[#This Row],[Booking Date]])), 1, 0)</f>
        <v>0</v>
      </c>
      <c r="F861" s="70">
        <v>4</v>
      </c>
      <c r="G861" s="42">
        <v>45958</v>
      </c>
      <c r="H861" s="66" cm="1">
        <f t="array" ref="H861">IFERROR(INDEX(tblClean[Is_Cancelled],ROW()-1),"")</f>
        <v>0</v>
      </c>
      <c r="I861" s="53">
        <f>IF(tblHP[[#This Row],[Is_Cancelled]]=1, 0,
   (IF(tblHP[[#This Row],[Lead Type]]="Hot",3,IF(tblHP[[#This Row],[Lead Type]]="Warm",2,IF(tblHP[[#This Row],[Lead Type]]="Cold",1,0)))
    + IF(tblHP[[#This Row],[Is_Booked]]=1,4,IF(tblHP[[#This Row],[Is_PreBooked]]=1,2,0))
    + IF(ISNUMBER(tblHP[[#This Row],[Customer Rating]]), tblHP[[#This Row],[Customer Rating]]/10*2, 0)
   )
)</f>
        <v>3.8</v>
      </c>
      <c r="J861" s="53" t="str">
        <f>IF(tblHP[[#This Row],[Lead_Score]] &gt;= $M$2, "High",
 IF(tblHP[[#This Row],[Lead_Score]] &gt;= $M$3, "Medium", "Low"))</f>
        <v>Low</v>
      </c>
    </row>
    <row r="862" spans="1:10" x14ac:dyDescent="0.3">
      <c r="A862" s="65" t="s">
        <v>888</v>
      </c>
      <c r="B862" s="66" t="s">
        <v>15</v>
      </c>
      <c r="C862" s="66" t="s">
        <v>16</v>
      </c>
      <c r="D862" s="66">
        <f>IF(NOT(ISBLANK(tblClean[[#This Row],[Pre-Booking Date]])), 1, 0)</f>
        <v>1</v>
      </c>
      <c r="E862" s="66">
        <f>IF(NOT(ISBLANK(tblClean[[#This Row],[Booking Date]])), 1, 0)</f>
        <v>1</v>
      </c>
      <c r="F862" s="67">
        <v>2</v>
      </c>
      <c r="G862" s="35">
        <v>45957</v>
      </c>
      <c r="H862" s="66" cm="1">
        <f t="array" ref="H862">IFERROR(INDEX(tblClean[Is_Cancelled],ROW()-1),"")</f>
        <v>0</v>
      </c>
      <c r="I862" s="53">
        <f>IF(tblHP[[#This Row],[Is_Cancelled]]=1, 0,
   (IF(tblHP[[#This Row],[Lead Type]]="Hot",3,IF(tblHP[[#This Row],[Lead Type]]="Warm",2,IF(tblHP[[#This Row],[Lead Type]]="Cold",1,0)))
    + IF(tblHP[[#This Row],[Is_Booked]]=1,4,IF(tblHP[[#This Row],[Is_PreBooked]]=1,2,0))
    + IF(ISNUMBER(tblHP[[#This Row],[Customer Rating]]), tblHP[[#This Row],[Customer Rating]]/10*2, 0)
   )
)</f>
        <v>6.4</v>
      </c>
      <c r="J862" s="53" t="str">
        <f>IF(tblHP[[#This Row],[Lead_Score]] &gt;= $M$2, "High",
 IF(tblHP[[#This Row],[Lead_Score]] &gt;= $M$3, "Medium", "Low"))</f>
        <v>Low</v>
      </c>
    </row>
    <row r="863" spans="1:10" x14ac:dyDescent="0.3">
      <c r="A863" s="68" t="s">
        <v>889</v>
      </c>
      <c r="B863" s="69" t="s">
        <v>21</v>
      </c>
      <c r="C863" s="69" t="s">
        <v>16</v>
      </c>
      <c r="D863" s="69">
        <f>IF(NOT(ISBLANK(tblClean[[#This Row],[Pre-Booking Date]])), 1, 0)</f>
        <v>1</v>
      </c>
      <c r="E863" s="69">
        <f>IF(NOT(ISBLANK(tblClean[[#This Row],[Booking Date]])), 1, 0)</f>
        <v>1</v>
      </c>
      <c r="F863" s="70">
        <v>5</v>
      </c>
      <c r="G863" s="42">
        <v>45945</v>
      </c>
      <c r="H863" s="66" cm="1">
        <f t="array" ref="H863">IFERROR(INDEX(tblClean[Is_Cancelled],ROW()-1),"")</f>
        <v>0</v>
      </c>
      <c r="I863" s="53">
        <f>IF(tblHP[[#This Row],[Is_Cancelled]]=1, 0,
   (IF(tblHP[[#This Row],[Lead Type]]="Hot",3,IF(tblHP[[#This Row],[Lead Type]]="Warm",2,IF(tblHP[[#This Row],[Lead Type]]="Cold",1,0)))
    + IF(tblHP[[#This Row],[Is_Booked]]=1,4,IF(tblHP[[#This Row],[Is_PreBooked]]=1,2,0))
    + IF(ISNUMBER(tblHP[[#This Row],[Customer Rating]]), tblHP[[#This Row],[Customer Rating]]/10*2, 0)
   )
)</f>
        <v>7</v>
      </c>
      <c r="J863" s="53" t="str">
        <f>IF(tblHP[[#This Row],[Lead_Score]] &gt;= $M$2, "High",
 IF(tblHP[[#This Row],[Lead_Score]] &gt;= $M$3, "Medium", "Low"))</f>
        <v>Low</v>
      </c>
    </row>
    <row r="864" spans="1:10" x14ac:dyDescent="0.3">
      <c r="A864" s="65" t="s">
        <v>890</v>
      </c>
      <c r="B864" s="66" t="s">
        <v>19</v>
      </c>
      <c r="C864" s="66" t="s">
        <v>30</v>
      </c>
      <c r="D864" s="66">
        <f>IF(NOT(ISBLANK(tblClean[[#This Row],[Pre-Booking Date]])), 1, 0)</f>
        <v>1</v>
      </c>
      <c r="E864" s="66">
        <f>IF(NOT(ISBLANK(tblClean[[#This Row],[Booking Date]])), 1, 0)</f>
        <v>1</v>
      </c>
      <c r="F864" s="67"/>
      <c r="G864" s="35">
        <v>45933</v>
      </c>
      <c r="H864" s="66" cm="1">
        <f t="array" ref="H864">IFERROR(INDEX(tblClean[Is_Cancelled],ROW()-1),"")</f>
        <v>1</v>
      </c>
      <c r="I864" s="53">
        <f>IF(tblHP[[#This Row],[Is_Cancelled]]=1, 0,
   (IF(tblHP[[#This Row],[Lead Type]]="Hot",3,IF(tblHP[[#This Row],[Lead Type]]="Warm",2,IF(tblHP[[#This Row],[Lead Type]]="Cold",1,0)))
    + IF(tblHP[[#This Row],[Is_Booked]]=1,4,IF(tblHP[[#This Row],[Is_PreBooked]]=1,2,0))
    + IF(ISNUMBER(tblHP[[#This Row],[Customer Rating]]), tblHP[[#This Row],[Customer Rating]]/10*2, 0)
   )
)</f>
        <v>0</v>
      </c>
      <c r="J864" s="53" t="str">
        <f>IF(tblHP[[#This Row],[Lead_Score]] &gt;= $M$2, "High",
 IF(tblHP[[#This Row],[Lead_Score]] &gt;= $M$3, "Medium", "Low"))</f>
        <v>Low</v>
      </c>
    </row>
    <row r="865" spans="1:10" x14ac:dyDescent="0.3">
      <c r="A865" s="68" t="s">
        <v>891</v>
      </c>
      <c r="B865" s="69" t="s">
        <v>19</v>
      </c>
      <c r="C865" s="69" t="s">
        <v>16</v>
      </c>
      <c r="D865" s="69">
        <f>IF(NOT(ISBLANK(tblClean[[#This Row],[Pre-Booking Date]])), 1, 0)</f>
        <v>1</v>
      </c>
      <c r="E865" s="69">
        <f>IF(NOT(ISBLANK(tblClean[[#This Row],[Booking Date]])), 1, 0)</f>
        <v>1</v>
      </c>
      <c r="F865" s="70">
        <v>9</v>
      </c>
      <c r="G865" s="42">
        <v>45952</v>
      </c>
      <c r="H865" s="66" cm="1">
        <f t="array" ref="H865">IFERROR(INDEX(tblClean[Is_Cancelled],ROW()-1),"")</f>
        <v>0</v>
      </c>
      <c r="I865" s="53">
        <f>IF(tblHP[[#This Row],[Is_Cancelled]]=1, 0,
   (IF(tblHP[[#This Row],[Lead Type]]="Hot",3,IF(tblHP[[#This Row],[Lead Type]]="Warm",2,IF(tblHP[[#This Row],[Lead Type]]="Cold",1,0)))
    + IF(tblHP[[#This Row],[Is_Booked]]=1,4,IF(tblHP[[#This Row],[Is_PreBooked]]=1,2,0))
    + IF(ISNUMBER(tblHP[[#This Row],[Customer Rating]]), tblHP[[#This Row],[Customer Rating]]/10*2, 0)
   )
)</f>
        <v>7.8</v>
      </c>
      <c r="J865" s="53" t="str">
        <f>IF(tblHP[[#This Row],[Lead_Score]] &gt;= $M$2, "High",
 IF(tblHP[[#This Row],[Lead_Score]] &gt;= $M$3, "Medium", "Low"))</f>
        <v>Medium</v>
      </c>
    </row>
    <row r="866" spans="1:10" x14ac:dyDescent="0.3">
      <c r="A866" s="65" t="s">
        <v>892</v>
      </c>
      <c r="B866" s="66" t="s">
        <v>32</v>
      </c>
      <c r="C866" s="66" t="s">
        <v>30</v>
      </c>
      <c r="D866" s="66">
        <f>IF(NOT(ISBLANK(tblClean[[#This Row],[Pre-Booking Date]])), 1, 0)</f>
        <v>1</v>
      </c>
      <c r="E866" s="66">
        <f>IF(NOT(ISBLANK(tblClean[[#This Row],[Booking Date]])), 1, 0)</f>
        <v>1</v>
      </c>
      <c r="F866" s="67">
        <v>4</v>
      </c>
      <c r="G866" s="35">
        <v>45937</v>
      </c>
      <c r="H866" s="66" cm="1">
        <f t="array" ref="H866">IFERROR(INDEX(tblClean[Is_Cancelled],ROW()-1),"")</f>
        <v>0</v>
      </c>
      <c r="I866" s="53">
        <f>IF(tblHP[[#This Row],[Is_Cancelled]]=1, 0,
   (IF(tblHP[[#This Row],[Lead Type]]="Hot",3,IF(tblHP[[#This Row],[Lead Type]]="Warm",2,IF(tblHP[[#This Row],[Lead Type]]="Cold",1,0)))
    + IF(tblHP[[#This Row],[Is_Booked]]=1,4,IF(tblHP[[#This Row],[Is_PreBooked]]=1,2,0))
    + IF(ISNUMBER(tblHP[[#This Row],[Customer Rating]]), tblHP[[#This Row],[Customer Rating]]/10*2, 0)
   )
)</f>
        <v>7.8</v>
      </c>
      <c r="J866" s="53" t="str">
        <f>IF(tblHP[[#This Row],[Lead_Score]] &gt;= $M$2, "High",
 IF(tblHP[[#This Row],[Lead_Score]] &gt;= $M$3, "Medium", "Low"))</f>
        <v>Medium</v>
      </c>
    </row>
    <row r="867" spans="1:10" x14ac:dyDescent="0.3">
      <c r="A867" s="68" t="s">
        <v>893</v>
      </c>
      <c r="B867" s="69" t="s">
        <v>15</v>
      </c>
      <c r="C867" s="69" t="s">
        <v>22</v>
      </c>
      <c r="D867" s="69">
        <f>IF(NOT(ISBLANK(tblClean[[#This Row],[Pre-Booking Date]])), 1, 0)</f>
        <v>1</v>
      </c>
      <c r="E867" s="69">
        <f>IF(NOT(ISBLANK(tblClean[[#This Row],[Booking Date]])), 1, 0)</f>
        <v>1</v>
      </c>
      <c r="F867" s="70"/>
      <c r="G867" s="42">
        <v>45951</v>
      </c>
      <c r="H867" s="66" cm="1">
        <f t="array" ref="H867">IFERROR(INDEX(tblClean[Is_Cancelled],ROW()-1),"")</f>
        <v>1</v>
      </c>
      <c r="I867" s="53">
        <f>IF(tblHP[[#This Row],[Is_Cancelled]]=1, 0,
   (IF(tblHP[[#This Row],[Lead Type]]="Hot",3,IF(tblHP[[#This Row],[Lead Type]]="Warm",2,IF(tblHP[[#This Row],[Lead Type]]="Cold",1,0)))
    + IF(tblHP[[#This Row],[Is_Booked]]=1,4,IF(tblHP[[#This Row],[Is_PreBooked]]=1,2,0))
    + IF(ISNUMBER(tblHP[[#This Row],[Customer Rating]]), tblHP[[#This Row],[Customer Rating]]/10*2, 0)
   )
)</f>
        <v>0</v>
      </c>
      <c r="J867" s="53" t="str">
        <f>IF(tblHP[[#This Row],[Lead_Score]] &gt;= $M$2, "High",
 IF(tblHP[[#This Row],[Lead_Score]] &gt;= $M$3, "Medium", "Low"))</f>
        <v>Low</v>
      </c>
    </row>
    <row r="868" spans="1:10" x14ac:dyDescent="0.3">
      <c r="A868" s="65" t="s">
        <v>894</v>
      </c>
      <c r="B868" s="66" t="s">
        <v>19</v>
      </c>
      <c r="C868" s="66" t="s">
        <v>16</v>
      </c>
      <c r="D868" s="66">
        <f>IF(NOT(ISBLANK(tblClean[[#This Row],[Pre-Booking Date]])), 1, 0)</f>
        <v>1</v>
      </c>
      <c r="E868" s="66">
        <f>IF(NOT(ISBLANK(tblClean[[#This Row],[Booking Date]])), 1, 0)</f>
        <v>1</v>
      </c>
      <c r="F868" s="67">
        <v>9</v>
      </c>
      <c r="G868" s="35">
        <v>45951</v>
      </c>
      <c r="H868" s="66" cm="1">
        <f t="array" ref="H868">IFERROR(INDEX(tblClean[Is_Cancelled],ROW()-1),"")</f>
        <v>0</v>
      </c>
      <c r="I868" s="53">
        <f>IF(tblHP[[#This Row],[Is_Cancelled]]=1, 0,
   (IF(tblHP[[#This Row],[Lead Type]]="Hot",3,IF(tblHP[[#This Row],[Lead Type]]="Warm",2,IF(tblHP[[#This Row],[Lead Type]]="Cold",1,0)))
    + IF(tblHP[[#This Row],[Is_Booked]]=1,4,IF(tblHP[[#This Row],[Is_PreBooked]]=1,2,0))
    + IF(ISNUMBER(tblHP[[#This Row],[Customer Rating]]), tblHP[[#This Row],[Customer Rating]]/10*2, 0)
   )
)</f>
        <v>7.8</v>
      </c>
      <c r="J868" s="53" t="str">
        <f>IF(tblHP[[#This Row],[Lead_Score]] &gt;= $M$2, "High",
 IF(tblHP[[#This Row],[Lead_Score]] &gt;= $M$3, "Medium", "Low"))</f>
        <v>Medium</v>
      </c>
    </row>
    <row r="869" spans="1:10" x14ac:dyDescent="0.3">
      <c r="A869" s="68" t="s">
        <v>895</v>
      </c>
      <c r="B869" s="69" t="s">
        <v>32</v>
      </c>
      <c r="C869" s="69" t="s">
        <v>30</v>
      </c>
      <c r="D869" s="69">
        <f>IF(NOT(ISBLANK(tblClean[[#This Row],[Pre-Booking Date]])), 1, 0)</f>
        <v>1</v>
      </c>
      <c r="E869" s="69">
        <f>IF(NOT(ISBLANK(tblClean[[#This Row],[Booking Date]])), 1, 0)</f>
        <v>1</v>
      </c>
      <c r="F869" s="70">
        <v>9</v>
      </c>
      <c r="G869" s="42">
        <v>45950</v>
      </c>
      <c r="H869" s="66" cm="1">
        <f t="array" ref="H869">IFERROR(INDEX(tblClean[Is_Cancelled],ROW()-1),"")</f>
        <v>0</v>
      </c>
      <c r="I869"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869" s="53" t="str">
        <f>IF(tblHP[[#This Row],[Lead_Score]] &gt;= $M$2, "High",
 IF(tblHP[[#This Row],[Lead_Score]] &gt;= $M$3, "Medium", "Low"))</f>
        <v>High</v>
      </c>
    </row>
    <row r="870" spans="1:10" x14ac:dyDescent="0.3">
      <c r="A870" s="65" t="s">
        <v>896</v>
      </c>
      <c r="B870" s="66" t="s">
        <v>15</v>
      </c>
      <c r="C870" s="66" t="s">
        <v>16</v>
      </c>
      <c r="D870" s="66">
        <f>IF(NOT(ISBLANK(tblClean[[#This Row],[Pre-Booking Date]])), 1, 0)</f>
        <v>1</v>
      </c>
      <c r="E870" s="66">
        <f>IF(NOT(ISBLANK(tblClean[[#This Row],[Booking Date]])), 1, 0)</f>
        <v>1</v>
      </c>
      <c r="F870" s="67">
        <v>5</v>
      </c>
      <c r="G870" s="35">
        <v>45931</v>
      </c>
      <c r="H870" s="66" cm="1">
        <f t="array" ref="H870">IFERROR(INDEX(tblClean[Is_Cancelled],ROW()-1),"")</f>
        <v>0</v>
      </c>
      <c r="I870" s="53">
        <f>IF(tblHP[[#This Row],[Is_Cancelled]]=1, 0,
   (IF(tblHP[[#This Row],[Lead Type]]="Hot",3,IF(tblHP[[#This Row],[Lead Type]]="Warm",2,IF(tblHP[[#This Row],[Lead Type]]="Cold",1,0)))
    + IF(tblHP[[#This Row],[Is_Booked]]=1,4,IF(tblHP[[#This Row],[Is_PreBooked]]=1,2,0))
    + IF(ISNUMBER(tblHP[[#This Row],[Customer Rating]]), tblHP[[#This Row],[Customer Rating]]/10*2, 0)
   )
)</f>
        <v>7</v>
      </c>
      <c r="J870" s="53" t="str">
        <f>IF(tblHP[[#This Row],[Lead_Score]] &gt;= $M$2, "High",
 IF(tblHP[[#This Row],[Lead_Score]] &gt;= $M$3, "Medium", "Low"))</f>
        <v>Low</v>
      </c>
    </row>
    <row r="871" spans="1:10" x14ac:dyDescent="0.3">
      <c r="A871" s="68" t="s">
        <v>897</v>
      </c>
      <c r="B871" s="69" t="s">
        <v>19</v>
      </c>
      <c r="C871" s="69" t="s">
        <v>16</v>
      </c>
      <c r="D871" s="69">
        <f>IF(NOT(ISBLANK(tblClean[[#This Row],[Pre-Booking Date]])), 1, 0)</f>
        <v>1</v>
      </c>
      <c r="E871" s="69">
        <f>IF(NOT(ISBLANK(tblClean[[#This Row],[Booking Date]])), 1, 0)</f>
        <v>1</v>
      </c>
      <c r="F871" s="70">
        <v>1</v>
      </c>
      <c r="G871" s="42">
        <v>45932</v>
      </c>
      <c r="H871" s="66" cm="1">
        <f t="array" ref="H871">IFERROR(INDEX(tblClean[Is_Cancelled],ROW()-1),"")</f>
        <v>0</v>
      </c>
      <c r="I871" s="53">
        <f>IF(tblHP[[#This Row],[Is_Cancelled]]=1, 0,
   (IF(tblHP[[#This Row],[Lead Type]]="Hot",3,IF(tblHP[[#This Row],[Lead Type]]="Warm",2,IF(tblHP[[#This Row],[Lead Type]]="Cold",1,0)))
    + IF(tblHP[[#This Row],[Is_Booked]]=1,4,IF(tblHP[[#This Row],[Is_PreBooked]]=1,2,0))
    + IF(ISNUMBER(tblHP[[#This Row],[Customer Rating]]), tblHP[[#This Row],[Customer Rating]]/10*2, 0)
   )
)</f>
        <v>6.2</v>
      </c>
      <c r="J871" s="53" t="str">
        <f>IF(tblHP[[#This Row],[Lead_Score]] &gt;= $M$2, "High",
 IF(tblHP[[#This Row],[Lead_Score]] &gt;= $M$3, "Medium", "Low"))</f>
        <v>Low</v>
      </c>
    </row>
    <row r="872" spans="1:10" x14ac:dyDescent="0.3">
      <c r="A872" s="65" t="s">
        <v>898</v>
      </c>
      <c r="B872" s="66" t="s">
        <v>19</v>
      </c>
      <c r="C872" s="66" t="s">
        <v>16</v>
      </c>
      <c r="D872" s="66">
        <f>IF(NOT(ISBLANK(tblClean[[#This Row],[Pre-Booking Date]])), 1, 0)</f>
        <v>1</v>
      </c>
      <c r="E872" s="66">
        <f>IF(NOT(ISBLANK(tblClean[[#This Row],[Booking Date]])), 1, 0)</f>
        <v>1</v>
      </c>
      <c r="F872" s="67">
        <v>8</v>
      </c>
      <c r="G872" s="35">
        <v>45956</v>
      </c>
      <c r="H872" s="66" cm="1">
        <f t="array" ref="H872">IFERROR(INDEX(tblClean[Is_Cancelled],ROW()-1),"")</f>
        <v>0</v>
      </c>
      <c r="I872" s="53">
        <f>IF(tblHP[[#This Row],[Is_Cancelled]]=1, 0,
   (IF(tblHP[[#This Row],[Lead Type]]="Hot",3,IF(tblHP[[#This Row],[Lead Type]]="Warm",2,IF(tblHP[[#This Row],[Lead Type]]="Cold",1,0)))
    + IF(tblHP[[#This Row],[Is_Booked]]=1,4,IF(tblHP[[#This Row],[Is_PreBooked]]=1,2,0))
    + IF(ISNUMBER(tblHP[[#This Row],[Customer Rating]]), tblHP[[#This Row],[Customer Rating]]/10*2, 0)
   )
)</f>
        <v>7.6</v>
      </c>
      <c r="J872" s="53" t="str">
        <f>IF(tblHP[[#This Row],[Lead_Score]] &gt;= $M$2, "High",
 IF(tblHP[[#This Row],[Lead_Score]] &gt;= $M$3, "Medium", "Low"))</f>
        <v>Medium</v>
      </c>
    </row>
    <row r="873" spans="1:10" x14ac:dyDescent="0.3">
      <c r="A873" s="68" t="s">
        <v>899</v>
      </c>
      <c r="B873" s="69" t="s">
        <v>15</v>
      </c>
      <c r="C873" s="69" t="s">
        <v>16</v>
      </c>
      <c r="D873" s="69">
        <f>IF(NOT(ISBLANK(tblClean[[#This Row],[Pre-Booking Date]])), 1, 0)</f>
        <v>1</v>
      </c>
      <c r="E873" s="69">
        <f>IF(NOT(ISBLANK(tblClean[[#This Row],[Booking Date]])), 1, 0)</f>
        <v>1</v>
      </c>
      <c r="F873" s="70">
        <v>7</v>
      </c>
      <c r="G873" s="42">
        <v>45941</v>
      </c>
      <c r="H873" s="66" cm="1">
        <f t="array" ref="H873">IFERROR(INDEX(tblClean[Is_Cancelled],ROW()-1),"")</f>
        <v>0</v>
      </c>
      <c r="I873" s="53">
        <f>IF(tblHP[[#This Row],[Is_Cancelled]]=1, 0,
   (IF(tblHP[[#This Row],[Lead Type]]="Hot",3,IF(tblHP[[#This Row],[Lead Type]]="Warm",2,IF(tblHP[[#This Row],[Lead Type]]="Cold",1,0)))
    + IF(tblHP[[#This Row],[Is_Booked]]=1,4,IF(tblHP[[#This Row],[Is_PreBooked]]=1,2,0))
    + IF(ISNUMBER(tblHP[[#This Row],[Customer Rating]]), tblHP[[#This Row],[Customer Rating]]/10*2, 0)
   )
)</f>
        <v>7.4</v>
      </c>
      <c r="J873" s="53" t="str">
        <f>IF(tblHP[[#This Row],[Lead_Score]] &gt;= $M$2, "High",
 IF(tblHP[[#This Row],[Lead_Score]] &gt;= $M$3, "Medium", "Low"))</f>
        <v>Low</v>
      </c>
    </row>
    <row r="874" spans="1:10" x14ac:dyDescent="0.3">
      <c r="A874" s="65" t="s">
        <v>900</v>
      </c>
      <c r="B874" s="66" t="s">
        <v>15</v>
      </c>
      <c r="C874" s="66" t="s">
        <v>16</v>
      </c>
      <c r="D874" s="66">
        <f>IF(NOT(ISBLANK(tblClean[[#This Row],[Pre-Booking Date]])), 1, 0)</f>
        <v>0</v>
      </c>
      <c r="E874" s="66">
        <f>IF(NOT(ISBLANK(tblClean[[#This Row],[Booking Date]])), 1, 0)</f>
        <v>0</v>
      </c>
      <c r="F874" s="67">
        <v>5</v>
      </c>
      <c r="G874" s="35">
        <v>45938</v>
      </c>
      <c r="H874" s="66" cm="1">
        <f t="array" ref="H874">IFERROR(INDEX(tblClean[Is_Cancelled],ROW()-1),"")</f>
        <v>0</v>
      </c>
      <c r="I874" s="53">
        <f>IF(tblHP[[#This Row],[Is_Cancelled]]=1, 0,
   (IF(tblHP[[#This Row],[Lead Type]]="Hot",3,IF(tblHP[[#This Row],[Lead Type]]="Warm",2,IF(tblHP[[#This Row],[Lead Type]]="Cold",1,0)))
    + IF(tblHP[[#This Row],[Is_Booked]]=1,4,IF(tblHP[[#This Row],[Is_PreBooked]]=1,2,0))
    + IF(ISNUMBER(tblHP[[#This Row],[Customer Rating]]), tblHP[[#This Row],[Customer Rating]]/10*2, 0)
   )
)</f>
        <v>3</v>
      </c>
      <c r="J874" s="53" t="str">
        <f>IF(tblHP[[#This Row],[Lead_Score]] &gt;= $M$2, "High",
 IF(tblHP[[#This Row],[Lead_Score]] &gt;= $M$3, "Medium", "Low"))</f>
        <v>Low</v>
      </c>
    </row>
    <row r="875" spans="1:10" x14ac:dyDescent="0.3">
      <c r="A875" s="68" t="s">
        <v>901</v>
      </c>
      <c r="B875" s="69" t="s">
        <v>15</v>
      </c>
      <c r="C875" s="69" t="s">
        <v>30</v>
      </c>
      <c r="D875" s="69">
        <f>IF(NOT(ISBLANK(tblClean[[#This Row],[Pre-Booking Date]])), 1, 0)</f>
        <v>1</v>
      </c>
      <c r="E875" s="69">
        <f>IF(NOT(ISBLANK(tblClean[[#This Row],[Booking Date]])), 1, 0)</f>
        <v>1</v>
      </c>
      <c r="F875" s="70">
        <v>4</v>
      </c>
      <c r="G875" s="42">
        <v>45935</v>
      </c>
      <c r="H875" s="66" cm="1">
        <f t="array" ref="H875">IFERROR(INDEX(tblClean[Is_Cancelled],ROW()-1),"")</f>
        <v>0</v>
      </c>
      <c r="I875" s="53">
        <f>IF(tblHP[[#This Row],[Is_Cancelled]]=1, 0,
   (IF(tblHP[[#This Row],[Lead Type]]="Hot",3,IF(tblHP[[#This Row],[Lead Type]]="Warm",2,IF(tblHP[[#This Row],[Lead Type]]="Cold",1,0)))
    + IF(tblHP[[#This Row],[Is_Booked]]=1,4,IF(tblHP[[#This Row],[Is_PreBooked]]=1,2,0))
    + IF(ISNUMBER(tblHP[[#This Row],[Customer Rating]]), tblHP[[#This Row],[Customer Rating]]/10*2, 0)
   )
)</f>
        <v>7.8</v>
      </c>
      <c r="J875" s="53" t="str">
        <f>IF(tblHP[[#This Row],[Lead_Score]] &gt;= $M$2, "High",
 IF(tblHP[[#This Row],[Lead_Score]] &gt;= $M$3, "Medium", "Low"))</f>
        <v>Medium</v>
      </c>
    </row>
    <row r="876" spans="1:10" x14ac:dyDescent="0.3">
      <c r="A876" s="65" t="s">
        <v>902</v>
      </c>
      <c r="B876" s="66" t="s">
        <v>19</v>
      </c>
      <c r="C876" s="66" t="s">
        <v>30</v>
      </c>
      <c r="D876" s="66">
        <f>IF(NOT(ISBLANK(tblClean[[#This Row],[Pre-Booking Date]])), 1, 0)</f>
        <v>1</v>
      </c>
      <c r="E876" s="66">
        <f>IF(NOT(ISBLANK(tblClean[[#This Row],[Booking Date]])), 1, 0)</f>
        <v>1</v>
      </c>
      <c r="F876" s="67">
        <v>3</v>
      </c>
      <c r="G876" s="35">
        <v>45956</v>
      </c>
      <c r="H876" s="66" cm="1">
        <f t="array" ref="H876">IFERROR(INDEX(tblClean[Is_Cancelled],ROW()-1),"")</f>
        <v>0</v>
      </c>
      <c r="I876" s="53">
        <f>IF(tblHP[[#This Row],[Is_Cancelled]]=1, 0,
   (IF(tblHP[[#This Row],[Lead Type]]="Hot",3,IF(tblHP[[#This Row],[Lead Type]]="Warm",2,IF(tblHP[[#This Row],[Lead Type]]="Cold",1,0)))
    + IF(tblHP[[#This Row],[Is_Booked]]=1,4,IF(tblHP[[#This Row],[Is_PreBooked]]=1,2,0))
    + IF(ISNUMBER(tblHP[[#This Row],[Customer Rating]]), tblHP[[#This Row],[Customer Rating]]/10*2, 0)
   )
)</f>
        <v>7.6</v>
      </c>
      <c r="J876" s="53" t="str">
        <f>IF(tblHP[[#This Row],[Lead_Score]] &gt;= $M$2, "High",
 IF(tblHP[[#This Row],[Lead_Score]] &gt;= $M$3, "Medium", "Low"))</f>
        <v>Medium</v>
      </c>
    </row>
    <row r="877" spans="1:10" x14ac:dyDescent="0.3">
      <c r="A877" s="68" t="s">
        <v>903</v>
      </c>
      <c r="B877" s="69" t="s">
        <v>19</v>
      </c>
      <c r="C877" s="69" t="s">
        <v>30</v>
      </c>
      <c r="D877" s="69">
        <f>IF(NOT(ISBLANK(tblClean[[#This Row],[Pre-Booking Date]])), 1, 0)</f>
        <v>1</v>
      </c>
      <c r="E877" s="69">
        <f>IF(NOT(ISBLANK(tblClean[[#This Row],[Booking Date]])), 1, 0)</f>
        <v>1</v>
      </c>
      <c r="F877" s="70">
        <v>6</v>
      </c>
      <c r="G877" s="42">
        <v>45949</v>
      </c>
      <c r="H877" s="66" cm="1">
        <f t="array" ref="H877">IFERROR(INDEX(tblClean[Is_Cancelled],ROW()-1),"")</f>
        <v>0</v>
      </c>
      <c r="I877"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877" s="53" t="str">
        <f>IF(tblHP[[#This Row],[Lead_Score]] &gt;= $M$2, "High",
 IF(tblHP[[#This Row],[Lead_Score]] &gt;= $M$3, "Medium", "Low"))</f>
        <v>High</v>
      </c>
    </row>
    <row r="878" spans="1:10" x14ac:dyDescent="0.3">
      <c r="A878" s="65" t="s">
        <v>904</v>
      </c>
      <c r="B878" s="66" t="s">
        <v>32</v>
      </c>
      <c r="C878" s="66" t="s">
        <v>16</v>
      </c>
      <c r="D878" s="66">
        <f>IF(NOT(ISBLANK(tblClean[[#This Row],[Pre-Booking Date]])), 1, 0)</f>
        <v>1</v>
      </c>
      <c r="E878" s="66">
        <f>IF(NOT(ISBLANK(tblClean[[#This Row],[Booking Date]])), 1, 0)</f>
        <v>1</v>
      </c>
      <c r="F878" s="67">
        <v>2</v>
      </c>
      <c r="G878" s="35">
        <v>45937</v>
      </c>
      <c r="H878" s="66" cm="1">
        <f t="array" ref="H878">IFERROR(INDEX(tblClean[Is_Cancelled],ROW()-1),"")</f>
        <v>0</v>
      </c>
      <c r="I878" s="53">
        <f>IF(tblHP[[#This Row],[Is_Cancelled]]=1, 0,
   (IF(tblHP[[#This Row],[Lead Type]]="Hot",3,IF(tblHP[[#This Row],[Lead Type]]="Warm",2,IF(tblHP[[#This Row],[Lead Type]]="Cold",1,0)))
    + IF(tblHP[[#This Row],[Is_Booked]]=1,4,IF(tblHP[[#This Row],[Is_PreBooked]]=1,2,0))
    + IF(ISNUMBER(tblHP[[#This Row],[Customer Rating]]), tblHP[[#This Row],[Customer Rating]]/10*2, 0)
   )
)</f>
        <v>6.4</v>
      </c>
      <c r="J878" s="53" t="str">
        <f>IF(tblHP[[#This Row],[Lead_Score]] &gt;= $M$2, "High",
 IF(tblHP[[#This Row],[Lead_Score]] &gt;= $M$3, "Medium", "Low"))</f>
        <v>Low</v>
      </c>
    </row>
    <row r="879" spans="1:10" x14ac:dyDescent="0.3">
      <c r="A879" s="68" t="s">
        <v>905</v>
      </c>
      <c r="B879" s="69" t="s">
        <v>21</v>
      </c>
      <c r="C879" s="69" t="s">
        <v>22</v>
      </c>
      <c r="D879" s="69">
        <f>IF(NOT(ISBLANK(tblClean[[#This Row],[Pre-Booking Date]])), 1, 0)</f>
        <v>1</v>
      </c>
      <c r="E879" s="69">
        <f>IF(NOT(ISBLANK(tblClean[[#This Row],[Booking Date]])), 1, 0)</f>
        <v>1</v>
      </c>
      <c r="F879" s="70"/>
      <c r="G879" s="42">
        <v>45933</v>
      </c>
      <c r="H879" s="66" cm="1">
        <f t="array" ref="H879">IFERROR(INDEX(tblClean[Is_Cancelled],ROW()-1),"")</f>
        <v>1</v>
      </c>
      <c r="I879" s="53">
        <f>IF(tblHP[[#This Row],[Is_Cancelled]]=1, 0,
   (IF(tblHP[[#This Row],[Lead Type]]="Hot",3,IF(tblHP[[#This Row],[Lead Type]]="Warm",2,IF(tblHP[[#This Row],[Lead Type]]="Cold",1,0)))
    + IF(tblHP[[#This Row],[Is_Booked]]=1,4,IF(tblHP[[#This Row],[Is_PreBooked]]=1,2,0))
    + IF(ISNUMBER(tblHP[[#This Row],[Customer Rating]]), tblHP[[#This Row],[Customer Rating]]/10*2, 0)
   )
)</f>
        <v>0</v>
      </c>
      <c r="J879" s="53" t="str">
        <f>IF(tblHP[[#This Row],[Lead_Score]] &gt;= $M$2, "High",
 IF(tblHP[[#This Row],[Lead_Score]] &gt;= $M$3, "Medium", "Low"))</f>
        <v>Low</v>
      </c>
    </row>
    <row r="880" spans="1:10" x14ac:dyDescent="0.3">
      <c r="A880" s="65" t="s">
        <v>906</v>
      </c>
      <c r="B880" s="66" t="s">
        <v>15</v>
      </c>
      <c r="C880" s="66" t="s">
        <v>16</v>
      </c>
      <c r="D880" s="66">
        <f>IF(NOT(ISBLANK(tblClean[[#This Row],[Pre-Booking Date]])), 1, 0)</f>
        <v>1</v>
      </c>
      <c r="E880" s="66">
        <f>IF(NOT(ISBLANK(tblClean[[#This Row],[Booking Date]])), 1, 0)</f>
        <v>1</v>
      </c>
      <c r="F880" s="67">
        <v>4</v>
      </c>
      <c r="G880" s="35">
        <v>45957</v>
      </c>
      <c r="H880" s="66" cm="1">
        <f t="array" ref="H880">IFERROR(INDEX(tblClean[Is_Cancelled],ROW()-1),"")</f>
        <v>0</v>
      </c>
      <c r="I880" s="53">
        <f>IF(tblHP[[#This Row],[Is_Cancelled]]=1, 0,
   (IF(tblHP[[#This Row],[Lead Type]]="Hot",3,IF(tblHP[[#This Row],[Lead Type]]="Warm",2,IF(tblHP[[#This Row],[Lead Type]]="Cold",1,0)))
    + IF(tblHP[[#This Row],[Is_Booked]]=1,4,IF(tblHP[[#This Row],[Is_PreBooked]]=1,2,0))
    + IF(ISNUMBER(tblHP[[#This Row],[Customer Rating]]), tblHP[[#This Row],[Customer Rating]]/10*2, 0)
   )
)</f>
        <v>6.8</v>
      </c>
      <c r="J880" s="53" t="str">
        <f>IF(tblHP[[#This Row],[Lead_Score]] &gt;= $M$2, "High",
 IF(tblHP[[#This Row],[Lead_Score]] &gt;= $M$3, "Medium", "Low"))</f>
        <v>Low</v>
      </c>
    </row>
    <row r="881" spans="1:10" x14ac:dyDescent="0.3">
      <c r="A881" s="68" t="s">
        <v>907</v>
      </c>
      <c r="B881" s="69" t="s">
        <v>19</v>
      </c>
      <c r="C881" s="69" t="s">
        <v>30</v>
      </c>
      <c r="D881" s="69">
        <f>IF(NOT(ISBLANK(tblClean[[#This Row],[Pre-Booking Date]])), 1, 0)</f>
        <v>1</v>
      </c>
      <c r="E881" s="69">
        <f>IF(NOT(ISBLANK(tblClean[[#This Row],[Booking Date]])), 1, 0)</f>
        <v>1</v>
      </c>
      <c r="F881" s="70">
        <v>4</v>
      </c>
      <c r="G881" s="42">
        <v>45955</v>
      </c>
      <c r="H881" s="66" cm="1">
        <f t="array" ref="H881">IFERROR(INDEX(tblClean[Is_Cancelled],ROW()-1),"")</f>
        <v>0</v>
      </c>
      <c r="I881" s="53">
        <f>IF(tblHP[[#This Row],[Is_Cancelled]]=1, 0,
   (IF(tblHP[[#This Row],[Lead Type]]="Hot",3,IF(tblHP[[#This Row],[Lead Type]]="Warm",2,IF(tblHP[[#This Row],[Lead Type]]="Cold",1,0)))
    + IF(tblHP[[#This Row],[Is_Booked]]=1,4,IF(tblHP[[#This Row],[Is_PreBooked]]=1,2,0))
    + IF(ISNUMBER(tblHP[[#This Row],[Customer Rating]]), tblHP[[#This Row],[Customer Rating]]/10*2, 0)
   )
)</f>
        <v>7.8</v>
      </c>
      <c r="J881" s="53" t="str">
        <f>IF(tblHP[[#This Row],[Lead_Score]] &gt;= $M$2, "High",
 IF(tblHP[[#This Row],[Lead_Score]] &gt;= $M$3, "Medium", "Low"))</f>
        <v>Medium</v>
      </c>
    </row>
    <row r="882" spans="1:10" x14ac:dyDescent="0.3">
      <c r="A882" s="65" t="s">
        <v>908</v>
      </c>
      <c r="B882" s="66" t="s">
        <v>19</v>
      </c>
      <c r="C882" s="66" t="s">
        <v>16</v>
      </c>
      <c r="D882" s="66">
        <f>IF(NOT(ISBLANK(tblClean[[#This Row],[Pre-Booking Date]])), 1, 0)</f>
        <v>1</v>
      </c>
      <c r="E882" s="66">
        <f>IF(NOT(ISBLANK(tblClean[[#This Row],[Booking Date]])), 1, 0)</f>
        <v>1</v>
      </c>
      <c r="F882" s="67">
        <v>2</v>
      </c>
      <c r="G882" s="35">
        <v>45948</v>
      </c>
      <c r="H882" s="66" cm="1">
        <f t="array" ref="H882">IFERROR(INDEX(tblClean[Is_Cancelled],ROW()-1),"")</f>
        <v>0</v>
      </c>
      <c r="I882" s="53">
        <f>IF(tblHP[[#This Row],[Is_Cancelled]]=1, 0,
   (IF(tblHP[[#This Row],[Lead Type]]="Hot",3,IF(tblHP[[#This Row],[Lead Type]]="Warm",2,IF(tblHP[[#This Row],[Lead Type]]="Cold",1,0)))
    + IF(tblHP[[#This Row],[Is_Booked]]=1,4,IF(tblHP[[#This Row],[Is_PreBooked]]=1,2,0))
    + IF(ISNUMBER(tblHP[[#This Row],[Customer Rating]]), tblHP[[#This Row],[Customer Rating]]/10*2, 0)
   )
)</f>
        <v>6.4</v>
      </c>
      <c r="J882" s="53" t="str">
        <f>IF(tblHP[[#This Row],[Lead_Score]] &gt;= $M$2, "High",
 IF(tblHP[[#This Row],[Lead_Score]] &gt;= $M$3, "Medium", "Low"))</f>
        <v>Low</v>
      </c>
    </row>
    <row r="883" spans="1:10" x14ac:dyDescent="0.3">
      <c r="A883" s="68" t="s">
        <v>909</v>
      </c>
      <c r="B883" s="69" t="s">
        <v>15</v>
      </c>
      <c r="C883" s="69" t="s">
        <v>22</v>
      </c>
      <c r="D883" s="69">
        <f>IF(NOT(ISBLANK(tblClean[[#This Row],[Pre-Booking Date]])), 1, 0)</f>
        <v>1</v>
      </c>
      <c r="E883" s="69">
        <f>IF(NOT(ISBLANK(tblClean[[#This Row],[Booking Date]])), 1, 0)</f>
        <v>1</v>
      </c>
      <c r="F883" s="70"/>
      <c r="G883" s="42">
        <v>45937</v>
      </c>
      <c r="H883" s="66" cm="1">
        <f t="array" ref="H883">IFERROR(INDEX(tblClean[Is_Cancelled],ROW()-1),"")</f>
        <v>1</v>
      </c>
      <c r="I883" s="53">
        <f>IF(tblHP[[#This Row],[Is_Cancelled]]=1, 0,
   (IF(tblHP[[#This Row],[Lead Type]]="Hot",3,IF(tblHP[[#This Row],[Lead Type]]="Warm",2,IF(tblHP[[#This Row],[Lead Type]]="Cold",1,0)))
    + IF(tblHP[[#This Row],[Is_Booked]]=1,4,IF(tblHP[[#This Row],[Is_PreBooked]]=1,2,0))
    + IF(ISNUMBER(tblHP[[#This Row],[Customer Rating]]), tblHP[[#This Row],[Customer Rating]]/10*2, 0)
   )
)</f>
        <v>0</v>
      </c>
      <c r="J883" s="53" t="str">
        <f>IF(tblHP[[#This Row],[Lead_Score]] &gt;= $M$2, "High",
 IF(tblHP[[#This Row],[Lead_Score]] &gt;= $M$3, "Medium", "Low"))</f>
        <v>Low</v>
      </c>
    </row>
    <row r="884" spans="1:10" x14ac:dyDescent="0.3">
      <c r="A884" s="65" t="s">
        <v>910</v>
      </c>
      <c r="B884" s="66" t="s">
        <v>21</v>
      </c>
      <c r="C884" s="66" t="s">
        <v>16</v>
      </c>
      <c r="D884" s="66">
        <f>IF(NOT(ISBLANK(tblClean[[#This Row],[Pre-Booking Date]])), 1, 0)</f>
        <v>1</v>
      </c>
      <c r="E884" s="66">
        <f>IF(NOT(ISBLANK(tblClean[[#This Row],[Booking Date]])), 1, 0)</f>
        <v>1</v>
      </c>
      <c r="F884" s="67">
        <v>4</v>
      </c>
      <c r="G884" s="35">
        <v>45949</v>
      </c>
      <c r="H884" s="66" cm="1">
        <f t="array" ref="H884">IFERROR(INDEX(tblClean[Is_Cancelled],ROW()-1),"")</f>
        <v>0</v>
      </c>
      <c r="I884" s="53">
        <f>IF(tblHP[[#This Row],[Is_Cancelled]]=1, 0,
   (IF(tblHP[[#This Row],[Lead Type]]="Hot",3,IF(tblHP[[#This Row],[Lead Type]]="Warm",2,IF(tblHP[[#This Row],[Lead Type]]="Cold",1,0)))
    + IF(tblHP[[#This Row],[Is_Booked]]=1,4,IF(tblHP[[#This Row],[Is_PreBooked]]=1,2,0))
    + IF(ISNUMBER(tblHP[[#This Row],[Customer Rating]]), tblHP[[#This Row],[Customer Rating]]/10*2, 0)
   )
)</f>
        <v>6.8</v>
      </c>
      <c r="J884" s="53" t="str">
        <f>IF(tblHP[[#This Row],[Lead_Score]] &gt;= $M$2, "High",
 IF(tblHP[[#This Row],[Lead_Score]] &gt;= $M$3, "Medium", "Low"))</f>
        <v>Low</v>
      </c>
    </row>
    <row r="885" spans="1:10" x14ac:dyDescent="0.3">
      <c r="A885" s="68" t="s">
        <v>911</v>
      </c>
      <c r="B885" s="69" t="s">
        <v>15</v>
      </c>
      <c r="C885" s="69" t="s">
        <v>22</v>
      </c>
      <c r="D885" s="69">
        <f>IF(NOT(ISBLANK(tblClean[[#This Row],[Pre-Booking Date]])), 1, 0)</f>
        <v>1</v>
      </c>
      <c r="E885" s="69">
        <f>IF(NOT(ISBLANK(tblClean[[#This Row],[Booking Date]])), 1, 0)</f>
        <v>1</v>
      </c>
      <c r="F885" s="70"/>
      <c r="G885" s="42">
        <v>45937</v>
      </c>
      <c r="H885" s="66" cm="1">
        <f t="array" ref="H885">IFERROR(INDEX(tblClean[Is_Cancelled],ROW()-1),"")</f>
        <v>1</v>
      </c>
      <c r="I885" s="53">
        <f>IF(tblHP[[#This Row],[Is_Cancelled]]=1, 0,
   (IF(tblHP[[#This Row],[Lead Type]]="Hot",3,IF(tblHP[[#This Row],[Lead Type]]="Warm",2,IF(tblHP[[#This Row],[Lead Type]]="Cold",1,0)))
    + IF(tblHP[[#This Row],[Is_Booked]]=1,4,IF(tblHP[[#This Row],[Is_PreBooked]]=1,2,0))
    + IF(ISNUMBER(tblHP[[#This Row],[Customer Rating]]), tblHP[[#This Row],[Customer Rating]]/10*2, 0)
   )
)</f>
        <v>0</v>
      </c>
      <c r="J885" s="53" t="str">
        <f>IF(tblHP[[#This Row],[Lead_Score]] &gt;= $M$2, "High",
 IF(tblHP[[#This Row],[Lead_Score]] &gt;= $M$3, "Medium", "Low"))</f>
        <v>Low</v>
      </c>
    </row>
    <row r="886" spans="1:10" x14ac:dyDescent="0.3">
      <c r="A886" s="65" t="s">
        <v>912</v>
      </c>
      <c r="B886" s="66" t="s">
        <v>21</v>
      </c>
      <c r="C886" s="66" t="s">
        <v>30</v>
      </c>
      <c r="D886" s="66">
        <f>IF(NOT(ISBLANK(tblClean[[#This Row],[Pre-Booking Date]])), 1, 0)</f>
        <v>0</v>
      </c>
      <c r="E886" s="66">
        <f>IF(NOT(ISBLANK(tblClean[[#This Row],[Booking Date]])), 1, 0)</f>
        <v>0</v>
      </c>
      <c r="F886" s="67">
        <v>7</v>
      </c>
      <c r="G886" s="35">
        <v>45957</v>
      </c>
      <c r="H886" s="66" cm="1">
        <f t="array" ref="H886">IFERROR(INDEX(tblClean[Is_Cancelled],ROW()-1),"")</f>
        <v>0</v>
      </c>
      <c r="I886" s="53">
        <f>IF(tblHP[[#This Row],[Is_Cancelled]]=1, 0,
   (IF(tblHP[[#This Row],[Lead Type]]="Hot",3,IF(tblHP[[#This Row],[Lead Type]]="Warm",2,IF(tblHP[[#This Row],[Lead Type]]="Cold",1,0)))
    + IF(tblHP[[#This Row],[Is_Booked]]=1,4,IF(tblHP[[#This Row],[Is_PreBooked]]=1,2,0))
    + IF(ISNUMBER(tblHP[[#This Row],[Customer Rating]]), tblHP[[#This Row],[Customer Rating]]/10*2, 0)
   )
)</f>
        <v>4.4000000000000004</v>
      </c>
      <c r="J886" s="53" t="str">
        <f>IF(tblHP[[#This Row],[Lead_Score]] &gt;= $M$2, "High",
 IF(tblHP[[#This Row],[Lead_Score]] &gt;= $M$3, "Medium", "Low"))</f>
        <v>Low</v>
      </c>
    </row>
    <row r="887" spans="1:10" x14ac:dyDescent="0.3">
      <c r="A887" s="68" t="s">
        <v>913</v>
      </c>
      <c r="B887" s="69" t="s">
        <v>19</v>
      </c>
      <c r="C887" s="69" t="s">
        <v>30</v>
      </c>
      <c r="D887" s="69">
        <f>IF(NOT(ISBLANK(tblClean[[#This Row],[Pre-Booking Date]])), 1, 0)</f>
        <v>1</v>
      </c>
      <c r="E887" s="69">
        <f>IF(NOT(ISBLANK(tblClean[[#This Row],[Booking Date]])), 1, 0)</f>
        <v>1</v>
      </c>
      <c r="F887" s="70">
        <v>3</v>
      </c>
      <c r="G887" s="42">
        <v>45958</v>
      </c>
      <c r="H887" s="66" cm="1">
        <f t="array" ref="H887">IFERROR(INDEX(tblClean[Is_Cancelled],ROW()-1),"")</f>
        <v>0</v>
      </c>
      <c r="I887" s="53">
        <f>IF(tblHP[[#This Row],[Is_Cancelled]]=1, 0,
   (IF(tblHP[[#This Row],[Lead Type]]="Hot",3,IF(tblHP[[#This Row],[Lead Type]]="Warm",2,IF(tblHP[[#This Row],[Lead Type]]="Cold",1,0)))
    + IF(tblHP[[#This Row],[Is_Booked]]=1,4,IF(tblHP[[#This Row],[Is_PreBooked]]=1,2,0))
    + IF(ISNUMBER(tblHP[[#This Row],[Customer Rating]]), tblHP[[#This Row],[Customer Rating]]/10*2, 0)
   )
)</f>
        <v>7.6</v>
      </c>
      <c r="J887" s="53" t="str">
        <f>IF(tblHP[[#This Row],[Lead_Score]] &gt;= $M$2, "High",
 IF(tblHP[[#This Row],[Lead_Score]] &gt;= $M$3, "Medium", "Low"))</f>
        <v>Medium</v>
      </c>
    </row>
    <row r="888" spans="1:10" x14ac:dyDescent="0.3">
      <c r="A888" s="65" t="s">
        <v>914</v>
      </c>
      <c r="B888" s="66" t="s">
        <v>21</v>
      </c>
      <c r="C888" s="66" t="s">
        <v>22</v>
      </c>
      <c r="D888" s="66">
        <f>IF(NOT(ISBLANK(tblClean[[#This Row],[Pre-Booking Date]])), 1, 0)</f>
        <v>1</v>
      </c>
      <c r="E888" s="66">
        <f>IF(NOT(ISBLANK(tblClean[[#This Row],[Booking Date]])), 1, 0)</f>
        <v>1</v>
      </c>
      <c r="F888" s="67"/>
      <c r="G888" s="35">
        <v>45938</v>
      </c>
      <c r="H888" s="66" cm="1">
        <f t="array" ref="H888">IFERROR(INDEX(tblClean[Is_Cancelled],ROW()-1),"")</f>
        <v>1</v>
      </c>
      <c r="I888" s="53">
        <f>IF(tblHP[[#This Row],[Is_Cancelled]]=1, 0,
   (IF(tblHP[[#This Row],[Lead Type]]="Hot",3,IF(tblHP[[#This Row],[Lead Type]]="Warm",2,IF(tblHP[[#This Row],[Lead Type]]="Cold",1,0)))
    + IF(tblHP[[#This Row],[Is_Booked]]=1,4,IF(tblHP[[#This Row],[Is_PreBooked]]=1,2,0))
    + IF(ISNUMBER(tblHP[[#This Row],[Customer Rating]]), tblHP[[#This Row],[Customer Rating]]/10*2, 0)
   )
)</f>
        <v>0</v>
      </c>
      <c r="J888" s="53" t="str">
        <f>IF(tblHP[[#This Row],[Lead_Score]] &gt;= $M$2, "High",
 IF(tblHP[[#This Row],[Lead_Score]] &gt;= $M$3, "Medium", "Low"))</f>
        <v>Low</v>
      </c>
    </row>
    <row r="889" spans="1:10" x14ac:dyDescent="0.3">
      <c r="A889" s="68" t="s">
        <v>915</v>
      </c>
      <c r="B889" s="69" t="s">
        <v>32</v>
      </c>
      <c r="C889" s="69" t="s">
        <v>16</v>
      </c>
      <c r="D889" s="69">
        <f>IF(NOT(ISBLANK(tblClean[[#This Row],[Pre-Booking Date]])), 1, 0)</f>
        <v>1</v>
      </c>
      <c r="E889" s="69">
        <f>IF(NOT(ISBLANK(tblClean[[#This Row],[Booking Date]])), 1, 0)</f>
        <v>1</v>
      </c>
      <c r="F889" s="70">
        <v>7</v>
      </c>
      <c r="G889" s="42">
        <v>45941</v>
      </c>
      <c r="H889" s="66" cm="1">
        <f t="array" ref="H889">IFERROR(INDEX(tblClean[Is_Cancelled],ROW()-1),"")</f>
        <v>0</v>
      </c>
      <c r="I889" s="53">
        <f>IF(tblHP[[#This Row],[Is_Cancelled]]=1, 0,
   (IF(tblHP[[#This Row],[Lead Type]]="Hot",3,IF(tblHP[[#This Row],[Lead Type]]="Warm",2,IF(tblHP[[#This Row],[Lead Type]]="Cold",1,0)))
    + IF(tblHP[[#This Row],[Is_Booked]]=1,4,IF(tblHP[[#This Row],[Is_PreBooked]]=1,2,0))
    + IF(ISNUMBER(tblHP[[#This Row],[Customer Rating]]), tblHP[[#This Row],[Customer Rating]]/10*2, 0)
   )
)</f>
        <v>7.4</v>
      </c>
      <c r="J889" s="53" t="str">
        <f>IF(tblHP[[#This Row],[Lead_Score]] &gt;= $M$2, "High",
 IF(tblHP[[#This Row],[Lead_Score]] &gt;= $M$3, "Medium", "Low"))</f>
        <v>Low</v>
      </c>
    </row>
    <row r="890" spans="1:10" x14ac:dyDescent="0.3">
      <c r="A890" s="65" t="s">
        <v>916</v>
      </c>
      <c r="B890" s="66" t="s">
        <v>19</v>
      </c>
      <c r="C890" s="66" t="s">
        <v>16</v>
      </c>
      <c r="D890" s="66">
        <f>IF(NOT(ISBLANK(tblClean[[#This Row],[Pre-Booking Date]])), 1, 0)</f>
        <v>0</v>
      </c>
      <c r="E890" s="66">
        <f>IF(NOT(ISBLANK(tblClean[[#This Row],[Booking Date]])), 1, 0)</f>
        <v>0</v>
      </c>
      <c r="F890" s="67">
        <v>9</v>
      </c>
      <c r="G890" s="35">
        <v>45955</v>
      </c>
      <c r="H890" s="66" cm="1">
        <f t="array" ref="H890">IFERROR(INDEX(tblClean[Is_Cancelled],ROW()-1),"")</f>
        <v>0</v>
      </c>
      <c r="I890" s="53">
        <f>IF(tblHP[[#This Row],[Is_Cancelled]]=1, 0,
   (IF(tblHP[[#This Row],[Lead Type]]="Hot",3,IF(tblHP[[#This Row],[Lead Type]]="Warm",2,IF(tblHP[[#This Row],[Lead Type]]="Cold",1,0)))
    + IF(tblHP[[#This Row],[Is_Booked]]=1,4,IF(tblHP[[#This Row],[Is_PreBooked]]=1,2,0))
    + IF(ISNUMBER(tblHP[[#This Row],[Customer Rating]]), tblHP[[#This Row],[Customer Rating]]/10*2, 0)
   )
)</f>
        <v>3.8</v>
      </c>
      <c r="J890" s="53" t="str">
        <f>IF(tblHP[[#This Row],[Lead_Score]] &gt;= $M$2, "High",
 IF(tblHP[[#This Row],[Lead_Score]] &gt;= $M$3, "Medium", "Low"))</f>
        <v>Low</v>
      </c>
    </row>
    <row r="891" spans="1:10" x14ac:dyDescent="0.3">
      <c r="A891" s="68" t="s">
        <v>917</v>
      </c>
      <c r="B891" s="69" t="s">
        <v>32</v>
      </c>
      <c r="C891" s="69" t="s">
        <v>16</v>
      </c>
      <c r="D891" s="69">
        <f>IF(NOT(ISBLANK(tblClean[[#This Row],[Pre-Booking Date]])), 1, 0)</f>
        <v>1</v>
      </c>
      <c r="E891" s="69">
        <f>IF(NOT(ISBLANK(tblClean[[#This Row],[Booking Date]])), 1, 0)</f>
        <v>1</v>
      </c>
      <c r="F891" s="70">
        <v>4</v>
      </c>
      <c r="G891" s="42">
        <v>45935</v>
      </c>
      <c r="H891" s="66" cm="1">
        <f t="array" ref="H891">IFERROR(INDEX(tblClean[Is_Cancelled],ROW()-1),"")</f>
        <v>0</v>
      </c>
      <c r="I891" s="53">
        <f>IF(tblHP[[#This Row],[Is_Cancelled]]=1, 0,
   (IF(tblHP[[#This Row],[Lead Type]]="Hot",3,IF(tblHP[[#This Row],[Lead Type]]="Warm",2,IF(tblHP[[#This Row],[Lead Type]]="Cold",1,0)))
    + IF(tblHP[[#This Row],[Is_Booked]]=1,4,IF(tblHP[[#This Row],[Is_PreBooked]]=1,2,0))
    + IF(ISNUMBER(tblHP[[#This Row],[Customer Rating]]), tblHP[[#This Row],[Customer Rating]]/10*2, 0)
   )
)</f>
        <v>6.8</v>
      </c>
      <c r="J891" s="53" t="str">
        <f>IF(tblHP[[#This Row],[Lead_Score]] &gt;= $M$2, "High",
 IF(tblHP[[#This Row],[Lead_Score]] &gt;= $M$3, "Medium", "Low"))</f>
        <v>Low</v>
      </c>
    </row>
    <row r="892" spans="1:10" x14ac:dyDescent="0.3">
      <c r="A892" s="65" t="s">
        <v>918</v>
      </c>
      <c r="B892" s="66" t="s">
        <v>15</v>
      </c>
      <c r="C892" s="66" t="s">
        <v>22</v>
      </c>
      <c r="D892" s="66">
        <f>IF(NOT(ISBLANK(tblClean[[#This Row],[Pre-Booking Date]])), 1, 0)</f>
        <v>0</v>
      </c>
      <c r="E892" s="66">
        <f>IF(NOT(ISBLANK(tblClean[[#This Row],[Booking Date]])), 1, 0)</f>
        <v>0</v>
      </c>
      <c r="F892" s="67"/>
      <c r="G892" s="35">
        <v>45956</v>
      </c>
      <c r="H892" s="66" cm="1">
        <f t="array" ref="H892">IFERROR(INDEX(tblClean[Is_Cancelled],ROW()-1),"")</f>
        <v>1</v>
      </c>
      <c r="I892" s="53">
        <f>IF(tblHP[[#This Row],[Is_Cancelled]]=1, 0,
   (IF(tblHP[[#This Row],[Lead Type]]="Hot",3,IF(tblHP[[#This Row],[Lead Type]]="Warm",2,IF(tblHP[[#This Row],[Lead Type]]="Cold",1,0)))
    + IF(tblHP[[#This Row],[Is_Booked]]=1,4,IF(tblHP[[#This Row],[Is_PreBooked]]=1,2,0))
    + IF(ISNUMBER(tblHP[[#This Row],[Customer Rating]]), tblHP[[#This Row],[Customer Rating]]/10*2, 0)
   )
)</f>
        <v>0</v>
      </c>
      <c r="J892" s="53" t="str">
        <f>IF(tblHP[[#This Row],[Lead_Score]] &gt;= $M$2, "High",
 IF(tblHP[[#This Row],[Lead_Score]] &gt;= $M$3, "Medium", "Low"))</f>
        <v>Low</v>
      </c>
    </row>
    <row r="893" spans="1:10" x14ac:dyDescent="0.3">
      <c r="A893" s="68" t="s">
        <v>919</v>
      </c>
      <c r="B893" s="69" t="s">
        <v>15</v>
      </c>
      <c r="C893" s="69" t="s">
        <v>16</v>
      </c>
      <c r="D893" s="69">
        <f>IF(NOT(ISBLANK(tblClean[[#This Row],[Pre-Booking Date]])), 1, 0)</f>
        <v>1</v>
      </c>
      <c r="E893" s="69">
        <f>IF(NOT(ISBLANK(tblClean[[#This Row],[Booking Date]])), 1, 0)</f>
        <v>1</v>
      </c>
      <c r="F893" s="70">
        <v>7</v>
      </c>
      <c r="G893" s="42">
        <v>45959</v>
      </c>
      <c r="H893" s="66" cm="1">
        <f t="array" ref="H893">IFERROR(INDEX(tblClean[Is_Cancelled],ROW()-1),"")</f>
        <v>0</v>
      </c>
      <c r="I893" s="53">
        <f>IF(tblHP[[#This Row],[Is_Cancelled]]=1, 0,
   (IF(tblHP[[#This Row],[Lead Type]]="Hot",3,IF(tblHP[[#This Row],[Lead Type]]="Warm",2,IF(tblHP[[#This Row],[Lead Type]]="Cold",1,0)))
    + IF(tblHP[[#This Row],[Is_Booked]]=1,4,IF(tblHP[[#This Row],[Is_PreBooked]]=1,2,0))
    + IF(ISNUMBER(tblHP[[#This Row],[Customer Rating]]), tblHP[[#This Row],[Customer Rating]]/10*2, 0)
   )
)</f>
        <v>7.4</v>
      </c>
      <c r="J893" s="53" t="str">
        <f>IF(tblHP[[#This Row],[Lead_Score]] &gt;= $M$2, "High",
 IF(tblHP[[#This Row],[Lead_Score]] &gt;= $M$3, "Medium", "Low"))</f>
        <v>Low</v>
      </c>
    </row>
    <row r="894" spans="1:10" x14ac:dyDescent="0.3">
      <c r="A894" s="65" t="s">
        <v>920</v>
      </c>
      <c r="B894" s="66" t="s">
        <v>15</v>
      </c>
      <c r="C894" s="66" t="s">
        <v>16</v>
      </c>
      <c r="D894" s="66">
        <f>IF(NOT(ISBLANK(tblClean[[#This Row],[Pre-Booking Date]])), 1, 0)</f>
        <v>1</v>
      </c>
      <c r="E894" s="66">
        <f>IF(NOT(ISBLANK(tblClean[[#This Row],[Booking Date]])), 1, 0)</f>
        <v>1</v>
      </c>
      <c r="F894" s="67">
        <v>7</v>
      </c>
      <c r="G894" s="35">
        <v>45950</v>
      </c>
      <c r="H894" s="66" cm="1">
        <f t="array" ref="H894">IFERROR(INDEX(tblClean[Is_Cancelled],ROW()-1),"")</f>
        <v>0</v>
      </c>
      <c r="I894" s="53">
        <f>IF(tblHP[[#This Row],[Is_Cancelled]]=1, 0,
   (IF(tblHP[[#This Row],[Lead Type]]="Hot",3,IF(tblHP[[#This Row],[Lead Type]]="Warm",2,IF(tblHP[[#This Row],[Lead Type]]="Cold",1,0)))
    + IF(tblHP[[#This Row],[Is_Booked]]=1,4,IF(tblHP[[#This Row],[Is_PreBooked]]=1,2,0))
    + IF(ISNUMBER(tblHP[[#This Row],[Customer Rating]]), tblHP[[#This Row],[Customer Rating]]/10*2, 0)
   )
)</f>
        <v>7.4</v>
      </c>
      <c r="J894" s="53" t="str">
        <f>IF(tblHP[[#This Row],[Lead_Score]] &gt;= $M$2, "High",
 IF(tblHP[[#This Row],[Lead_Score]] &gt;= $M$3, "Medium", "Low"))</f>
        <v>Low</v>
      </c>
    </row>
    <row r="895" spans="1:10" x14ac:dyDescent="0.3">
      <c r="A895" s="68" t="s">
        <v>921</v>
      </c>
      <c r="B895" s="69" t="s">
        <v>21</v>
      </c>
      <c r="C895" s="69" t="s">
        <v>16</v>
      </c>
      <c r="D895" s="69">
        <f>IF(NOT(ISBLANK(tblClean[[#This Row],[Pre-Booking Date]])), 1, 0)</f>
        <v>0</v>
      </c>
      <c r="E895" s="69">
        <f>IF(NOT(ISBLANK(tblClean[[#This Row],[Booking Date]])), 1, 0)</f>
        <v>0</v>
      </c>
      <c r="F895" s="70">
        <v>7</v>
      </c>
      <c r="G895" s="42">
        <v>45931</v>
      </c>
      <c r="H895" s="66" cm="1">
        <f t="array" ref="H895">IFERROR(INDEX(tblClean[Is_Cancelled],ROW()-1),"")</f>
        <v>0</v>
      </c>
      <c r="I895" s="53">
        <f>IF(tblHP[[#This Row],[Is_Cancelled]]=1, 0,
   (IF(tblHP[[#This Row],[Lead Type]]="Hot",3,IF(tblHP[[#This Row],[Lead Type]]="Warm",2,IF(tblHP[[#This Row],[Lead Type]]="Cold",1,0)))
    + IF(tblHP[[#This Row],[Is_Booked]]=1,4,IF(tblHP[[#This Row],[Is_PreBooked]]=1,2,0))
    + IF(ISNUMBER(tblHP[[#This Row],[Customer Rating]]), tblHP[[#This Row],[Customer Rating]]/10*2, 0)
   )
)</f>
        <v>3.4</v>
      </c>
      <c r="J895" s="53" t="str">
        <f>IF(tblHP[[#This Row],[Lead_Score]] &gt;= $M$2, "High",
 IF(tblHP[[#This Row],[Lead_Score]] &gt;= $M$3, "Medium", "Low"))</f>
        <v>Low</v>
      </c>
    </row>
    <row r="896" spans="1:10" x14ac:dyDescent="0.3">
      <c r="A896" s="65" t="s">
        <v>922</v>
      </c>
      <c r="B896" s="66" t="s">
        <v>19</v>
      </c>
      <c r="C896" s="66" t="s">
        <v>16</v>
      </c>
      <c r="D896" s="66">
        <f>IF(NOT(ISBLANK(tblClean[[#This Row],[Pre-Booking Date]])), 1, 0)</f>
        <v>1</v>
      </c>
      <c r="E896" s="66">
        <f>IF(NOT(ISBLANK(tblClean[[#This Row],[Booking Date]])), 1, 0)</f>
        <v>1</v>
      </c>
      <c r="F896" s="67">
        <v>1</v>
      </c>
      <c r="G896" s="35">
        <v>45939</v>
      </c>
      <c r="H896" s="66" cm="1">
        <f t="array" ref="H896">IFERROR(INDEX(tblClean[Is_Cancelled],ROW()-1),"")</f>
        <v>0</v>
      </c>
      <c r="I896" s="53">
        <f>IF(tblHP[[#This Row],[Is_Cancelled]]=1, 0,
   (IF(tblHP[[#This Row],[Lead Type]]="Hot",3,IF(tblHP[[#This Row],[Lead Type]]="Warm",2,IF(tblHP[[#This Row],[Lead Type]]="Cold",1,0)))
    + IF(tblHP[[#This Row],[Is_Booked]]=1,4,IF(tblHP[[#This Row],[Is_PreBooked]]=1,2,0))
    + IF(ISNUMBER(tblHP[[#This Row],[Customer Rating]]), tblHP[[#This Row],[Customer Rating]]/10*2, 0)
   )
)</f>
        <v>6.2</v>
      </c>
      <c r="J896" s="53" t="str">
        <f>IF(tblHP[[#This Row],[Lead_Score]] &gt;= $M$2, "High",
 IF(tblHP[[#This Row],[Lead_Score]] &gt;= $M$3, "Medium", "Low"))</f>
        <v>Low</v>
      </c>
    </row>
    <row r="897" spans="1:10" x14ac:dyDescent="0.3">
      <c r="A897" s="68" t="s">
        <v>923</v>
      </c>
      <c r="B897" s="69" t="s">
        <v>15</v>
      </c>
      <c r="C897" s="69" t="s">
        <v>16</v>
      </c>
      <c r="D897" s="69">
        <f>IF(NOT(ISBLANK(tblClean[[#This Row],[Pre-Booking Date]])), 1, 0)</f>
        <v>1</v>
      </c>
      <c r="E897" s="69">
        <f>IF(NOT(ISBLANK(tblClean[[#This Row],[Booking Date]])), 1, 0)</f>
        <v>1</v>
      </c>
      <c r="F897" s="70"/>
      <c r="G897" s="42">
        <v>45958</v>
      </c>
      <c r="H897" s="66" cm="1">
        <f t="array" ref="H897">IFERROR(INDEX(tblClean[Is_Cancelled],ROW()-1),"")</f>
        <v>1</v>
      </c>
      <c r="I897" s="53">
        <f>IF(tblHP[[#This Row],[Is_Cancelled]]=1, 0,
   (IF(tblHP[[#This Row],[Lead Type]]="Hot",3,IF(tblHP[[#This Row],[Lead Type]]="Warm",2,IF(tblHP[[#This Row],[Lead Type]]="Cold",1,0)))
    + IF(tblHP[[#This Row],[Is_Booked]]=1,4,IF(tblHP[[#This Row],[Is_PreBooked]]=1,2,0))
    + IF(ISNUMBER(tblHP[[#This Row],[Customer Rating]]), tblHP[[#This Row],[Customer Rating]]/10*2, 0)
   )
)</f>
        <v>0</v>
      </c>
      <c r="J897" s="53" t="str">
        <f>IF(tblHP[[#This Row],[Lead_Score]] &gt;= $M$2, "High",
 IF(tblHP[[#This Row],[Lead_Score]] &gt;= $M$3, "Medium", "Low"))</f>
        <v>Low</v>
      </c>
    </row>
    <row r="898" spans="1:10" x14ac:dyDescent="0.3">
      <c r="A898" s="65" t="s">
        <v>924</v>
      </c>
      <c r="B898" s="66" t="s">
        <v>15</v>
      </c>
      <c r="C898" s="66" t="s">
        <v>22</v>
      </c>
      <c r="D898" s="66">
        <f>IF(NOT(ISBLANK(tblClean[[#This Row],[Pre-Booking Date]])), 1, 0)</f>
        <v>1</v>
      </c>
      <c r="E898" s="66">
        <f>IF(NOT(ISBLANK(tblClean[[#This Row],[Booking Date]])), 1, 0)</f>
        <v>1</v>
      </c>
      <c r="F898" s="67"/>
      <c r="G898" s="35">
        <v>45935</v>
      </c>
      <c r="H898" s="66" cm="1">
        <f t="array" ref="H898">IFERROR(INDEX(tblClean[Is_Cancelled],ROW()-1),"")</f>
        <v>1</v>
      </c>
      <c r="I898" s="53">
        <f>IF(tblHP[[#This Row],[Is_Cancelled]]=1, 0,
   (IF(tblHP[[#This Row],[Lead Type]]="Hot",3,IF(tblHP[[#This Row],[Lead Type]]="Warm",2,IF(tblHP[[#This Row],[Lead Type]]="Cold",1,0)))
    + IF(tblHP[[#This Row],[Is_Booked]]=1,4,IF(tblHP[[#This Row],[Is_PreBooked]]=1,2,0))
    + IF(ISNUMBER(tblHP[[#This Row],[Customer Rating]]), tblHP[[#This Row],[Customer Rating]]/10*2, 0)
   )
)</f>
        <v>0</v>
      </c>
      <c r="J898" s="53" t="str">
        <f>IF(tblHP[[#This Row],[Lead_Score]] &gt;= $M$2, "High",
 IF(tblHP[[#This Row],[Lead_Score]] &gt;= $M$3, "Medium", "Low"))</f>
        <v>Low</v>
      </c>
    </row>
    <row r="899" spans="1:10" x14ac:dyDescent="0.3">
      <c r="A899" s="68" t="s">
        <v>925</v>
      </c>
      <c r="B899" s="69" t="s">
        <v>19</v>
      </c>
      <c r="C899" s="69" t="s">
        <v>22</v>
      </c>
      <c r="D899" s="69">
        <f>IF(NOT(ISBLANK(tblClean[[#This Row],[Pre-Booking Date]])), 1, 0)</f>
        <v>0</v>
      </c>
      <c r="E899" s="69">
        <f>IF(NOT(ISBLANK(tblClean[[#This Row],[Booking Date]])), 1, 0)</f>
        <v>0</v>
      </c>
      <c r="F899" s="70"/>
      <c r="G899" s="42">
        <v>45935</v>
      </c>
      <c r="H899" s="66" cm="1">
        <f t="array" ref="H899">IFERROR(INDEX(tblClean[Is_Cancelled],ROW()-1),"")</f>
        <v>1</v>
      </c>
      <c r="I899" s="53">
        <f>IF(tblHP[[#This Row],[Is_Cancelled]]=1, 0,
   (IF(tblHP[[#This Row],[Lead Type]]="Hot",3,IF(tblHP[[#This Row],[Lead Type]]="Warm",2,IF(tblHP[[#This Row],[Lead Type]]="Cold",1,0)))
    + IF(tblHP[[#This Row],[Is_Booked]]=1,4,IF(tblHP[[#This Row],[Is_PreBooked]]=1,2,0))
    + IF(ISNUMBER(tblHP[[#This Row],[Customer Rating]]), tblHP[[#This Row],[Customer Rating]]/10*2, 0)
   )
)</f>
        <v>0</v>
      </c>
      <c r="J899" s="53" t="str">
        <f>IF(tblHP[[#This Row],[Lead_Score]] &gt;= $M$2, "High",
 IF(tblHP[[#This Row],[Lead_Score]] &gt;= $M$3, "Medium", "Low"))</f>
        <v>Low</v>
      </c>
    </row>
    <row r="900" spans="1:10" x14ac:dyDescent="0.3">
      <c r="A900" s="65" t="s">
        <v>926</v>
      </c>
      <c r="B900" s="66" t="s">
        <v>15</v>
      </c>
      <c r="C900" s="66" t="s">
        <v>22</v>
      </c>
      <c r="D900" s="66">
        <f>IF(NOT(ISBLANK(tblClean[[#This Row],[Pre-Booking Date]])), 1, 0)</f>
        <v>1</v>
      </c>
      <c r="E900" s="66">
        <f>IF(NOT(ISBLANK(tblClean[[#This Row],[Booking Date]])), 1, 0)</f>
        <v>1</v>
      </c>
      <c r="F900" s="67"/>
      <c r="G900" s="35">
        <v>45948</v>
      </c>
      <c r="H900" s="66" cm="1">
        <f t="array" ref="H900">IFERROR(INDEX(tblClean[Is_Cancelled],ROW()-1),"")</f>
        <v>1</v>
      </c>
      <c r="I900" s="53">
        <f>IF(tblHP[[#This Row],[Is_Cancelled]]=1, 0,
   (IF(tblHP[[#This Row],[Lead Type]]="Hot",3,IF(tblHP[[#This Row],[Lead Type]]="Warm",2,IF(tblHP[[#This Row],[Lead Type]]="Cold",1,0)))
    + IF(tblHP[[#This Row],[Is_Booked]]=1,4,IF(tblHP[[#This Row],[Is_PreBooked]]=1,2,0))
    + IF(ISNUMBER(tblHP[[#This Row],[Customer Rating]]), tblHP[[#This Row],[Customer Rating]]/10*2, 0)
   )
)</f>
        <v>0</v>
      </c>
      <c r="J900" s="53" t="str">
        <f>IF(tblHP[[#This Row],[Lead_Score]] &gt;= $M$2, "High",
 IF(tblHP[[#This Row],[Lead_Score]] &gt;= $M$3, "Medium", "Low"))</f>
        <v>Low</v>
      </c>
    </row>
    <row r="901" spans="1:10" x14ac:dyDescent="0.3">
      <c r="A901" s="68" t="s">
        <v>927</v>
      </c>
      <c r="B901" s="69" t="s">
        <v>32</v>
      </c>
      <c r="C901" s="69" t="s">
        <v>30</v>
      </c>
      <c r="D901" s="69">
        <f>IF(NOT(ISBLANK(tblClean[[#This Row],[Pre-Booking Date]])), 1, 0)</f>
        <v>1</v>
      </c>
      <c r="E901" s="69">
        <f>IF(NOT(ISBLANK(tblClean[[#This Row],[Booking Date]])), 1, 0)</f>
        <v>1</v>
      </c>
      <c r="F901" s="70">
        <v>9</v>
      </c>
      <c r="G901" s="42">
        <v>45939</v>
      </c>
      <c r="H901" s="66" cm="1">
        <f t="array" ref="H901">IFERROR(INDEX(tblClean[Is_Cancelled],ROW()-1),"")</f>
        <v>0</v>
      </c>
      <c r="I901"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901" s="53" t="str">
        <f>IF(tblHP[[#This Row],[Lead_Score]] &gt;= $M$2, "High",
 IF(tblHP[[#This Row],[Lead_Score]] &gt;= $M$3, "Medium", "Low"))</f>
        <v>High</v>
      </c>
    </row>
    <row r="902" spans="1:10" x14ac:dyDescent="0.3">
      <c r="A902" s="65" t="s">
        <v>928</v>
      </c>
      <c r="B902" s="66" t="s">
        <v>19</v>
      </c>
      <c r="C902" s="66" t="s">
        <v>16</v>
      </c>
      <c r="D902" s="66">
        <f>IF(NOT(ISBLANK(tblClean[[#This Row],[Pre-Booking Date]])), 1, 0)</f>
        <v>1</v>
      </c>
      <c r="E902" s="66">
        <f>IF(NOT(ISBLANK(tblClean[[#This Row],[Booking Date]])), 1, 0)</f>
        <v>1</v>
      </c>
      <c r="F902" s="67">
        <v>10</v>
      </c>
      <c r="G902" s="35">
        <v>45956</v>
      </c>
      <c r="H902" s="66" cm="1">
        <f t="array" ref="H902">IFERROR(INDEX(tblClean[Is_Cancelled],ROW()-1),"")</f>
        <v>0</v>
      </c>
      <c r="I902" s="53">
        <f>IF(tblHP[[#This Row],[Is_Cancelled]]=1, 0,
   (IF(tblHP[[#This Row],[Lead Type]]="Hot",3,IF(tblHP[[#This Row],[Lead Type]]="Warm",2,IF(tblHP[[#This Row],[Lead Type]]="Cold",1,0)))
    + IF(tblHP[[#This Row],[Is_Booked]]=1,4,IF(tblHP[[#This Row],[Is_PreBooked]]=1,2,0))
    + IF(ISNUMBER(tblHP[[#This Row],[Customer Rating]]), tblHP[[#This Row],[Customer Rating]]/10*2, 0)
   )
)</f>
        <v>8</v>
      </c>
      <c r="J902" s="53" t="str">
        <f>IF(tblHP[[#This Row],[Lead_Score]] &gt;= $M$2, "High",
 IF(tblHP[[#This Row],[Lead_Score]] &gt;= $M$3, "Medium", "Low"))</f>
        <v>Medium</v>
      </c>
    </row>
    <row r="903" spans="1:10" x14ac:dyDescent="0.3">
      <c r="A903" s="68" t="s">
        <v>929</v>
      </c>
      <c r="B903" s="69" t="s">
        <v>19</v>
      </c>
      <c r="C903" s="69" t="s">
        <v>16</v>
      </c>
      <c r="D903" s="69">
        <f>IF(NOT(ISBLANK(tblClean[[#This Row],[Pre-Booking Date]])), 1, 0)</f>
        <v>1</v>
      </c>
      <c r="E903" s="69">
        <f>IF(NOT(ISBLANK(tblClean[[#This Row],[Booking Date]])), 1, 0)</f>
        <v>1</v>
      </c>
      <c r="F903" s="70">
        <v>0</v>
      </c>
      <c r="G903" s="42">
        <v>45936</v>
      </c>
      <c r="H903" s="66" cm="1">
        <f t="array" ref="H903">IFERROR(INDEX(tblClean[Is_Cancelled],ROW()-1),"")</f>
        <v>0</v>
      </c>
      <c r="I903" s="53">
        <f>IF(tblHP[[#This Row],[Is_Cancelled]]=1, 0,
   (IF(tblHP[[#This Row],[Lead Type]]="Hot",3,IF(tblHP[[#This Row],[Lead Type]]="Warm",2,IF(tblHP[[#This Row],[Lead Type]]="Cold",1,0)))
    + IF(tblHP[[#This Row],[Is_Booked]]=1,4,IF(tblHP[[#This Row],[Is_PreBooked]]=1,2,0))
    + IF(ISNUMBER(tblHP[[#This Row],[Customer Rating]]), tblHP[[#This Row],[Customer Rating]]/10*2, 0)
   )
)</f>
        <v>6</v>
      </c>
      <c r="J903" s="53" t="str">
        <f>IF(tblHP[[#This Row],[Lead_Score]] &gt;= $M$2, "High",
 IF(tblHP[[#This Row],[Lead_Score]] &gt;= $M$3, "Medium", "Low"))</f>
        <v>Low</v>
      </c>
    </row>
    <row r="904" spans="1:10" x14ac:dyDescent="0.3">
      <c r="A904" s="65" t="s">
        <v>930</v>
      </c>
      <c r="B904" s="66" t="s">
        <v>19</v>
      </c>
      <c r="C904" s="66" t="s">
        <v>16</v>
      </c>
      <c r="D904" s="66">
        <f>IF(NOT(ISBLANK(tblClean[[#This Row],[Pre-Booking Date]])), 1, 0)</f>
        <v>1</v>
      </c>
      <c r="E904" s="66">
        <f>IF(NOT(ISBLANK(tblClean[[#This Row],[Booking Date]])), 1, 0)</f>
        <v>1</v>
      </c>
      <c r="F904" s="67">
        <v>5</v>
      </c>
      <c r="G904" s="35">
        <v>45934</v>
      </c>
      <c r="H904" s="66" cm="1">
        <f t="array" ref="H904">IFERROR(INDEX(tblClean[Is_Cancelled],ROW()-1),"")</f>
        <v>0</v>
      </c>
      <c r="I904" s="53">
        <f>IF(tblHP[[#This Row],[Is_Cancelled]]=1, 0,
   (IF(tblHP[[#This Row],[Lead Type]]="Hot",3,IF(tblHP[[#This Row],[Lead Type]]="Warm",2,IF(tblHP[[#This Row],[Lead Type]]="Cold",1,0)))
    + IF(tblHP[[#This Row],[Is_Booked]]=1,4,IF(tblHP[[#This Row],[Is_PreBooked]]=1,2,0))
    + IF(ISNUMBER(tblHP[[#This Row],[Customer Rating]]), tblHP[[#This Row],[Customer Rating]]/10*2, 0)
   )
)</f>
        <v>7</v>
      </c>
      <c r="J904" s="53" t="str">
        <f>IF(tblHP[[#This Row],[Lead_Score]] &gt;= $M$2, "High",
 IF(tblHP[[#This Row],[Lead_Score]] &gt;= $M$3, "Medium", "Low"))</f>
        <v>Low</v>
      </c>
    </row>
    <row r="905" spans="1:10" x14ac:dyDescent="0.3">
      <c r="A905" s="68" t="s">
        <v>931</v>
      </c>
      <c r="B905" s="69" t="s">
        <v>32</v>
      </c>
      <c r="C905" s="69" t="s">
        <v>16</v>
      </c>
      <c r="D905" s="69">
        <f>IF(NOT(ISBLANK(tblClean[[#This Row],[Pre-Booking Date]])), 1, 0)</f>
        <v>0</v>
      </c>
      <c r="E905" s="69">
        <f>IF(NOT(ISBLANK(tblClean[[#This Row],[Booking Date]])), 1, 0)</f>
        <v>0</v>
      </c>
      <c r="F905" s="70">
        <v>9</v>
      </c>
      <c r="G905" s="42">
        <v>45952</v>
      </c>
      <c r="H905" s="66" cm="1">
        <f t="array" ref="H905">IFERROR(INDEX(tblClean[Is_Cancelled],ROW()-1),"")</f>
        <v>0</v>
      </c>
      <c r="I905" s="53">
        <f>IF(tblHP[[#This Row],[Is_Cancelled]]=1, 0,
   (IF(tblHP[[#This Row],[Lead Type]]="Hot",3,IF(tblHP[[#This Row],[Lead Type]]="Warm",2,IF(tblHP[[#This Row],[Lead Type]]="Cold",1,0)))
    + IF(tblHP[[#This Row],[Is_Booked]]=1,4,IF(tblHP[[#This Row],[Is_PreBooked]]=1,2,0))
    + IF(ISNUMBER(tblHP[[#This Row],[Customer Rating]]), tblHP[[#This Row],[Customer Rating]]/10*2, 0)
   )
)</f>
        <v>3.8</v>
      </c>
      <c r="J905" s="53" t="str">
        <f>IF(tblHP[[#This Row],[Lead_Score]] &gt;= $M$2, "High",
 IF(tblHP[[#This Row],[Lead_Score]] &gt;= $M$3, "Medium", "Low"))</f>
        <v>Low</v>
      </c>
    </row>
    <row r="906" spans="1:10" x14ac:dyDescent="0.3">
      <c r="A906" s="65" t="s">
        <v>932</v>
      </c>
      <c r="B906" s="66" t="s">
        <v>19</v>
      </c>
      <c r="C906" s="66" t="s">
        <v>22</v>
      </c>
      <c r="D906" s="66">
        <f>IF(NOT(ISBLANK(tblClean[[#This Row],[Pre-Booking Date]])), 1, 0)</f>
        <v>0</v>
      </c>
      <c r="E906" s="66">
        <f>IF(NOT(ISBLANK(tblClean[[#This Row],[Booking Date]])), 1, 0)</f>
        <v>0</v>
      </c>
      <c r="F906" s="67"/>
      <c r="G906" s="35">
        <v>45958</v>
      </c>
      <c r="H906" s="66" cm="1">
        <f t="array" ref="H906">IFERROR(INDEX(tblClean[Is_Cancelled],ROW()-1),"")</f>
        <v>1</v>
      </c>
      <c r="I906" s="53">
        <f>IF(tblHP[[#This Row],[Is_Cancelled]]=1, 0,
   (IF(tblHP[[#This Row],[Lead Type]]="Hot",3,IF(tblHP[[#This Row],[Lead Type]]="Warm",2,IF(tblHP[[#This Row],[Lead Type]]="Cold",1,0)))
    + IF(tblHP[[#This Row],[Is_Booked]]=1,4,IF(tblHP[[#This Row],[Is_PreBooked]]=1,2,0))
    + IF(ISNUMBER(tblHP[[#This Row],[Customer Rating]]), tblHP[[#This Row],[Customer Rating]]/10*2, 0)
   )
)</f>
        <v>0</v>
      </c>
      <c r="J906" s="53" t="str">
        <f>IF(tblHP[[#This Row],[Lead_Score]] &gt;= $M$2, "High",
 IF(tblHP[[#This Row],[Lead_Score]] &gt;= $M$3, "Medium", "Low"))</f>
        <v>Low</v>
      </c>
    </row>
    <row r="907" spans="1:10" x14ac:dyDescent="0.3">
      <c r="A907" s="68" t="s">
        <v>933</v>
      </c>
      <c r="B907" s="69" t="s">
        <v>32</v>
      </c>
      <c r="C907" s="69" t="s">
        <v>16</v>
      </c>
      <c r="D907" s="69">
        <f>IF(NOT(ISBLANK(tblClean[[#This Row],[Pre-Booking Date]])), 1, 0)</f>
        <v>0</v>
      </c>
      <c r="E907" s="69">
        <f>IF(NOT(ISBLANK(tblClean[[#This Row],[Booking Date]])), 1, 0)</f>
        <v>0</v>
      </c>
      <c r="F907" s="70">
        <v>7</v>
      </c>
      <c r="G907" s="42">
        <v>45931</v>
      </c>
      <c r="H907" s="66" cm="1">
        <f t="array" ref="H907">IFERROR(INDEX(tblClean[Is_Cancelled],ROW()-1),"")</f>
        <v>0</v>
      </c>
      <c r="I907" s="53">
        <f>IF(tblHP[[#This Row],[Is_Cancelled]]=1, 0,
   (IF(tblHP[[#This Row],[Lead Type]]="Hot",3,IF(tblHP[[#This Row],[Lead Type]]="Warm",2,IF(tblHP[[#This Row],[Lead Type]]="Cold",1,0)))
    + IF(tblHP[[#This Row],[Is_Booked]]=1,4,IF(tblHP[[#This Row],[Is_PreBooked]]=1,2,0))
    + IF(ISNUMBER(tblHP[[#This Row],[Customer Rating]]), tblHP[[#This Row],[Customer Rating]]/10*2, 0)
   )
)</f>
        <v>3.4</v>
      </c>
      <c r="J907" s="53" t="str">
        <f>IF(tblHP[[#This Row],[Lead_Score]] &gt;= $M$2, "High",
 IF(tblHP[[#This Row],[Lead_Score]] &gt;= $M$3, "Medium", "Low"))</f>
        <v>Low</v>
      </c>
    </row>
    <row r="908" spans="1:10" x14ac:dyDescent="0.3">
      <c r="A908" s="65" t="s">
        <v>934</v>
      </c>
      <c r="B908" s="66" t="s">
        <v>19</v>
      </c>
      <c r="C908" s="66" t="s">
        <v>16</v>
      </c>
      <c r="D908" s="66">
        <f>IF(NOT(ISBLANK(tblClean[[#This Row],[Pre-Booking Date]])), 1, 0)</f>
        <v>1</v>
      </c>
      <c r="E908" s="66">
        <f>IF(NOT(ISBLANK(tblClean[[#This Row],[Booking Date]])), 1, 0)</f>
        <v>1</v>
      </c>
      <c r="F908" s="67">
        <v>4</v>
      </c>
      <c r="G908" s="35">
        <v>45935</v>
      </c>
      <c r="H908" s="66" cm="1">
        <f t="array" ref="H908">IFERROR(INDEX(tblClean[Is_Cancelled],ROW()-1),"")</f>
        <v>0</v>
      </c>
      <c r="I908" s="53">
        <f>IF(tblHP[[#This Row],[Is_Cancelled]]=1, 0,
   (IF(tblHP[[#This Row],[Lead Type]]="Hot",3,IF(tblHP[[#This Row],[Lead Type]]="Warm",2,IF(tblHP[[#This Row],[Lead Type]]="Cold",1,0)))
    + IF(tblHP[[#This Row],[Is_Booked]]=1,4,IF(tblHP[[#This Row],[Is_PreBooked]]=1,2,0))
    + IF(ISNUMBER(tblHP[[#This Row],[Customer Rating]]), tblHP[[#This Row],[Customer Rating]]/10*2, 0)
   )
)</f>
        <v>6.8</v>
      </c>
      <c r="J908" s="53" t="str">
        <f>IF(tblHP[[#This Row],[Lead_Score]] &gt;= $M$2, "High",
 IF(tblHP[[#This Row],[Lead_Score]] &gt;= $M$3, "Medium", "Low"))</f>
        <v>Low</v>
      </c>
    </row>
    <row r="909" spans="1:10" x14ac:dyDescent="0.3">
      <c r="A909" s="68" t="s">
        <v>935</v>
      </c>
      <c r="B909" s="69" t="s">
        <v>21</v>
      </c>
      <c r="C909" s="69" t="s">
        <v>30</v>
      </c>
      <c r="D909" s="69">
        <f>IF(NOT(ISBLANK(tblClean[[#This Row],[Pre-Booking Date]])), 1, 0)</f>
        <v>1</v>
      </c>
      <c r="E909" s="69">
        <f>IF(NOT(ISBLANK(tblClean[[#This Row],[Booking Date]])), 1, 0)</f>
        <v>1</v>
      </c>
      <c r="F909" s="70">
        <v>2</v>
      </c>
      <c r="G909" s="42">
        <v>45931</v>
      </c>
      <c r="H909" s="66" cm="1">
        <f t="array" ref="H909">IFERROR(INDEX(tblClean[Is_Cancelled],ROW()-1),"")</f>
        <v>0</v>
      </c>
      <c r="I909" s="53">
        <f>IF(tblHP[[#This Row],[Is_Cancelled]]=1, 0,
   (IF(tblHP[[#This Row],[Lead Type]]="Hot",3,IF(tblHP[[#This Row],[Lead Type]]="Warm",2,IF(tblHP[[#This Row],[Lead Type]]="Cold",1,0)))
    + IF(tblHP[[#This Row],[Is_Booked]]=1,4,IF(tblHP[[#This Row],[Is_PreBooked]]=1,2,0))
    + IF(ISNUMBER(tblHP[[#This Row],[Customer Rating]]), tblHP[[#This Row],[Customer Rating]]/10*2, 0)
   )
)</f>
        <v>7.4</v>
      </c>
      <c r="J909" s="53" t="str">
        <f>IF(tblHP[[#This Row],[Lead_Score]] &gt;= $M$2, "High",
 IF(tblHP[[#This Row],[Lead_Score]] &gt;= $M$3, "Medium", "Low"))</f>
        <v>Low</v>
      </c>
    </row>
    <row r="910" spans="1:10" x14ac:dyDescent="0.3">
      <c r="A910" s="65" t="s">
        <v>936</v>
      </c>
      <c r="B910" s="66" t="s">
        <v>15</v>
      </c>
      <c r="C910" s="66" t="s">
        <v>16</v>
      </c>
      <c r="D910" s="66">
        <f>IF(NOT(ISBLANK(tblClean[[#This Row],[Pre-Booking Date]])), 1, 0)</f>
        <v>1</v>
      </c>
      <c r="E910" s="66">
        <f>IF(NOT(ISBLANK(tblClean[[#This Row],[Booking Date]])), 1, 0)</f>
        <v>1</v>
      </c>
      <c r="F910" s="67">
        <v>8</v>
      </c>
      <c r="G910" s="35">
        <v>45942</v>
      </c>
      <c r="H910" s="66" cm="1">
        <f t="array" ref="H910">IFERROR(INDEX(tblClean[Is_Cancelled],ROW()-1),"")</f>
        <v>0</v>
      </c>
      <c r="I910" s="53">
        <f>IF(tblHP[[#This Row],[Is_Cancelled]]=1, 0,
   (IF(tblHP[[#This Row],[Lead Type]]="Hot",3,IF(tblHP[[#This Row],[Lead Type]]="Warm",2,IF(tblHP[[#This Row],[Lead Type]]="Cold",1,0)))
    + IF(tblHP[[#This Row],[Is_Booked]]=1,4,IF(tblHP[[#This Row],[Is_PreBooked]]=1,2,0))
    + IF(ISNUMBER(tblHP[[#This Row],[Customer Rating]]), tblHP[[#This Row],[Customer Rating]]/10*2, 0)
   )
)</f>
        <v>7.6</v>
      </c>
      <c r="J910" s="53" t="str">
        <f>IF(tblHP[[#This Row],[Lead_Score]] &gt;= $M$2, "High",
 IF(tblHP[[#This Row],[Lead_Score]] &gt;= $M$3, "Medium", "Low"))</f>
        <v>Medium</v>
      </c>
    </row>
    <row r="911" spans="1:10" x14ac:dyDescent="0.3">
      <c r="A911" s="68" t="s">
        <v>937</v>
      </c>
      <c r="B911" s="69" t="s">
        <v>21</v>
      </c>
      <c r="C911" s="69" t="s">
        <v>16</v>
      </c>
      <c r="D911" s="69">
        <f>IF(NOT(ISBLANK(tblClean[[#This Row],[Pre-Booking Date]])), 1, 0)</f>
        <v>1</v>
      </c>
      <c r="E911" s="69">
        <f>IF(NOT(ISBLANK(tblClean[[#This Row],[Booking Date]])), 1, 0)</f>
        <v>1</v>
      </c>
      <c r="F911" s="70">
        <v>2</v>
      </c>
      <c r="G911" s="42">
        <v>45956</v>
      </c>
      <c r="H911" s="66" cm="1">
        <f t="array" ref="H911">IFERROR(INDEX(tblClean[Is_Cancelled],ROW()-1),"")</f>
        <v>0</v>
      </c>
      <c r="I911" s="53">
        <f>IF(tblHP[[#This Row],[Is_Cancelled]]=1, 0,
   (IF(tblHP[[#This Row],[Lead Type]]="Hot",3,IF(tblHP[[#This Row],[Lead Type]]="Warm",2,IF(tblHP[[#This Row],[Lead Type]]="Cold",1,0)))
    + IF(tblHP[[#This Row],[Is_Booked]]=1,4,IF(tblHP[[#This Row],[Is_PreBooked]]=1,2,0))
    + IF(ISNUMBER(tblHP[[#This Row],[Customer Rating]]), tblHP[[#This Row],[Customer Rating]]/10*2, 0)
   )
)</f>
        <v>6.4</v>
      </c>
      <c r="J911" s="53" t="str">
        <f>IF(tblHP[[#This Row],[Lead_Score]] &gt;= $M$2, "High",
 IF(tblHP[[#This Row],[Lead_Score]] &gt;= $M$3, "Medium", "Low"))</f>
        <v>Low</v>
      </c>
    </row>
    <row r="912" spans="1:10" x14ac:dyDescent="0.3">
      <c r="A912" s="65" t="s">
        <v>938</v>
      </c>
      <c r="B912" s="66" t="s">
        <v>15</v>
      </c>
      <c r="C912" s="66" t="s">
        <v>16</v>
      </c>
      <c r="D912" s="66">
        <f>IF(NOT(ISBLANK(tblClean[[#This Row],[Pre-Booking Date]])), 1, 0)</f>
        <v>1</v>
      </c>
      <c r="E912" s="66">
        <f>IF(NOT(ISBLANK(tblClean[[#This Row],[Booking Date]])), 1, 0)</f>
        <v>1</v>
      </c>
      <c r="F912" s="67">
        <v>4</v>
      </c>
      <c r="G912" s="35">
        <v>45956</v>
      </c>
      <c r="H912" s="66" cm="1">
        <f t="array" ref="H912">IFERROR(INDEX(tblClean[Is_Cancelled],ROW()-1),"")</f>
        <v>0</v>
      </c>
      <c r="I912" s="53">
        <f>IF(tblHP[[#This Row],[Is_Cancelled]]=1, 0,
   (IF(tblHP[[#This Row],[Lead Type]]="Hot",3,IF(tblHP[[#This Row],[Lead Type]]="Warm",2,IF(tblHP[[#This Row],[Lead Type]]="Cold",1,0)))
    + IF(tblHP[[#This Row],[Is_Booked]]=1,4,IF(tblHP[[#This Row],[Is_PreBooked]]=1,2,0))
    + IF(ISNUMBER(tblHP[[#This Row],[Customer Rating]]), tblHP[[#This Row],[Customer Rating]]/10*2, 0)
   )
)</f>
        <v>6.8</v>
      </c>
      <c r="J912" s="53" t="str">
        <f>IF(tblHP[[#This Row],[Lead_Score]] &gt;= $M$2, "High",
 IF(tblHP[[#This Row],[Lead_Score]] &gt;= $M$3, "Medium", "Low"))</f>
        <v>Low</v>
      </c>
    </row>
    <row r="913" spans="1:10" x14ac:dyDescent="0.3">
      <c r="A913" s="68" t="s">
        <v>939</v>
      </c>
      <c r="B913" s="69" t="s">
        <v>32</v>
      </c>
      <c r="C913" s="69" t="s">
        <v>30</v>
      </c>
      <c r="D913" s="69">
        <f>IF(NOT(ISBLANK(tblClean[[#This Row],[Pre-Booking Date]])), 1, 0)</f>
        <v>0</v>
      </c>
      <c r="E913" s="69">
        <f>IF(NOT(ISBLANK(tblClean[[#This Row],[Booking Date]])), 1, 0)</f>
        <v>0</v>
      </c>
      <c r="F913" s="70">
        <v>1</v>
      </c>
      <c r="G913" s="42">
        <v>45938</v>
      </c>
      <c r="H913" s="66" cm="1">
        <f t="array" ref="H913">IFERROR(INDEX(tblClean[Is_Cancelled],ROW()-1),"")</f>
        <v>0</v>
      </c>
      <c r="I913" s="53">
        <f>IF(tblHP[[#This Row],[Is_Cancelled]]=1, 0,
   (IF(tblHP[[#This Row],[Lead Type]]="Hot",3,IF(tblHP[[#This Row],[Lead Type]]="Warm",2,IF(tblHP[[#This Row],[Lead Type]]="Cold",1,0)))
    + IF(tblHP[[#This Row],[Is_Booked]]=1,4,IF(tblHP[[#This Row],[Is_PreBooked]]=1,2,0))
    + IF(ISNUMBER(tblHP[[#This Row],[Customer Rating]]), tblHP[[#This Row],[Customer Rating]]/10*2, 0)
   )
)</f>
        <v>3.2</v>
      </c>
      <c r="J913" s="53" t="str">
        <f>IF(tblHP[[#This Row],[Lead_Score]] &gt;= $M$2, "High",
 IF(tblHP[[#This Row],[Lead_Score]] &gt;= $M$3, "Medium", "Low"))</f>
        <v>Low</v>
      </c>
    </row>
    <row r="914" spans="1:10" x14ac:dyDescent="0.3">
      <c r="A914" s="65" t="s">
        <v>940</v>
      </c>
      <c r="B914" s="66" t="s">
        <v>21</v>
      </c>
      <c r="C914" s="66" t="s">
        <v>30</v>
      </c>
      <c r="D914" s="66">
        <f>IF(NOT(ISBLANK(tblClean[[#This Row],[Pre-Booking Date]])), 1, 0)</f>
        <v>1</v>
      </c>
      <c r="E914" s="66">
        <f>IF(NOT(ISBLANK(tblClean[[#This Row],[Booking Date]])), 1, 0)</f>
        <v>1</v>
      </c>
      <c r="F914" s="67">
        <v>8</v>
      </c>
      <c r="G914" s="35">
        <v>45949</v>
      </c>
      <c r="H914" s="66" cm="1">
        <f t="array" ref="H914">IFERROR(INDEX(tblClean[Is_Cancelled],ROW()-1),"")</f>
        <v>0</v>
      </c>
      <c r="I914" s="53">
        <f>IF(tblHP[[#This Row],[Is_Cancelled]]=1, 0,
   (IF(tblHP[[#This Row],[Lead Type]]="Hot",3,IF(tblHP[[#This Row],[Lead Type]]="Warm",2,IF(tblHP[[#This Row],[Lead Type]]="Cold",1,0)))
    + IF(tblHP[[#This Row],[Is_Booked]]=1,4,IF(tblHP[[#This Row],[Is_PreBooked]]=1,2,0))
    + IF(ISNUMBER(tblHP[[#This Row],[Customer Rating]]), tblHP[[#This Row],[Customer Rating]]/10*2, 0)
   )
)</f>
        <v>8.6</v>
      </c>
      <c r="J914" s="53" t="str">
        <f>IF(tblHP[[#This Row],[Lead_Score]] &gt;= $M$2, "High",
 IF(tblHP[[#This Row],[Lead_Score]] &gt;= $M$3, "Medium", "Low"))</f>
        <v>High</v>
      </c>
    </row>
    <row r="915" spans="1:10" x14ac:dyDescent="0.3">
      <c r="A915" s="68" t="s">
        <v>941</v>
      </c>
      <c r="B915" s="69" t="s">
        <v>19</v>
      </c>
      <c r="C915" s="69" t="s">
        <v>16</v>
      </c>
      <c r="D915" s="69">
        <f>IF(NOT(ISBLANK(tblClean[[#This Row],[Pre-Booking Date]])), 1, 0)</f>
        <v>1</v>
      </c>
      <c r="E915" s="69">
        <f>IF(NOT(ISBLANK(tblClean[[#This Row],[Booking Date]])), 1, 0)</f>
        <v>1</v>
      </c>
      <c r="F915" s="70">
        <v>9</v>
      </c>
      <c r="G915" s="42">
        <v>45941</v>
      </c>
      <c r="H915" s="66" cm="1">
        <f t="array" ref="H915">IFERROR(INDEX(tblClean[Is_Cancelled],ROW()-1),"")</f>
        <v>0</v>
      </c>
      <c r="I915" s="53">
        <f>IF(tblHP[[#This Row],[Is_Cancelled]]=1, 0,
   (IF(tblHP[[#This Row],[Lead Type]]="Hot",3,IF(tblHP[[#This Row],[Lead Type]]="Warm",2,IF(tblHP[[#This Row],[Lead Type]]="Cold",1,0)))
    + IF(tblHP[[#This Row],[Is_Booked]]=1,4,IF(tblHP[[#This Row],[Is_PreBooked]]=1,2,0))
    + IF(ISNUMBER(tblHP[[#This Row],[Customer Rating]]), tblHP[[#This Row],[Customer Rating]]/10*2, 0)
   )
)</f>
        <v>7.8</v>
      </c>
      <c r="J915" s="53" t="str">
        <f>IF(tblHP[[#This Row],[Lead_Score]] &gt;= $M$2, "High",
 IF(tblHP[[#This Row],[Lead_Score]] &gt;= $M$3, "Medium", "Low"))</f>
        <v>Medium</v>
      </c>
    </row>
    <row r="916" spans="1:10" x14ac:dyDescent="0.3">
      <c r="A916" s="65" t="s">
        <v>942</v>
      </c>
      <c r="B916" s="66" t="s">
        <v>15</v>
      </c>
      <c r="C916" s="66" t="s">
        <v>30</v>
      </c>
      <c r="D916" s="66">
        <f>IF(NOT(ISBLANK(tblClean[[#This Row],[Pre-Booking Date]])), 1, 0)</f>
        <v>1</v>
      </c>
      <c r="E916" s="66">
        <f>IF(NOT(ISBLANK(tblClean[[#This Row],[Booking Date]])), 1, 0)</f>
        <v>1</v>
      </c>
      <c r="F916" s="67">
        <v>4</v>
      </c>
      <c r="G916" s="35">
        <v>45931</v>
      </c>
      <c r="H916" s="66" cm="1">
        <f t="array" ref="H916">IFERROR(INDEX(tblClean[Is_Cancelled],ROW()-1),"")</f>
        <v>0</v>
      </c>
      <c r="I916" s="53">
        <f>IF(tblHP[[#This Row],[Is_Cancelled]]=1, 0,
   (IF(tblHP[[#This Row],[Lead Type]]="Hot",3,IF(tblHP[[#This Row],[Lead Type]]="Warm",2,IF(tblHP[[#This Row],[Lead Type]]="Cold",1,0)))
    + IF(tblHP[[#This Row],[Is_Booked]]=1,4,IF(tblHP[[#This Row],[Is_PreBooked]]=1,2,0))
    + IF(ISNUMBER(tblHP[[#This Row],[Customer Rating]]), tblHP[[#This Row],[Customer Rating]]/10*2, 0)
   )
)</f>
        <v>7.8</v>
      </c>
      <c r="J916" s="53" t="str">
        <f>IF(tblHP[[#This Row],[Lead_Score]] &gt;= $M$2, "High",
 IF(tblHP[[#This Row],[Lead_Score]] &gt;= $M$3, "Medium", "Low"))</f>
        <v>Medium</v>
      </c>
    </row>
    <row r="917" spans="1:10" x14ac:dyDescent="0.3">
      <c r="A917" s="68" t="s">
        <v>943</v>
      </c>
      <c r="B917" s="69" t="s">
        <v>15</v>
      </c>
      <c r="C917" s="69" t="s">
        <v>30</v>
      </c>
      <c r="D917" s="69">
        <f>IF(NOT(ISBLANK(tblClean[[#This Row],[Pre-Booking Date]])), 1, 0)</f>
        <v>1</v>
      </c>
      <c r="E917" s="69">
        <f>IF(NOT(ISBLANK(tblClean[[#This Row],[Booking Date]])), 1, 0)</f>
        <v>1</v>
      </c>
      <c r="F917" s="70">
        <v>1</v>
      </c>
      <c r="G917" s="42">
        <v>45936</v>
      </c>
      <c r="H917" s="66" cm="1">
        <f t="array" ref="H917">IFERROR(INDEX(tblClean[Is_Cancelled],ROW()-1),"")</f>
        <v>0</v>
      </c>
      <c r="I917" s="53">
        <f>IF(tblHP[[#This Row],[Is_Cancelled]]=1, 0,
   (IF(tblHP[[#This Row],[Lead Type]]="Hot",3,IF(tblHP[[#This Row],[Lead Type]]="Warm",2,IF(tblHP[[#This Row],[Lead Type]]="Cold",1,0)))
    + IF(tblHP[[#This Row],[Is_Booked]]=1,4,IF(tblHP[[#This Row],[Is_PreBooked]]=1,2,0))
    + IF(ISNUMBER(tblHP[[#This Row],[Customer Rating]]), tblHP[[#This Row],[Customer Rating]]/10*2, 0)
   )
)</f>
        <v>7.2</v>
      </c>
      <c r="J917" s="53" t="str">
        <f>IF(tblHP[[#This Row],[Lead_Score]] &gt;= $M$2, "High",
 IF(tblHP[[#This Row],[Lead_Score]] &gt;= $M$3, "Medium", "Low"))</f>
        <v>Low</v>
      </c>
    </row>
    <row r="918" spans="1:10" x14ac:dyDescent="0.3">
      <c r="A918" s="65" t="s">
        <v>944</v>
      </c>
      <c r="B918" s="66" t="s">
        <v>21</v>
      </c>
      <c r="C918" s="66" t="s">
        <v>30</v>
      </c>
      <c r="D918" s="66">
        <f>IF(NOT(ISBLANK(tblClean[[#This Row],[Pre-Booking Date]])), 1, 0)</f>
        <v>1</v>
      </c>
      <c r="E918" s="66">
        <f>IF(NOT(ISBLANK(tblClean[[#This Row],[Booking Date]])), 1, 0)</f>
        <v>1</v>
      </c>
      <c r="F918" s="67">
        <v>6</v>
      </c>
      <c r="G918" s="35">
        <v>45939</v>
      </c>
      <c r="H918" s="66" cm="1">
        <f t="array" ref="H918">IFERROR(INDEX(tblClean[Is_Cancelled],ROW()-1),"")</f>
        <v>0</v>
      </c>
      <c r="I918"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918" s="53" t="str">
        <f>IF(tblHP[[#This Row],[Lead_Score]] &gt;= $M$2, "High",
 IF(tblHP[[#This Row],[Lead_Score]] &gt;= $M$3, "Medium", "Low"))</f>
        <v>High</v>
      </c>
    </row>
    <row r="919" spans="1:10" x14ac:dyDescent="0.3">
      <c r="A919" s="68" t="s">
        <v>945</v>
      </c>
      <c r="B919" s="69" t="s">
        <v>32</v>
      </c>
      <c r="C919" s="69" t="s">
        <v>30</v>
      </c>
      <c r="D919" s="69">
        <f>IF(NOT(ISBLANK(tblClean[[#This Row],[Pre-Booking Date]])), 1, 0)</f>
        <v>1</v>
      </c>
      <c r="E919" s="69">
        <f>IF(NOT(ISBLANK(tblClean[[#This Row],[Booking Date]])), 1, 0)</f>
        <v>1</v>
      </c>
      <c r="F919" s="70">
        <v>8</v>
      </c>
      <c r="G919" s="42">
        <v>45932</v>
      </c>
      <c r="H919" s="66" cm="1">
        <f t="array" ref="H919">IFERROR(INDEX(tblClean[Is_Cancelled],ROW()-1),"")</f>
        <v>0</v>
      </c>
      <c r="I919" s="53">
        <f>IF(tblHP[[#This Row],[Is_Cancelled]]=1, 0,
   (IF(tblHP[[#This Row],[Lead Type]]="Hot",3,IF(tblHP[[#This Row],[Lead Type]]="Warm",2,IF(tblHP[[#This Row],[Lead Type]]="Cold",1,0)))
    + IF(tblHP[[#This Row],[Is_Booked]]=1,4,IF(tblHP[[#This Row],[Is_PreBooked]]=1,2,0))
    + IF(ISNUMBER(tblHP[[#This Row],[Customer Rating]]), tblHP[[#This Row],[Customer Rating]]/10*2, 0)
   )
)</f>
        <v>8.6</v>
      </c>
      <c r="J919" s="53" t="str">
        <f>IF(tblHP[[#This Row],[Lead_Score]] &gt;= $M$2, "High",
 IF(tblHP[[#This Row],[Lead_Score]] &gt;= $M$3, "Medium", "Low"))</f>
        <v>High</v>
      </c>
    </row>
    <row r="920" spans="1:10" x14ac:dyDescent="0.3">
      <c r="A920" s="65" t="s">
        <v>946</v>
      </c>
      <c r="B920" s="66" t="s">
        <v>21</v>
      </c>
      <c r="C920" s="66" t="s">
        <v>30</v>
      </c>
      <c r="D920" s="66">
        <f>IF(NOT(ISBLANK(tblClean[[#This Row],[Pre-Booking Date]])), 1, 0)</f>
        <v>1</v>
      </c>
      <c r="E920" s="66">
        <f>IF(NOT(ISBLANK(tblClean[[#This Row],[Booking Date]])), 1, 0)</f>
        <v>1</v>
      </c>
      <c r="F920" s="67">
        <v>1</v>
      </c>
      <c r="G920" s="35">
        <v>45935</v>
      </c>
      <c r="H920" s="66" cm="1">
        <f t="array" ref="H920">IFERROR(INDEX(tblClean[Is_Cancelled],ROW()-1),"")</f>
        <v>0</v>
      </c>
      <c r="I920" s="53">
        <f>IF(tblHP[[#This Row],[Is_Cancelled]]=1, 0,
   (IF(tblHP[[#This Row],[Lead Type]]="Hot",3,IF(tblHP[[#This Row],[Lead Type]]="Warm",2,IF(tblHP[[#This Row],[Lead Type]]="Cold",1,0)))
    + IF(tblHP[[#This Row],[Is_Booked]]=1,4,IF(tblHP[[#This Row],[Is_PreBooked]]=1,2,0))
    + IF(ISNUMBER(tblHP[[#This Row],[Customer Rating]]), tblHP[[#This Row],[Customer Rating]]/10*2, 0)
   )
)</f>
        <v>7.2</v>
      </c>
      <c r="J920" s="53" t="str">
        <f>IF(tblHP[[#This Row],[Lead_Score]] &gt;= $M$2, "High",
 IF(tblHP[[#This Row],[Lead_Score]] &gt;= $M$3, "Medium", "Low"))</f>
        <v>Low</v>
      </c>
    </row>
    <row r="921" spans="1:10" x14ac:dyDescent="0.3">
      <c r="A921" s="68" t="s">
        <v>947</v>
      </c>
      <c r="B921" s="69" t="s">
        <v>32</v>
      </c>
      <c r="C921" s="69" t="s">
        <v>16</v>
      </c>
      <c r="D921" s="69">
        <f>IF(NOT(ISBLANK(tblClean[[#This Row],[Pre-Booking Date]])), 1, 0)</f>
        <v>1</v>
      </c>
      <c r="E921" s="69">
        <f>IF(NOT(ISBLANK(tblClean[[#This Row],[Booking Date]])), 1, 0)</f>
        <v>1</v>
      </c>
      <c r="F921" s="70">
        <v>6</v>
      </c>
      <c r="G921" s="42">
        <v>45954</v>
      </c>
      <c r="H921" s="66" cm="1">
        <f t="array" ref="H921">IFERROR(INDEX(tblClean[Is_Cancelled],ROW()-1),"")</f>
        <v>0</v>
      </c>
      <c r="I921" s="53">
        <f>IF(tblHP[[#This Row],[Is_Cancelled]]=1, 0,
   (IF(tblHP[[#This Row],[Lead Type]]="Hot",3,IF(tblHP[[#This Row],[Lead Type]]="Warm",2,IF(tblHP[[#This Row],[Lead Type]]="Cold",1,0)))
    + IF(tblHP[[#This Row],[Is_Booked]]=1,4,IF(tblHP[[#This Row],[Is_PreBooked]]=1,2,0))
    + IF(ISNUMBER(tblHP[[#This Row],[Customer Rating]]), tblHP[[#This Row],[Customer Rating]]/10*2, 0)
   )
)</f>
        <v>7.2</v>
      </c>
      <c r="J921" s="53" t="str">
        <f>IF(tblHP[[#This Row],[Lead_Score]] &gt;= $M$2, "High",
 IF(tblHP[[#This Row],[Lead_Score]] &gt;= $M$3, "Medium", "Low"))</f>
        <v>Low</v>
      </c>
    </row>
    <row r="922" spans="1:10" x14ac:dyDescent="0.3">
      <c r="A922" s="65" t="s">
        <v>948</v>
      </c>
      <c r="B922" s="66" t="s">
        <v>32</v>
      </c>
      <c r="C922" s="66" t="s">
        <v>16</v>
      </c>
      <c r="D922" s="66">
        <f>IF(NOT(ISBLANK(tblClean[[#This Row],[Pre-Booking Date]])), 1, 0)</f>
        <v>1</v>
      </c>
      <c r="E922" s="66">
        <f>IF(NOT(ISBLANK(tblClean[[#This Row],[Booking Date]])), 1, 0)</f>
        <v>1</v>
      </c>
      <c r="F922" s="67">
        <v>0</v>
      </c>
      <c r="G922" s="35">
        <v>45944</v>
      </c>
      <c r="H922" s="66" cm="1">
        <f t="array" ref="H922">IFERROR(INDEX(tblClean[Is_Cancelled],ROW()-1),"")</f>
        <v>0</v>
      </c>
      <c r="I922" s="53">
        <f>IF(tblHP[[#This Row],[Is_Cancelled]]=1, 0,
   (IF(tblHP[[#This Row],[Lead Type]]="Hot",3,IF(tblHP[[#This Row],[Lead Type]]="Warm",2,IF(tblHP[[#This Row],[Lead Type]]="Cold",1,0)))
    + IF(tblHP[[#This Row],[Is_Booked]]=1,4,IF(tblHP[[#This Row],[Is_PreBooked]]=1,2,0))
    + IF(ISNUMBER(tblHP[[#This Row],[Customer Rating]]), tblHP[[#This Row],[Customer Rating]]/10*2, 0)
   )
)</f>
        <v>6</v>
      </c>
      <c r="J922" s="53" t="str">
        <f>IF(tblHP[[#This Row],[Lead_Score]] &gt;= $M$2, "High",
 IF(tblHP[[#This Row],[Lead_Score]] &gt;= $M$3, "Medium", "Low"))</f>
        <v>Low</v>
      </c>
    </row>
    <row r="923" spans="1:10" x14ac:dyDescent="0.3">
      <c r="A923" s="68" t="s">
        <v>949</v>
      </c>
      <c r="B923" s="69" t="s">
        <v>15</v>
      </c>
      <c r="C923" s="69" t="s">
        <v>22</v>
      </c>
      <c r="D923" s="69">
        <f>IF(NOT(ISBLANK(tblClean[[#This Row],[Pre-Booking Date]])), 1, 0)</f>
        <v>1</v>
      </c>
      <c r="E923" s="69">
        <f>IF(NOT(ISBLANK(tblClean[[#This Row],[Booking Date]])), 1, 0)</f>
        <v>1</v>
      </c>
      <c r="F923" s="70"/>
      <c r="G923" s="42">
        <v>45947</v>
      </c>
      <c r="H923" s="66" cm="1">
        <f t="array" ref="H923">IFERROR(INDEX(tblClean[Is_Cancelled],ROW()-1),"")</f>
        <v>1</v>
      </c>
      <c r="I923" s="53">
        <f>IF(tblHP[[#This Row],[Is_Cancelled]]=1, 0,
   (IF(tblHP[[#This Row],[Lead Type]]="Hot",3,IF(tblHP[[#This Row],[Lead Type]]="Warm",2,IF(tblHP[[#This Row],[Lead Type]]="Cold",1,0)))
    + IF(tblHP[[#This Row],[Is_Booked]]=1,4,IF(tblHP[[#This Row],[Is_PreBooked]]=1,2,0))
    + IF(ISNUMBER(tblHP[[#This Row],[Customer Rating]]), tblHP[[#This Row],[Customer Rating]]/10*2, 0)
   )
)</f>
        <v>0</v>
      </c>
      <c r="J923" s="53" t="str">
        <f>IF(tblHP[[#This Row],[Lead_Score]] &gt;= $M$2, "High",
 IF(tblHP[[#This Row],[Lead_Score]] &gt;= $M$3, "Medium", "Low"))</f>
        <v>Low</v>
      </c>
    </row>
    <row r="924" spans="1:10" x14ac:dyDescent="0.3">
      <c r="A924" s="65" t="s">
        <v>950</v>
      </c>
      <c r="B924" s="66" t="s">
        <v>21</v>
      </c>
      <c r="C924" s="66" t="s">
        <v>16</v>
      </c>
      <c r="D924" s="66">
        <f>IF(NOT(ISBLANK(tblClean[[#This Row],[Pre-Booking Date]])), 1, 0)</f>
        <v>1</v>
      </c>
      <c r="E924" s="66">
        <f>IF(NOT(ISBLANK(tblClean[[#This Row],[Booking Date]])), 1, 0)</f>
        <v>1</v>
      </c>
      <c r="F924" s="67">
        <v>6</v>
      </c>
      <c r="G924" s="35">
        <v>45934</v>
      </c>
      <c r="H924" s="66" cm="1">
        <f t="array" ref="H924">IFERROR(INDEX(tblClean[Is_Cancelled],ROW()-1),"")</f>
        <v>0</v>
      </c>
      <c r="I924" s="53">
        <f>IF(tblHP[[#This Row],[Is_Cancelled]]=1, 0,
   (IF(tblHP[[#This Row],[Lead Type]]="Hot",3,IF(tblHP[[#This Row],[Lead Type]]="Warm",2,IF(tblHP[[#This Row],[Lead Type]]="Cold",1,0)))
    + IF(tblHP[[#This Row],[Is_Booked]]=1,4,IF(tblHP[[#This Row],[Is_PreBooked]]=1,2,0))
    + IF(ISNUMBER(tblHP[[#This Row],[Customer Rating]]), tblHP[[#This Row],[Customer Rating]]/10*2, 0)
   )
)</f>
        <v>7.2</v>
      </c>
      <c r="J924" s="53" t="str">
        <f>IF(tblHP[[#This Row],[Lead_Score]] &gt;= $M$2, "High",
 IF(tblHP[[#This Row],[Lead_Score]] &gt;= $M$3, "Medium", "Low"))</f>
        <v>Low</v>
      </c>
    </row>
    <row r="925" spans="1:10" x14ac:dyDescent="0.3">
      <c r="A925" s="68" t="s">
        <v>951</v>
      </c>
      <c r="B925" s="69" t="s">
        <v>21</v>
      </c>
      <c r="C925" s="69" t="s">
        <v>16</v>
      </c>
      <c r="D925" s="69">
        <f>IF(NOT(ISBLANK(tblClean[[#This Row],[Pre-Booking Date]])), 1, 0)</f>
        <v>1</v>
      </c>
      <c r="E925" s="69">
        <f>IF(NOT(ISBLANK(tblClean[[#This Row],[Booking Date]])), 1, 0)</f>
        <v>1</v>
      </c>
      <c r="F925" s="70">
        <v>6</v>
      </c>
      <c r="G925" s="42">
        <v>45954</v>
      </c>
      <c r="H925" s="66" cm="1">
        <f t="array" ref="H925">IFERROR(INDEX(tblClean[Is_Cancelled],ROW()-1),"")</f>
        <v>0</v>
      </c>
      <c r="I925" s="53">
        <f>IF(tblHP[[#This Row],[Is_Cancelled]]=1, 0,
   (IF(tblHP[[#This Row],[Lead Type]]="Hot",3,IF(tblHP[[#This Row],[Lead Type]]="Warm",2,IF(tblHP[[#This Row],[Lead Type]]="Cold",1,0)))
    + IF(tblHP[[#This Row],[Is_Booked]]=1,4,IF(tblHP[[#This Row],[Is_PreBooked]]=1,2,0))
    + IF(ISNUMBER(tblHP[[#This Row],[Customer Rating]]), tblHP[[#This Row],[Customer Rating]]/10*2, 0)
   )
)</f>
        <v>7.2</v>
      </c>
      <c r="J925" s="53" t="str">
        <f>IF(tblHP[[#This Row],[Lead_Score]] &gt;= $M$2, "High",
 IF(tblHP[[#This Row],[Lead_Score]] &gt;= $M$3, "Medium", "Low"))</f>
        <v>Low</v>
      </c>
    </row>
    <row r="926" spans="1:10" x14ac:dyDescent="0.3">
      <c r="A926" s="65" t="s">
        <v>952</v>
      </c>
      <c r="B926" s="66" t="s">
        <v>32</v>
      </c>
      <c r="C926" s="66" t="s">
        <v>30</v>
      </c>
      <c r="D926" s="66">
        <f>IF(NOT(ISBLANK(tblClean[[#This Row],[Pre-Booking Date]])), 1, 0)</f>
        <v>1</v>
      </c>
      <c r="E926" s="66">
        <f>IF(NOT(ISBLANK(tblClean[[#This Row],[Booking Date]])), 1, 0)</f>
        <v>1</v>
      </c>
      <c r="F926" s="67">
        <v>6</v>
      </c>
      <c r="G926" s="35">
        <v>45933</v>
      </c>
      <c r="H926" s="66" cm="1">
        <f t="array" ref="H926">IFERROR(INDEX(tblClean[Is_Cancelled],ROW()-1),"")</f>
        <v>0</v>
      </c>
      <c r="I926" s="53">
        <f>IF(tblHP[[#This Row],[Is_Cancelled]]=1, 0,
   (IF(tblHP[[#This Row],[Lead Type]]="Hot",3,IF(tblHP[[#This Row],[Lead Type]]="Warm",2,IF(tblHP[[#This Row],[Lead Type]]="Cold",1,0)))
    + IF(tblHP[[#This Row],[Is_Booked]]=1,4,IF(tblHP[[#This Row],[Is_PreBooked]]=1,2,0))
    + IF(ISNUMBER(tblHP[[#This Row],[Customer Rating]]), tblHP[[#This Row],[Customer Rating]]/10*2, 0)
   )
)</f>
        <v>8.1999999999999993</v>
      </c>
      <c r="J926" s="53" t="str">
        <f>IF(tblHP[[#This Row],[Lead_Score]] &gt;= $M$2, "High",
 IF(tblHP[[#This Row],[Lead_Score]] &gt;= $M$3, "Medium", "Low"))</f>
        <v>High</v>
      </c>
    </row>
    <row r="927" spans="1:10" x14ac:dyDescent="0.3">
      <c r="A927" s="68" t="s">
        <v>953</v>
      </c>
      <c r="B927" s="69" t="s">
        <v>21</v>
      </c>
      <c r="C927" s="69" t="s">
        <v>30</v>
      </c>
      <c r="D927" s="69">
        <f>IF(NOT(ISBLANK(tblClean[[#This Row],[Pre-Booking Date]])), 1, 0)</f>
        <v>1</v>
      </c>
      <c r="E927" s="69">
        <f>IF(NOT(ISBLANK(tblClean[[#This Row],[Booking Date]])), 1, 0)</f>
        <v>1</v>
      </c>
      <c r="F927" s="70">
        <v>2</v>
      </c>
      <c r="G927" s="42">
        <v>45946</v>
      </c>
      <c r="H927" s="66" cm="1">
        <f t="array" ref="H927">IFERROR(INDEX(tblClean[Is_Cancelled],ROW()-1),"")</f>
        <v>0</v>
      </c>
      <c r="I927" s="53">
        <f>IF(tblHP[[#This Row],[Is_Cancelled]]=1, 0,
   (IF(tblHP[[#This Row],[Lead Type]]="Hot",3,IF(tblHP[[#This Row],[Lead Type]]="Warm",2,IF(tblHP[[#This Row],[Lead Type]]="Cold",1,0)))
    + IF(tblHP[[#This Row],[Is_Booked]]=1,4,IF(tblHP[[#This Row],[Is_PreBooked]]=1,2,0))
    + IF(ISNUMBER(tblHP[[#This Row],[Customer Rating]]), tblHP[[#This Row],[Customer Rating]]/10*2, 0)
   )
)</f>
        <v>7.4</v>
      </c>
      <c r="J927" s="53" t="str">
        <f>IF(tblHP[[#This Row],[Lead_Score]] &gt;= $M$2, "High",
 IF(tblHP[[#This Row],[Lead_Score]] &gt;= $M$3, "Medium", "Low"))</f>
        <v>Low</v>
      </c>
    </row>
    <row r="928" spans="1:10" x14ac:dyDescent="0.3">
      <c r="A928" s="65" t="s">
        <v>954</v>
      </c>
      <c r="B928" s="66" t="s">
        <v>19</v>
      </c>
      <c r="C928" s="66" t="s">
        <v>16</v>
      </c>
      <c r="D928" s="66">
        <f>IF(NOT(ISBLANK(tblClean[[#This Row],[Pre-Booking Date]])), 1, 0)</f>
        <v>1</v>
      </c>
      <c r="E928" s="66">
        <f>IF(NOT(ISBLANK(tblClean[[#This Row],[Booking Date]])), 1, 0)</f>
        <v>1</v>
      </c>
      <c r="F928" s="67">
        <v>7</v>
      </c>
      <c r="G928" s="35">
        <v>45945</v>
      </c>
      <c r="H928" s="66" cm="1">
        <f t="array" ref="H928">IFERROR(INDEX(tblClean[Is_Cancelled],ROW()-1),"")</f>
        <v>0</v>
      </c>
      <c r="I928" s="53">
        <f>IF(tblHP[[#This Row],[Is_Cancelled]]=1, 0,
   (IF(tblHP[[#This Row],[Lead Type]]="Hot",3,IF(tblHP[[#This Row],[Lead Type]]="Warm",2,IF(tblHP[[#This Row],[Lead Type]]="Cold",1,0)))
    + IF(tblHP[[#This Row],[Is_Booked]]=1,4,IF(tblHP[[#This Row],[Is_PreBooked]]=1,2,0))
    + IF(ISNUMBER(tblHP[[#This Row],[Customer Rating]]), tblHP[[#This Row],[Customer Rating]]/10*2, 0)
   )
)</f>
        <v>7.4</v>
      </c>
      <c r="J928" s="53" t="str">
        <f>IF(tblHP[[#This Row],[Lead_Score]] &gt;= $M$2, "High",
 IF(tblHP[[#This Row],[Lead_Score]] &gt;= $M$3, "Medium", "Low"))</f>
        <v>Low</v>
      </c>
    </row>
    <row r="929" spans="1:10" x14ac:dyDescent="0.3">
      <c r="A929" s="68" t="s">
        <v>955</v>
      </c>
      <c r="B929" s="69" t="s">
        <v>19</v>
      </c>
      <c r="C929" s="69" t="s">
        <v>30</v>
      </c>
      <c r="D929" s="69">
        <f>IF(NOT(ISBLANK(tblClean[[#This Row],[Pre-Booking Date]])), 1, 0)</f>
        <v>1</v>
      </c>
      <c r="E929" s="69">
        <f>IF(NOT(ISBLANK(tblClean[[#This Row],[Booking Date]])), 1, 0)</f>
        <v>1</v>
      </c>
      <c r="F929" s="70"/>
      <c r="G929" s="42">
        <v>45955</v>
      </c>
      <c r="H929" s="66" cm="1">
        <f t="array" ref="H929">IFERROR(INDEX(tblClean[Is_Cancelled],ROW()-1),"")</f>
        <v>1</v>
      </c>
      <c r="I929" s="53">
        <f>IF(tblHP[[#This Row],[Is_Cancelled]]=1, 0,
   (IF(tblHP[[#This Row],[Lead Type]]="Hot",3,IF(tblHP[[#This Row],[Lead Type]]="Warm",2,IF(tblHP[[#This Row],[Lead Type]]="Cold",1,0)))
    + IF(tblHP[[#This Row],[Is_Booked]]=1,4,IF(tblHP[[#This Row],[Is_PreBooked]]=1,2,0))
    + IF(ISNUMBER(tblHP[[#This Row],[Customer Rating]]), tblHP[[#This Row],[Customer Rating]]/10*2, 0)
   )
)</f>
        <v>0</v>
      </c>
      <c r="J929" s="53" t="str">
        <f>IF(tblHP[[#This Row],[Lead_Score]] &gt;= $M$2, "High",
 IF(tblHP[[#This Row],[Lead_Score]] &gt;= $M$3, "Medium", "Low"))</f>
        <v>Low</v>
      </c>
    </row>
    <row r="930" spans="1:10" x14ac:dyDescent="0.3">
      <c r="A930" s="65" t="s">
        <v>956</v>
      </c>
      <c r="B930" s="66" t="s">
        <v>21</v>
      </c>
      <c r="C930" s="66" t="s">
        <v>16</v>
      </c>
      <c r="D930" s="66">
        <f>IF(NOT(ISBLANK(tblClean[[#This Row],[Pre-Booking Date]])), 1, 0)</f>
        <v>0</v>
      </c>
      <c r="E930" s="66">
        <f>IF(NOT(ISBLANK(tblClean[[#This Row],[Booking Date]])), 1, 0)</f>
        <v>0</v>
      </c>
      <c r="F930" s="67">
        <v>8</v>
      </c>
      <c r="G930" s="35">
        <v>45942</v>
      </c>
      <c r="H930" s="66" cm="1">
        <f t="array" ref="H930">IFERROR(INDEX(tblClean[Is_Cancelled],ROW()-1),"")</f>
        <v>0</v>
      </c>
      <c r="I930" s="53">
        <f>IF(tblHP[[#This Row],[Is_Cancelled]]=1, 0,
   (IF(tblHP[[#This Row],[Lead Type]]="Hot",3,IF(tblHP[[#This Row],[Lead Type]]="Warm",2,IF(tblHP[[#This Row],[Lead Type]]="Cold",1,0)))
    + IF(tblHP[[#This Row],[Is_Booked]]=1,4,IF(tblHP[[#This Row],[Is_PreBooked]]=1,2,0))
    + IF(ISNUMBER(tblHP[[#This Row],[Customer Rating]]), tblHP[[#This Row],[Customer Rating]]/10*2, 0)
   )
)</f>
        <v>3.6</v>
      </c>
      <c r="J930" s="53" t="str">
        <f>IF(tblHP[[#This Row],[Lead_Score]] &gt;= $M$2, "High",
 IF(tblHP[[#This Row],[Lead_Score]] &gt;= $M$3, "Medium", "Low"))</f>
        <v>Low</v>
      </c>
    </row>
    <row r="931" spans="1:10" x14ac:dyDescent="0.3">
      <c r="A931" s="68" t="s">
        <v>957</v>
      </c>
      <c r="B931" s="69" t="s">
        <v>21</v>
      </c>
      <c r="C931" s="69" t="s">
        <v>16</v>
      </c>
      <c r="D931" s="69">
        <f>IF(NOT(ISBLANK(tblClean[[#This Row],[Pre-Booking Date]])), 1, 0)</f>
        <v>1</v>
      </c>
      <c r="E931" s="69">
        <f>IF(NOT(ISBLANK(tblClean[[#This Row],[Booking Date]])), 1, 0)</f>
        <v>1</v>
      </c>
      <c r="F931" s="70">
        <v>1</v>
      </c>
      <c r="G931" s="42">
        <v>45947</v>
      </c>
      <c r="H931" s="66" cm="1">
        <f t="array" ref="H931">IFERROR(INDEX(tblClean[Is_Cancelled],ROW()-1),"")</f>
        <v>0</v>
      </c>
      <c r="I931" s="53">
        <f>IF(tblHP[[#This Row],[Is_Cancelled]]=1, 0,
   (IF(tblHP[[#This Row],[Lead Type]]="Hot",3,IF(tblHP[[#This Row],[Lead Type]]="Warm",2,IF(tblHP[[#This Row],[Lead Type]]="Cold",1,0)))
    + IF(tblHP[[#This Row],[Is_Booked]]=1,4,IF(tblHP[[#This Row],[Is_PreBooked]]=1,2,0))
    + IF(ISNUMBER(tblHP[[#This Row],[Customer Rating]]), tblHP[[#This Row],[Customer Rating]]/10*2, 0)
   )
)</f>
        <v>6.2</v>
      </c>
      <c r="J931" s="53" t="str">
        <f>IF(tblHP[[#This Row],[Lead_Score]] &gt;= $M$2, "High",
 IF(tblHP[[#This Row],[Lead_Score]] &gt;= $M$3, "Medium", "Low"))</f>
        <v>Low</v>
      </c>
    </row>
    <row r="932" spans="1:10" x14ac:dyDescent="0.3">
      <c r="A932" s="65" t="s">
        <v>958</v>
      </c>
      <c r="B932" s="66" t="s">
        <v>32</v>
      </c>
      <c r="C932" s="66" t="s">
        <v>16</v>
      </c>
      <c r="D932" s="66">
        <f>IF(NOT(ISBLANK(tblClean[[#This Row],[Pre-Booking Date]])), 1, 0)</f>
        <v>1</v>
      </c>
      <c r="E932" s="66">
        <f>IF(NOT(ISBLANK(tblClean[[#This Row],[Booking Date]])), 1, 0)</f>
        <v>1</v>
      </c>
      <c r="F932" s="67">
        <v>7</v>
      </c>
      <c r="G932" s="35">
        <v>45949</v>
      </c>
      <c r="H932" s="66" cm="1">
        <f t="array" ref="H932">IFERROR(INDEX(tblClean[Is_Cancelled],ROW()-1),"")</f>
        <v>0</v>
      </c>
      <c r="I932" s="53">
        <f>IF(tblHP[[#This Row],[Is_Cancelled]]=1, 0,
   (IF(tblHP[[#This Row],[Lead Type]]="Hot",3,IF(tblHP[[#This Row],[Lead Type]]="Warm",2,IF(tblHP[[#This Row],[Lead Type]]="Cold",1,0)))
    + IF(tblHP[[#This Row],[Is_Booked]]=1,4,IF(tblHP[[#This Row],[Is_PreBooked]]=1,2,0))
    + IF(ISNUMBER(tblHP[[#This Row],[Customer Rating]]), tblHP[[#This Row],[Customer Rating]]/10*2, 0)
   )
)</f>
        <v>7.4</v>
      </c>
      <c r="J932" s="53" t="str">
        <f>IF(tblHP[[#This Row],[Lead_Score]] &gt;= $M$2, "High",
 IF(tblHP[[#This Row],[Lead_Score]] &gt;= $M$3, "Medium", "Low"))</f>
        <v>Low</v>
      </c>
    </row>
    <row r="933" spans="1:10" x14ac:dyDescent="0.3">
      <c r="A933" s="68" t="s">
        <v>959</v>
      </c>
      <c r="B933" s="69" t="s">
        <v>19</v>
      </c>
      <c r="C933" s="69" t="s">
        <v>30</v>
      </c>
      <c r="D933" s="69">
        <f>IF(NOT(ISBLANK(tblClean[[#This Row],[Pre-Booking Date]])), 1, 0)</f>
        <v>1</v>
      </c>
      <c r="E933" s="69">
        <f>IF(NOT(ISBLANK(tblClean[[#This Row],[Booking Date]])), 1, 0)</f>
        <v>1</v>
      </c>
      <c r="F933" s="70">
        <v>9</v>
      </c>
      <c r="G933" s="42">
        <v>45934</v>
      </c>
      <c r="H933" s="66" cm="1">
        <f t="array" ref="H933">IFERROR(INDEX(tblClean[Is_Cancelled],ROW()-1),"")</f>
        <v>0</v>
      </c>
      <c r="I933"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933" s="53" t="str">
        <f>IF(tblHP[[#This Row],[Lead_Score]] &gt;= $M$2, "High",
 IF(tblHP[[#This Row],[Lead_Score]] &gt;= $M$3, "Medium", "Low"))</f>
        <v>High</v>
      </c>
    </row>
    <row r="934" spans="1:10" x14ac:dyDescent="0.3">
      <c r="A934" s="65" t="s">
        <v>960</v>
      </c>
      <c r="B934" s="66" t="s">
        <v>19</v>
      </c>
      <c r="C934" s="66" t="s">
        <v>16</v>
      </c>
      <c r="D934" s="66">
        <f>IF(NOT(ISBLANK(tblClean[[#This Row],[Pre-Booking Date]])), 1, 0)</f>
        <v>1</v>
      </c>
      <c r="E934" s="66">
        <f>IF(NOT(ISBLANK(tblClean[[#This Row],[Booking Date]])), 1, 0)</f>
        <v>1</v>
      </c>
      <c r="F934" s="67">
        <v>2</v>
      </c>
      <c r="G934" s="35">
        <v>45945</v>
      </c>
      <c r="H934" s="66" cm="1">
        <f t="array" ref="H934">IFERROR(INDEX(tblClean[Is_Cancelled],ROW()-1),"")</f>
        <v>0</v>
      </c>
      <c r="I934" s="53">
        <f>IF(tblHP[[#This Row],[Is_Cancelled]]=1, 0,
   (IF(tblHP[[#This Row],[Lead Type]]="Hot",3,IF(tblHP[[#This Row],[Lead Type]]="Warm",2,IF(tblHP[[#This Row],[Lead Type]]="Cold",1,0)))
    + IF(tblHP[[#This Row],[Is_Booked]]=1,4,IF(tblHP[[#This Row],[Is_PreBooked]]=1,2,0))
    + IF(ISNUMBER(tblHP[[#This Row],[Customer Rating]]), tblHP[[#This Row],[Customer Rating]]/10*2, 0)
   )
)</f>
        <v>6.4</v>
      </c>
      <c r="J934" s="53" t="str">
        <f>IF(tblHP[[#This Row],[Lead_Score]] &gt;= $M$2, "High",
 IF(tblHP[[#This Row],[Lead_Score]] &gt;= $M$3, "Medium", "Low"))</f>
        <v>Low</v>
      </c>
    </row>
    <row r="935" spans="1:10" x14ac:dyDescent="0.3">
      <c r="A935" s="68" t="s">
        <v>961</v>
      </c>
      <c r="B935" s="69" t="s">
        <v>15</v>
      </c>
      <c r="C935" s="69" t="s">
        <v>16</v>
      </c>
      <c r="D935" s="69">
        <f>IF(NOT(ISBLANK(tblClean[[#This Row],[Pre-Booking Date]])), 1, 0)</f>
        <v>1</v>
      </c>
      <c r="E935" s="69">
        <f>IF(NOT(ISBLANK(tblClean[[#This Row],[Booking Date]])), 1, 0)</f>
        <v>1</v>
      </c>
      <c r="F935" s="70"/>
      <c r="G935" s="42">
        <v>45947</v>
      </c>
      <c r="H935" s="66" cm="1">
        <f t="array" ref="H935">IFERROR(INDEX(tblClean[Is_Cancelled],ROW()-1),"")</f>
        <v>1</v>
      </c>
      <c r="I935" s="53">
        <f>IF(tblHP[[#This Row],[Is_Cancelled]]=1, 0,
   (IF(tblHP[[#This Row],[Lead Type]]="Hot",3,IF(tblHP[[#This Row],[Lead Type]]="Warm",2,IF(tblHP[[#This Row],[Lead Type]]="Cold",1,0)))
    + IF(tblHP[[#This Row],[Is_Booked]]=1,4,IF(tblHP[[#This Row],[Is_PreBooked]]=1,2,0))
    + IF(ISNUMBER(tblHP[[#This Row],[Customer Rating]]), tblHP[[#This Row],[Customer Rating]]/10*2, 0)
   )
)</f>
        <v>0</v>
      </c>
      <c r="J935" s="53" t="str">
        <f>IF(tblHP[[#This Row],[Lead_Score]] &gt;= $M$2, "High",
 IF(tblHP[[#This Row],[Lead_Score]] &gt;= $M$3, "Medium", "Low"))</f>
        <v>Low</v>
      </c>
    </row>
    <row r="936" spans="1:10" x14ac:dyDescent="0.3">
      <c r="A936" s="65" t="s">
        <v>962</v>
      </c>
      <c r="B936" s="66" t="s">
        <v>32</v>
      </c>
      <c r="C936" s="66" t="s">
        <v>30</v>
      </c>
      <c r="D936" s="66">
        <f>IF(NOT(ISBLANK(tblClean[[#This Row],[Pre-Booking Date]])), 1, 0)</f>
        <v>1</v>
      </c>
      <c r="E936" s="66">
        <f>IF(NOT(ISBLANK(tblClean[[#This Row],[Booking Date]])), 1, 0)</f>
        <v>1</v>
      </c>
      <c r="F936" s="67">
        <v>9</v>
      </c>
      <c r="G936" s="35">
        <v>45938</v>
      </c>
      <c r="H936" s="66" cm="1">
        <f t="array" ref="H936">IFERROR(INDEX(tblClean[Is_Cancelled],ROW()-1),"")</f>
        <v>0</v>
      </c>
      <c r="I936" s="53">
        <f>IF(tblHP[[#This Row],[Is_Cancelled]]=1, 0,
   (IF(tblHP[[#This Row],[Lead Type]]="Hot",3,IF(tblHP[[#This Row],[Lead Type]]="Warm",2,IF(tblHP[[#This Row],[Lead Type]]="Cold",1,0)))
    + IF(tblHP[[#This Row],[Is_Booked]]=1,4,IF(tblHP[[#This Row],[Is_PreBooked]]=1,2,0))
    + IF(ISNUMBER(tblHP[[#This Row],[Customer Rating]]), tblHP[[#This Row],[Customer Rating]]/10*2, 0)
   )
)</f>
        <v>8.8000000000000007</v>
      </c>
      <c r="J936" s="53" t="str">
        <f>IF(tblHP[[#This Row],[Lead_Score]] &gt;= $M$2, "High",
 IF(tblHP[[#This Row],[Lead_Score]] &gt;= $M$3, "Medium", "Low"))</f>
        <v>High</v>
      </c>
    </row>
    <row r="937" spans="1:10" x14ac:dyDescent="0.3">
      <c r="A937" s="68" t="s">
        <v>963</v>
      </c>
      <c r="B937" s="69" t="s">
        <v>15</v>
      </c>
      <c r="C937" s="69" t="s">
        <v>16</v>
      </c>
      <c r="D937" s="69">
        <f>IF(NOT(ISBLANK(tblClean[[#This Row],[Pre-Booking Date]])), 1, 0)</f>
        <v>1</v>
      </c>
      <c r="E937" s="69">
        <f>IF(NOT(ISBLANK(tblClean[[#This Row],[Booking Date]])), 1, 0)</f>
        <v>1</v>
      </c>
      <c r="F937" s="70">
        <v>2</v>
      </c>
      <c r="G937" s="42">
        <v>45961</v>
      </c>
      <c r="H937" s="66" cm="1">
        <f t="array" ref="H937">IFERROR(INDEX(tblClean[Is_Cancelled],ROW()-1),"")</f>
        <v>0</v>
      </c>
      <c r="I937" s="53">
        <f>IF(tblHP[[#This Row],[Is_Cancelled]]=1, 0,
   (IF(tblHP[[#This Row],[Lead Type]]="Hot",3,IF(tblHP[[#This Row],[Lead Type]]="Warm",2,IF(tblHP[[#This Row],[Lead Type]]="Cold",1,0)))
    + IF(tblHP[[#This Row],[Is_Booked]]=1,4,IF(tblHP[[#This Row],[Is_PreBooked]]=1,2,0))
    + IF(ISNUMBER(tblHP[[#This Row],[Customer Rating]]), tblHP[[#This Row],[Customer Rating]]/10*2, 0)
   )
)</f>
        <v>6.4</v>
      </c>
      <c r="J937" s="53" t="str">
        <f>IF(tblHP[[#This Row],[Lead_Score]] &gt;= $M$2, "High",
 IF(tblHP[[#This Row],[Lead_Score]] &gt;= $M$3, "Medium", "Low"))</f>
        <v>Low</v>
      </c>
    </row>
    <row r="938" spans="1:10" x14ac:dyDescent="0.3">
      <c r="A938" s="65" t="s">
        <v>964</v>
      </c>
      <c r="B938" s="66" t="s">
        <v>19</v>
      </c>
      <c r="C938" s="66" t="s">
        <v>16</v>
      </c>
      <c r="D938" s="66">
        <f>IF(NOT(ISBLANK(tblClean[[#This Row],[Pre-Booking Date]])), 1, 0)</f>
        <v>1</v>
      </c>
      <c r="E938" s="66">
        <f>IF(NOT(ISBLANK(tblClean[[#This Row],[Booking Date]])), 1, 0)</f>
        <v>1</v>
      </c>
      <c r="F938" s="67">
        <v>4</v>
      </c>
      <c r="G938" s="35">
        <v>45950</v>
      </c>
      <c r="H938" s="66" cm="1">
        <f t="array" ref="H938">IFERROR(INDEX(tblClean[Is_Cancelled],ROW()-1),"")</f>
        <v>0</v>
      </c>
      <c r="I938" s="53">
        <f>IF(tblHP[[#This Row],[Is_Cancelled]]=1, 0,
   (IF(tblHP[[#This Row],[Lead Type]]="Hot",3,IF(tblHP[[#This Row],[Lead Type]]="Warm",2,IF(tblHP[[#This Row],[Lead Type]]="Cold",1,0)))
    + IF(tblHP[[#This Row],[Is_Booked]]=1,4,IF(tblHP[[#This Row],[Is_PreBooked]]=1,2,0))
    + IF(ISNUMBER(tblHP[[#This Row],[Customer Rating]]), tblHP[[#This Row],[Customer Rating]]/10*2, 0)
   )
)</f>
        <v>6.8</v>
      </c>
      <c r="J938" s="53" t="str">
        <f>IF(tblHP[[#This Row],[Lead_Score]] &gt;= $M$2, "High",
 IF(tblHP[[#This Row],[Lead_Score]] &gt;= $M$3, "Medium", "Low"))</f>
        <v>Low</v>
      </c>
    </row>
    <row r="939" spans="1:10" x14ac:dyDescent="0.3">
      <c r="A939" s="68" t="s">
        <v>965</v>
      </c>
      <c r="B939" s="69" t="s">
        <v>32</v>
      </c>
      <c r="C939" s="69" t="s">
        <v>22</v>
      </c>
      <c r="D939" s="69">
        <f>IF(NOT(ISBLANK(tblClean[[#This Row],[Pre-Booking Date]])), 1, 0)</f>
        <v>1</v>
      </c>
      <c r="E939" s="69">
        <f>IF(NOT(ISBLANK(tblClean[[#This Row],[Booking Date]])), 1, 0)</f>
        <v>1</v>
      </c>
      <c r="F939" s="70"/>
      <c r="G939" s="42">
        <v>45932</v>
      </c>
      <c r="H939" s="66" cm="1">
        <f t="array" ref="H939">IFERROR(INDEX(tblClean[Is_Cancelled],ROW()-1),"")</f>
        <v>1</v>
      </c>
      <c r="I939" s="53">
        <f>IF(tblHP[[#This Row],[Is_Cancelled]]=1, 0,
   (IF(tblHP[[#This Row],[Lead Type]]="Hot",3,IF(tblHP[[#This Row],[Lead Type]]="Warm",2,IF(tblHP[[#This Row],[Lead Type]]="Cold",1,0)))
    + IF(tblHP[[#This Row],[Is_Booked]]=1,4,IF(tblHP[[#This Row],[Is_PreBooked]]=1,2,0))
    + IF(ISNUMBER(tblHP[[#This Row],[Customer Rating]]), tblHP[[#This Row],[Customer Rating]]/10*2, 0)
   )
)</f>
        <v>0</v>
      </c>
      <c r="J939" s="53" t="str">
        <f>IF(tblHP[[#This Row],[Lead_Score]] &gt;= $M$2, "High",
 IF(tblHP[[#This Row],[Lead_Score]] &gt;= $M$3, "Medium", "Low"))</f>
        <v>Low</v>
      </c>
    </row>
    <row r="940" spans="1:10" x14ac:dyDescent="0.3">
      <c r="A940" s="65" t="s">
        <v>966</v>
      </c>
      <c r="B940" s="66" t="s">
        <v>21</v>
      </c>
      <c r="C940" s="66" t="s">
        <v>30</v>
      </c>
      <c r="D940" s="66">
        <f>IF(NOT(ISBLANK(tblClean[[#This Row],[Pre-Booking Date]])), 1, 0)</f>
        <v>1</v>
      </c>
      <c r="E940" s="66">
        <f>IF(NOT(ISBLANK(tblClean[[#This Row],[Booking Date]])), 1, 0)</f>
        <v>1</v>
      </c>
      <c r="F940" s="67">
        <v>7</v>
      </c>
      <c r="G940" s="35">
        <v>45954</v>
      </c>
      <c r="H940" s="66" cm="1">
        <f t="array" ref="H940">IFERROR(INDEX(tblClean[Is_Cancelled],ROW()-1),"")</f>
        <v>0</v>
      </c>
      <c r="I940" s="53">
        <f>IF(tblHP[[#This Row],[Is_Cancelled]]=1, 0,
   (IF(tblHP[[#This Row],[Lead Type]]="Hot",3,IF(tblHP[[#This Row],[Lead Type]]="Warm",2,IF(tblHP[[#This Row],[Lead Type]]="Cold",1,0)))
    + IF(tblHP[[#This Row],[Is_Booked]]=1,4,IF(tblHP[[#This Row],[Is_PreBooked]]=1,2,0))
    + IF(ISNUMBER(tblHP[[#This Row],[Customer Rating]]), tblHP[[#This Row],[Customer Rating]]/10*2, 0)
   )
)</f>
        <v>8.4</v>
      </c>
      <c r="J940" s="53" t="str">
        <f>IF(tblHP[[#This Row],[Lead_Score]] &gt;= $M$2, "High",
 IF(tblHP[[#This Row],[Lead_Score]] &gt;= $M$3, "Medium", "Low"))</f>
        <v>High</v>
      </c>
    </row>
    <row r="941" spans="1:10" x14ac:dyDescent="0.3">
      <c r="A941" s="68" t="s">
        <v>967</v>
      </c>
      <c r="B941" s="69" t="s">
        <v>32</v>
      </c>
      <c r="C941" s="69" t="s">
        <v>22</v>
      </c>
      <c r="D941" s="69">
        <f>IF(NOT(ISBLANK(tblClean[[#This Row],[Pre-Booking Date]])), 1, 0)</f>
        <v>1</v>
      </c>
      <c r="E941" s="69">
        <f>IF(NOT(ISBLANK(tblClean[[#This Row],[Booking Date]])), 1, 0)</f>
        <v>1</v>
      </c>
      <c r="F941" s="70"/>
      <c r="G941" s="42">
        <v>45956</v>
      </c>
      <c r="H941" s="66" cm="1">
        <f t="array" ref="H941">IFERROR(INDEX(tblClean[Is_Cancelled],ROW()-1),"")</f>
        <v>1</v>
      </c>
      <c r="I941" s="53">
        <f>IF(tblHP[[#This Row],[Is_Cancelled]]=1, 0,
   (IF(tblHP[[#This Row],[Lead Type]]="Hot",3,IF(tblHP[[#This Row],[Lead Type]]="Warm",2,IF(tblHP[[#This Row],[Lead Type]]="Cold",1,0)))
    + IF(tblHP[[#This Row],[Is_Booked]]=1,4,IF(tblHP[[#This Row],[Is_PreBooked]]=1,2,0))
    + IF(ISNUMBER(tblHP[[#This Row],[Customer Rating]]), tblHP[[#This Row],[Customer Rating]]/10*2, 0)
   )
)</f>
        <v>0</v>
      </c>
      <c r="J941" s="53" t="str">
        <f>IF(tblHP[[#This Row],[Lead_Score]] &gt;= $M$2, "High",
 IF(tblHP[[#This Row],[Lead_Score]] &gt;= $M$3, "Medium", "Low"))</f>
        <v>Low</v>
      </c>
    </row>
    <row r="942" spans="1:10" x14ac:dyDescent="0.3">
      <c r="A942" s="65" t="s">
        <v>968</v>
      </c>
      <c r="B942" s="66" t="s">
        <v>21</v>
      </c>
      <c r="C942" s="66" t="s">
        <v>16</v>
      </c>
      <c r="D942" s="66">
        <f>IF(NOT(ISBLANK(tblClean[[#This Row],[Pre-Booking Date]])), 1, 0)</f>
        <v>1</v>
      </c>
      <c r="E942" s="66">
        <f>IF(NOT(ISBLANK(tblClean[[#This Row],[Booking Date]])), 1, 0)</f>
        <v>1</v>
      </c>
      <c r="F942" s="67">
        <v>8</v>
      </c>
      <c r="G942" s="35">
        <v>45960</v>
      </c>
      <c r="H942" s="66" cm="1">
        <f t="array" ref="H942">IFERROR(INDEX(tblClean[Is_Cancelled],ROW()-1),"")</f>
        <v>0</v>
      </c>
      <c r="I942" s="53">
        <f>IF(tblHP[[#This Row],[Is_Cancelled]]=1, 0,
   (IF(tblHP[[#This Row],[Lead Type]]="Hot",3,IF(tblHP[[#This Row],[Lead Type]]="Warm",2,IF(tblHP[[#This Row],[Lead Type]]="Cold",1,0)))
    + IF(tblHP[[#This Row],[Is_Booked]]=1,4,IF(tblHP[[#This Row],[Is_PreBooked]]=1,2,0))
    + IF(ISNUMBER(tblHP[[#This Row],[Customer Rating]]), tblHP[[#This Row],[Customer Rating]]/10*2, 0)
   )
)</f>
        <v>7.6</v>
      </c>
      <c r="J942" s="53" t="str">
        <f>IF(tblHP[[#This Row],[Lead_Score]] &gt;= $M$2, "High",
 IF(tblHP[[#This Row],[Lead_Score]] &gt;= $M$3, "Medium", "Low"))</f>
        <v>Medium</v>
      </c>
    </row>
    <row r="943" spans="1:10" x14ac:dyDescent="0.3">
      <c r="A943" s="68" t="s">
        <v>969</v>
      </c>
      <c r="B943" s="69" t="s">
        <v>21</v>
      </c>
      <c r="C943" s="69" t="s">
        <v>16</v>
      </c>
      <c r="D943" s="69">
        <f>IF(NOT(ISBLANK(tblClean[[#This Row],[Pre-Booking Date]])), 1, 0)</f>
        <v>1</v>
      </c>
      <c r="E943" s="69">
        <f>IF(NOT(ISBLANK(tblClean[[#This Row],[Booking Date]])), 1, 0)</f>
        <v>1</v>
      </c>
      <c r="F943" s="70">
        <v>5</v>
      </c>
      <c r="G943" s="42">
        <v>45958</v>
      </c>
      <c r="H943" s="66" cm="1">
        <f t="array" ref="H943">IFERROR(INDEX(tblClean[Is_Cancelled],ROW()-1),"")</f>
        <v>0</v>
      </c>
      <c r="I943" s="53">
        <f>IF(tblHP[[#This Row],[Is_Cancelled]]=1, 0,
   (IF(tblHP[[#This Row],[Lead Type]]="Hot",3,IF(tblHP[[#This Row],[Lead Type]]="Warm",2,IF(tblHP[[#This Row],[Lead Type]]="Cold",1,0)))
    + IF(tblHP[[#This Row],[Is_Booked]]=1,4,IF(tblHP[[#This Row],[Is_PreBooked]]=1,2,0))
    + IF(ISNUMBER(tblHP[[#This Row],[Customer Rating]]), tblHP[[#This Row],[Customer Rating]]/10*2, 0)
   )
)</f>
        <v>7</v>
      </c>
      <c r="J943" s="53" t="str">
        <f>IF(tblHP[[#This Row],[Lead_Score]] &gt;= $M$2, "High",
 IF(tblHP[[#This Row],[Lead_Score]] &gt;= $M$3, "Medium", "Low"))</f>
        <v>Low</v>
      </c>
    </row>
    <row r="944" spans="1:10" x14ac:dyDescent="0.3">
      <c r="A944" s="65" t="s">
        <v>970</v>
      </c>
      <c r="B944" s="66" t="s">
        <v>32</v>
      </c>
      <c r="C944" s="66" t="s">
        <v>30</v>
      </c>
      <c r="D944" s="66">
        <f>IF(NOT(ISBLANK(tblClean[[#This Row],[Pre-Booking Date]])), 1, 0)</f>
        <v>1</v>
      </c>
      <c r="E944" s="66">
        <f>IF(NOT(ISBLANK(tblClean[[#This Row],[Booking Date]])), 1, 0)</f>
        <v>1</v>
      </c>
      <c r="F944" s="67">
        <v>4</v>
      </c>
      <c r="G944" s="35">
        <v>45952</v>
      </c>
      <c r="H944" s="66" cm="1">
        <f t="array" ref="H944">IFERROR(INDEX(tblClean[Is_Cancelled],ROW()-1),"")</f>
        <v>0</v>
      </c>
      <c r="I944" s="53">
        <f>IF(tblHP[[#This Row],[Is_Cancelled]]=1, 0,
   (IF(tblHP[[#This Row],[Lead Type]]="Hot",3,IF(tblHP[[#This Row],[Lead Type]]="Warm",2,IF(tblHP[[#This Row],[Lead Type]]="Cold",1,0)))
    + IF(tblHP[[#This Row],[Is_Booked]]=1,4,IF(tblHP[[#This Row],[Is_PreBooked]]=1,2,0))
    + IF(ISNUMBER(tblHP[[#This Row],[Customer Rating]]), tblHP[[#This Row],[Customer Rating]]/10*2, 0)
   )
)</f>
        <v>7.8</v>
      </c>
      <c r="J944" s="53" t="str">
        <f>IF(tblHP[[#This Row],[Lead_Score]] &gt;= $M$2, "High",
 IF(tblHP[[#This Row],[Lead_Score]] &gt;= $M$3, "Medium", "Low"))</f>
        <v>Medium</v>
      </c>
    </row>
    <row r="945" spans="1:10" x14ac:dyDescent="0.3">
      <c r="A945" s="68" t="s">
        <v>971</v>
      </c>
      <c r="B945" s="69" t="s">
        <v>21</v>
      </c>
      <c r="C945" s="69" t="s">
        <v>16</v>
      </c>
      <c r="D945" s="69">
        <f>IF(NOT(ISBLANK(tblClean[[#This Row],[Pre-Booking Date]])), 1, 0)</f>
        <v>1</v>
      </c>
      <c r="E945" s="69">
        <f>IF(NOT(ISBLANK(tblClean[[#This Row],[Booking Date]])), 1, 0)</f>
        <v>1</v>
      </c>
      <c r="F945" s="70">
        <v>2</v>
      </c>
      <c r="G945" s="42">
        <v>45947</v>
      </c>
      <c r="H945" s="66" cm="1">
        <f t="array" ref="H945">IFERROR(INDEX(tblClean[Is_Cancelled],ROW()-1),"")</f>
        <v>0</v>
      </c>
      <c r="I945" s="53">
        <f>IF(tblHP[[#This Row],[Is_Cancelled]]=1, 0,
   (IF(tblHP[[#This Row],[Lead Type]]="Hot",3,IF(tblHP[[#This Row],[Lead Type]]="Warm",2,IF(tblHP[[#This Row],[Lead Type]]="Cold",1,0)))
    + IF(tblHP[[#This Row],[Is_Booked]]=1,4,IF(tblHP[[#This Row],[Is_PreBooked]]=1,2,0))
    + IF(ISNUMBER(tblHP[[#This Row],[Customer Rating]]), tblHP[[#This Row],[Customer Rating]]/10*2, 0)
   )
)</f>
        <v>6.4</v>
      </c>
      <c r="J945" s="53" t="str">
        <f>IF(tblHP[[#This Row],[Lead_Score]] &gt;= $M$2, "High",
 IF(tblHP[[#This Row],[Lead_Score]] &gt;= $M$3, "Medium", "Low"))</f>
        <v>Low</v>
      </c>
    </row>
    <row r="946" spans="1:10" x14ac:dyDescent="0.3">
      <c r="A946" s="65" t="s">
        <v>972</v>
      </c>
      <c r="B946" s="66" t="s">
        <v>15</v>
      </c>
      <c r="C946" s="66" t="s">
        <v>30</v>
      </c>
      <c r="D946" s="66">
        <f>IF(NOT(ISBLANK(tblClean[[#This Row],[Pre-Booking Date]])), 1, 0)</f>
        <v>0</v>
      </c>
      <c r="E946" s="66">
        <f>IF(NOT(ISBLANK(tblClean[[#This Row],[Booking Date]])), 1, 0)</f>
        <v>0</v>
      </c>
      <c r="F946" s="67">
        <v>3</v>
      </c>
      <c r="G946" s="35">
        <v>45940</v>
      </c>
      <c r="H946" s="66" cm="1">
        <f t="array" ref="H946">IFERROR(INDEX(tblClean[Is_Cancelled],ROW()-1),"")</f>
        <v>0</v>
      </c>
      <c r="I946" s="53">
        <f>IF(tblHP[[#This Row],[Is_Cancelled]]=1, 0,
   (IF(tblHP[[#This Row],[Lead Type]]="Hot",3,IF(tblHP[[#This Row],[Lead Type]]="Warm",2,IF(tblHP[[#This Row],[Lead Type]]="Cold",1,0)))
    + IF(tblHP[[#This Row],[Is_Booked]]=1,4,IF(tblHP[[#This Row],[Is_PreBooked]]=1,2,0))
    + IF(ISNUMBER(tblHP[[#This Row],[Customer Rating]]), tblHP[[#This Row],[Customer Rating]]/10*2, 0)
   )
)</f>
        <v>3.6</v>
      </c>
      <c r="J946" s="53" t="str">
        <f>IF(tblHP[[#This Row],[Lead_Score]] &gt;= $M$2, "High",
 IF(tblHP[[#This Row],[Lead_Score]] &gt;= $M$3, "Medium", "Low"))</f>
        <v>Low</v>
      </c>
    </row>
    <row r="947" spans="1:10" x14ac:dyDescent="0.3">
      <c r="A947" s="68" t="s">
        <v>973</v>
      </c>
      <c r="B947" s="69" t="s">
        <v>19</v>
      </c>
      <c r="C947" s="69" t="s">
        <v>16</v>
      </c>
      <c r="D947" s="69">
        <f>IF(NOT(ISBLANK(tblClean[[#This Row],[Pre-Booking Date]])), 1, 0)</f>
        <v>1</v>
      </c>
      <c r="E947" s="69">
        <f>IF(NOT(ISBLANK(tblClean[[#This Row],[Booking Date]])), 1, 0)</f>
        <v>1</v>
      </c>
      <c r="F947" s="70">
        <v>6</v>
      </c>
      <c r="G947" s="42">
        <v>45945</v>
      </c>
      <c r="H947" s="66" cm="1">
        <f t="array" ref="H947">IFERROR(INDEX(tblClean[Is_Cancelled],ROW()-1),"")</f>
        <v>0</v>
      </c>
      <c r="I947" s="53">
        <f>IF(tblHP[[#This Row],[Is_Cancelled]]=1, 0,
   (IF(tblHP[[#This Row],[Lead Type]]="Hot",3,IF(tblHP[[#This Row],[Lead Type]]="Warm",2,IF(tblHP[[#This Row],[Lead Type]]="Cold",1,0)))
    + IF(tblHP[[#This Row],[Is_Booked]]=1,4,IF(tblHP[[#This Row],[Is_PreBooked]]=1,2,0))
    + IF(ISNUMBER(tblHP[[#This Row],[Customer Rating]]), tblHP[[#This Row],[Customer Rating]]/10*2, 0)
   )
)</f>
        <v>7.2</v>
      </c>
      <c r="J947" s="53" t="str">
        <f>IF(tblHP[[#This Row],[Lead_Score]] &gt;= $M$2, "High",
 IF(tblHP[[#This Row],[Lead_Score]] &gt;= $M$3, "Medium", "Low"))</f>
        <v>Low</v>
      </c>
    </row>
    <row r="948" spans="1:10" x14ac:dyDescent="0.3">
      <c r="A948" s="65" t="s">
        <v>974</v>
      </c>
      <c r="B948" s="66" t="s">
        <v>21</v>
      </c>
      <c r="C948" s="66" t="s">
        <v>30</v>
      </c>
      <c r="D948" s="66">
        <f>IF(NOT(ISBLANK(tblClean[[#This Row],[Pre-Booking Date]])), 1, 0)</f>
        <v>0</v>
      </c>
      <c r="E948" s="66">
        <f>IF(NOT(ISBLANK(tblClean[[#This Row],[Booking Date]])), 1, 0)</f>
        <v>0</v>
      </c>
      <c r="F948" s="67">
        <v>6</v>
      </c>
      <c r="G948" s="35">
        <v>45951</v>
      </c>
      <c r="H948" s="66" cm="1">
        <f t="array" ref="H948">IFERROR(INDEX(tblClean[Is_Cancelled],ROW()-1),"")</f>
        <v>0</v>
      </c>
      <c r="I948" s="53">
        <f>IF(tblHP[[#This Row],[Is_Cancelled]]=1, 0,
   (IF(tblHP[[#This Row],[Lead Type]]="Hot",3,IF(tblHP[[#This Row],[Lead Type]]="Warm",2,IF(tblHP[[#This Row],[Lead Type]]="Cold",1,0)))
    + IF(tblHP[[#This Row],[Is_Booked]]=1,4,IF(tblHP[[#This Row],[Is_PreBooked]]=1,2,0))
    + IF(ISNUMBER(tblHP[[#This Row],[Customer Rating]]), tblHP[[#This Row],[Customer Rating]]/10*2, 0)
   )
)</f>
        <v>4.2</v>
      </c>
      <c r="J948" s="53" t="str">
        <f>IF(tblHP[[#This Row],[Lead_Score]] &gt;= $M$2, "High",
 IF(tblHP[[#This Row],[Lead_Score]] &gt;= $M$3, "Medium", "Low"))</f>
        <v>Low</v>
      </c>
    </row>
    <row r="949" spans="1:10" x14ac:dyDescent="0.3">
      <c r="A949" s="68" t="s">
        <v>975</v>
      </c>
      <c r="B949" s="69" t="s">
        <v>15</v>
      </c>
      <c r="C949" s="69" t="s">
        <v>22</v>
      </c>
      <c r="D949" s="69">
        <f>IF(NOT(ISBLANK(tblClean[[#This Row],[Pre-Booking Date]])), 1, 0)</f>
        <v>1</v>
      </c>
      <c r="E949" s="69">
        <f>IF(NOT(ISBLANK(tblClean[[#This Row],[Booking Date]])), 1, 0)</f>
        <v>1</v>
      </c>
      <c r="F949" s="70"/>
      <c r="G949" s="42">
        <v>45961</v>
      </c>
      <c r="H949" s="66" cm="1">
        <f t="array" ref="H949">IFERROR(INDEX(tblClean[Is_Cancelled],ROW()-1),"")</f>
        <v>1</v>
      </c>
      <c r="I949" s="53">
        <f>IF(tblHP[[#This Row],[Is_Cancelled]]=1, 0,
   (IF(tblHP[[#This Row],[Lead Type]]="Hot",3,IF(tblHP[[#This Row],[Lead Type]]="Warm",2,IF(tblHP[[#This Row],[Lead Type]]="Cold",1,0)))
    + IF(tblHP[[#This Row],[Is_Booked]]=1,4,IF(tblHP[[#This Row],[Is_PreBooked]]=1,2,0))
    + IF(ISNUMBER(tblHP[[#This Row],[Customer Rating]]), tblHP[[#This Row],[Customer Rating]]/10*2, 0)
   )
)</f>
        <v>0</v>
      </c>
      <c r="J949" s="53" t="str">
        <f>IF(tblHP[[#This Row],[Lead_Score]] &gt;= $M$2, "High",
 IF(tblHP[[#This Row],[Lead_Score]] &gt;= $M$3, "Medium", "Low"))</f>
        <v>Low</v>
      </c>
    </row>
    <row r="950" spans="1:10" x14ac:dyDescent="0.3">
      <c r="A950" s="65" t="s">
        <v>976</v>
      </c>
      <c r="B950" s="66" t="s">
        <v>21</v>
      </c>
      <c r="C950" s="66" t="s">
        <v>16</v>
      </c>
      <c r="D950" s="66">
        <f>IF(NOT(ISBLANK(tblClean[[#This Row],[Pre-Booking Date]])), 1, 0)</f>
        <v>1</v>
      </c>
      <c r="E950" s="66">
        <f>IF(NOT(ISBLANK(tblClean[[#This Row],[Booking Date]])), 1, 0)</f>
        <v>1</v>
      </c>
      <c r="F950" s="67">
        <v>8</v>
      </c>
      <c r="G950" s="35">
        <v>45931</v>
      </c>
      <c r="H950" s="66" cm="1">
        <f t="array" ref="H950">IFERROR(INDEX(tblClean[Is_Cancelled],ROW()-1),"")</f>
        <v>0</v>
      </c>
      <c r="I950" s="53">
        <f>IF(tblHP[[#This Row],[Is_Cancelled]]=1, 0,
   (IF(tblHP[[#This Row],[Lead Type]]="Hot",3,IF(tblHP[[#This Row],[Lead Type]]="Warm",2,IF(tblHP[[#This Row],[Lead Type]]="Cold",1,0)))
    + IF(tblHP[[#This Row],[Is_Booked]]=1,4,IF(tblHP[[#This Row],[Is_PreBooked]]=1,2,0))
    + IF(ISNUMBER(tblHP[[#This Row],[Customer Rating]]), tblHP[[#This Row],[Customer Rating]]/10*2, 0)
   )
)</f>
        <v>7.6</v>
      </c>
      <c r="J950" s="53" t="str">
        <f>IF(tblHP[[#This Row],[Lead_Score]] &gt;= $M$2, "High",
 IF(tblHP[[#This Row],[Lead_Score]] &gt;= $M$3, "Medium", "Low"))</f>
        <v>Medium</v>
      </c>
    </row>
    <row r="951" spans="1:10" x14ac:dyDescent="0.3">
      <c r="A951" s="68" t="s">
        <v>977</v>
      </c>
      <c r="B951" s="69" t="s">
        <v>19</v>
      </c>
      <c r="C951" s="69" t="s">
        <v>16</v>
      </c>
      <c r="D951" s="69">
        <f>IF(NOT(ISBLANK(tblClean[[#This Row],[Pre-Booking Date]])), 1, 0)</f>
        <v>1</v>
      </c>
      <c r="E951" s="69">
        <f>IF(NOT(ISBLANK(tblClean[[#This Row],[Booking Date]])), 1, 0)</f>
        <v>1</v>
      </c>
      <c r="F951" s="70">
        <v>2</v>
      </c>
      <c r="G951" s="42">
        <v>45932</v>
      </c>
      <c r="H951" s="66" cm="1">
        <f t="array" ref="H951">IFERROR(INDEX(tblClean[Is_Cancelled],ROW()-1),"")</f>
        <v>0</v>
      </c>
      <c r="I951" s="53">
        <f>IF(tblHP[[#This Row],[Is_Cancelled]]=1, 0,
   (IF(tblHP[[#This Row],[Lead Type]]="Hot",3,IF(tblHP[[#This Row],[Lead Type]]="Warm",2,IF(tblHP[[#This Row],[Lead Type]]="Cold",1,0)))
    + IF(tblHP[[#This Row],[Is_Booked]]=1,4,IF(tblHP[[#This Row],[Is_PreBooked]]=1,2,0))
    + IF(ISNUMBER(tblHP[[#This Row],[Customer Rating]]), tblHP[[#This Row],[Customer Rating]]/10*2, 0)
   )
)</f>
        <v>6.4</v>
      </c>
      <c r="J951" s="53" t="str">
        <f>IF(tblHP[[#This Row],[Lead_Score]] &gt;= $M$2, "High",
 IF(tblHP[[#This Row],[Lead_Score]] &gt;= $M$3, "Medium", "Low"))</f>
        <v>Low</v>
      </c>
    </row>
    <row r="952" spans="1:10" x14ac:dyDescent="0.3">
      <c r="A952" s="65" t="s">
        <v>978</v>
      </c>
      <c r="B952" s="66" t="s">
        <v>15</v>
      </c>
      <c r="C952" s="66" t="s">
        <v>30</v>
      </c>
      <c r="D952" s="66">
        <f>IF(NOT(ISBLANK(tblClean[[#This Row],[Pre-Booking Date]])), 1, 0)</f>
        <v>1</v>
      </c>
      <c r="E952" s="66">
        <f>IF(NOT(ISBLANK(tblClean[[#This Row],[Booking Date]])), 1, 0)</f>
        <v>1</v>
      </c>
      <c r="F952" s="67">
        <v>3</v>
      </c>
      <c r="G952" s="35">
        <v>45946</v>
      </c>
      <c r="H952" s="66" cm="1">
        <f t="array" ref="H952">IFERROR(INDEX(tblClean[Is_Cancelled],ROW()-1),"")</f>
        <v>0</v>
      </c>
      <c r="I952" s="53">
        <f>IF(tblHP[[#This Row],[Is_Cancelled]]=1, 0,
   (IF(tblHP[[#This Row],[Lead Type]]="Hot",3,IF(tblHP[[#This Row],[Lead Type]]="Warm",2,IF(tblHP[[#This Row],[Lead Type]]="Cold",1,0)))
    + IF(tblHP[[#This Row],[Is_Booked]]=1,4,IF(tblHP[[#This Row],[Is_PreBooked]]=1,2,0))
    + IF(ISNUMBER(tblHP[[#This Row],[Customer Rating]]), tblHP[[#This Row],[Customer Rating]]/10*2, 0)
   )
)</f>
        <v>7.6</v>
      </c>
      <c r="J952" s="53" t="str">
        <f>IF(tblHP[[#This Row],[Lead_Score]] &gt;= $M$2, "High",
 IF(tblHP[[#This Row],[Lead_Score]] &gt;= $M$3, "Medium", "Low"))</f>
        <v>Medium</v>
      </c>
    </row>
    <row r="953" spans="1:10" x14ac:dyDescent="0.3">
      <c r="A953" s="68" t="s">
        <v>979</v>
      </c>
      <c r="B953" s="69" t="s">
        <v>19</v>
      </c>
      <c r="C953" s="69" t="s">
        <v>30</v>
      </c>
      <c r="D953" s="69">
        <f>IF(NOT(ISBLANK(tblClean[[#This Row],[Pre-Booking Date]])), 1, 0)</f>
        <v>1</v>
      </c>
      <c r="E953" s="69">
        <f>IF(NOT(ISBLANK(tblClean[[#This Row],[Booking Date]])), 1, 0)</f>
        <v>1</v>
      </c>
      <c r="F953" s="70">
        <v>1</v>
      </c>
      <c r="G953" s="42">
        <v>45958</v>
      </c>
      <c r="H953" s="66" cm="1">
        <f t="array" ref="H953">IFERROR(INDEX(tblClean[Is_Cancelled],ROW()-1),"")</f>
        <v>0</v>
      </c>
      <c r="I953" s="53">
        <f>IF(tblHP[[#This Row],[Is_Cancelled]]=1, 0,
   (IF(tblHP[[#This Row],[Lead Type]]="Hot",3,IF(tblHP[[#This Row],[Lead Type]]="Warm",2,IF(tblHP[[#This Row],[Lead Type]]="Cold",1,0)))
    + IF(tblHP[[#This Row],[Is_Booked]]=1,4,IF(tblHP[[#This Row],[Is_PreBooked]]=1,2,0))
    + IF(ISNUMBER(tblHP[[#This Row],[Customer Rating]]), tblHP[[#This Row],[Customer Rating]]/10*2, 0)
   )
)</f>
        <v>7.2</v>
      </c>
      <c r="J953" s="53" t="str">
        <f>IF(tblHP[[#This Row],[Lead_Score]] &gt;= $M$2, "High",
 IF(tblHP[[#This Row],[Lead_Score]] &gt;= $M$3, "Medium", "Low"))</f>
        <v>Low</v>
      </c>
    </row>
    <row r="954" spans="1:10" x14ac:dyDescent="0.3">
      <c r="A954" s="65" t="s">
        <v>980</v>
      </c>
      <c r="B954" s="66" t="s">
        <v>19</v>
      </c>
      <c r="C954" s="66" t="s">
        <v>16</v>
      </c>
      <c r="D954" s="66">
        <f>IF(NOT(ISBLANK(tblClean[[#This Row],[Pre-Booking Date]])), 1, 0)</f>
        <v>1</v>
      </c>
      <c r="E954" s="66">
        <f>IF(NOT(ISBLANK(tblClean[[#This Row],[Booking Date]])), 1, 0)</f>
        <v>1</v>
      </c>
      <c r="F954" s="67">
        <v>1</v>
      </c>
      <c r="G954" s="35">
        <v>45943</v>
      </c>
      <c r="H954" s="66" cm="1">
        <f t="array" ref="H954">IFERROR(INDEX(tblClean[Is_Cancelled],ROW()-1),"")</f>
        <v>0</v>
      </c>
      <c r="I954" s="53">
        <f>IF(tblHP[[#This Row],[Is_Cancelled]]=1, 0,
   (IF(tblHP[[#This Row],[Lead Type]]="Hot",3,IF(tblHP[[#This Row],[Lead Type]]="Warm",2,IF(tblHP[[#This Row],[Lead Type]]="Cold",1,0)))
    + IF(tblHP[[#This Row],[Is_Booked]]=1,4,IF(tblHP[[#This Row],[Is_PreBooked]]=1,2,0))
    + IF(ISNUMBER(tblHP[[#This Row],[Customer Rating]]), tblHP[[#This Row],[Customer Rating]]/10*2, 0)
   )
)</f>
        <v>6.2</v>
      </c>
      <c r="J954" s="53" t="str">
        <f>IF(tblHP[[#This Row],[Lead_Score]] &gt;= $M$2, "High",
 IF(tblHP[[#This Row],[Lead_Score]] &gt;= $M$3, "Medium", "Low"))</f>
        <v>Low</v>
      </c>
    </row>
    <row r="955" spans="1:10" x14ac:dyDescent="0.3">
      <c r="A955" s="68" t="s">
        <v>981</v>
      </c>
      <c r="B955" s="69" t="s">
        <v>15</v>
      </c>
      <c r="C955" s="69" t="s">
        <v>16</v>
      </c>
      <c r="D955" s="69">
        <f>IF(NOT(ISBLANK(tblClean[[#This Row],[Pre-Booking Date]])), 1, 0)</f>
        <v>1</v>
      </c>
      <c r="E955" s="69">
        <f>IF(NOT(ISBLANK(tblClean[[#This Row],[Booking Date]])), 1, 0)</f>
        <v>1</v>
      </c>
      <c r="F955" s="70">
        <v>6</v>
      </c>
      <c r="G955" s="42">
        <v>45944</v>
      </c>
      <c r="H955" s="66" cm="1">
        <f t="array" ref="H955">IFERROR(INDEX(tblClean[Is_Cancelled],ROW()-1),"")</f>
        <v>0</v>
      </c>
      <c r="I955" s="53">
        <f>IF(tblHP[[#This Row],[Is_Cancelled]]=1, 0,
   (IF(tblHP[[#This Row],[Lead Type]]="Hot",3,IF(tblHP[[#This Row],[Lead Type]]="Warm",2,IF(tblHP[[#This Row],[Lead Type]]="Cold",1,0)))
    + IF(tblHP[[#This Row],[Is_Booked]]=1,4,IF(tblHP[[#This Row],[Is_PreBooked]]=1,2,0))
    + IF(ISNUMBER(tblHP[[#This Row],[Customer Rating]]), tblHP[[#This Row],[Customer Rating]]/10*2, 0)
   )
)</f>
        <v>7.2</v>
      </c>
      <c r="J955" s="53" t="str">
        <f>IF(tblHP[[#This Row],[Lead_Score]] &gt;= $M$2, "High",
 IF(tblHP[[#This Row],[Lead_Score]] &gt;= $M$3, "Medium", "Low"))</f>
        <v>Low</v>
      </c>
    </row>
    <row r="956" spans="1:10" x14ac:dyDescent="0.3">
      <c r="A956" s="65" t="s">
        <v>982</v>
      </c>
      <c r="B956" s="66" t="s">
        <v>15</v>
      </c>
      <c r="C956" s="66" t="s">
        <v>30</v>
      </c>
      <c r="D956" s="66">
        <f>IF(NOT(ISBLANK(tblClean[[#This Row],[Pre-Booking Date]])), 1, 0)</f>
        <v>0</v>
      </c>
      <c r="E956" s="66">
        <f>IF(NOT(ISBLANK(tblClean[[#This Row],[Booking Date]])), 1, 0)</f>
        <v>0</v>
      </c>
      <c r="F956" s="67">
        <v>1</v>
      </c>
      <c r="G956" s="35">
        <v>45952</v>
      </c>
      <c r="H956" s="66" cm="1">
        <f t="array" ref="H956">IFERROR(INDEX(tblClean[Is_Cancelled],ROW()-1),"")</f>
        <v>0</v>
      </c>
      <c r="I956" s="53">
        <f>IF(tblHP[[#This Row],[Is_Cancelled]]=1, 0,
   (IF(tblHP[[#This Row],[Lead Type]]="Hot",3,IF(tblHP[[#This Row],[Lead Type]]="Warm",2,IF(tblHP[[#This Row],[Lead Type]]="Cold",1,0)))
    + IF(tblHP[[#This Row],[Is_Booked]]=1,4,IF(tblHP[[#This Row],[Is_PreBooked]]=1,2,0))
    + IF(ISNUMBER(tblHP[[#This Row],[Customer Rating]]), tblHP[[#This Row],[Customer Rating]]/10*2, 0)
   )
)</f>
        <v>3.2</v>
      </c>
      <c r="J956" s="53" t="str">
        <f>IF(tblHP[[#This Row],[Lead_Score]] &gt;= $M$2, "High",
 IF(tblHP[[#This Row],[Lead_Score]] &gt;= $M$3, "Medium", "Low"))</f>
        <v>Low</v>
      </c>
    </row>
    <row r="957" spans="1:10" x14ac:dyDescent="0.3">
      <c r="A957" s="68" t="s">
        <v>983</v>
      </c>
      <c r="B957" s="69" t="s">
        <v>15</v>
      </c>
      <c r="C957" s="69" t="s">
        <v>16</v>
      </c>
      <c r="D957" s="69">
        <f>IF(NOT(ISBLANK(tblClean[[#This Row],[Pre-Booking Date]])), 1, 0)</f>
        <v>1</v>
      </c>
      <c r="E957" s="69">
        <f>IF(NOT(ISBLANK(tblClean[[#This Row],[Booking Date]])), 1, 0)</f>
        <v>1</v>
      </c>
      <c r="F957" s="70">
        <v>2</v>
      </c>
      <c r="G957" s="42">
        <v>45934</v>
      </c>
      <c r="H957" s="66" cm="1">
        <f t="array" ref="H957">IFERROR(INDEX(tblClean[Is_Cancelled],ROW()-1),"")</f>
        <v>0</v>
      </c>
      <c r="I957" s="53">
        <f>IF(tblHP[[#This Row],[Is_Cancelled]]=1, 0,
   (IF(tblHP[[#This Row],[Lead Type]]="Hot",3,IF(tblHP[[#This Row],[Lead Type]]="Warm",2,IF(tblHP[[#This Row],[Lead Type]]="Cold",1,0)))
    + IF(tblHP[[#This Row],[Is_Booked]]=1,4,IF(tblHP[[#This Row],[Is_PreBooked]]=1,2,0))
    + IF(ISNUMBER(tblHP[[#This Row],[Customer Rating]]), tblHP[[#This Row],[Customer Rating]]/10*2, 0)
   )
)</f>
        <v>6.4</v>
      </c>
      <c r="J957" s="53" t="str">
        <f>IF(tblHP[[#This Row],[Lead_Score]] &gt;= $M$2, "High",
 IF(tblHP[[#This Row],[Lead_Score]] &gt;= $M$3, "Medium", "Low"))</f>
        <v>Low</v>
      </c>
    </row>
    <row r="958" spans="1:10" x14ac:dyDescent="0.3">
      <c r="A958" s="65" t="s">
        <v>984</v>
      </c>
      <c r="B958" s="66" t="s">
        <v>32</v>
      </c>
      <c r="C958" s="66" t="s">
        <v>22</v>
      </c>
      <c r="D958" s="66">
        <f>IF(NOT(ISBLANK(tblClean[[#This Row],[Pre-Booking Date]])), 1, 0)</f>
        <v>1</v>
      </c>
      <c r="E958" s="66">
        <f>IF(NOT(ISBLANK(tblClean[[#This Row],[Booking Date]])), 1, 0)</f>
        <v>1</v>
      </c>
      <c r="F958" s="67"/>
      <c r="G958" s="35">
        <v>45946</v>
      </c>
      <c r="H958" s="66" cm="1">
        <f t="array" ref="H958">IFERROR(INDEX(tblClean[Is_Cancelled],ROW()-1),"")</f>
        <v>1</v>
      </c>
      <c r="I958" s="53">
        <f>IF(tblHP[[#This Row],[Is_Cancelled]]=1, 0,
   (IF(tblHP[[#This Row],[Lead Type]]="Hot",3,IF(tblHP[[#This Row],[Lead Type]]="Warm",2,IF(tblHP[[#This Row],[Lead Type]]="Cold",1,0)))
    + IF(tblHP[[#This Row],[Is_Booked]]=1,4,IF(tblHP[[#This Row],[Is_PreBooked]]=1,2,0))
    + IF(ISNUMBER(tblHP[[#This Row],[Customer Rating]]), tblHP[[#This Row],[Customer Rating]]/10*2, 0)
   )
)</f>
        <v>0</v>
      </c>
      <c r="J958" s="53" t="str">
        <f>IF(tblHP[[#This Row],[Lead_Score]] &gt;= $M$2, "High",
 IF(tblHP[[#This Row],[Lead_Score]] &gt;= $M$3, "Medium", "Low"))</f>
        <v>Low</v>
      </c>
    </row>
    <row r="959" spans="1:10" x14ac:dyDescent="0.3">
      <c r="A959" s="68" t="s">
        <v>985</v>
      </c>
      <c r="B959" s="69" t="s">
        <v>15</v>
      </c>
      <c r="C959" s="69" t="s">
        <v>16</v>
      </c>
      <c r="D959" s="69">
        <f>IF(NOT(ISBLANK(tblClean[[#This Row],[Pre-Booking Date]])), 1, 0)</f>
        <v>1</v>
      </c>
      <c r="E959" s="69">
        <f>IF(NOT(ISBLANK(tblClean[[#This Row],[Booking Date]])), 1, 0)</f>
        <v>1</v>
      </c>
      <c r="F959" s="70">
        <v>10</v>
      </c>
      <c r="G959" s="42">
        <v>45953</v>
      </c>
      <c r="H959" s="66" cm="1">
        <f t="array" ref="H959">IFERROR(INDEX(tblClean[Is_Cancelled],ROW()-1),"")</f>
        <v>0</v>
      </c>
      <c r="I959" s="53">
        <f>IF(tblHP[[#This Row],[Is_Cancelled]]=1, 0,
   (IF(tblHP[[#This Row],[Lead Type]]="Hot",3,IF(tblHP[[#This Row],[Lead Type]]="Warm",2,IF(tblHP[[#This Row],[Lead Type]]="Cold",1,0)))
    + IF(tblHP[[#This Row],[Is_Booked]]=1,4,IF(tblHP[[#This Row],[Is_PreBooked]]=1,2,0))
    + IF(ISNUMBER(tblHP[[#This Row],[Customer Rating]]), tblHP[[#This Row],[Customer Rating]]/10*2, 0)
   )
)</f>
        <v>8</v>
      </c>
      <c r="J959" s="53" t="str">
        <f>IF(tblHP[[#This Row],[Lead_Score]] &gt;= $M$2, "High",
 IF(tblHP[[#This Row],[Lead_Score]] &gt;= $M$3, "Medium", "Low"))</f>
        <v>Medium</v>
      </c>
    </row>
    <row r="960" spans="1:10" x14ac:dyDescent="0.3">
      <c r="A960" s="65" t="s">
        <v>986</v>
      </c>
      <c r="B960" s="66" t="s">
        <v>15</v>
      </c>
      <c r="C960" s="66" t="s">
        <v>16</v>
      </c>
      <c r="D960" s="66">
        <f>IF(NOT(ISBLANK(tblClean[[#This Row],[Pre-Booking Date]])), 1, 0)</f>
        <v>1</v>
      </c>
      <c r="E960" s="66">
        <f>IF(NOT(ISBLANK(tblClean[[#This Row],[Booking Date]])), 1, 0)</f>
        <v>1</v>
      </c>
      <c r="F960" s="67">
        <v>1</v>
      </c>
      <c r="G960" s="35">
        <v>45960</v>
      </c>
      <c r="H960" s="66" cm="1">
        <f t="array" ref="H960">IFERROR(INDEX(tblClean[Is_Cancelled],ROW()-1),"")</f>
        <v>0</v>
      </c>
      <c r="I960" s="53">
        <f>IF(tblHP[[#This Row],[Is_Cancelled]]=1, 0,
   (IF(tblHP[[#This Row],[Lead Type]]="Hot",3,IF(tblHP[[#This Row],[Lead Type]]="Warm",2,IF(tblHP[[#This Row],[Lead Type]]="Cold",1,0)))
    + IF(tblHP[[#This Row],[Is_Booked]]=1,4,IF(tblHP[[#This Row],[Is_PreBooked]]=1,2,0))
    + IF(ISNUMBER(tblHP[[#This Row],[Customer Rating]]), tblHP[[#This Row],[Customer Rating]]/10*2, 0)
   )
)</f>
        <v>6.2</v>
      </c>
      <c r="J960" s="53" t="str">
        <f>IF(tblHP[[#This Row],[Lead_Score]] &gt;= $M$2, "High",
 IF(tblHP[[#This Row],[Lead_Score]] &gt;= $M$3, "Medium", "Low"))</f>
        <v>Low</v>
      </c>
    </row>
    <row r="961" spans="1:10" x14ac:dyDescent="0.3">
      <c r="A961" s="68" t="s">
        <v>987</v>
      </c>
      <c r="B961" s="69" t="s">
        <v>15</v>
      </c>
      <c r="C961" s="69" t="s">
        <v>22</v>
      </c>
      <c r="D961" s="69">
        <f>IF(NOT(ISBLANK(tblClean[[#This Row],[Pre-Booking Date]])), 1, 0)</f>
        <v>1</v>
      </c>
      <c r="E961" s="69">
        <f>IF(NOT(ISBLANK(tblClean[[#This Row],[Booking Date]])), 1, 0)</f>
        <v>1</v>
      </c>
      <c r="F961" s="70"/>
      <c r="G961" s="42">
        <v>45945</v>
      </c>
      <c r="H961" s="66" cm="1">
        <f t="array" ref="H961">IFERROR(INDEX(tblClean[Is_Cancelled],ROW()-1),"")</f>
        <v>1</v>
      </c>
      <c r="I961" s="53">
        <f>IF(tblHP[[#This Row],[Is_Cancelled]]=1, 0,
   (IF(tblHP[[#This Row],[Lead Type]]="Hot",3,IF(tblHP[[#This Row],[Lead Type]]="Warm",2,IF(tblHP[[#This Row],[Lead Type]]="Cold",1,0)))
    + IF(tblHP[[#This Row],[Is_Booked]]=1,4,IF(tblHP[[#This Row],[Is_PreBooked]]=1,2,0))
    + IF(ISNUMBER(tblHP[[#This Row],[Customer Rating]]), tblHP[[#This Row],[Customer Rating]]/10*2, 0)
   )
)</f>
        <v>0</v>
      </c>
      <c r="J961" s="53" t="str">
        <f>IF(tblHP[[#This Row],[Lead_Score]] &gt;= $M$2, "High",
 IF(tblHP[[#This Row],[Lead_Score]] &gt;= $M$3, "Medium", "Low"))</f>
        <v>Low</v>
      </c>
    </row>
    <row r="962" spans="1:10" x14ac:dyDescent="0.3">
      <c r="A962" s="65" t="s">
        <v>988</v>
      </c>
      <c r="B962" s="66" t="s">
        <v>15</v>
      </c>
      <c r="C962" s="66" t="s">
        <v>30</v>
      </c>
      <c r="D962" s="66">
        <f>IF(NOT(ISBLANK(tblClean[[#This Row],[Pre-Booking Date]])), 1, 0)</f>
        <v>1</v>
      </c>
      <c r="E962" s="66">
        <f>IF(NOT(ISBLANK(tblClean[[#This Row],[Booking Date]])), 1, 0)</f>
        <v>1</v>
      </c>
      <c r="F962" s="67">
        <v>8</v>
      </c>
      <c r="G962" s="35">
        <v>45933</v>
      </c>
      <c r="H962" s="66" cm="1">
        <f t="array" ref="H962">IFERROR(INDEX(tblClean[Is_Cancelled],ROW()-1),"")</f>
        <v>0</v>
      </c>
      <c r="I962" s="53">
        <f>IF(tblHP[[#This Row],[Is_Cancelled]]=1, 0,
   (IF(tblHP[[#This Row],[Lead Type]]="Hot",3,IF(tblHP[[#This Row],[Lead Type]]="Warm",2,IF(tblHP[[#This Row],[Lead Type]]="Cold",1,0)))
    + IF(tblHP[[#This Row],[Is_Booked]]=1,4,IF(tblHP[[#This Row],[Is_PreBooked]]=1,2,0))
    + IF(ISNUMBER(tblHP[[#This Row],[Customer Rating]]), tblHP[[#This Row],[Customer Rating]]/10*2, 0)
   )
)</f>
        <v>8.6</v>
      </c>
      <c r="J962" s="53" t="str">
        <f>IF(tblHP[[#This Row],[Lead_Score]] &gt;= $M$2, "High",
 IF(tblHP[[#This Row],[Lead_Score]] &gt;= $M$3, "Medium", "Low"))</f>
        <v>High</v>
      </c>
    </row>
    <row r="963" spans="1:10" x14ac:dyDescent="0.3">
      <c r="A963" s="68" t="s">
        <v>989</v>
      </c>
      <c r="B963" s="69" t="s">
        <v>21</v>
      </c>
      <c r="C963" s="69" t="s">
        <v>16</v>
      </c>
      <c r="D963" s="69">
        <f>IF(NOT(ISBLANK(tblClean[[#This Row],[Pre-Booking Date]])), 1, 0)</f>
        <v>1</v>
      </c>
      <c r="E963" s="69">
        <f>IF(NOT(ISBLANK(tblClean[[#This Row],[Booking Date]])), 1, 0)</f>
        <v>1</v>
      </c>
      <c r="F963" s="70">
        <v>6</v>
      </c>
      <c r="G963" s="42">
        <v>45959</v>
      </c>
      <c r="H963" s="66" cm="1">
        <f t="array" ref="H963">IFERROR(INDEX(tblClean[Is_Cancelled],ROW()-1),"")</f>
        <v>0</v>
      </c>
      <c r="I963" s="53">
        <f>IF(tblHP[[#This Row],[Is_Cancelled]]=1, 0,
   (IF(tblHP[[#This Row],[Lead Type]]="Hot",3,IF(tblHP[[#This Row],[Lead Type]]="Warm",2,IF(tblHP[[#This Row],[Lead Type]]="Cold",1,0)))
    + IF(tblHP[[#This Row],[Is_Booked]]=1,4,IF(tblHP[[#This Row],[Is_PreBooked]]=1,2,0))
    + IF(ISNUMBER(tblHP[[#This Row],[Customer Rating]]), tblHP[[#This Row],[Customer Rating]]/10*2, 0)
   )
)</f>
        <v>7.2</v>
      </c>
      <c r="J963" s="53" t="str">
        <f>IF(tblHP[[#This Row],[Lead_Score]] &gt;= $M$2, "High",
 IF(tblHP[[#This Row],[Lead_Score]] &gt;= $M$3, "Medium", "Low"))</f>
        <v>Low</v>
      </c>
    </row>
    <row r="964" spans="1:10" x14ac:dyDescent="0.3">
      <c r="A964" s="65" t="s">
        <v>990</v>
      </c>
      <c r="B964" s="66" t="s">
        <v>32</v>
      </c>
      <c r="C964" s="66" t="s">
        <v>22</v>
      </c>
      <c r="D964" s="66">
        <f>IF(NOT(ISBLANK(tblClean[[#This Row],[Pre-Booking Date]])), 1, 0)</f>
        <v>1</v>
      </c>
      <c r="E964" s="66">
        <f>IF(NOT(ISBLANK(tblClean[[#This Row],[Booking Date]])), 1, 0)</f>
        <v>1</v>
      </c>
      <c r="F964" s="67"/>
      <c r="G964" s="35">
        <v>45933</v>
      </c>
      <c r="H964" s="66" cm="1">
        <f t="array" ref="H964">IFERROR(INDEX(tblClean[Is_Cancelled],ROW()-1),"")</f>
        <v>1</v>
      </c>
      <c r="I964" s="53">
        <f>IF(tblHP[[#This Row],[Is_Cancelled]]=1, 0,
   (IF(tblHP[[#This Row],[Lead Type]]="Hot",3,IF(tblHP[[#This Row],[Lead Type]]="Warm",2,IF(tblHP[[#This Row],[Lead Type]]="Cold",1,0)))
    + IF(tblHP[[#This Row],[Is_Booked]]=1,4,IF(tblHP[[#This Row],[Is_PreBooked]]=1,2,0))
    + IF(ISNUMBER(tblHP[[#This Row],[Customer Rating]]), tblHP[[#This Row],[Customer Rating]]/10*2, 0)
   )
)</f>
        <v>0</v>
      </c>
      <c r="J964" s="53" t="str">
        <f>IF(tblHP[[#This Row],[Lead_Score]] &gt;= $M$2, "High",
 IF(tblHP[[#This Row],[Lead_Score]] &gt;= $M$3, "Medium", "Low"))</f>
        <v>Low</v>
      </c>
    </row>
    <row r="965" spans="1:10" x14ac:dyDescent="0.3">
      <c r="A965" s="68" t="s">
        <v>991</v>
      </c>
      <c r="B965" s="69" t="s">
        <v>19</v>
      </c>
      <c r="C965" s="69" t="s">
        <v>30</v>
      </c>
      <c r="D965" s="69">
        <f>IF(NOT(ISBLANK(tblClean[[#This Row],[Pre-Booking Date]])), 1, 0)</f>
        <v>0</v>
      </c>
      <c r="E965" s="69">
        <f>IF(NOT(ISBLANK(tblClean[[#This Row],[Booking Date]])), 1, 0)</f>
        <v>0</v>
      </c>
      <c r="F965" s="70">
        <v>3</v>
      </c>
      <c r="G965" s="42">
        <v>45941</v>
      </c>
      <c r="H965" s="66" cm="1">
        <f t="array" ref="H965">IFERROR(INDEX(tblClean[Is_Cancelled],ROW()-1),"")</f>
        <v>0</v>
      </c>
      <c r="I965" s="53">
        <f>IF(tblHP[[#This Row],[Is_Cancelled]]=1, 0,
   (IF(tblHP[[#This Row],[Lead Type]]="Hot",3,IF(tblHP[[#This Row],[Lead Type]]="Warm",2,IF(tblHP[[#This Row],[Lead Type]]="Cold",1,0)))
    + IF(tblHP[[#This Row],[Is_Booked]]=1,4,IF(tblHP[[#This Row],[Is_PreBooked]]=1,2,0))
    + IF(ISNUMBER(tblHP[[#This Row],[Customer Rating]]), tblHP[[#This Row],[Customer Rating]]/10*2, 0)
   )
)</f>
        <v>3.6</v>
      </c>
      <c r="J965" s="53" t="str">
        <f>IF(tblHP[[#This Row],[Lead_Score]] &gt;= $M$2, "High",
 IF(tblHP[[#This Row],[Lead_Score]] &gt;= $M$3, "Medium", "Low"))</f>
        <v>Low</v>
      </c>
    </row>
    <row r="966" spans="1:10" x14ac:dyDescent="0.3">
      <c r="A966" s="65" t="s">
        <v>992</v>
      </c>
      <c r="B966" s="66" t="s">
        <v>15</v>
      </c>
      <c r="C966" s="66" t="s">
        <v>16</v>
      </c>
      <c r="D966" s="66">
        <f>IF(NOT(ISBLANK(tblClean[[#This Row],[Pre-Booking Date]])), 1, 0)</f>
        <v>1</v>
      </c>
      <c r="E966" s="66">
        <f>IF(NOT(ISBLANK(tblClean[[#This Row],[Booking Date]])), 1, 0)</f>
        <v>1</v>
      </c>
      <c r="F966" s="67">
        <v>9</v>
      </c>
      <c r="G966" s="35">
        <v>45950</v>
      </c>
      <c r="H966" s="66" cm="1">
        <f t="array" ref="H966">IFERROR(INDEX(tblClean[Is_Cancelled],ROW()-1),"")</f>
        <v>0</v>
      </c>
      <c r="I966" s="53">
        <f>IF(tblHP[[#This Row],[Is_Cancelled]]=1, 0,
   (IF(tblHP[[#This Row],[Lead Type]]="Hot",3,IF(tblHP[[#This Row],[Lead Type]]="Warm",2,IF(tblHP[[#This Row],[Lead Type]]="Cold",1,0)))
    + IF(tblHP[[#This Row],[Is_Booked]]=1,4,IF(tblHP[[#This Row],[Is_PreBooked]]=1,2,0))
    + IF(ISNUMBER(tblHP[[#This Row],[Customer Rating]]), tblHP[[#This Row],[Customer Rating]]/10*2, 0)
   )
)</f>
        <v>7.8</v>
      </c>
      <c r="J966" s="53" t="str">
        <f>IF(tblHP[[#This Row],[Lead_Score]] &gt;= $M$2, "High",
 IF(tblHP[[#This Row],[Lead_Score]] &gt;= $M$3, "Medium", "Low"))</f>
        <v>Medium</v>
      </c>
    </row>
    <row r="967" spans="1:10" x14ac:dyDescent="0.3">
      <c r="A967" s="68" t="s">
        <v>993</v>
      </c>
      <c r="B967" s="69" t="s">
        <v>21</v>
      </c>
      <c r="C967" s="69" t="s">
        <v>16</v>
      </c>
      <c r="D967" s="69">
        <f>IF(NOT(ISBLANK(tblClean[[#This Row],[Pre-Booking Date]])), 1, 0)</f>
        <v>1</v>
      </c>
      <c r="E967" s="69">
        <f>IF(NOT(ISBLANK(tblClean[[#This Row],[Booking Date]])), 1, 0)</f>
        <v>1</v>
      </c>
      <c r="F967" s="70">
        <v>7</v>
      </c>
      <c r="G967" s="42">
        <v>45935</v>
      </c>
      <c r="H967" s="66" cm="1">
        <f t="array" ref="H967">IFERROR(INDEX(tblClean[Is_Cancelled],ROW()-1),"")</f>
        <v>0</v>
      </c>
      <c r="I967" s="53">
        <f>IF(tblHP[[#This Row],[Is_Cancelled]]=1, 0,
   (IF(tblHP[[#This Row],[Lead Type]]="Hot",3,IF(tblHP[[#This Row],[Lead Type]]="Warm",2,IF(tblHP[[#This Row],[Lead Type]]="Cold",1,0)))
    + IF(tblHP[[#This Row],[Is_Booked]]=1,4,IF(tblHP[[#This Row],[Is_PreBooked]]=1,2,0))
    + IF(ISNUMBER(tblHP[[#This Row],[Customer Rating]]), tblHP[[#This Row],[Customer Rating]]/10*2, 0)
   )
)</f>
        <v>7.4</v>
      </c>
      <c r="J967" s="53" t="str">
        <f>IF(tblHP[[#This Row],[Lead_Score]] &gt;= $M$2, "High",
 IF(tblHP[[#This Row],[Lead_Score]] &gt;= $M$3, "Medium", "Low"))</f>
        <v>Low</v>
      </c>
    </row>
    <row r="968" spans="1:10" x14ac:dyDescent="0.3">
      <c r="A968" s="65" t="s">
        <v>994</v>
      </c>
      <c r="B968" s="66" t="s">
        <v>21</v>
      </c>
      <c r="C968" s="66" t="s">
        <v>16</v>
      </c>
      <c r="D968" s="66">
        <f>IF(NOT(ISBLANK(tblClean[[#This Row],[Pre-Booking Date]])), 1, 0)</f>
        <v>0</v>
      </c>
      <c r="E968" s="66">
        <f>IF(NOT(ISBLANK(tblClean[[#This Row],[Booking Date]])), 1, 0)</f>
        <v>0</v>
      </c>
      <c r="F968" s="67">
        <v>4</v>
      </c>
      <c r="G968" s="35">
        <v>45933</v>
      </c>
      <c r="H968" s="66" cm="1">
        <f t="array" ref="H968">IFERROR(INDEX(tblClean[Is_Cancelled],ROW()-1),"")</f>
        <v>0</v>
      </c>
      <c r="I968" s="53">
        <f>IF(tblHP[[#This Row],[Is_Cancelled]]=1, 0,
   (IF(tblHP[[#This Row],[Lead Type]]="Hot",3,IF(tblHP[[#This Row],[Lead Type]]="Warm",2,IF(tblHP[[#This Row],[Lead Type]]="Cold",1,0)))
    + IF(tblHP[[#This Row],[Is_Booked]]=1,4,IF(tblHP[[#This Row],[Is_PreBooked]]=1,2,0))
    + IF(ISNUMBER(tblHP[[#This Row],[Customer Rating]]), tblHP[[#This Row],[Customer Rating]]/10*2, 0)
   )
)</f>
        <v>2.8</v>
      </c>
      <c r="J968" s="53" t="str">
        <f>IF(tblHP[[#This Row],[Lead_Score]] &gt;= $M$2, "High",
 IF(tblHP[[#This Row],[Lead_Score]] &gt;= $M$3, "Medium", "Low"))</f>
        <v>Low</v>
      </c>
    </row>
    <row r="969" spans="1:10" x14ac:dyDescent="0.3">
      <c r="A969" s="68" t="s">
        <v>995</v>
      </c>
      <c r="B969" s="69" t="s">
        <v>21</v>
      </c>
      <c r="C969" s="69" t="s">
        <v>16</v>
      </c>
      <c r="D969" s="69">
        <f>IF(NOT(ISBLANK(tblClean[[#This Row],[Pre-Booking Date]])), 1, 0)</f>
        <v>1</v>
      </c>
      <c r="E969" s="69">
        <f>IF(NOT(ISBLANK(tblClean[[#This Row],[Booking Date]])), 1, 0)</f>
        <v>1</v>
      </c>
      <c r="F969" s="70">
        <v>7</v>
      </c>
      <c r="G969" s="42">
        <v>45935</v>
      </c>
      <c r="H969" s="66" cm="1">
        <f t="array" ref="H969">IFERROR(INDEX(tblClean[Is_Cancelled],ROW()-1),"")</f>
        <v>0</v>
      </c>
      <c r="I969" s="53">
        <f>IF(tblHP[[#This Row],[Is_Cancelled]]=1, 0,
   (IF(tblHP[[#This Row],[Lead Type]]="Hot",3,IF(tblHP[[#This Row],[Lead Type]]="Warm",2,IF(tblHP[[#This Row],[Lead Type]]="Cold",1,0)))
    + IF(tblHP[[#This Row],[Is_Booked]]=1,4,IF(tblHP[[#This Row],[Is_PreBooked]]=1,2,0))
    + IF(ISNUMBER(tblHP[[#This Row],[Customer Rating]]), tblHP[[#This Row],[Customer Rating]]/10*2, 0)
   )
)</f>
        <v>7.4</v>
      </c>
      <c r="J969" s="53" t="str">
        <f>IF(tblHP[[#This Row],[Lead_Score]] &gt;= $M$2, "High",
 IF(tblHP[[#This Row],[Lead_Score]] &gt;= $M$3, "Medium", "Low"))</f>
        <v>Low</v>
      </c>
    </row>
    <row r="970" spans="1:10" x14ac:dyDescent="0.3">
      <c r="A970" s="65" t="s">
        <v>996</v>
      </c>
      <c r="B970" s="66" t="s">
        <v>19</v>
      </c>
      <c r="C970" s="66" t="s">
        <v>22</v>
      </c>
      <c r="D970" s="66">
        <f>IF(NOT(ISBLANK(tblClean[[#This Row],[Pre-Booking Date]])), 1, 0)</f>
        <v>1</v>
      </c>
      <c r="E970" s="66">
        <f>IF(NOT(ISBLANK(tblClean[[#This Row],[Booking Date]])), 1, 0)</f>
        <v>1</v>
      </c>
      <c r="F970" s="67"/>
      <c r="G970" s="35">
        <v>45939</v>
      </c>
      <c r="H970" s="66" cm="1">
        <f t="array" ref="H970">IFERROR(INDEX(tblClean[Is_Cancelled],ROW()-1),"")</f>
        <v>1</v>
      </c>
      <c r="I970" s="53">
        <f>IF(tblHP[[#This Row],[Is_Cancelled]]=1, 0,
   (IF(tblHP[[#This Row],[Lead Type]]="Hot",3,IF(tblHP[[#This Row],[Lead Type]]="Warm",2,IF(tblHP[[#This Row],[Lead Type]]="Cold",1,0)))
    + IF(tblHP[[#This Row],[Is_Booked]]=1,4,IF(tblHP[[#This Row],[Is_PreBooked]]=1,2,0))
    + IF(ISNUMBER(tblHP[[#This Row],[Customer Rating]]), tblHP[[#This Row],[Customer Rating]]/10*2, 0)
   )
)</f>
        <v>0</v>
      </c>
      <c r="J970" s="53" t="str">
        <f>IF(tblHP[[#This Row],[Lead_Score]] &gt;= $M$2, "High",
 IF(tblHP[[#This Row],[Lead_Score]] &gt;= $M$3, "Medium", "Low"))</f>
        <v>Low</v>
      </c>
    </row>
    <row r="971" spans="1:10" x14ac:dyDescent="0.3">
      <c r="A971" s="68" t="s">
        <v>997</v>
      </c>
      <c r="B971" s="69" t="s">
        <v>15</v>
      </c>
      <c r="C971" s="69" t="s">
        <v>16</v>
      </c>
      <c r="D971" s="69">
        <f>IF(NOT(ISBLANK(tblClean[[#This Row],[Pre-Booking Date]])), 1, 0)</f>
        <v>0</v>
      </c>
      <c r="E971" s="69">
        <f>IF(NOT(ISBLANK(tblClean[[#This Row],[Booking Date]])), 1, 0)</f>
        <v>0</v>
      </c>
      <c r="F971" s="70">
        <v>6</v>
      </c>
      <c r="G971" s="42">
        <v>45950</v>
      </c>
      <c r="H971" s="66" cm="1">
        <f t="array" ref="H971">IFERROR(INDEX(tblClean[Is_Cancelled],ROW()-1),"")</f>
        <v>0</v>
      </c>
      <c r="I971" s="53">
        <f>IF(tblHP[[#This Row],[Is_Cancelled]]=1, 0,
   (IF(tblHP[[#This Row],[Lead Type]]="Hot",3,IF(tblHP[[#This Row],[Lead Type]]="Warm",2,IF(tblHP[[#This Row],[Lead Type]]="Cold",1,0)))
    + IF(tblHP[[#This Row],[Is_Booked]]=1,4,IF(tblHP[[#This Row],[Is_PreBooked]]=1,2,0))
    + IF(ISNUMBER(tblHP[[#This Row],[Customer Rating]]), tblHP[[#This Row],[Customer Rating]]/10*2, 0)
   )
)</f>
        <v>3.2</v>
      </c>
      <c r="J971" s="53" t="str">
        <f>IF(tblHP[[#This Row],[Lead_Score]] &gt;= $M$2, "High",
 IF(tblHP[[#This Row],[Lead_Score]] &gt;= $M$3, "Medium", "Low"))</f>
        <v>Low</v>
      </c>
    </row>
    <row r="972" spans="1:10" x14ac:dyDescent="0.3">
      <c r="A972" s="65" t="s">
        <v>998</v>
      </c>
      <c r="B972" s="66" t="s">
        <v>32</v>
      </c>
      <c r="C972" s="66" t="s">
        <v>30</v>
      </c>
      <c r="D972" s="66">
        <f>IF(NOT(ISBLANK(tblClean[[#This Row],[Pre-Booking Date]])), 1, 0)</f>
        <v>1</v>
      </c>
      <c r="E972" s="66">
        <f>IF(NOT(ISBLANK(tblClean[[#This Row],[Booking Date]])), 1, 0)</f>
        <v>1</v>
      </c>
      <c r="F972" s="67">
        <v>10</v>
      </c>
      <c r="G972" s="35">
        <v>45951</v>
      </c>
      <c r="H972" s="66" cm="1">
        <f t="array" ref="H972">IFERROR(INDEX(tblClean[Is_Cancelled],ROW()-1),"")</f>
        <v>0</v>
      </c>
      <c r="I972" s="53">
        <f>IF(tblHP[[#This Row],[Is_Cancelled]]=1, 0,
   (IF(tblHP[[#This Row],[Lead Type]]="Hot",3,IF(tblHP[[#This Row],[Lead Type]]="Warm",2,IF(tblHP[[#This Row],[Lead Type]]="Cold",1,0)))
    + IF(tblHP[[#This Row],[Is_Booked]]=1,4,IF(tblHP[[#This Row],[Is_PreBooked]]=1,2,0))
    + IF(ISNUMBER(tblHP[[#This Row],[Customer Rating]]), tblHP[[#This Row],[Customer Rating]]/10*2, 0)
   )
)</f>
        <v>9</v>
      </c>
      <c r="J972" s="53" t="str">
        <f>IF(tblHP[[#This Row],[Lead_Score]] &gt;= $M$2, "High",
 IF(tblHP[[#This Row],[Lead_Score]] &gt;= $M$3, "Medium", "Low"))</f>
        <v>High</v>
      </c>
    </row>
    <row r="973" spans="1:10" x14ac:dyDescent="0.3">
      <c r="A973" s="68" t="s">
        <v>999</v>
      </c>
      <c r="B973" s="69" t="s">
        <v>32</v>
      </c>
      <c r="C973" s="69" t="s">
        <v>22</v>
      </c>
      <c r="D973" s="69">
        <f>IF(NOT(ISBLANK(tblClean[[#This Row],[Pre-Booking Date]])), 1, 0)</f>
        <v>1</v>
      </c>
      <c r="E973" s="69">
        <f>IF(NOT(ISBLANK(tblClean[[#This Row],[Booking Date]])), 1, 0)</f>
        <v>1</v>
      </c>
      <c r="F973" s="70"/>
      <c r="G973" s="42">
        <v>45949</v>
      </c>
      <c r="H973" s="66" cm="1">
        <f t="array" ref="H973">IFERROR(INDEX(tblClean[Is_Cancelled],ROW()-1),"")</f>
        <v>1</v>
      </c>
      <c r="I973" s="53">
        <f>IF(tblHP[[#This Row],[Is_Cancelled]]=1, 0,
   (IF(tblHP[[#This Row],[Lead Type]]="Hot",3,IF(tblHP[[#This Row],[Lead Type]]="Warm",2,IF(tblHP[[#This Row],[Lead Type]]="Cold",1,0)))
    + IF(tblHP[[#This Row],[Is_Booked]]=1,4,IF(tblHP[[#This Row],[Is_PreBooked]]=1,2,0))
    + IF(ISNUMBER(tblHP[[#This Row],[Customer Rating]]), tblHP[[#This Row],[Customer Rating]]/10*2, 0)
   )
)</f>
        <v>0</v>
      </c>
      <c r="J973" s="53" t="str">
        <f>IF(tblHP[[#This Row],[Lead_Score]] &gt;= $M$2, "High",
 IF(tblHP[[#This Row],[Lead_Score]] &gt;= $M$3, "Medium", "Low"))</f>
        <v>Low</v>
      </c>
    </row>
    <row r="974" spans="1:10" x14ac:dyDescent="0.3">
      <c r="A974" s="65" t="s">
        <v>1000</v>
      </c>
      <c r="B974" s="66" t="s">
        <v>21</v>
      </c>
      <c r="C974" s="66" t="s">
        <v>30</v>
      </c>
      <c r="D974" s="66">
        <f>IF(NOT(ISBLANK(tblClean[[#This Row],[Pre-Booking Date]])), 1, 0)</f>
        <v>1</v>
      </c>
      <c r="E974" s="66">
        <f>IF(NOT(ISBLANK(tblClean[[#This Row],[Booking Date]])), 1, 0)</f>
        <v>1</v>
      </c>
      <c r="F974" s="67">
        <v>10</v>
      </c>
      <c r="G974" s="35">
        <v>45948</v>
      </c>
      <c r="H974" s="66" cm="1">
        <f t="array" ref="H974">IFERROR(INDEX(tblClean[Is_Cancelled],ROW()-1),"")</f>
        <v>0</v>
      </c>
      <c r="I974" s="53">
        <f>IF(tblHP[[#This Row],[Is_Cancelled]]=1, 0,
   (IF(tblHP[[#This Row],[Lead Type]]="Hot",3,IF(tblHP[[#This Row],[Lead Type]]="Warm",2,IF(tblHP[[#This Row],[Lead Type]]="Cold",1,0)))
    + IF(tblHP[[#This Row],[Is_Booked]]=1,4,IF(tblHP[[#This Row],[Is_PreBooked]]=1,2,0))
    + IF(ISNUMBER(tblHP[[#This Row],[Customer Rating]]), tblHP[[#This Row],[Customer Rating]]/10*2, 0)
   )
)</f>
        <v>9</v>
      </c>
      <c r="J974" s="53" t="str">
        <f>IF(tblHP[[#This Row],[Lead_Score]] &gt;= $M$2, "High",
 IF(tblHP[[#This Row],[Lead_Score]] &gt;= $M$3, "Medium", "Low"))</f>
        <v>High</v>
      </c>
    </row>
    <row r="975" spans="1:10" x14ac:dyDescent="0.3">
      <c r="A975" s="68" t="s">
        <v>1001</v>
      </c>
      <c r="B975" s="69" t="s">
        <v>19</v>
      </c>
      <c r="C975" s="69" t="s">
        <v>16</v>
      </c>
      <c r="D975" s="69">
        <f>IF(NOT(ISBLANK(tblClean[[#This Row],[Pre-Booking Date]])), 1, 0)</f>
        <v>1</v>
      </c>
      <c r="E975" s="69">
        <f>IF(NOT(ISBLANK(tblClean[[#This Row],[Booking Date]])), 1, 0)</f>
        <v>1</v>
      </c>
      <c r="F975" s="70">
        <v>9</v>
      </c>
      <c r="G975" s="42">
        <v>45953</v>
      </c>
      <c r="H975" s="66" cm="1">
        <f t="array" ref="H975">IFERROR(INDEX(tblClean[Is_Cancelled],ROW()-1),"")</f>
        <v>0</v>
      </c>
      <c r="I975" s="53">
        <f>IF(tblHP[[#This Row],[Is_Cancelled]]=1, 0,
   (IF(tblHP[[#This Row],[Lead Type]]="Hot",3,IF(tblHP[[#This Row],[Lead Type]]="Warm",2,IF(tblHP[[#This Row],[Lead Type]]="Cold",1,0)))
    + IF(tblHP[[#This Row],[Is_Booked]]=1,4,IF(tblHP[[#This Row],[Is_PreBooked]]=1,2,0))
    + IF(ISNUMBER(tblHP[[#This Row],[Customer Rating]]), tblHP[[#This Row],[Customer Rating]]/10*2, 0)
   )
)</f>
        <v>7.8</v>
      </c>
      <c r="J975" s="53" t="str">
        <f>IF(tblHP[[#This Row],[Lead_Score]] &gt;= $M$2, "High",
 IF(tblHP[[#This Row],[Lead_Score]] &gt;= $M$3, "Medium", "Low"))</f>
        <v>Medium</v>
      </c>
    </row>
    <row r="976" spans="1:10" x14ac:dyDescent="0.3">
      <c r="A976" s="65" t="s">
        <v>1002</v>
      </c>
      <c r="B976" s="66" t="s">
        <v>19</v>
      </c>
      <c r="C976" s="66" t="s">
        <v>16</v>
      </c>
      <c r="D976" s="66">
        <f>IF(NOT(ISBLANK(tblClean[[#This Row],[Pre-Booking Date]])), 1, 0)</f>
        <v>1</v>
      </c>
      <c r="E976" s="66">
        <f>IF(NOT(ISBLANK(tblClean[[#This Row],[Booking Date]])), 1, 0)</f>
        <v>1</v>
      </c>
      <c r="F976" s="67">
        <v>7</v>
      </c>
      <c r="G976" s="35">
        <v>45941</v>
      </c>
      <c r="H976" s="66" cm="1">
        <f t="array" ref="H976">IFERROR(INDEX(tblClean[Is_Cancelled],ROW()-1),"")</f>
        <v>0</v>
      </c>
      <c r="I976" s="53">
        <f>IF(tblHP[[#This Row],[Is_Cancelled]]=1, 0,
   (IF(tblHP[[#This Row],[Lead Type]]="Hot",3,IF(tblHP[[#This Row],[Lead Type]]="Warm",2,IF(tblHP[[#This Row],[Lead Type]]="Cold",1,0)))
    + IF(tblHP[[#This Row],[Is_Booked]]=1,4,IF(tblHP[[#This Row],[Is_PreBooked]]=1,2,0))
    + IF(ISNUMBER(tblHP[[#This Row],[Customer Rating]]), tblHP[[#This Row],[Customer Rating]]/10*2, 0)
   )
)</f>
        <v>7.4</v>
      </c>
      <c r="J976" s="53" t="str">
        <f>IF(tblHP[[#This Row],[Lead_Score]] &gt;= $M$2, "High",
 IF(tblHP[[#This Row],[Lead_Score]] &gt;= $M$3, "Medium", "Low"))</f>
        <v>Low</v>
      </c>
    </row>
    <row r="977" spans="1:10" x14ac:dyDescent="0.3">
      <c r="A977" s="68" t="s">
        <v>1003</v>
      </c>
      <c r="B977" s="69" t="s">
        <v>19</v>
      </c>
      <c r="C977" s="69" t="s">
        <v>16</v>
      </c>
      <c r="D977" s="69">
        <f>IF(NOT(ISBLANK(tblClean[[#This Row],[Pre-Booking Date]])), 1, 0)</f>
        <v>0</v>
      </c>
      <c r="E977" s="69">
        <f>IF(NOT(ISBLANK(tblClean[[#This Row],[Booking Date]])), 1, 0)</f>
        <v>0</v>
      </c>
      <c r="F977" s="70"/>
      <c r="G977" s="42">
        <v>45943</v>
      </c>
      <c r="H977" s="66" cm="1">
        <f t="array" ref="H977">IFERROR(INDEX(tblClean[Is_Cancelled],ROW()-1),"")</f>
        <v>1</v>
      </c>
      <c r="I977" s="53">
        <f>IF(tblHP[[#This Row],[Is_Cancelled]]=1, 0,
   (IF(tblHP[[#This Row],[Lead Type]]="Hot",3,IF(tblHP[[#This Row],[Lead Type]]="Warm",2,IF(tblHP[[#This Row],[Lead Type]]="Cold",1,0)))
    + IF(tblHP[[#This Row],[Is_Booked]]=1,4,IF(tblHP[[#This Row],[Is_PreBooked]]=1,2,0))
    + IF(ISNUMBER(tblHP[[#This Row],[Customer Rating]]), tblHP[[#This Row],[Customer Rating]]/10*2, 0)
   )
)</f>
        <v>0</v>
      </c>
      <c r="J977" s="53" t="str">
        <f>IF(tblHP[[#This Row],[Lead_Score]] &gt;= $M$2, "High",
 IF(tblHP[[#This Row],[Lead_Score]] &gt;= $M$3, "Medium", "Low"))</f>
        <v>Low</v>
      </c>
    </row>
    <row r="978" spans="1:10" x14ac:dyDescent="0.3">
      <c r="A978" s="65" t="s">
        <v>1004</v>
      </c>
      <c r="B978" s="66" t="s">
        <v>32</v>
      </c>
      <c r="C978" s="66" t="s">
        <v>16</v>
      </c>
      <c r="D978" s="66">
        <f>IF(NOT(ISBLANK(tblClean[[#This Row],[Pre-Booking Date]])), 1, 0)</f>
        <v>1</v>
      </c>
      <c r="E978" s="66">
        <f>IF(NOT(ISBLANK(tblClean[[#This Row],[Booking Date]])), 1, 0)</f>
        <v>1</v>
      </c>
      <c r="F978" s="67"/>
      <c r="G978" s="35">
        <v>45950</v>
      </c>
      <c r="H978" s="66" cm="1">
        <f t="array" ref="H978">IFERROR(INDEX(tblClean[Is_Cancelled],ROW()-1),"")</f>
        <v>1</v>
      </c>
      <c r="I978" s="53">
        <f>IF(tblHP[[#This Row],[Is_Cancelled]]=1, 0,
   (IF(tblHP[[#This Row],[Lead Type]]="Hot",3,IF(tblHP[[#This Row],[Lead Type]]="Warm",2,IF(tblHP[[#This Row],[Lead Type]]="Cold",1,0)))
    + IF(tblHP[[#This Row],[Is_Booked]]=1,4,IF(tblHP[[#This Row],[Is_PreBooked]]=1,2,0))
    + IF(ISNUMBER(tblHP[[#This Row],[Customer Rating]]), tblHP[[#This Row],[Customer Rating]]/10*2, 0)
   )
)</f>
        <v>0</v>
      </c>
      <c r="J978" s="53" t="str">
        <f>IF(tblHP[[#This Row],[Lead_Score]] &gt;= $M$2, "High",
 IF(tblHP[[#This Row],[Lead_Score]] &gt;= $M$3, "Medium", "Low"))</f>
        <v>Low</v>
      </c>
    </row>
    <row r="979" spans="1:10" x14ac:dyDescent="0.3">
      <c r="A979" s="68" t="s">
        <v>1005</v>
      </c>
      <c r="B979" s="69" t="s">
        <v>21</v>
      </c>
      <c r="C979" s="69" t="s">
        <v>22</v>
      </c>
      <c r="D979" s="69">
        <f>IF(NOT(ISBLANK(tblClean[[#This Row],[Pre-Booking Date]])), 1, 0)</f>
        <v>1</v>
      </c>
      <c r="E979" s="69">
        <f>IF(NOT(ISBLANK(tblClean[[#This Row],[Booking Date]])), 1, 0)</f>
        <v>1</v>
      </c>
      <c r="F979" s="70"/>
      <c r="G979" s="42">
        <v>45947</v>
      </c>
      <c r="H979" s="66" cm="1">
        <f t="array" ref="H979">IFERROR(INDEX(tblClean[Is_Cancelled],ROW()-1),"")</f>
        <v>1</v>
      </c>
      <c r="I979" s="53">
        <f>IF(tblHP[[#This Row],[Is_Cancelled]]=1, 0,
   (IF(tblHP[[#This Row],[Lead Type]]="Hot",3,IF(tblHP[[#This Row],[Lead Type]]="Warm",2,IF(tblHP[[#This Row],[Lead Type]]="Cold",1,0)))
    + IF(tblHP[[#This Row],[Is_Booked]]=1,4,IF(tblHP[[#This Row],[Is_PreBooked]]=1,2,0))
    + IF(ISNUMBER(tblHP[[#This Row],[Customer Rating]]), tblHP[[#This Row],[Customer Rating]]/10*2, 0)
   )
)</f>
        <v>0</v>
      </c>
      <c r="J979" s="53" t="str">
        <f>IF(tblHP[[#This Row],[Lead_Score]] &gt;= $M$2, "High",
 IF(tblHP[[#This Row],[Lead_Score]] &gt;= $M$3, "Medium", "Low"))</f>
        <v>Low</v>
      </c>
    </row>
    <row r="980" spans="1:10" x14ac:dyDescent="0.3">
      <c r="A980" s="65" t="s">
        <v>1006</v>
      </c>
      <c r="B980" s="66" t="s">
        <v>15</v>
      </c>
      <c r="C980" s="66" t="s">
        <v>16</v>
      </c>
      <c r="D980" s="66">
        <f>IF(NOT(ISBLANK(tblClean[[#This Row],[Pre-Booking Date]])), 1, 0)</f>
        <v>0</v>
      </c>
      <c r="E980" s="66">
        <f>IF(NOT(ISBLANK(tblClean[[#This Row],[Booking Date]])), 1, 0)</f>
        <v>0</v>
      </c>
      <c r="F980" s="67">
        <v>8</v>
      </c>
      <c r="G980" s="35">
        <v>45940</v>
      </c>
      <c r="H980" s="66" cm="1">
        <f t="array" ref="H980">IFERROR(INDEX(tblClean[Is_Cancelled],ROW()-1),"")</f>
        <v>0</v>
      </c>
      <c r="I980" s="53">
        <f>IF(tblHP[[#This Row],[Is_Cancelled]]=1, 0,
   (IF(tblHP[[#This Row],[Lead Type]]="Hot",3,IF(tblHP[[#This Row],[Lead Type]]="Warm",2,IF(tblHP[[#This Row],[Lead Type]]="Cold",1,0)))
    + IF(tblHP[[#This Row],[Is_Booked]]=1,4,IF(tblHP[[#This Row],[Is_PreBooked]]=1,2,0))
    + IF(ISNUMBER(tblHP[[#This Row],[Customer Rating]]), tblHP[[#This Row],[Customer Rating]]/10*2, 0)
   )
)</f>
        <v>3.6</v>
      </c>
      <c r="J980" s="53" t="str">
        <f>IF(tblHP[[#This Row],[Lead_Score]] &gt;= $M$2, "High",
 IF(tblHP[[#This Row],[Lead_Score]] &gt;= $M$3, "Medium", "Low"))</f>
        <v>Low</v>
      </c>
    </row>
    <row r="981" spans="1:10" x14ac:dyDescent="0.3">
      <c r="A981" s="68" t="s">
        <v>1007</v>
      </c>
      <c r="B981" s="69" t="s">
        <v>32</v>
      </c>
      <c r="C981" s="69" t="s">
        <v>16</v>
      </c>
      <c r="D981" s="69">
        <f>IF(NOT(ISBLANK(tblClean[[#This Row],[Pre-Booking Date]])), 1, 0)</f>
        <v>1</v>
      </c>
      <c r="E981" s="69">
        <f>IF(NOT(ISBLANK(tblClean[[#This Row],[Booking Date]])), 1, 0)</f>
        <v>1</v>
      </c>
      <c r="F981" s="70">
        <v>5</v>
      </c>
      <c r="G981" s="42">
        <v>45945</v>
      </c>
      <c r="H981" s="66" cm="1">
        <f t="array" ref="H981">IFERROR(INDEX(tblClean[Is_Cancelled],ROW()-1),"")</f>
        <v>0</v>
      </c>
      <c r="I981" s="53">
        <f>IF(tblHP[[#This Row],[Is_Cancelled]]=1, 0,
   (IF(tblHP[[#This Row],[Lead Type]]="Hot",3,IF(tblHP[[#This Row],[Lead Type]]="Warm",2,IF(tblHP[[#This Row],[Lead Type]]="Cold",1,0)))
    + IF(tblHP[[#This Row],[Is_Booked]]=1,4,IF(tblHP[[#This Row],[Is_PreBooked]]=1,2,0))
    + IF(ISNUMBER(tblHP[[#This Row],[Customer Rating]]), tblHP[[#This Row],[Customer Rating]]/10*2, 0)
   )
)</f>
        <v>7</v>
      </c>
      <c r="J981" s="53" t="str">
        <f>IF(tblHP[[#This Row],[Lead_Score]] &gt;= $M$2, "High",
 IF(tblHP[[#This Row],[Lead_Score]] &gt;= $M$3, "Medium", "Low"))</f>
        <v>Low</v>
      </c>
    </row>
    <row r="982" spans="1:10" x14ac:dyDescent="0.3">
      <c r="A982" s="65" t="s">
        <v>1008</v>
      </c>
      <c r="B982" s="66" t="s">
        <v>21</v>
      </c>
      <c r="C982" s="66" t="s">
        <v>30</v>
      </c>
      <c r="D982" s="66">
        <f>IF(NOT(ISBLANK(tblClean[[#This Row],[Pre-Booking Date]])), 1, 0)</f>
        <v>1</v>
      </c>
      <c r="E982" s="66">
        <f>IF(NOT(ISBLANK(tblClean[[#This Row],[Booking Date]])), 1, 0)</f>
        <v>1</v>
      </c>
      <c r="F982" s="67">
        <v>0</v>
      </c>
      <c r="G982" s="35">
        <v>45947</v>
      </c>
      <c r="H982" s="66" cm="1">
        <f t="array" ref="H982">IFERROR(INDEX(tblClean[Is_Cancelled],ROW()-1),"")</f>
        <v>0</v>
      </c>
      <c r="I982" s="53">
        <f>IF(tblHP[[#This Row],[Is_Cancelled]]=1, 0,
   (IF(tblHP[[#This Row],[Lead Type]]="Hot",3,IF(tblHP[[#This Row],[Lead Type]]="Warm",2,IF(tblHP[[#This Row],[Lead Type]]="Cold",1,0)))
    + IF(tblHP[[#This Row],[Is_Booked]]=1,4,IF(tblHP[[#This Row],[Is_PreBooked]]=1,2,0))
    + IF(ISNUMBER(tblHP[[#This Row],[Customer Rating]]), tblHP[[#This Row],[Customer Rating]]/10*2, 0)
   )
)</f>
        <v>7</v>
      </c>
      <c r="J982" s="53" t="str">
        <f>IF(tblHP[[#This Row],[Lead_Score]] &gt;= $M$2, "High",
 IF(tblHP[[#This Row],[Lead_Score]] &gt;= $M$3, "Medium", "Low"))</f>
        <v>Low</v>
      </c>
    </row>
    <row r="983" spans="1:10" x14ac:dyDescent="0.3">
      <c r="A983" s="68" t="s">
        <v>1009</v>
      </c>
      <c r="B983" s="69" t="s">
        <v>21</v>
      </c>
      <c r="C983" s="69" t="s">
        <v>22</v>
      </c>
      <c r="D983" s="69">
        <f>IF(NOT(ISBLANK(tblClean[[#This Row],[Pre-Booking Date]])), 1, 0)</f>
        <v>1</v>
      </c>
      <c r="E983" s="69">
        <f>IF(NOT(ISBLANK(tblClean[[#This Row],[Booking Date]])), 1, 0)</f>
        <v>1</v>
      </c>
      <c r="F983" s="70"/>
      <c r="G983" s="42">
        <v>45950</v>
      </c>
      <c r="H983" s="66" cm="1">
        <f t="array" ref="H983">IFERROR(INDEX(tblClean[Is_Cancelled],ROW()-1),"")</f>
        <v>1</v>
      </c>
      <c r="I983" s="53">
        <f>IF(tblHP[[#This Row],[Is_Cancelled]]=1, 0,
   (IF(tblHP[[#This Row],[Lead Type]]="Hot",3,IF(tblHP[[#This Row],[Lead Type]]="Warm",2,IF(tblHP[[#This Row],[Lead Type]]="Cold",1,0)))
    + IF(tblHP[[#This Row],[Is_Booked]]=1,4,IF(tblHP[[#This Row],[Is_PreBooked]]=1,2,0))
    + IF(ISNUMBER(tblHP[[#This Row],[Customer Rating]]), tblHP[[#This Row],[Customer Rating]]/10*2, 0)
   )
)</f>
        <v>0</v>
      </c>
      <c r="J983" s="53" t="str">
        <f>IF(tblHP[[#This Row],[Lead_Score]] &gt;= $M$2, "High",
 IF(tblHP[[#This Row],[Lead_Score]] &gt;= $M$3, "Medium", "Low"))</f>
        <v>Low</v>
      </c>
    </row>
    <row r="984" spans="1:10" x14ac:dyDescent="0.3">
      <c r="A984" s="65" t="s">
        <v>1010</v>
      </c>
      <c r="B984" s="66" t="s">
        <v>15</v>
      </c>
      <c r="C984" s="66" t="s">
        <v>22</v>
      </c>
      <c r="D984" s="66">
        <f>IF(NOT(ISBLANK(tblClean[[#This Row],[Pre-Booking Date]])), 1, 0)</f>
        <v>1</v>
      </c>
      <c r="E984" s="66">
        <f>IF(NOT(ISBLANK(tblClean[[#This Row],[Booking Date]])), 1, 0)</f>
        <v>1</v>
      </c>
      <c r="F984" s="67"/>
      <c r="G984" s="35">
        <v>45944</v>
      </c>
      <c r="H984" s="66" cm="1">
        <f t="array" ref="H984">IFERROR(INDEX(tblClean[Is_Cancelled],ROW()-1),"")</f>
        <v>1</v>
      </c>
      <c r="I984" s="53">
        <f>IF(tblHP[[#This Row],[Is_Cancelled]]=1, 0,
   (IF(tblHP[[#This Row],[Lead Type]]="Hot",3,IF(tblHP[[#This Row],[Lead Type]]="Warm",2,IF(tblHP[[#This Row],[Lead Type]]="Cold",1,0)))
    + IF(tblHP[[#This Row],[Is_Booked]]=1,4,IF(tblHP[[#This Row],[Is_PreBooked]]=1,2,0))
    + IF(ISNUMBER(tblHP[[#This Row],[Customer Rating]]), tblHP[[#This Row],[Customer Rating]]/10*2, 0)
   )
)</f>
        <v>0</v>
      </c>
      <c r="J984" s="53" t="str">
        <f>IF(tblHP[[#This Row],[Lead_Score]] &gt;= $M$2, "High",
 IF(tblHP[[#This Row],[Lead_Score]] &gt;= $M$3, "Medium", "Low"))</f>
        <v>Low</v>
      </c>
    </row>
    <row r="985" spans="1:10" x14ac:dyDescent="0.3">
      <c r="A985" s="68" t="s">
        <v>1011</v>
      </c>
      <c r="B985" s="69" t="s">
        <v>15</v>
      </c>
      <c r="C985" s="69" t="s">
        <v>16</v>
      </c>
      <c r="D985" s="69">
        <f>IF(NOT(ISBLANK(tblClean[[#This Row],[Pre-Booking Date]])), 1, 0)</f>
        <v>1</v>
      </c>
      <c r="E985" s="69">
        <f>IF(NOT(ISBLANK(tblClean[[#This Row],[Booking Date]])), 1, 0)</f>
        <v>1</v>
      </c>
      <c r="F985" s="70">
        <v>2</v>
      </c>
      <c r="G985" s="42">
        <v>45934</v>
      </c>
      <c r="H985" s="66" cm="1">
        <f t="array" ref="H985">IFERROR(INDEX(tblClean[Is_Cancelled],ROW()-1),"")</f>
        <v>0</v>
      </c>
      <c r="I985" s="53">
        <f>IF(tblHP[[#This Row],[Is_Cancelled]]=1, 0,
   (IF(tblHP[[#This Row],[Lead Type]]="Hot",3,IF(tblHP[[#This Row],[Lead Type]]="Warm",2,IF(tblHP[[#This Row],[Lead Type]]="Cold",1,0)))
    + IF(tblHP[[#This Row],[Is_Booked]]=1,4,IF(tblHP[[#This Row],[Is_PreBooked]]=1,2,0))
    + IF(ISNUMBER(tblHP[[#This Row],[Customer Rating]]), tblHP[[#This Row],[Customer Rating]]/10*2, 0)
   )
)</f>
        <v>6.4</v>
      </c>
      <c r="J985" s="53" t="str">
        <f>IF(tblHP[[#This Row],[Lead_Score]] &gt;= $M$2, "High",
 IF(tblHP[[#This Row],[Lead_Score]] &gt;= $M$3, "Medium", "Low"))</f>
        <v>Low</v>
      </c>
    </row>
    <row r="986" spans="1:10" x14ac:dyDescent="0.3">
      <c r="A986" s="65" t="s">
        <v>1012</v>
      </c>
      <c r="B986" s="66" t="s">
        <v>15</v>
      </c>
      <c r="C986" s="66" t="s">
        <v>30</v>
      </c>
      <c r="D986" s="66">
        <f>IF(NOT(ISBLANK(tblClean[[#This Row],[Pre-Booking Date]])), 1, 0)</f>
        <v>0</v>
      </c>
      <c r="E986" s="66">
        <f>IF(NOT(ISBLANK(tblClean[[#This Row],[Booking Date]])), 1, 0)</f>
        <v>0</v>
      </c>
      <c r="F986" s="67">
        <v>2</v>
      </c>
      <c r="G986" s="35">
        <v>45956</v>
      </c>
      <c r="H986" s="66" cm="1">
        <f t="array" ref="H986">IFERROR(INDEX(tblClean[Is_Cancelled],ROW()-1),"")</f>
        <v>0</v>
      </c>
      <c r="I986" s="53">
        <f>IF(tblHP[[#This Row],[Is_Cancelled]]=1, 0,
   (IF(tblHP[[#This Row],[Lead Type]]="Hot",3,IF(tblHP[[#This Row],[Lead Type]]="Warm",2,IF(tblHP[[#This Row],[Lead Type]]="Cold",1,0)))
    + IF(tblHP[[#This Row],[Is_Booked]]=1,4,IF(tblHP[[#This Row],[Is_PreBooked]]=1,2,0))
    + IF(ISNUMBER(tblHP[[#This Row],[Customer Rating]]), tblHP[[#This Row],[Customer Rating]]/10*2, 0)
   )
)</f>
        <v>3.4</v>
      </c>
      <c r="J986" s="53" t="str">
        <f>IF(tblHP[[#This Row],[Lead_Score]] &gt;= $M$2, "High",
 IF(tblHP[[#This Row],[Lead_Score]] &gt;= $M$3, "Medium", "Low"))</f>
        <v>Low</v>
      </c>
    </row>
    <row r="987" spans="1:10" x14ac:dyDescent="0.3">
      <c r="A987" s="68" t="s">
        <v>1013</v>
      </c>
      <c r="B987" s="69" t="s">
        <v>19</v>
      </c>
      <c r="C987" s="69" t="s">
        <v>30</v>
      </c>
      <c r="D987" s="69">
        <f>IF(NOT(ISBLANK(tblClean[[#This Row],[Pre-Booking Date]])), 1, 0)</f>
        <v>1</v>
      </c>
      <c r="E987" s="69">
        <f>IF(NOT(ISBLANK(tblClean[[#This Row],[Booking Date]])), 1, 0)</f>
        <v>1</v>
      </c>
      <c r="F987" s="70">
        <v>7</v>
      </c>
      <c r="G987" s="42">
        <v>45953</v>
      </c>
      <c r="H987" s="66" cm="1">
        <f t="array" ref="H987">IFERROR(INDEX(tblClean[Is_Cancelled],ROW()-1),"")</f>
        <v>0</v>
      </c>
      <c r="I987" s="53">
        <f>IF(tblHP[[#This Row],[Is_Cancelled]]=1, 0,
   (IF(tblHP[[#This Row],[Lead Type]]="Hot",3,IF(tblHP[[#This Row],[Lead Type]]="Warm",2,IF(tblHP[[#This Row],[Lead Type]]="Cold",1,0)))
    + IF(tblHP[[#This Row],[Is_Booked]]=1,4,IF(tblHP[[#This Row],[Is_PreBooked]]=1,2,0))
    + IF(ISNUMBER(tblHP[[#This Row],[Customer Rating]]), tblHP[[#This Row],[Customer Rating]]/10*2, 0)
   )
)</f>
        <v>8.4</v>
      </c>
      <c r="J987" s="53" t="str">
        <f>IF(tblHP[[#This Row],[Lead_Score]] &gt;= $M$2, "High",
 IF(tblHP[[#This Row],[Lead_Score]] &gt;= $M$3, "Medium", "Low"))</f>
        <v>High</v>
      </c>
    </row>
    <row r="988" spans="1:10" x14ac:dyDescent="0.3">
      <c r="A988" s="65" t="s">
        <v>1014</v>
      </c>
      <c r="B988" s="66" t="s">
        <v>15</v>
      </c>
      <c r="C988" s="66" t="s">
        <v>30</v>
      </c>
      <c r="D988" s="66">
        <f>IF(NOT(ISBLANK(tblClean[[#This Row],[Pre-Booking Date]])), 1, 0)</f>
        <v>1</v>
      </c>
      <c r="E988" s="66">
        <f>IF(NOT(ISBLANK(tblClean[[#This Row],[Booking Date]])), 1, 0)</f>
        <v>1</v>
      </c>
      <c r="F988" s="67">
        <v>8</v>
      </c>
      <c r="G988" s="35">
        <v>45934</v>
      </c>
      <c r="H988" s="66" cm="1">
        <f t="array" ref="H988">IFERROR(INDEX(tblClean[Is_Cancelled],ROW()-1),"")</f>
        <v>0</v>
      </c>
      <c r="I988" s="53">
        <f>IF(tblHP[[#This Row],[Is_Cancelled]]=1, 0,
   (IF(tblHP[[#This Row],[Lead Type]]="Hot",3,IF(tblHP[[#This Row],[Lead Type]]="Warm",2,IF(tblHP[[#This Row],[Lead Type]]="Cold",1,0)))
    + IF(tblHP[[#This Row],[Is_Booked]]=1,4,IF(tblHP[[#This Row],[Is_PreBooked]]=1,2,0))
    + IF(ISNUMBER(tblHP[[#This Row],[Customer Rating]]), tblHP[[#This Row],[Customer Rating]]/10*2, 0)
   )
)</f>
        <v>8.6</v>
      </c>
      <c r="J988" s="53" t="str">
        <f>IF(tblHP[[#This Row],[Lead_Score]] &gt;= $M$2, "High",
 IF(tblHP[[#This Row],[Lead_Score]] &gt;= $M$3, "Medium", "Low"))</f>
        <v>High</v>
      </c>
    </row>
    <row r="989" spans="1:10" x14ac:dyDescent="0.3">
      <c r="A989" s="68" t="s">
        <v>1015</v>
      </c>
      <c r="B989" s="69" t="s">
        <v>21</v>
      </c>
      <c r="C989" s="69" t="s">
        <v>30</v>
      </c>
      <c r="D989" s="69">
        <f>IF(NOT(ISBLANK(tblClean[[#This Row],[Pre-Booking Date]])), 1, 0)</f>
        <v>1</v>
      </c>
      <c r="E989" s="69">
        <f>IF(NOT(ISBLANK(tblClean[[#This Row],[Booking Date]])), 1, 0)</f>
        <v>1</v>
      </c>
      <c r="F989" s="70">
        <v>0</v>
      </c>
      <c r="G989" s="42">
        <v>45958</v>
      </c>
      <c r="H989" s="66" cm="1">
        <f t="array" ref="H989">IFERROR(INDEX(tblClean[Is_Cancelled],ROW()-1),"")</f>
        <v>0</v>
      </c>
      <c r="I989" s="53">
        <f>IF(tblHP[[#This Row],[Is_Cancelled]]=1, 0,
   (IF(tblHP[[#This Row],[Lead Type]]="Hot",3,IF(tblHP[[#This Row],[Lead Type]]="Warm",2,IF(tblHP[[#This Row],[Lead Type]]="Cold",1,0)))
    + IF(tblHP[[#This Row],[Is_Booked]]=1,4,IF(tblHP[[#This Row],[Is_PreBooked]]=1,2,0))
    + IF(ISNUMBER(tblHP[[#This Row],[Customer Rating]]), tblHP[[#This Row],[Customer Rating]]/10*2, 0)
   )
)</f>
        <v>7</v>
      </c>
      <c r="J989" s="53" t="str">
        <f>IF(tblHP[[#This Row],[Lead_Score]] &gt;= $M$2, "High",
 IF(tblHP[[#This Row],[Lead_Score]] &gt;= $M$3, "Medium", "Low"))</f>
        <v>Low</v>
      </c>
    </row>
    <row r="990" spans="1:10" x14ac:dyDescent="0.3">
      <c r="A990" s="65" t="s">
        <v>1016</v>
      </c>
      <c r="B990" s="66" t="s">
        <v>15</v>
      </c>
      <c r="C990" s="66" t="s">
        <v>16</v>
      </c>
      <c r="D990" s="66">
        <f>IF(NOT(ISBLANK(tblClean[[#This Row],[Pre-Booking Date]])), 1, 0)</f>
        <v>0</v>
      </c>
      <c r="E990" s="66">
        <f>IF(NOT(ISBLANK(tblClean[[#This Row],[Booking Date]])), 1, 0)</f>
        <v>0</v>
      </c>
      <c r="F990" s="67">
        <v>4</v>
      </c>
      <c r="G990" s="35">
        <v>45951</v>
      </c>
      <c r="H990" s="66" cm="1">
        <f t="array" ref="H990">IFERROR(INDEX(tblClean[Is_Cancelled],ROW()-1),"")</f>
        <v>0</v>
      </c>
      <c r="I990" s="53">
        <f>IF(tblHP[[#This Row],[Is_Cancelled]]=1, 0,
   (IF(tblHP[[#This Row],[Lead Type]]="Hot",3,IF(tblHP[[#This Row],[Lead Type]]="Warm",2,IF(tblHP[[#This Row],[Lead Type]]="Cold",1,0)))
    + IF(tblHP[[#This Row],[Is_Booked]]=1,4,IF(tblHP[[#This Row],[Is_PreBooked]]=1,2,0))
    + IF(ISNUMBER(tblHP[[#This Row],[Customer Rating]]), tblHP[[#This Row],[Customer Rating]]/10*2, 0)
   )
)</f>
        <v>2.8</v>
      </c>
      <c r="J990" s="53" t="str">
        <f>IF(tblHP[[#This Row],[Lead_Score]] &gt;= $M$2, "High",
 IF(tblHP[[#This Row],[Lead_Score]] &gt;= $M$3, "Medium", "Low"))</f>
        <v>Low</v>
      </c>
    </row>
    <row r="991" spans="1:10" x14ac:dyDescent="0.3">
      <c r="A991" s="68" t="s">
        <v>1017</v>
      </c>
      <c r="B991" s="69" t="s">
        <v>21</v>
      </c>
      <c r="C991" s="69" t="s">
        <v>22</v>
      </c>
      <c r="D991" s="69">
        <f>IF(NOT(ISBLANK(tblClean[[#This Row],[Pre-Booking Date]])), 1, 0)</f>
        <v>0</v>
      </c>
      <c r="E991" s="69">
        <f>IF(NOT(ISBLANK(tblClean[[#This Row],[Booking Date]])), 1, 0)</f>
        <v>0</v>
      </c>
      <c r="F991" s="70"/>
      <c r="G991" s="42">
        <v>45951</v>
      </c>
      <c r="H991" s="66" cm="1">
        <f t="array" ref="H991">IFERROR(INDEX(tblClean[Is_Cancelled],ROW()-1),"")</f>
        <v>1</v>
      </c>
      <c r="I991" s="53">
        <f>IF(tblHP[[#This Row],[Is_Cancelled]]=1, 0,
   (IF(tblHP[[#This Row],[Lead Type]]="Hot",3,IF(tblHP[[#This Row],[Lead Type]]="Warm",2,IF(tblHP[[#This Row],[Lead Type]]="Cold",1,0)))
    + IF(tblHP[[#This Row],[Is_Booked]]=1,4,IF(tblHP[[#This Row],[Is_PreBooked]]=1,2,0))
    + IF(ISNUMBER(tblHP[[#This Row],[Customer Rating]]), tblHP[[#This Row],[Customer Rating]]/10*2, 0)
   )
)</f>
        <v>0</v>
      </c>
      <c r="J991" s="53" t="str">
        <f>IF(tblHP[[#This Row],[Lead_Score]] &gt;= $M$2, "High",
 IF(tblHP[[#This Row],[Lead_Score]] &gt;= $M$3, "Medium", "Low"))</f>
        <v>Low</v>
      </c>
    </row>
    <row r="992" spans="1:10" x14ac:dyDescent="0.3">
      <c r="A992" s="65" t="s">
        <v>1018</v>
      </c>
      <c r="B992" s="66" t="s">
        <v>32</v>
      </c>
      <c r="C992" s="66" t="s">
        <v>16</v>
      </c>
      <c r="D992" s="66">
        <f>IF(NOT(ISBLANK(tblClean[[#This Row],[Pre-Booking Date]])), 1, 0)</f>
        <v>1</v>
      </c>
      <c r="E992" s="66">
        <f>IF(NOT(ISBLANK(tblClean[[#This Row],[Booking Date]])), 1, 0)</f>
        <v>1</v>
      </c>
      <c r="F992" s="67">
        <v>6</v>
      </c>
      <c r="G992" s="35">
        <v>45959</v>
      </c>
      <c r="H992" s="66" cm="1">
        <f t="array" ref="H992">IFERROR(INDEX(tblClean[Is_Cancelled],ROW()-1),"")</f>
        <v>0</v>
      </c>
      <c r="I992" s="53">
        <f>IF(tblHP[[#This Row],[Is_Cancelled]]=1, 0,
   (IF(tblHP[[#This Row],[Lead Type]]="Hot",3,IF(tblHP[[#This Row],[Lead Type]]="Warm",2,IF(tblHP[[#This Row],[Lead Type]]="Cold",1,0)))
    + IF(tblHP[[#This Row],[Is_Booked]]=1,4,IF(tblHP[[#This Row],[Is_PreBooked]]=1,2,0))
    + IF(ISNUMBER(tblHP[[#This Row],[Customer Rating]]), tblHP[[#This Row],[Customer Rating]]/10*2, 0)
   )
)</f>
        <v>7.2</v>
      </c>
      <c r="J992" s="53" t="str">
        <f>IF(tblHP[[#This Row],[Lead_Score]] &gt;= $M$2, "High",
 IF(tblHP[[#This Row],[Lead_Score]] &gt;= $M$3, "Medium", "Low"))</f>
        <v>Low</v>
      </c>
    </row>
    <row r="993" spans="1:10" x14ac:dyDescent="0.3">
      <c r="A993" s="68" t="s">
        <v>1019</v>
      </c>
      <c r="B993" s="69" t="s">
        <v>19</v>
      </c>
      <c r="C993" s="69" t="s">
        <v>30</v>
      </c>
      <c r="D993" s="69">
        <f>IF(NOT(ISBLANK(tblClean[[#This Row],[Pre-Booking Date]])), 1, 0)</f>
        <v>1</v>
      </c>
      <c r="E993" s="69">
        <f>IF(NOT(ISBLANK(tblClean[[#This Row],[Booking Date]])), 1, 0)</f>
        <v>1</v>
      </c>
      <c r="F993" s="70">
        <v>3</v>
      </c>
      <c r="G993" s="42">
        <v>45955</v>
      </c>
      <c r="H993" s="66" cm="1">
        <f t="array" ref="H993">IFERROR(INDEX(tblClean[Is_Cancelled],ROW()-1),"")</f>
        <v>0</v>
      </c>
      <c r="I993" s="53">
        <f>IF(tblHP[[#This Row],[Is_Cancelled]]=1, 0,
   (IF(tblHP[[#This Row],[Lead Type]]="Hot",3,IF(tblHP[[#This Row],[Lead Type]]="Warm",2,IF(tblHP[[#This Row],[Lead Type]]="Cold",1,0)))
    + IF(tblHP[[#This Row],[Is_Booked]]=1,4,IF(tblHP[[#This Row],[Is_PreBooked]]=1,2,0))
    + IF(ISNUMBER(tblHP[[#This Row],[Customer Rating]]), tblHP[[#This Row],[Customer Rating]]/10*2, 0)
   )
)</f>
        <v>7.6</v>
      </c>
      <c r="J993" s="53" t="str">
        <f>IF(tblHP[[#This Row],[Lead_Score]] &gt;= $M$2, "High",
 IF(tblHP[[#This Row],[Lead_Score]] &gt;= $M$3, "Medium", "Low"))</f>
        <v>Medium</v>
      </c>
    </row>
    <row r="994" spans="1:10" x14ac:dyDescent="0.3">
      <c r="A994" s="65" t="s">
        <v>1020</v>
      </c>
      <c r="B994" s="66" t="s">
        <v>32</v>
      </c>
      <c r="C994" s="66" t="s">
        <v>30</v>
      </c>
      <c r="D994" s="66">
        <f>IF(NOT(ISBLANK(tblClean[[#This Row],[Pre-Booking Date]])), 1, 0)</f>
        <v>1</v>
      </c>
      <c r="E994" s="66">
        <f>IF(NOT(ISBLANK(tblClean[[#This Row],[Booking Date]])), 1, 0)</f>
        <v>1</v>
      </c>
      <c r="F994" s="67">
        <v>5</v>
      </c>
      <c r="G994" s="35">
        <v>45948</v>
      </c>
      <c r="H994" s="66" cm="1">
        <f t="array" ref="H994">IFERROR(INDEX(tblClean[Is_Cancelled],ROW()-1),"")</f>
        <v>0</v>
      </c>
      <c r="I994" s="53">
        <f>IF(tblHP[[#This Row],[Is_Cancelled]]=1, 0,
   (IF(tblHP[[#This Row],[Lead Type]]="Hot",3,IF(tblHP[[#This Row],[Lead Type]]="Warm",2,IF(tblHP[[#This Row],[Lead Type]]="Cold",1,0)))
    + IF(tblHP[[#This Row],[Is_Booked]]=1,4,IF(tblHP[[#This Row],[Is_PreBooked]]=1,2,0))
    + IF(ISNUMBER(tblHP[[#This Row],[Customer Rating]]), tblHP[[#This Row],[Customer Rating]]/10*2, 0)
   )
)</f>
        <v>8</v>
      </c>
      <c r="J994" s="53" t="str">
        <f>IF(tblHP[[#This Row],[Lead_Score]] &gt;= $M$2, "High",
 IF(tblHP[[#This Row],[Lead_Score]] &gt;= $M$3, "Medium", "Low"))</f>
        <v>Medium</v>
      </c>
    </row>
    <row r="995" spans="1:10" x14ac:dyDescent="0.3">
      <c r="A995" s="68" t="s">
        <v>1021</v>
      </c>
      <c r="B995" s="69" t="s">
        <v>32</v>
      </c>
      <c r="C995" s="69" t="s">
        <v>30</v>
      </c>
      <c r="D995" s="69">
        <f>IF(NOT(ISBLANK(tblClean[[#This Row],[Pre-Booking Date]])), 1, 0)</f>
        <v>1</v>
      </c>
      <c r="E995" s="69">
        <f>IF(NOT(ISBLANK(tblClean[[#This Row],[Booking Date]])), 1, 0)</f>
        <v>1</v>
      </c>
      <c r="F995" s="70">
        <v>7</v>
      </c>
      <c r="G995" s="42">
        <v>45954</v>
      </c>
      <c r="H995" s="66" cm="1">
        <f t="array" ref="H995">IFERROR(INDEX(tblClean[Is_Cancelled],ROW()-1),"")</f>
        <v>0</v>
      </c>
      <c r="I995" s="53">
        <f>IF(tblHP[[#This Row],[Is_Cancelled]]=1, 0,
   (IF(tblHP[[#This Row],[Lead Type]]="Hot",3,IF(tblHP[[#This Row],[Lead Type]]="Warm",2,IF(tblHP[[#This Row],[Lead Type]]="Cold",1,0)))
    + IF(tblHP[[#This Row],[Is_Booked]]=1,4,IF(tblHP[[#This Row],[Is_PreBooked]]=1,2,0))
    + IF(ISNUMBER(tblHP[[#This Row],[Customer Rating]]), tblHP[[#This Row],[Customer Rating]]/10*2, 0)
   )
)</f>
        <v>8.4</v>
      </c>
      <c r="J995" s="53" t="str">
        <f>IF(tblHP[[#This Row],[Lead_Score]] &gt;= $M$2, "High",
 IF(tblHP[[#This Row],[Lead_Score]] &gt;= $M$3, "Medium", "Low"))</f>
        <v>High</v>
      </c>
    </row>
    <row r="996" spans="1:10" x14ac:dyDescent="0.3">
      <c r="A996" s="65" t="s">
        <v>1022</v>
      </c>
      <c r="B996" s="66" t="s">
        <v>21</v>
      </c>
      <c r="C996" s="66" t="s">
        <v>30</v>
      </c>
      <c r="D996" s="66">
        <f>IF(NOT(ISBLANK(tblClean[[#This Row],[Pre-Booking Date]])), 1, 0)</f>
        <v>1</v>
      </c>
      <c r="E996" s="66">
        <f>IF(NOT(ISBLANK(tblClean[[#This Row],[Booking Date]])), 1, 0)</f>
        <v>1</v>
      </c>
      <c r="F996" s="67">
        <v>1</v>
      </c>
      <c r="G996" s="35">
        <v>45958</v>
      </c>
      <c r="H996" s="66" cm="1">
        <f t="array" ref="H996">IFERROR(INDEX(tblClean[Is_Cancelled],ROW()-1),"")</f>
        <v>0</v>
      </c>
      <c r="I996" s="53">
        <f>IF(tblHP[[#This Row],[Is_Cancelled]]=1, 0,
   (IF(tblHP[[#This Row],[Lead Type]]="Hot",3,IF(tblHP[[#This Row],[Lead Type]]="Warm",2,IF(tblHP[[#This Row],[Lead Type]]="Cold",1,0)))
    + IF(tblHP[[#This Row],[Is_Booked]]=1,4,IF(tblHP[[#This Row],[Is_PreBooked]]=1,2,0))
    + IF(ISNUMBER(tblHP[[#This Row],[Customer Rating]]), tblHP[[#This Row],[Customer Rating]]/10*2, 0)
   )
)</f>
        <v>7.2</v>
      </c>
      <c r="J996" s="53" t="str">
        <f>IF(tblHP[[#This Row],[Lead_Score]] &gt;= $M$2, "High",
 IF(tblHP[[#This Row],[Lead_Score]] &gt;= $M$3, "Medium", "Low"))</f>
        <v>Low</v>
      </c>
    </row>
    <row r="997" spans="1:10" x14ac:dyDescent="0.3">
      <c r="A997" s="68" t="s">
        <v>1023</v>
      </c>
      <c r="B997" s="69" t="s">
        <v>32</v>
      </c>
      <c r="C997" s="69" t="s">
        <v>30</v>
      </c>
      <c r="D997" s="69">
        <f>IF(NOT(ISBLANK(tblClean[[#This Row],[Pre-Booking Date]])), 1, 0)</f>
        <v>1</v>
      </c>
      <c r="E997" s="69">
        <f>IF(NOT(ISBLANK(tblClean[[#This Row],[Booking Date]])), 1, 0)</f>
        <v>1</v>
      </c>
      <c r="F997" s="70">
        <v>5</v>
      </c>
      <c r="G997" s="42">
        <v>45937</v>
      </c>
      <c r="H997" s="66" cm="1">
        <f t="array" ref="H997">IFERROR(INDEX(tblClean[Is_Cancelled],ROW()-1),"")</f>
        <v>0</v>
      </c>
      <c r="I997" s="53">
        <f>IF(tblHP[[#This Row],[Is_Cancelled]]=1, 0,
   (IF(tblHP[[#This Row],[Lead Type]]="Hot",3,IF(tblHP[[#This Row],[Lead Type]]="Warm",2,IF(tblHP[[#This Row],[Lead Type]]="Cold",1,0)))
    + IF(tblHP[[#This Row],[Is_Booked]]=1,4,IF(tblHP[[#This Row],[Is_PreBooked]]=1,2,0))
    + IF(ISNUMBER(tblHP[[#This Row],[Customer Rating]]), tblHP[[#This Row],[Customer Rating]]/10*2, 0)
   )
)</f>
        <v>8</v>
      </c>
      <c r="J997" s="53" t="str">
        <f>IF(tblHP[[#This Row],[Lead_Score]] &gt;= $M$2, "High",
 IF(tblHP[[#This Row],[Lead_Score]] &gt;= $M$3, "Medium", "Low"))</f>
        <v>Medium</v>
      </c>
    </row>
    <row r="998" spans="1:10" x14ac:dyDescent="0.3">
      <c r="A998" s="65" t="s">
        <v>1024</v>
      </c>
      <c r="B998" s="66" t="s">
        <v>21</v>
      </c>
      <c r="C998" s="66" t="s">
        <v>30</v>
      </c>
      <c r="D998" s="66">
        <f>IF(NOT(ISBLANK(tblClean[[#This Row],[Pre-Booking Date]])), 1, 0)</f>
        <v>0</v>
      </c>
      <c r="E998" s="66">
        <f>IF(NOT(ISBLANK(tblClean[[#This Row],[Booking Date]])), 1, 0)</f>
        <v>0</v>
      </c>
      <c r="F998" s="67">
        <v>7</v>
      </c>
      <c r="G998" s="35">
        <v>45944</v>
      </c>
      <c r="H998" s="66" cm="1">
        <f t="array" ref="H998">IFERROR(INDEX(tblClean[Is_Cancelled],ROW()-1),"")</f>
        <v>0</v>
      </c>
      <c r="I998" s="53">
        <f>IF(tblHP[[#This Row],[Is_Cancelled]]=1, 0,
   (IF(tblHP[[#This Row],[Lead Type]]="Hot",3,IF(tblHP[[#This Row],[Lead Type]]="Warm",2,IF(tblHP[[#This Row],[Lead Type]]="Cold",1,0)))
    + IF(tblHP[[#This Row],[Is_Booked]]=1,4,IF(tblHP[[#This Row],[Is_PreBooked]]=1,2,0))
    + IF(ISNUMBER(tblHP[[#This Row],[Customer Rating]]), tblHP[[#This Row],[Customer Rating]]/10*2, 0)
   )
)</f>
        <v>4.4000000000000004</v>
      </c>
      <c r="J998" s="53" t="str">
        <f>IF(tblHP[[#This Row],[Lead_Score]] &gt;= $M$2, "High",
 IF(tblHP[[#This Row],[Lead_Score]] &gt;= $M$3, "Medium", "Low"))</f>
        <v>Low</v>
      </c>
    </row>
    <row r="999" spans="1:10" x14ac:dyDescent="0.3">
      <c r="A999" s="68" t="s">
        <v>1025</v>
      </c>
      <c r="B999" s="69" t="s">
        <v>15</v>
      </c>
      <c r="C999" s="69" t="s">
        <v>16</v>
      </c>
      <c r="D999" s="69">
        <f>IF(NOT(ISBLANK(tblClean[[#This Row],[Pre-Booking Date]])), 1, 0)</f>
        <v>1</v>
      </c>
      <c r="E999" s="69">
        <f>IF(NOT(ISBLANK(tblClean[[#This Row],[Booking Date]])), 1, 0)</f>
        <v>1</v>
      </c>
      <c r="F999" s="70">
        <v>3</v>
      </c>
      <c r="G999" s="42">
        <v>45945</v>
      </c>
      <c r="H999" s="66" cm="1">
        <f t="array" ref="H999">IFERROR(INDEX(tblClean[Is_Cancelled],ROW()-1),"")</f>
        <v>0</v>
      </c>
      <c r="I999" s="53">
        <f>IF(tblHP[[#This Row],[Is_Cancelled]]=1, 0,
   (IF(tblHP[[#This Row],[Lead Type]]="Hot",3,IF(tblHP[[#This Row],[Lead Type]]="Warm",2,IF(tblHP[[#This Row],[Lead Type]]="Cold",1,0)))
    + IF(tblHP[[#This Row],[Is_Booked]]=1,4,IF(tblHP[[#This Row],[Is_PreBooked]]=1,2,0))
    + IF(ISNUMBER(tblHP[[#This Row],[Customer Rating]]), tblHP[[#This Row],[Customer Rating]]/10*2, 0)
   )
)</f>
        <v>6.6</v>
      </c>
      <c r="J999" s="53" t="str">
        <f>IF(tblHP[[#This Row],[Lead_Score]] &gt;= $M$2, "High",
 IF(tblHP[[#This Row],[Lead_Score]] &gt;= $M$3, "Medium", "Low"))</f>
        <v>Low</v>
      </c>
    </row>
    <row r="1000" spans="1:10" x14ac:dyDescent="0.3">
      <c r="A1000" s="65" t="s">
        <v>1026</v>
      </c>
      <c r="B1000" s="66" t="s">
        <v>15</v>
      </c>
      <c r="C1000" s="66" t="s">
        <v>22</v>
      </c>
      <c r="D1000" s="66">
        <f>IF(NOT(ISBLANK(tblClean[[#This Row],[Pre-Booking Date]])), 1, 0)</f>
        <v>1</v>
      </c>
      <c r="E1000" s="66">
        <f>IF(NOT(ISBLANK(tblClean[[#This Row],[Booking Date]])), 1, 0)</f>
        <v>1</v>
      </c>
      <c r="F1000" s="67"/>
      <c r="G1000" s="35">
        <v>45959</v>
      </c>
      <c r="H1000" s="66" cm="1">
        <f t="array" ref="H1000">IFERROR(INDEX(tblClean[Is_Cancelled],ROW()-1),"")</f>
        <v>1</v>
      </c>
      <c r="I1000" s="53">
        <f>IF(tblHP[[#This Row],[Is_Cancelled]]=1, 0,
   (IF(tblHP[[#This Row],[Lead Type]]="Hot",3,IF(tblHP[[#This Row],[Lead Type]]="Warm",2,IF(tblHP[[#This Row],[Lead Type]]="Cold",1,0)))
    + IF(tblHP[[#This Row],[Is_Booked]]=1,4,IF(tblHP[[#This Row],[Is_PreBooked]]=1,2,0))
    + IF(ISNUMBER(tblHP[[#This Row],[Customer Rating]]), tblHP[[#This Row],[Customer Rating]]/10*2, 0)
   )
)</f>
        <v>0</v>
      </c>
      <c r="J1000" s="53" t="str">
        <f>IF(tblHP[[#This Row],[Lead_Score]] &gt;= $M$2, "High",
 IF(tblHP[[#This Row],[Lead_Score]] &gt;= $M$3, "Medium", "Low"))</f>
        <v>Low</v>
      </c>
    </row>
    <row r="1001" spans="1:10" x14ac:dyDescent="0.3">
      <c r="A1001" s="71" t="s">
        <v>1027</v>
      </c>
      <c r="B1001" s="72" t="s">
        <v>21</v>
      </c>
      <c r="C1001" s="72" t="s">
        <v>16</v>
      </c>
      <c r="D1001" s="72">
        <f>IF(NOT(ISBLANK(tblClean[[#This Row],[Pre-Booking Date]])), 1, 0)</f>
        <v>1</v>
      </c>
      <c r="E1001" s="72">
        <f>IF(NOT(ISBLANK(tblClean[[#This Row],[Booking Date]])), 1, 0)</f>
        <v>1</v>
      </c>
      <c r="F1001" s="73">
        <v>4</v>
      </c>
      <c r="G1001" s="47">
        <v>45938</v>
      </c>
      <c r="H1001" s="74" cm="1">
        <f t="array" ref="H1001">IFERROR(INDEX(tblClean[Is_Cancelled],ROW()-1),"")</f>
        <v>0</v>
      </c>
      <c r="I1001" s="53">
        <f>IF(tblHP[[#This Row],[Is_Cancelled]]=1, 0,
   (IF(tblHP[[#This Row],[Lead Type]]="Hot",3,IF(tblHP[[#This Row],[Lead Type]]="Warm",2,IF(tblHP[[#This Row],[Lead Type]]="Cold",1,0)))
    + IF(tblHP[[#This Row],[Is_Booked]]=1,4,IF(tblHP[[#This Row],[Is_PreBooked]]=1,2,0))
    + IF(ISNUMBER(tblHP[[#This Row],[Customer Rating]]), tblHP[[#This Row],[Customer Rating]]/10*2, 0)
   )
)</f>
        <v>6.8</v>
      </c>
      <c r="J1001" s="53" t="str">
        <f>IF(tblHP[[#This Row],[Lead_Score]] &gt;= $M$2, "High",
 IF(tblHP[[#This Row],[Lead_Score]] &gt;= $M$3, "Medium", "Low"))</f>
        <v>Low</v>
      </c>
    </row>
  </sheetData>
  <mergeCells count="1">
    <mergeCell ref="L1:M1"/>
  </mergeCells>
  <conditionalFormatting sqref="J2:J1001">
    <cfRule type="expression" dxfId="2" priority="1">
      <formula>INDIRECT("J"&amp;ROW())="Low"</formula>
    </cfRule>
    <cfRule type="expression" dxfId="1" priority="2">
      <formula>INDIRECT("J"&amp;ROW())="Medium"</formula>
    </cfRule>
    <cfRule type="expression" dxfId="0" priority="3">
      <formula>INDIRECT("J"&amp;ROW())="High"</formula>
    </cfRule>
  </conditionalFormatting>
  <pageMargins left="0.7" right="0.7" top="0.75" bottom="0.75" header="0.3" footer="0.3"/>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B0E1-4F81-47B0-87D3-3A3F0C47584D}">
  <dimension ref="A1:R26"/>
  <sheetViews>
    <sheetView zoomScale="60" zoomScaleNormal="100" workbookViewId="0">
      <selection activeCell="D53" sqref="D53"/>
    </sheetView>
  </sheetViews>
  <sheetFormatPr defaultRowHeight="14.4" x14ac:dyDescent="0.3"/>
  <cols>
    <col min="1" max="1" width="13.6640625" bestFit="1" customWidth="1"/>
    <col min="2" max="2" width="23.5546875" bestFit="1" customWidth="1"/>
    <col min="3" max="3" width="20" bestFit="1" customWidth="1"/>
    <col min="4" max="4" width="20.33203125" bestFit="1" customWidth="1"/>
    <col min="5" max="5" width="18.44140625" bestFit="1" customWidth="1"/>
    <col min="6" max="6" width="13.6640625" bestFit="1" customWidth="1"/>
    <col min="7" max="7" width="15.109375" bestFit="1" customWidth="1"/>
    <col min="8" max="8" width="16.88671875" bestFit="1" customWidth="1"/>
    <col min="9" max="9" width="15.109375" bestFit="1" customWidth="1"/>
    <col min="10" max="10" width="5.44140625" bestFit="1" customWidth="1"/>
    <col min="11" max="11" width="4.88671875" bestFit="1" customWidth="1"/>
    <col min="12" max="14" width="6.109375" bestFit="1" customWidth="1"/>
    <col min="15" max="15" width="15.109375" bestFit="1" customWidth="1"/>
    <col min="16" max="16" width="16.109375" bestFit="1" customWidth="1"/>
    <col min="17" max="17" width="4.109375" bestFit="1" customWidth="1"/>
    <col min="18" max="18" width="6.21875" bestFit="1" customWidth="1"/>
    <col min="19" max="277" width="6.109375" bestFit="1" customWidth="1"/>
  </cols>
  <sheetData>
    <row r="1" spans="1:13" ht="14.4" customHeight="1" x14ac:dyDescent="0.3">
      <c r="A1" s="109" t="s">
        <v>1115</v>
      </c>
      <c r="B1" s="109"/>
      <c r="D1" s="109" t="s">
        <v>1114</v>
      </c>
      <c r="E1" s="109"/>
      <c r="I1" s="113" t="s">
        <v>1129</v>
      </c>
      <c r="J1" s="114"/>
    </row>
    <row r="2" spans="1:13" x14ac:dyDescent="0.3">
      <c r="A2" s="14" t="s">
        <v>1100</v>
      </c>
      <c r="B2" s="8" t="s">
        <v>1102</v>
      </c>
      <c r="D2" s="8" t="s">
        <v>1105</v>
      </c>
      <c r="E2" s="85" t="s">
        <v>1106</v>
      </c>
      <c r="I2" s="8" t="s">
        <v>1121</v>
      </c>
      <c r="J2" s="91">
        <f>(B3/A3)*100</f>
        <v>81.2</v>
      </c>
    </row>
    <row r="3" spans="1:13" x14ac:dyDescent="0.3">
      <c r="A3" s="14">
        <v>1000</v>
      </c>
      <c r="B3" s="14">
        <v>812</v>
      </c>
      <c r="D3" s="14">
        <v>271</v>
      </c>
      <c r="E3" s="14">
        <v>1000</v>
      </c>
      <c r="I3" s="8" t="s">
        <v>1122</v>
      </c>
      <c r="J3" s="91">
        <f>D7</f>
        <v>10.583743842364532</v>
      </c>
    </row>
    <row r="4" spans="1:13" x14ac:dyDescent="0.3">
      <c r="I4" s="8" t="s">
        <v>13</v>
      </c>
      <c r="J4" s="91">
        <f>A7</f>
        <v>4.8504801097393688</v>
      </c>
    </row>
    <row r="5" spans="1:13" x14ac:dyDescent="0.3">
      <c r="A5" s="109" t="s">
        <v>1113</v>
      </c>
      <c r="B5" s="109"/>
      <c r="D5" s="109" t="s">
        <v>1112</v>
      </c>
      <c r="E5" s="109"/>
      <c r="I5" s="8" t="s">
        <v>1123</v>
      </c>
      <c r="J5" s="91">
        <f>(D3/E3) * 100</f>
        <v>27.1</v>
      </c>
    </row>
    <row r="6" spans="1:13" x14ac:dyDescent="0.3">
      <c r="A6" s="8" t="s">
        <v>1104</v>
      </c>
      <c r="D6" s="8" t="s">
        <v>1103</v>
      </c>
      <c r="J6" s="90"/>
    </row>
    <row r="7" spans="1:13" x14ac:dyDescent="0.3">
      <c r="A7" s="29">
        <v>4.8504801097393688</v>
      </c>
      <c r="D7" s="89">
        <v>10.583743842364532</v>
      </c>
    </row>
    <row r="11" spans="1:13" x14ac:dyDescent="0.3">
      <c r="A11" s="110" t="s">
        <v>1116</v>
      </c>
      <c r="B11" s="111"/>
      <c r="C11" s="111"/>
      <c r="D11" s="111"/>
      <c r="E11" s="112"/>
      <c r="F11" s="94"/>
      <c r="G11" s="93"/>
      <c r="H11" s="92" t="s">
        <v>1125</v>
      </c>
      <c r="I11" s="92"/>
      <c r="J11" s="93"/>
      <c r="K11" s="93"/>
      <c r="L11" s="95"/>
      <c r="M11" s="87"/>
    </row>
    <row r="12" spans="1:13" x14ac:dyDescent="0.3">
      <c r="A12" s="86" t="s">
        <v>1</v>
      </c>
      <c r="B12" s="8" t="s">
        <v>1126</v>
      </c>
      <c r="C12" s="14" t="s">
        <v>1127</v>
      </c>
      <c r="D12" s="14" t="s">
        <v>1128</v>
      </c>
      <c r="E12" s="8" t="s">
        <v>1050</v>
      </c>
      <c r="H12" s="86" t="s">
        <v>1</v>
      </c>
      <c r="I12" s="14" t="s">
        <v>1060</v>
      </c>
    </row>
    <row r="13" spans="1:13" x14ac:dyDescent="0.3">
      <c r="A13" s="10" t="s">
        <v>15</v>
      </c>
      <c r="B13" s="14">
        <v>263</v>
      </c>
      <c r="C13" s="14">
        <v>212</v>
      </c>
      <c r="D13" s="14">
        <v>212</v>
      </c>
      <c r="E13" s="14">
        <v>191</v>
      </c>
      <c r="H13" s="14" t="s">
        <v>33</v>
      </c>
      <c r="I13" s="14">
        <v>51</v>
      </c>
    </row>
    <row r="14" spans="1:13" x14ac:dyDescent="0.3">
      <c r="A14" s="10" t="s">
        <v>32</v>
      </c>
      <c r="B14" s="14">
        <v>212</v>
      </c>
      <c r="C14" s="14">
        <v>173</v>
      </c>
      <c r="D14" s="14">
        <v>173</v>
      </c>
      <c r="E14" s="14">
        <v>153</v>
      </c>
      <c r="H14" s="14" t="s">
        <v>63</v>
      </c>
      <c r="I14" s="14">
        <v>59</v>
      </c>
    </row>
    <row r="15" spans="1:13" x14ac:dyDescent="0.3">
      <c r="A15" s="10" t="s">
        <v>19</v>
      </c>
      <c r="B15" s="14">
        <v>263</v>
      </c>
      <c r="C15" s="14">
        <v>212</v>
      </c>
      <c r="D15" s="14">
        <v>212</v>
      </c>
      <c r="E15" s="14">
        <v>186</v>
      </c>
      <c r="H15" s="14" t="s">
        <v>26</v>
      </c>
      <c r="I15" s="14">
        <v>43</v>
      </c>
    </row>
    <row r="16" spans="1:13" x14ac:dyDescent="0.3">
      <c r="A16" s="10" t="s">
        <v>21</v>
      </c>
      <c r="B16" s="14">
        <v>262</v>
      </c>
      <c r="C16" s="14">
        <v>215</v>
      </c>
      <c r="D16" s="14">
        <v>215</v>
      </c>
      <c r="E16" s="14">
        <v>199</v>
      </c>
      <c r="H16" s="14" t="s">
        <v>24</v>
      </c>
      <c r="I16" s="14">
        <v>57</v>
      </c>
    </row>
    <row r="17" spans="1:18" x14ac:dyDescent="0.3">
      <c r="H17" s="14" t="s">
        <v>101</v>
      </c>
      <c r="I17" s="14">
        <v>61</v>
      </c>
    </row>
    <row r="18" spans="1:18" x14ac:dyDescent="0.3">
      <c r="A18" s="83"/>
    </row>
    <row r="20" spans="1:18" x14ac:dyDescent="0.3">
      <c r="A20" s="109" t="s">
        <v>1117</v>
      </c>
      <c r="B20" s="109"/>
      <c r="C20" s="109"/>
      <c r="D20" s="109"/>
      <c r="F20" s="109" t="s">
        <v>1119</v>
      </c>
      <c r="G20" s="109"/>
      <c r="O20" s="109" t="s">
        <v>1118</v>
      </c>
      <c r="P20" s="109"/>
    </row>
    <row r="21" spans="1:18" x14ac:dyDescent="0.3">
      <c r="A21" s="9" t="s">
        <v>1</v>
      </c>
      <c r="B21" s="8" t="s">
        <v>1130</v>
      </c>
      <c r="C21" s="8" t="s">
        <v>1131</v>
      </c>
      <c r="D21" s="8" t="s">
        <v>1132</v>
      </c>
      <c r="E21" s="53"/>
      <c r="F21" s="88" t="s">
        <v>1120</v>
      </c>
      <c r="G21" s="14" t="s">
        <v>1060</v>
      </c>
      <c r="O21" s="9" t="s">
        <v>1060</v>
      </c>
      <c r="P21" s="9" t="s">
        <v>1124</v>
      </c>
      <c r="Q21" s="8"/>
      <c r="R21" s="8"/>
    </row>
    <row r="22" spans="1:18" x14ac:dyDescent="0.3">
      <c r="A22" s="10" t="s">
        <v>15</v>
      </c>
      <c r="B22" s="29">
        <v>3.1179245283018866</v>
      </c>
      <c r="C22" s="29">
        <v>3.0330188679245285</v>
      </c>
      <c r="D22" s="29">
        <v>4.5141509433962268</v>
      </c>
      <c r="F22" s="14"/>
      <c r="G22" s="14">
        <v>271</v>
      </c>
      <c r="O22" s="9" t="s">
        <v>2</v>
      </c>
      <c r="P22" s="8" t="s">
        <v>22</v>
      </c>
      <c r="Q22" s="8" t="s">
        <v>30</v>
      </c>
      <c r="R22" s="8" t="s">
        <v>16</v>
      </c>
    </row>
    <row r="23" spans="1:18" x14ac:dyDescent="0.3">
      <c r="A23" s="10" t="s">
        <v>32</v>
      </c>
      <c r="B23" s="29">
        <v>3.1213872832369942</v>
      </c>
      <c r="C23" s="29">
        <v>3.2023121387283235</v>
      </c>
      <c r="D23" s="29">
        <v>4.3872832369942198</v>
      </c>
      <c r="F23" s="14" t="s">
        <v>1108</v>
      </c>
      <c r="G23" s="14">
        <v>195</v>
      </c>
      <c r="O23" s="10" t="s">
        <v>21</v>
      </c>
      <c r="P23" s="14">
        <v>47</v>
      </c>
      <c r="Q23" s="14">
        <v>83</v>
      </c>
      <c r="R23" s="14">
        <v>132</v>
      </c>
    </row>
    <row r="24" spans="1:18" x14ac:dyDescent="0.3">
      <c r="A24" s="10" t="s">
        <v>19</v>
      </c>
      <c r="B24" s="29">
        <v>3.0283018867924527</v>
      </c>
      <c r="C24" s="29">
        <v>3.0188679245283021</v>
      </c>
      <c r="D24" s="29">
        <v>4.283018867924528</v>
      </c>
      <c r="F24" s="14" t="s">
        <v>1109</v>
      </c>
      <c r="G24" s="14">
        <v>219</v>
      </c>
      <c r="O24" s="10" t="s">
        <v>19</v>
      </c>
      <c r="P24" s="14">
        <v>51</v>
      </c>
      <c r="Q24" s="14">
        <v>70</v>
      </c>
      <c r="R24" s="14">
        <v>142</v>
      </c>
    </row>
    <row r="25" spans="1:18" x14ac:dyDescent="0.3">
      <c r="A25" s="10" t="s">
        <v>21</v>
      </c>
      <c r="B25" s="29">
        <v>2.9767441860465116</v>
      </c>
      <c r="C25" s="29">
        <v>3.0465116279069768</v>
      </c>
      <c r="D25" s="29">
        <v>4.6279069767441863</v>
      </c>
      <c r="F25" s="14" t="s">
        <v>1110</v>
      </c>
      <c r="G25" s="14">
        <v>211</v>
      </c>
      <c r="O25" s="10" t="s">
        <v>32</v>
      </c>
      <c r="P25" s="14">
        <v>39</v>
      </c>
      <c r="Q25" s="14">
        <v>70</v>
      </c>
      <c r="R25" s="14">
        <v>103</v>
      </c>
    </row>
    <row r="26" spans="1:18" x14ac:dyDescent="0.3">
      <c r="F26" s="14" t="s">
        <v>1111</v>
      </c>
      <c r="G26" s="14">
        <v>104</v>
      </c>
      <c r="O26" s="10" t="s">
        <v>15</v>
      </c>
      <c r="P26" s="14">
        <v>51</v>
      </c>
      <c r="Q26" s="14">
        <v>80</v>
      </c>
      <c r="R26" s="14">
        <v>132</v>
      </c>
    </row>
  </sheetData>
  <sheetProtection formatCells="0" formatColumns="0" formatRows="0" insertColumns="0" insertRows="0" insertHyperlinks="0" deleteColumns="0" deleteRows="0" sort="0" autoFilter="0" pivotTables="0"/>
  <mergeCells count="9">
    <mergeCell ref="O20:P20"/>
    <mergeCell ref="F20:G20"/>
    <mergeCell ref="A1:B1"/>
    <mergeCell ref="D5:E5"/>
    <mergeCell ref="A5:B5"/>
    <mergeCell ref="D1:E1"/>
    <mergeCell ref="A20:D20"/>
    <mergeCell ref="A11:E11"/>
    <mergeCell ref="I1:J1"/>
  </mergeCells>
  <pageMargins left="0.7" right="0.7" top="0.75" bottom="0.75" header="0.3" footer="0.3"/>
  <legacy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0AC37-C0DA-4CD8-B955-D28DD82C496F}">
  <dimension ref="A1"/>
  <sheetViews>
    <sheetView showGridLines="0" showRowColHeaders="0" zoomScale="116" zoomScaleNormal="123" workbookViewId="0">
      <selection activeCell="T8" sqref="T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7C7023-3946-42C3-8E36-DCD1B3A0CD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vt:lpstr>
      <vt:lpstr>Derived Cols.</vt:lpstr>
      <vt:lpstr>Conv. Rate and Avg. TAT Cal.</vt:lpstr>
      <vt:lpstr>NPS Cal.</vt:lpstr>
      <vt:lpstr>Cancellation_Reason</vt:lpstr>
      <vt:lpstr>Lead_Type_Breakdown</vt:lpstr>
      <vt:lpstr>Highpotential_Analysis</vt:lpstr>
      <vt:lpstr>Calc_Pivots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N K ARYA</dc:creator>
  <cp:lastModifiedBy>KAKA ARYA</cp:lastModifiedBy>
  <dcterms:created xsi:type="dcterms:W3CDTF">2025-10-29T11:26:46Z</dcterms:created>
  <dcterms:modified xsi:type="dcterms:W3CDTF">2026-04-09T11:21:26Z</dcterms:modified>
</cp:coreProperties>
</file>