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Point" sheetId="1" r:id="rId4"/>
    <sheet state="visible" name="Bosch TSR" sheetId="2" r:id="rId5"/>
    <sheet state="visible" name="Bridgei2i " sheetId="3" r:id="rId6"/>
    <sheet state="visible" name="Dhristee" sheetId="4" r:id="rId7"/>
    <sheet state="visible" name="DRDO" sheetId="5" r:id="rId8"/>
    <sheet state="visible" name="ISRO" sheetId="6" r:id="rId9"/>
    <sheet state="visible" name="Agrobot" sheetId="7" r:id="rId10"/>
    <sheet state="visible" name="Bosch EV" sheetId="8" r:id="rId11"/>
    <sheet state="visible" name="QuantInsti" sheetId="9" r:id="rId12"/>
    <sheet state="visible" name="Saptang Labs" sheetId="10" r:id="rId13"/>
    <sheet state="visible" name="JLR" sheetId="11" r:id="rId14"/>
    <sheet state="visible" name="TPF" sheetId="12" r:id="rId15"/>
    <sheet state="visible" name="SAC" sheetId="13" r:id="rId16"/>
    <sheet state="visible" name="EC" sheetId="14" r:id="rId17"/>
  </sheets>
  <definedNames>
    <definedName hidden="1" localSheetId="1" name="_xlnm._FilterDatabase">'Bosch TSR'!$A$1:$H$23</definedName>
    <definedName hidden="1" localSheetId="2" name="_xlnm._FilterDatabase">'Bridgei2i '!$A$1:$F$23</definedName>
    <definedName hidden="1" localSheetId="4" name="_xlnm._FilterDatabase">DRDO!$A$1:$C$23</definedName>
    <definedName hidden="1" localSheetId="6" name="_xlnm._FilterDatabase">Agrobot!$A$1:$F$23</definedName>
    <definedName hidden="1" localSheetId="7" name="_xlnm._FilterDatabase">'Bosch EV'!$A$1:$E$23</definedName>
    <definedName hidden="1" localSheetId="10" name="_xlnm._FilterDatabase">JLR!$A$1:$C$23</definedName>
    <definedName hidden="1" localSheetId="11" name="_xlnm._FilterDatabase">TPF!$A$1:$C$23</definedName>
  </definedNames>
  <calcPr/>
</workbook>
</file>

<file path=xl/sharedStrings.xml><?xml version="1.0" encoding="utf-8"?>
<sst xmlns="http://schemas.openxmlformats.org/spreadsheetml/2006/main" count="449" uniqueCount="88">
  <si>
    <t>IIT Name</t>
  </si>
  <si>
    <t>IIT NO</t>
  </si>
  <si>
    <t>Drishtee-Tech-Led</t>
  </si>
  <si>
    <t>Bridgei2i-Sentiment</t>
  </si>
  <si>
    <t>BOSCH Autonomous Driving</t>
  </si>
  <si>
    <t>DRDO-Obstacles-Avoidance</t>
  </si>
  <si>
    <t>ISRO - Astrosat Observation tool</t>
  </si>
  <si>
    <t xml:space="preserve">Bosch Electric Vehicle </t>
  </si>
  <si>
    <t>Agrobot</t>
  </si>
  <si>
    <t>QuantInsti - Algo trading</t>
  </si>
  <si>
    <t>Saptang</t>
  </si>
  <si>
    <t>JLR</t>
  </si>
  <si>
    <t xml:space="preserve">TPF </t>
  </si>
  <si>
    <t>EC (150)</t>
  </si>
  <si>
    <t>SAC (150)</t>
  </si>
  <si>
    <t>TOTAL</t>
  </si>
  <si>
    <t>IIT Kanpur</t>
  </si>
  <si>
    <t>IIT Bombay</t>
  </si>
  <si>
    <t>IIT Kharagpur</t>
  </si>
  <si>
    <t>IIT Guwahati</t>
  </si>
  <si>
    <t>IIT Roorkee</t>
  </si>
  <si>
    <t>IIT Indore</t>
  </si>
  <si>
    <t>IIT Madras</t>
  </si>
  <si>
    <t>IIT BHU, Varansi</t>
  </si>
  <si>
    <t>IIT (ISM) Dhanbad</t>
  </si>
  <si>
    <t>IIT Hyderabad</t>
  </si>
  <si>
    <t>IIT Dharwad</t>
  </si>
  <si>
    <t>IIT Mandi</t>
  </si>
  <si>
    <t>IIT Patna</t>
  </si>
  <si>
    <t>IIT Jammu</t>
  </si>
  <si>
    <t>IIT Gandhinagar</t>
  </si>
  <si>
    <t>IIT Ropar</t>
  </si>
  <si>
    <t>IIT Tirupati</t>
  </si>
  <si>
    <t>IIT Palakkad</t>
  </si>
  <si>
    <t>IIT Bhilai</t>
  </si>
  <si>
    <t>IIT Bhubaneswar</t>
  </si>
  <si>
    <t>IIT Jodhpur</t>
  </si>
  <si>
    <t>IIT Goa</t>
  </si>
  <si>
    <t>Score</t>
  </si>
  <si>
    <t>Deduction</t>
  </si>
  <si>
    <t>Total Score</t>
  </si>
  <si>
    <t>Normalized Score</t>
  </si>
  <si>
    <t>Medal</t>
  </si>
  <si>
    <t>GC Points (400)</t>
  </si>
  <si>
    <t>average</t>
  </si>
  <si>
    <t>std deviation</t>
  </si>
  <si>
    <t>threshold</t>
  </si>
  <si>
    <t>Threshold = (avg-1.5*std dev)</t>
  </si>
  <si>
    <t>IIT ID</t>
  </si>
  <si>
    <t>Mid+Code Evaluation(300)</t>
  </si>
  <si>
    <t>PPT(100)</t>
  </si>
  <si>
    <t>Total(400)</t>
  </si>
  <si>
    <t>Normalised</t>
  </si>
  <si>
    <t>IIT BHU, Varanasi</t>
  </si>
  <si>
    <t>Mid Evaluation Report Score (100)</t>
  </si>
  <si>
    <t>PPT Score (300)</t>
  </si>
  <si>
    <t>Total (400)</t>
  </si>
  <si>
    <t>Threshold</t>
  </si>
  <si>
    <t>GC(400)</t>
  </si>
  <si>
    <t>Total</t>
  </si>
  <si>
    <t>GC Point</t>
  </si>
  <si>
    <t>Code+Demo (150)</t>
  </si>
  <si>
    <t>PPT Round(100)</t>
  </si>
  <si>
    <t>Total (250)</t>
  </si>
  <si>
    <t>Normalized</t>
  </si>
  <si>
    <t>GC (250)</t>
  </si>
  <si>
    <t>Final Score</t>
  </si>
  <si>
    <t xml:space="preserve">average </t>
  </si>
  <si>
    <t>Score(250)</t>
  </si>
  <si>
    <t>Deductions</t>
  </si>
  <si>
    <t>GC Points</t>
  </si>
  <si>
    <t>Average</t>
  </si>
  <si>
    <t>Std Deviation</t>
  </si>
  <si>
    <t xml:space="preserve">Threshold </t>
  </si>
  <si>
    <t>Normalisation</t>
  </si>
  <si>
    <t>GC(150)</t>
  </si>
  <si>
    <t>(Threshold was negative, so fixed at 0)</t>
  </si>
  <si>
    <t>Problem 1</t>
  </si>
  <si>
    <t>Problem 2</t>
  </si>
  <si>
    <t>Problem 3</t>
  </si>
  <si>
    <t>Problem 4</t>
  </si>
  <si>
    <t>Problem 5</t>
  </si>
  <si>
    <t>GC (150)</t>
  </si>
  <si>
    <t>Std deviation</t>
  </si>
  <si>
    <t>Reports</t>
  </si>
  <si>
    <t>Posters</t>
  </si>
  <si>
    <t>Final Points</t>
  </si>
  <si>
    <t>Final Points/GC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</si>
</sst>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color rgb="FF000000"/>
      <name val="Arial"/>
    </font>
    <font>
      <sz val="11.0"/>
      <color rgb="FF000000"/>
      <name val="Calibri"/>
    </font>
    <font>
      <color theme="1"/>
      <name val="Arial"/>
    </font>
    <font>
      <color rgb="FF000000"/>
      <name val="Roboto"/>
    </font>
    <font>
      <sz val="11.0"/>
      <color rgb="FF000000"/>
      <name val="Inconsolata"/>
    </font>
    <font>
      <b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readingOrder="0" vertical="bottom"/>
    </xf>
    <xf borderId="0" fillId="3" fontId="3" numFmtId="0" xfId="0" applyAlignment="1" applyFill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5" fontId="1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6" fontId="6" numFmtId="0" xfId="0" applyFill="1" applyFont="1"/>
    <xf borderId="0" fillId="0" fontId="6" numFmtId="0" xfId="0" applyAlignment="1" applyFont="1">
      <alignment readingOrder="0"/>
    </xf>
    <xf borderId="0" fillId="7" fontId="6" numFmtId="0" xfId="0" applyFill="1" applyFont="1"/>
    <xf borderId="0" fillId="8" fontId="6" numFmtId="0" xfId="0" applyFill="1" applyFont="1"/>
    <xf borderId="0" fillId="0" fontId="6" numFmtId="0" xfId="0" applyAlignment="1" applyFont="1">
      <alignment readingOrder="0"/>
    </xf>
    <xf borderId="0" fillId="5" fontId="8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9" fontId="6" numFmtId="0" xfId="0" applyFill="1" applyFont="1"/>
    <xf borderId="0" fillId="10" fontId="6" numFmtId="0" xfId="0" applyFill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5" fontId="8" numFmtId="0" xfId="0" applyAlignment="1" applyFont="1">
      <alignment horizontal="righ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Font="1"/>
    <xf borderId="0" fillId="9" fontId="12" numFmtId="0" xfId="0" applyFont="1"/>
    <xf borderId="0" fillId="0" fontId="12" numFmtId="0" xfId="0" applyFont="1"/>
    <xf borderId="0" fillId="7" fontId="12" numFmtId="0" xfId="0" applyFont="1"/>
    <xf borderId="0" fillId="10" fontId="12" numFmtId="0" xfId="0" applyFon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0" fillId="5" fontId="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3" numFmtId="0" xfId="0" applyFont="1"/>
    <xf borderId="0" fillId="5" fontId="0" numFmtId="0" xfId="0" applyAlignment="1" applyFont="1">
      <alignment readingOrder="0" shrinkToFit="0" vertical="bottom" wrapText="0"/>
    </xf>
    <xf borderId="0" fillId="11" fontId="6" numFmtId="0" xfId="0" applyFill="1" applyFont="1"/>
    <xf borderId="0" fillId="0" fontId="3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6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Overall Poin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O23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Overall Poi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0.86"/>
    <col customWidth="1" min="3" max="3" width="17.71"/>
    <col customWidth="1" min="4" max="4" width="18.57"/>
    <col customWidth="1" min="5" max="5" width="17.57"/>
    <col customWidth="1" min="6" max="6" width="17.43"/>
    <col customWidth="1" min="7" max="7" width="19.0"/>
    <col customWidth="1" min="8" max="8" width="17.29"/>
    <col customWidth="1" min="10" max="10" width="1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7" t="s">
        <v>13</v>
      </c>
      <c r="O1" s="7" t="s">
        <v>14</v>
      </c>
      <c r="P1" s="8" t="s">
        <v>15</v>
      </c>
    </row>
    <row r="2">
      <c r="A2" s="9" t="s">
        <v>16</v>
      </c>
      <c r="B2" s="10">
        <v>16.0</v>
      </c>
      <c r="C2" s="11">
        <v>400.0</v>
      </c>
      <c r="D2" s="12">
        <v>359.15124460117187</v>
      </c>
      <c r="E2" s="12">
        <v>400.0</v>
      </c>
      <c r="F2" s="12">
        <v>129.04376467766406</v>
      </c>
      <c r="G2" s="12">
        <v>209.31621728954167</v>
      </c>
      <c r="H2" s="12">
        <v>149.93627433292247</v>
      </c>
      <c r="I2" s="13">
        <v>196.1179564022466</v>
      </c>
      <c r="J2" s="14">
        <v>15.0</v>
      </c>
      <c r="K2" s="12">
        <v>150.0</v>
      </c>
      <c r="L2" s="14">
        <v>15.0</v>
      </c>
      <c r="M2" s="13">
        <v>83.61103398763943</v>
      </c>
      <c r="N2" s="15">
        <v>150.0</v>
      </c>
      <c r="O2" s="12">
        <v>150.0</v>
      </c>
      <c r="P2" s="16">
        <f t="shared" ref="P2:P23" si="1">SUM(C2:O2)</f>
        <v>2407.176491</v>
      </c>
      <c r="Q2" s="17"/>
    </row>
    <row r="3">
      <c r="A3" s="9" t="s">
        <v>17</v>
      </c>
      <c r="B3" s="10">
        <v>9.0</v>
      </c>
      <c r="C3" s="11">
        <v>323.9473696366439</v>
      </c>
      <c r="D3" s="12">
        <v>325.406620576053</v>
      </c>
      <c r="E3" s="12">
        <v>263.9390113649635</v>
      </c>
      <c r="F3" s="12">
        <v>25.0</v>
      </c>
      <c r="G3" s="12">
        <v>250.0</v>
      </c>
      <c r="H3" s="12">
        <v>166.61356194410206</v>
      </c>
      <c r="I3" s="13">
        <v>157.63078240385124</v>
      </c>
      <c r="J3" s="11">
        <v>115.16420608617055</v>
      </c>
      <c r="K3" s="12">
        <v>150.0</v>
      </c>
      <c r="L3" s="11">
        <v>150.0</v>
      </c>
      <c r="M3" s="18">
        <v>15.0</v>
      </c>
      <c r="N3" s="15">
        <v>150.0</v>
      </c>
      <c r="O3" s="12">
        <v>150.0</v>
      </c>
      <c r="P3" s="16">
        <f t="shared" si="1"/>
        <v>2242.701552</v>
      </c>
      <c r="Q3" s="19"/>
    </row>
    <row r="4">
      <c r="A4" s="9" t="s">
        <v>18</v>
      </c>
      <c r="B4" s="10">
        <v>15.0</v>
      </c>
      <c r="C4" s="11">
        <v>360.072369059238</v>
      </c>
      <c r="D4" s="12">
        <v>40.0</v>
      </c>
      <c r="E4" s="12">
        <v>274.9338387294109</v>
      </c>
      <c r="F4" s="12">
        <v>194.16717350335304</v>
      </c>
      <c r="G4" s="12">
        <v>227.71023835727118</v>
      </c>
      <c r="H4" s="12">
        <v>250.0</v>
      </c>
      <c r="I4" s="13">
        <v>226.90769560096282</v>
      </c>
      <c r="J4" s="14">
        <v>15.0</v>
      </c>
      <c r="K4" s="12">
        <v>150.0</v>
      </c>
      <c r="L4" s="11">
        <v>105.0</v>
      </c>
      <c r="M4" s="18">
        <v>15.0</v>
      </c>
      <c r="N4" s="15">
        <v>150.0</v>
      </c>
      <c r="O4" s="12">
        <v>150.0</v>
      </c>
      <c r="P4" s="16">
        <f t="shared" si="1"/>
        <v>2158.791315</v>
      </c>
      <c r="Q4" s="20"/>
    </row>
    <row r="5">
      <c r="A5" s="9" t="s">
        <v>19</v>
      </c>
      <c r="B5" s="10">
        <v>12.0</v>
      </c>
      <c r="C5" s="14">
        <v>40.0</v>
      </c>
      <c r="D5" s="12">
        <v>400.0</v>
      </c>
      <c r="E5" s="12">
        <v>328.53362213109193</v>
      </c>
      <c r="F5" s="12">
        <v>222.641915016643</v>
      </c>
      <c r="G5" s="12">
        <v>191.28427348699861</v>
      </c>
      <c r="H5" s="12">
        <v>25.0</v>
      </c>
      <c r="I5" s="13">
        <v>250.0</v>
      </c>
      <c r="J5" s="14">
        <v>15.0</v>
      </c>
      <c r="K5" s="12">
        <v>150.0</v>
      </c>
      <c r="L5" s="21">
        <v>15.0</v>
      </c>
      <c r="M5" s="18">
        <v>15.0</v>
      </c>
      <c r="N5" s="15">
        <v>150.0</v>
      </c>
      <c r="O5" s="15">
        <v>150.0</v>
      </c>
      <c r="P5" s="16">
        <f t="shared" si="1"/>
        <v>1952.459811</v>
      </c>
    </row>
    <row r="6">
      <c r="A6" s="9" t="s">
        <v>20</v>
      </c>
      <c r="B6" s="10">
        <v>6.0</v>
      </c>
      <c r="C6" s="11">
        <v>272.61184414137847</v>
      </c>
      <c r="D6" s="12">
        <v>40.0</v>
      </c>
      <c r="E6" s="12">
        <v>328.53362213109193</v>
      </c>
      <c r="F6" s="12">
        <v>25.0</v>
      </c>
      <c r="G6" s="12">
        <v>191.2879934589013</v>
      </c>
      <c r="H6" s="12">
        <v>241.66135619441022</v>
      </c>
      <c r="I6" s="13">
        <v>188.4205216025675</v>
      </c>
      <c r="J6" s="14">
        <v>0.0</v>
      </c>
      <c r="K6" s="12">
        <v>150.0</v>
      </c>
      <c r="L6" s="11">
        <v>125.0</v>
      </c>
      <c r="M6" s="13">
        <v>83.61103398763943</v>
      </c>
      <c r="N6" s="15">
        <v>150.0</v>
      </c>
      <c r="O6" s="12">
        <v>150.0</v>
      </c>
      <c r="P6" s="16">
        <f t="shared" si="1"/>
        <v>1946.126372</v>
      </c>
    </row>
    <row r="7">
      <c r="A7" s="9" t="s">
        <v>21</v>
      </c>
      <c r="B7" s="10">
        <v>14.0</v>
      </c>
      <c r="C7" s="11">
        <v>257.4013180687072</v>
      </c>
      <c r="D7" s="12">
        <v>350.2710803840354</v>
      </c>
      <c r="E7" s="12">
        <v>305.16961398164125</v>
      </c>
      <c r="F7" s="12">
        <v>25.0</v>
      </c>
      <c r="G7" s="12">
        <v>0.0</v>
      </c>
      <c r="H7" s="12">
        <v>25.0</v>
      </c>
      <c r="I7" s="13">
        <v>203.81539120192562</v>
      </c>
      <c r="J7" s="14">
        <v>15.0</v>
      </c>
      <c r="K7" s="12">
        <v>106.50065566648712</v>
      </c>
      <c r="L7" s="14">
        <v>15.0</v>
      </c>
      <c r="M7" s="13">
        <v>136.7222067975279</v>
      </c>
      <c r="N7" s="15">
        <v>150.0</v>
      </c>
      <c r="O7" s="12">
        <v>45.0</v>
      </c>
      <c r="P7" s="16">
        <f t="shared" si="1"/>
        <v>1634.880266</v>
      </c>
    </row>
    <row r="8">
      <c r="A8" s="9" t="s">
        <v>22</v>
      </c>
      <c r="B8" s="10">
        <v>11.0</v>
      </c>
      <c r="C8" s="14">
        <v>40.0</v>
      </c>
      <c r="D8" s="12">
        <v>362.7033102880265</v>
      </c>
      <c r="E8" s="12">
        <v>40.0</v>
      </c>
      <c r="F8" s="12">
        <v>250.0</v>
      </c>
      <c r="G8" s="12">
        <v>25.0</v>
      </c>
      <c r="H8" s="12">
        <v>189.544832409474</v>
      </c>
      <c r="I8" s="13">
        <v>149.9333476041722</v>
      </c>
      <c r="J8" s="14">
        <v>0.0</v>
      </c>
      <c r="K8" s="12">
        <v>106.50065566648712</v>
      </c>
      <c r="L8" s="14">
        <v>15.0</v>
      </c>
      <c r="M8" s="18">
        <v>15.0</v>
      </c>
      <c r="N8" s="15">
        <v>150.0</v>
      </c>
      <c r="O8" s="12">
        <v>150.0</v>
      </c>
      <c r="P8" s="16">
        <f t="shared" si="1"/>
        <v>1493.682146</v>
      </c>
    </row>
    <row r="9">
      <c r="A9" s="9" t="s">
        <v>23</v>
      </c>
      <c r="B9" s="10">
        <v>4.0</v>
      </c>
      <c r="C9" s="11">
        <v>379.08552665007704</v>
      </c>
      <c r="D9" s="12">
        <v>337.8388504800442</v>
      </c>
      <c r="E9" s="12">
        <v>40.0</v>
      </c>
      <c r="F9" s="12">
        <v>25.0</v>
      </c>
      <c r="G9" s="12">
        <v>0.0</v>
      </c>
      <c r="H9" s="12">
        <v>25.0</v>
      </c>
      <c r="I9" s="18">
        <v>25.0</v>
      </c>
      <c r="J9" s="14">
        <v>15.0</v>
      </c>
      <c r="K9" s="12">
        <v>150.0</v>
      </c>
      <c r="L9" s="14">
        <v>15.0</v>
      </c>
      <c r="M9" s="13">
        <v>150.0</v>
      </c>
      <c r="N9" s="15">
        <v>150.0</v>
      </c>
      <c r="O9" s="12">
        <v>150.0</v>
      </c>
      <c r="P9" s="16">
        <f t="shared" si="1"/>
        <v>1461.924377</v>
      </c>
    </row>
    <row r="10">
      <c r="A10" s="9" t="s">
        <v>24</v>
      </c>
      <c r="B10" s="10">
        <v>18.0</v>
      </c>
      <c r="C10" s="14">
        <v>40.0</v>
      </c>
      <c r="D10" s="12">
        <v>40.0</v>
      </c>
      <c r="E10" s="12">
        <v>274.9338387294109</v>
      </c>
      <c r="F10" s="12">
        <v>25.0</v>
      </c>
      <c r="G10" s="12">
        <v>178.51577992897802</v>
      </c>
      <c r="H10" s="12">
        <v>0.0</v>
      </c>
      <c r="I10" s="13">
        <v>242.30256520032094</v>
      </c>
      <c r="J10" s="14">
        <v>15.0</v>
      </c>
      <c r="K10" s="12">
        <v>84.75098349973068</v>
      </c>
      <c r="L10" s="14">
        <v>15.0</v>
      </c>
      <c r="M10" s="13">
        <v>110.16662039258365</v>
      </c>
      <c r="N10" s="15">
        <v>120.0</v>
      </c>
      <c r="O10" s="12">
        <v>150.0</v>
      </c>
      <c r="P10" s="16">
        <f t="shared" si="1"/>
        <v>1295.669788</v>
      </c>
    </row>
    <row r="11">
      <c r="A11" s="9" t="s">
        <v>25</v>
      </c>
      <c r="B11" s="10">
        <v>19.0</v>
      </c>
      <c r="C11" s="14">
        <v>40.0</v>
      </c>
      <c r="D11" s="12">
        <v>327.18265341948035</v>
      </c>
      <c r="E11" s="12">
        <v>40.0</v>
      </c>
      <c r="F11" s="12">
        <v>25.0</v>
      </c>
      <c r="G11" s="12">
        <v>170.90301242913364</v>
      </c>
      <c r="H11" s="12">
        <v>25.0</v>
      </c>
      <c r="I11" s="18">
        <v>25.0</v>
      </c>
      <c r="J11" s="14">
        <v>0.0</v>
      </c>
      <c r="K11" s="12">
        <v>0.0</v>
      </c>
      <c r="L11" s="11">
        <v>0.0</v>
      </c>
      <c r="M11" s="13">
        <v>123.44441359505578</v>
      </c>
      <c r="N11" s="15">
        <v>150.0</v>
      </c>
      <c r="O11" s="12">
        <v>150.0</v>
      </c>
      <c r="P11" s="16">
        <f t="shared" si="1"/>
        <v>1076.530079</v>
      </c>
    </row>
    <row r="12">
      <c r="A12" s="9" t="s">
        <v>26</v>
      </c>
      <c r="B12" s="10">
        <v>13.0</v>
      </c>
      <c r="C12" s="14">
        <v>40.0</v>
      </c>
      <c r="D12" s="12">
        <v>364.47934313145385</v>
      </c>
      <c r="E12" s="12">
        <v>40.0</v>
      </c>
      <c r="F12" s="12">
        <v>25.0</v>
      </c>
      <c r="G12" s="12">
        <v>169.93643972977438</v>
      </c>
      <c r="H12" s="12">
        <v>25.0</v>
      </c>
      <c r="I12" s="18">
        <v>0.0</v>
      </c>
      <c r="J12" s="14">
        <v>0.0</v>
      </c>
      <c r="K12" s="12">
        <v>0.0</v>
      </c>
      <c r="L12" s="11">
        <v>0.0</v>
      </c>
      <c r="M12" s="18">
        <v>15.0</v>
      </c>
      <c r="N12" s="15">
        <v>135.0</v>
      </c>
      <c r="O12" s="12">
        <v>30.0</v>
      </c>
      <c r="P12" s="16">
        <f t="shared" si="1"/>
        <v>844.4157829</v>
      </c>
    </row>
    <row r="13">
      <c r="A13" s="9" t="s">
        <v>27</v>
      </c>
      <c r="B13" s="10">
        <v>21.0</v>
      </c>
      <c r="C13" s="14">
        <v>0.0</v>
      </c>
      <c r="D13" s="12">
        <v>318.30248920234385</v>
      </c>
      <c r="E13" s="12">
        <v>40.0</v>
      </c>
      <c r="F13" s="12">
        <v>0.0</v>
      </c>
      <c r="G13" s="12">
        <v>25.0</v>
      </c>
      <c r="H13" s="12">
        <v>25.0</v>
      </c>
      <c r="I13" s="18">
        <v>0.0</v>
      </c>
      <c r="J13" s="11">
        <v>150.0</v>
      </c>
      <c r="K13" s="12">
        <v>106.50065566648712</v>
      </c>
      <c r="L13" s="14">
        <v>15.0</v>
      </c>
      <c r="M13" s="18">
        <v>0.0</v>
      </c>
      <c r="N13" s="15">
        <v>135.0</v>
      </c>
      <c r="O13" s="12">
        <v>0.0</v>
      </c>
      <c r="P13" s="16">
        <f t="shared" si="1"/>
        <v>814.8031449</v>
      </c>
    </row>
    <row r="14">
      <c r="A14" s="9" t="s">
        <v>28</v>
      </c>
      <c r="B14" s="10">
        <v>17.0</v>
      </c>
      <c r="C14" s="11">
        <v>276.41447565954627</v>
      </c>
      <c r="D14" s="22">
        <v>40.0</v>
      </c>
      <c r="E14" s="12">
        <v>0.0</v>
      </c>
      <c r="F14" s="12">
        <v>130.51775129717555</v>
      </c>
      <c r="G14" s="12">
        <v>0.0</v>
      </c>
      <c r="H14" s="12">
        <v>0.0</v>
      </c>
      <c r="I14" s="18">
        <v>0.0</v>
      </c>
      <c r="J14" s="14">
        <v>0.0</v>
      </c>
      <c r="K14" s="12">
        <v>0.0</v>
      </c>
      <c r="L14" s="14">
        <v>15.0</v>
      </c>
      <c r="M14" s="18">
        <v>15.0</v>
      </c>
      <c r="N14" s="15">
        <v>150.0</v>
      </c>
      <c r="O14" s="12">
        <v>150.0</v>
      </c>
      <c r="P14" s="16">
        <f t="shared" si="1"/>
        <v>776.932227</v>
      </c>
    </row>
    <row r="15">
      <c r="A15" s="9" t="s">
        <v>29</v>
      </c>
      <c r="B15" s="10">
        <v>2.0</v>
      </c>
      <c r="C15" s="11">
        <v>280.21710717771407</v>
      </c>
      <c r="D15" s="12">
        <v>0.0</v>
      </c>
      <c r="E15" s="12">
        <v>40.0</v>
      </c>
      <c r="F15" s="12">
        <v>0.0</v>
      </c>
      <c r="G15" s="12">
        <v>0.0</v>
      </c>
      <c r="H15" s="12">
        <v>25.0</v>
      </c>
      <c r="I15" s="18">
        <v>0.0</v>
      </c>
      <c r="J15" s="14">
        <v>0.0</v>
      </c>
      <c r="K15" s="12">
        <v>84.75098349973068</v>
      </c>
      <c r="L15" s="11">
        <v>0.0</v>
      </c>
      <c r="M15" s="13">
        <v>110.16662039258365</v>
      </c>
      <c r="N15" s="15">
        <v>30.0</v>
      </c>
      <c r="O15" s="12">
        <v>0.0</v>
      </c>
      <c r="P15" s="16">
        <f t="shared" si="1"/>
        <v>570.1347111</v>
      </c>
    </row>
    <row r="16">
      <c r="A16" s="9" t="s">
        <v>30</v>
      </c>
      <c r="B16" s="10">
        <v>7.0</v>
      </c>
      <c r="C16" s="14">
        <v>40.0</v>
      </c>
      <c r="D16" s="12">
        <v>0.0</v>
      </c>
      <c r="E16" s="12">
        <v>40.0</v>
      </c>
      <c r="F16" s="12">
        <v>0.0</v>
      </c>
      <c r="G16" s="12">
        <v>0.0</v>
      </c>
      <c r="H16" s="12">
        <v>25.0</v>
      </c>
      <c r="I16" s="18">
        <v>0.0</v>
      </c>
      <c r="J16" s="14">
        <v>15.0</v>
      </c>
      <c r="K16" s="12">
        <v>106.50065566648712</v>
      </c>
      <c r="L16" s="11">
        <v>0.0</v>
      </c>
      <c r="M16" s="13">
        <v>83.61103398763943</v>
      </c>
      <c r="N16" s="15">
        <v>60.0</v>
      </c>
      <c r="O16" s="12">
        <v>105.0</v>
      </c>
      <c r="P16" s="16">
        <f t="shared" si="1"/>
        <v>475.1116897</v>
      </c>
    </row>
    <row r="17">
      <c r="A17" s="9" t="s">
        <v>31</v>
      </c>
      <c r="B17" s="10">
        <v>22.0</v>
      </c>
      <c r="C17" s="14">
        <v>40.0</v>
      </c>
      <c r="D17" s="12">
        <v>40.0</v>
      </c>
      <c r="E17" s="12">
        <v>40.0</v>
      </c>
      <c r="F17" s="12">
        <v>0.0</v>
      </c>
      <c r="G17" s="12">
        <v>0.0</v>
      </c>
      <c r="H17" s="12">
        <v>25.0</v>
      </c>
      <c r="I17" s="18">
        <v>0.0</v>
      </c>
      <c r="J17" s="14">
        <v>15.0</v>
      </c>
      <c r="K17" s="12">
        <v>0.0</v>
      </c>
      <c r="L17" s="11">
        <v>0.0</v>
      </c>
      <c r="M17" s="18">
        <v>0.0</v>
      </c>
      <c r="N17" s="15">
        <v>135.0</v>
      </c>
      <c r="O17" s="12">
        <v>150.0</v>
      </c>
      <c r="P17" s="16">
        <f t="shared" si="1"/>
        <v>445</v>
      </c>
    </row>
    <row r="18">
      <c r="A18" s="9" t="s">
        <v>32</v>
      </c>
      <c r="B18" s="10">
        <v>1.0</v>
      </c>
      <c r="C18" s="14">
        <v>0.0</v>
      </c>
      <c r="D18" s="12">
        <v>40.0</v>
      </c>
      <c r="E18" s="12">
        <v>0.0</v>
      </c>
      <c r="F18" s="12">
        <v>25.0</v>
      </c>
      <c r="G18" s="12">
        <v>0.0</v>
      </c>
      <c r="H18" s="12">
        <v>0.0</v>
      </c>
      <c r="I18" s="13">
        <v>142.23591280449313</v>
      </c>
      <c r="J18" s="14">
        <v>15.0</v>
      </c>
      <c r="K18" s="12">
        <v>15.0</v>
      </c>
      <c r="L18" s="14">
        <v>15.0</v>
      </c>
      <c r="M18" s="18">
        <v>0.0</v>
      </c>
      <c r="N18" s="15">
        <v>0.0</v>
      </c>
      <c r="O18" s="12">
        <v>90.0</v>
      </c>
      <c r="P18" s="16">
        <f t="shared" si="1"/>
        <v>342.2359128</v>
      </c>
    </row>
    <row r="19">
      <c r="A19" s="9" t="s">
        <v>33</v>
      </c>
      <c r="B19" s="10">
        <v>5.0</v>
      </c>
      <c r="C19" s="14">
        <v>40.0</v>
      </c>
      <c r="D19" s="12">
        <v>40.0</v>
      </c>
      <c r="E19" s="12">
        <v>0.0</v>
      </c>
      <c r="F19" s="12">
        <v>0.0</v>
      </c>
      <c r="G19" s="12">
        <v>0.0</v>
      </c>
      <c r="H19" s="12">
        <v>0.0</v>
      </c>
      <c r="I19" s="18">
        <v>0.0</v>
      </c>
      <c r="J19" s="14">
        <v>0.0</v>
      </c>
      <c r="K19" s="12">
        <v>0.0</v>
      </c>
      <c r="L19" s="11">
        <v>0.0</v>
      </c>
      <c r="M19" s="18">
        <v>15.0</v>
      </c>
      <c r="N19" s="15">
        <v>90.0</v>
      </c>
      <c r="O19" s="12">
        <v>60.0</v>
      </c>
      <c r="P19" s="16">
        <f t="shared" si="1"/>
        <v>245</v>
      </c>
    </row>
    <row r="20">
      <c r="A20" s="9" t="s">
        <v>34</v>
      </c>
      <c r="B20" s="10">
        <v>3.0</v>
      </c>
      <c r="C20" s="14">
        <v>0.0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8">
        <v>25.0</v>
      </c>
      <c r="J20" s="14">
        <v>0.0</v>
      </c>
      <c r="K20" s="12">
        <v>15.0</v>
      </c>
      <c r="L20" s="14">
        <v>15.0</v>
      </c>
      <c r="M20" s="18">
        <v>15.0</v>
      </c>
      <c r="N20" s="15">
        <v>90.0</v>
      </c>
      <c r="O20" s="12">
        <v>0.0</v>
      </c>
      <c r="P20" s="16">
        <f t="shared" si="1"/>
        <v>160</v>
      </c>
    </row>
    <row r="21">
      <c r="A21" s="9" t="s">
        <v>35</v>
      </c>
      <c r="B21" s="10">
        <v>20.0</v>
      </c>
      <c r="C21" s="14">
        <v>0.0</v>
      </c>
      <c r="D21" s="12">
        <v>0.0</v>
      </c>
      <c r="E21" s="12">
        <v>40.0</v>
      </c>
      <c r="F21" s="12">
        <v>0.0</v>
      </c>
      <c r="G21" s="12">
        <v>0.0</v>
      </c>
      <c r="H21" s="12">
        <v>0.0</v>
      </c>
      <c r="I21" s="18">
        <v>0.0</v>
      </c>
      <c r="J21" s="14">
        <v>15.0</v>
      </c>
      <c r="K21" s="12">
        <v>89.10091793308197</v>
      </c>
      <c r="L21" s="14">
        <v>15.0</v>
      </c>
      <c r="M21" s="18">
        <v>0.0</v>
      </c>
      <c r="N21" s="15">
        <v>0.0</v>
      </c>
      <c r="O21" s="12">
        <v>0.0</v>
      </c>
      <c r="P21" s="16">
        <f t="shared" si="1"/>
        <v>159.1009179</v>
      </c>
    </row>
    <row r="22">
      <c r="A22" s="9" t="s">
        <v>36</v>
      </c>
      <c r="B22" s="10">
        <v>10.0</v>
      </c>
      <c r="C22" s="14">
        <v>0.0</v>
      </c>
      <c r="D22" s="12">
        <v>0.0</v>
      </c>
      <c r="E22" s="12">
        <v>0.0</v>
      </c>
      <c r="F22" s="12">
        <v>25.0</v>
      </c>
      <c r="G22" s="12">
        <v>0.0</v>
      </c>
      <c r="H22" s="12">
        <v>0.0</v>
      </c>
      <c r="I22" s="18">
        <v>0.0</v>
      </c>
      <c r="J22" s="14">
        <v>0.0</v>
      </c>
      <c r="K22" s="12">
        <v>0.0</v>
      </c>
      <c r="L22" s="11">
        <v>0.0</v>
      </c>
      <c r="M22" s="18">
        <v>0.0</v>
      </c>
      <c r="N22" s="15">
        <v>0.0</v>
      </c>
      <c r="O22" s="12">
        <v>0.0</v>
      </c>
      <c r="P22" s="16">
        <f t="shared" si="1"/>
        <v>25</v>
      </c>
    </row>
    <row r="23">
      <c r="A23" s="9" t="s">
        <v>37</v>
      </c>
      <c r="B23" s="10">
        <v>8.0</v>
      </c>
      <c r="C23" s="14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8">
        <v>0.0</v>
      </c>
      <c r="J23" s="14">
        <v>15.0</v>
      </c>
      <c r="K23" s="12">
        <v>0.0</v>
      </c>
      <c r="L23" s="11">
        <v>0.0</v>
      </c>
      <c r="M23" s="18">
        <v>0.0</v>
      </c>
      <c r="N23" s="15">
        <v>0.0</v>
      </c>
      <c r="O23" s="12">
        <v>0.0</v>
      </c>
      <c r="P23" s="16">
        <f t="shared" si="1"/>
        <v>15</v>
      </c>
    </row>
    <row r="24">
      <c r="O24" s="23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0</v>
      </c>
      <c r="B1" s="33" t="s">
        <v>48</v>
      </c>
      <c r="C1" s="56" t="s">
        <v>77</v>
      </c>
      <c r="D1" s="57" t="s">
        <v>78</v>
      </c>
      <c r="E1" s="33" t="s">
        <v>79</v>
      </c>
      <c r="F1" s="33" t="s">
        <v>80</v>
      </c>
      <c r="G1" s="33" t="s">
        <v>81</v>
      </c>
      <c r="H1" s="33" t="s">
        <v>59</v>
      </c>
      <c r="I1" s="24" t="s">
        <v>52</v>
      </c>
      <c r="J1" s="24" t="s">
        <v>42</v>
      </c>
      <c r="K1" s="24" t="s">
        <v>82</v>
      </c>
    </row>
    <row r="2">
      <c r="A2" s="25" t="s">
        <v>53</v>
      </c>
      <c r="B2" s="26">
        <v>4.0</v>
      </c>
      <c r="C2" s="58">
        <v>100.0</v>
      </c>
      <c r="D2" s="23">
        <v>100.0</v>
      </c>
      <c r="E2" s="23">
        <v>100.0</v>
      </c>
      <c r="F2" s="23">
        <v>100.0</v>
      </c>
      <c r="G2" s="23">
        <v>100.0</v>
      </c>
      <c r="H2" s="58">
        <v>500.0</v>
      </c>
      <c r="I2" s="13">
        <f t="shared" ref="I2:I23" si="1">(H2-155.1672162)/(500-155.1672162)</f>
        <v>1</v>
      </c>
      <c r="J2" s="28"/>
      <c r="K2" s="13">
        <f t="shared" ref="K2:K14" si="2">150*I2</f>
        <v>150</v>
      </c>
    </row>
    <row r="3">
      <c r="A3" s="25" t="s">
        <v>20</v>
      </c>
      <c r="B3" s="26">
        <v>6.0</v>
      </c>
      <c r="C3" s="58">
        <v>100.0</v>
      </c>
      <c r="D3" s="23">
        <v>100.0</v>
      </c>
      <c r="E3" s="23">
        <v>100.0</v>
      </c>
      <c r="F3" s="23">
        <v>100.0</v>
      </c>
      <c r="G3" s="23">
        <v>100.0</v>
      </c>
      <c r="H3" s="58">
        <v>500.0</v>
      </c>
      <c r="I3" s="13">
        <f t="shared" si="1"/>
        <v>1</v>
      </c>
      <c r="J3" s="28"/>
      <c r="K3" s="13">
        <f t="shared" si="2"/>
        <v>150</v>
      </c>
    </row>
    <row r="4">
      <c r="A4" s="25" t="s">
        <v>17</v>
      </c>
      <c r="B4" s="26">
        <v>9.0</v>
      </c>
      <c r="C4" s="58">
        <v>100.0</v>
      </c>
      <c r="D4" s="23">
        <v>100.0</v>
      </c>
      <c r="E4" s="23">
        <v>100.0</v>
      </c>
      <c r="F4" s="23">
        <v>100.0</v>
      </c>
      <c r="G4" s="23">
        <v>100.0</v>
      </c>
      <c r="H4" s="23">
        <v>500.0</v>
      </c>
      <c r="I4" s="13">
        <f t="shared" si="1"/>
        <v>1</v>
      </c>
      <c r="J4" s="28"/>
      <c r="K4" s="13">
        <f t="shared" si="2"/>
        <v>150</v>
      </c>
    </row>
    <row r="5">
      <c r="A5" s="25" t="s">
        <v>19</v>
      </c>
      <c r="B5" s="26">
        <v>12.0</v>
      </c>
      <c r="C5" s="23">
        <v>100.0</v>
      </c>
      <c r="D5" s="23">
        <v>100.0</v>
      </c>
      <c r="E5" s="23">
        <v>100.0</v>
      </c>
      <c r="F5" s="23">
        <v>100.0</v>
      </c>
      <c r="G5" s="23">
        <v>100.0</v>
      </c>
      <c r="H5" s="58">
        <v>500.0</v>
      </c>
      <c r="I5" s="13">
        <f t="shared" si="1"/>
        <v>1</v>
      </c>
      <c r="J5" s="28"/>
      <c r="K5" s="13">
        <f t="shared" si="2"/>
        <v>150</v>
      </c>
    </row>
    <row r="6">
      <c r="A6" s="25" t="s">
        <v>18</v>
      </c>
      <c r="B6" s="26">
        <v>15.0</v>
      </c>
      <c r="C6" s="23">
        <v>100.0</v>
      </c>
      <c r="D6" s="23">
        <v>100.0</v>
      </c>
      <c r="E6" s="23">
        <v>100.0</v>
      </c>
      <c r="F6" s="23">
        <v>100.0</v>
      </c>
      <c r="G6" s="23">
        <v>100.0</v>
      </c>
      <c r="H6" s="58">
        <v>500.0</v>
      </c>
      <c r="I6" s="13">
        <f t="shared" si="1"/>
        <v>1</v>
      </c>
      <c r="J6" s="28"/>
      <c r="K6" s="13">
        <f t="shared" si="2"/>
        <v>150</v>
      </c>
    </row>
    <row r="7">
      <c r="A7" s="25" t="s">
        <v>16</v>
      </c>
      <c r="B7" s="26">
        <v>16.0</v>
      </c>
      <c r="C7" s="23">
        <v>100.0</v>
      </c>
      <c r="D7" s="23">
        <v>100.0</v>
      </c>
      <c r="E7" s="23">
        <v>100.0</v>
      </c>
      <c r="F7" s="23">
        <v>100.0</v>
      </c>
      <c r="G7" s="23">
        <v>100.0</v>
      </c>
      <c r="H7" s="58">
        <v>500.0</v>
      </c>
      <c r="I7" s="13">
        <f t="shared" si="1"/>
        <v>1</v>
      </c>
      <c r="J7" s="28"/>
      <c r="K7" s="13">
        <f t="shared" si="2"/>
        <v>150</v>
      </c>
    </row>
    <row r="8">
      <c r="A8" s="25" t="s">
        <v>30</v>
      </c>
      <c r="B8" s="26">
        <v>7.0</v>
      </c>
      <c r="C8" s="58">
        <v>0.0</v>
      </c>
      <c r="D8" s="23">
        <v>100.0</v>
      </c>
      <c r="E8" s="23">
        <v>100.0</v>
      </c>
      <c r="F8" s="23">
        <v>100.0</v>
      </c>
      <c r="G8" s="23">
        <v>100.0</v>
      </c>
      <c r="H8" s="58">
        <v>400.0</v>
      </c>
      <c r="I8" s="13">
        <f t="shared" si="1"/>
        <v>0.7100043711</v>
      </c>
      <c r="J8" s="19"/>
      <c r="K8" s="13">
        <f t="shared" si="2"/>
        <v>106.5006557</v>
      </c>
    </row>
    <row r="9">
      <c r="A9" s="25" t="s">
        <v>22</v>
      </c>
      <c r="B9" s="26">
        <v>11.0</v>
      </c>
      <c r="C9" s="23">
        <v>100.0</v>
      </c>
      <c r="D9" s="23">
        <v>100.0</v>
      </c>
      <c r="E9" s="23">
        <v>0.0</v>
      </c>
      <c r="F9" s="23">
        <v>100.0</v>
      </c>
      <c r="G9" s="23">
        <v>100.0</v>
      </c>
      <c r="H9" s="58">
        <v>400.0</v>
      </c>
      <c r="I9" s="13">
        <f t="shared" si="1"/>
        <v>0.7100043711</v>
      </c>
      <c r="J9" s="19"/>
      <c r="K9" s="13">
        <f t="shared" si="2"/>
        <v>106.5006557</v>
      </c>
    </row>
    <row r="10">
      <c r="A10" s="25" t="s">
        <v>21</v>
      </c>
      <c r="B10" s="26">
        <v>14.0</v>
      </c>
      <c r="C10" s="23">
        <v>0.0</v>
      </c>
      <c r="D10" s="23">
        <v>100.0</v>
      </c>
      <c r="E10" s="23">
        <v>100.0</v>
      </c>
      <c r="F10" s="23">
        <v>100.0</v>
      </c>
      <c r="G10" s="23">
        <v>100.0</v>
      </c>
      <c r="H10" s="58">
        <v>400.0</v>
      </c>
      <c r="I10" s="13">
        <f t="shared" si="1"/>
        <v>0.7100043711</v>
      </c>
      <c r="J10" s="19"/>
      <c r="K10" s="13">
        <f t="shared" si="2"/>
        <v>106.5006557</v>
      </c>
    </row>
    <row r="11">
      <c r="A11" s="25" t="s">
        <v>27</v>
      </c>
      <c r="B11" s="26">
        <v>21.0</v>
      </c>
      <c r="C11" s="23">
        <v>0.0</v>
      </c>
      <c r="D11" s="23">
        <v>100.0</v>
      </c>
      <c r="E11" s="59">
        <v>100.0</v>
      </c>
      <c r="F11" s="59">
        <v>100.0</v>
      </c>
      <c r="G11" s="59">
        <v>100.0</v>
      </c>
      <c r="H11" s="58">
        <v>400.0</v>
      </c>
      <c r="I11" s="13">
        <f t="shared" si="1"/>
        <v>0.7100043711</v>
      </c>
      <c r="J11" s="19"/>
      <c r="K11" s="13">
        <f t="shared" si="2"/>
        <v>106.5006557</v>
      </c>
      <c r="M11" s="30" t="s">
        <v>71</v>
      </c>
      <c r="N11" s="60">
        <f>AVERAGE(H2:H18)</f>
        <v>370</v>
      </c>
    </row>
    <row r="12">
      <c r="A12" s="25" t="s">
        <v>35</v>
      </c>
      <c r="B12" s="26">
        <v>20.0</v>
      </c>
      <c r="C12" s="23">
        <v>100.0</v>
      </c>
      <c r="D12" s="23">
        <v>80.0</v>
      </c>
      <c r="E12" s="23">
        <v>0.0</v>
      </c>
      <c r="F12" s="23">
        <v>100.0</v>
      </c>
      <c r="G12" s="59">
        <v>80.0</v>
      </c>
      <c r="H12" s="58">
        <v>360.0</v>
      </c>
      <c r="I12" s="13">
        <f t="shared" si="1"/>
        <v>0.5940061196</v>
      </c>
      <c r="J12" s="29"/>
      <c r="K12" s="13">
        <f t="shared" si="2"/>
        <v>89.10091793</v>
      </c>
      <c r="M12" s="30" t="s">
        <v>83</v>
      </c>
      <c r="N12" s="31">
        <f>STDEV(H2:H18)</f>
        <v>143.2218559</v>
      </c>
    </row>
    <row r="13">
      <c r="A13" s="25" t="s">
        <v>29</v>
      </c>
      <c r="B13" s="26">
        <v>2.0</v>
      </c>
      <c r="C13" s="58">
        <v>100.0</v>
      </c>
      <c r="D13" s="23">
        <v>100.0</v>
      </c>
      <c r="E13" s="23">
        <v>50.0</v>
      </c>
      <c r="F13" s="23">
        <v>100.0</v>
      </c>
      <c r="G13" s="23">
        <v>0.0</v>
      </c>
      <c r="H13" s="58">
        <v>350.0</v>
      </c>
      <c r="I13" s="13">
        <f t="shared" si="1"/>
        <v>0.5650065567</v>
      </c>
      <c r="J13" s="29"/>
      <c r="K13" s="13">
        <f t="shared" si="2"/>
        <v>84.7509835</v>
      </c>
      <c r="M13" s="30" t="s">
        <v>57</v>
      </c>
      <c r="N13" s="31">
        <f>N11-1.5*N12</f>
        <v>155.1672162</v>
      </c>
    </row>
    <row r="14">
      <c r="A14" s="25" t="s">
        <v>24</v>
      </c>
      <c r="B14" s="26">
        <v>18.0</v>
      </c>
      <c r="C14" s="23">
        <v>0.0</v>
      </c>
      <c r="D14" s="23">
        <v>100.0</v>
      </c>
      <c r="E14" s="23">
        <v>50.0</v>
      </c>
      <c r="F14" s="23">
        <v>100.0</v>
      </c>
      <c r="G14" s="23">
        <v>100.0</v>
      </c>
      <c r="H14" s="58">
        <v>350.0</v>
      </c>
      <c r="I14" s="13">
        <f t="shared" si="1"/>
        <v>0.5650065567</v>
      </c>
      <c r="J14" s="29"/>
      <c r="K14" s="13">
        <f t="shared" si="2"/>
        <v>84.7509835</v>
      </c>
    </row>
    <row r="15">
      <c r="A15" s="25" t="s">
        <v>32</v>
      </c>
      <c r="B15" s="26">
        <v>1.0</v>
      </c>
      <c r="C15" s="58">
        <v>30.0</v>
      </c>
      <c r="D15" s="23">
        <v>100.0</v>
      </c>
      <c r="E15" s="23">
        <v>20.0</v>
      </c>
      <c r="F15" s="23">
        <v>100.0</v>
      </c>
      <c r="G15" s="23">
        <v>50.0</v>
      </c>
      <c r="H15" s="58">
        <v>300.0</v>
      </c>
      <c r="I15" s="13">
        <f t="shared" si="1"/>
        <v>0.4200087422</v>
      </c>
      <c r="K15" s="27">
        <v>15.0</v>
      </c>
    </row>
    <row r="16">
      <c r="A16" s="25" t="s">
        <v>34</v>
      </c>
      <c r="B16" s="26">
        <v>3.0</v>
      </c>
      <c r="C16" s="58">
        <v>100.0</v>
      </c>
      <c r="D16" s="23">
        <v>0.0</v>
      </c>
      <c r="E16" s="23">
        <v>0.0</v>
      </c>
      <c r="F16" s="23">
        <v>100.0</v>
      </c>
      <c r="G16" s="23">
        <v>0.0</v>
      </c>
      <c r="H16" s="58">
        <v>200.0</v>
      </c>
      <c r="I16" s="13">
        <f t="shared" si="1"/>
        <v>0.1300131133</v>
      </c>
      <c r="K16" s="27">
        <v>15.0</v>
      </c>
    </row>
    <row r="17">
      <c r="A17" s="25" t="s">
        <v>28</v>
      </c>
      <c r="B17" s="26">
        <v>17.0</v>
      </c>
      <c r="C17" s="23">
        <v>0.0</v>
      </c>
      <c r="D17" s="23">
        <v>0.0</v>
      </c>
      <c r="E17" s="23">
        <v>0.0</v>
      </c>
      <c r="F17" s="23">
        <v>100.0</v>
      </c>
      <c r="G17" s="23">
        <v>0.0</v>
      </c>
      <c r="H17" s="58">
        <v>100.0</v>
      </c>
      <c r="I17" s="13">
        <f t="shared" si="1"/>
        <v>-0.1599825156</v>
      </c>
      <c r="K17" s="27">
        <v>0.0</v>
      </c>
    </row>
    <row r="18">
      <c r="A18" s="25" t="s">
        <v>26</v>
      </c>
      <c r="B18" s="26">
        <v>13.0</v>
      </c>
      <c r="C18" s="23">
        <v>30.0</v>
      </c>
      <c r="D18" s="23">
        <v>0.0</v>
      </c>
      <c r="E18" s="23">
        <v>0.0</v>
      </c>
      <c r="F18" s="23">
        <v>0.0</v>
      </c>
      <c r="G18" s="23">
        <v>0.0</v>
      </c>
      <c r="H18" s="58">
        <v>30.0</v>
      </c>
      <c r="I18" s="13">
        <f t="shared" si="1"/>
        <v>-0.3629794558</v>
      </c>
      <c r="K18" s="27">
        <v>0.0</v>
      </c>
    </row>
    <row r="19">
      <c r="A19" s="25" t="s">
        <v>33</v>
      </c>
      <c r="B19" s="26">
        <v>5.0</v>
      </c>
      <c r="C19" s="58">
        <v>0.0</v>
      </c>
      <c r="D19" s="59">
        <v>0.0</v>
      </c>
      <c r="E19" s="59">
        <v>0.0</v>
      </c>
      <c r="F19" s="59">
        <v>0.0</v>
      </c>
      <c r="G19" s="59">
        <v>0.0</v>
      </c>
      <c r="H19" s="58">
        <v>0.0</v>
      </c>
      <c r="I19" s="13">
        <f t="shared" si="1"/>
        <v>-0.4499781445</v>
      </c>
      <c r="K19" s="27">
        <v>0.0</v>
      </c>
    </row>
    <row r="20">
      <c r="A20" s="25" t="s">
        <v>37</v>
      </c>
      <c r="B20" s="26">
        <v>8.0</v>
      </c>
      <c r="C20" s="58">
        <v>0.0</v>
      </c>
      <c r="D20" s="23">
        <v>0.0</v>
      </c>
      <c r="E20" s="23">
        <v>0.0</v>
      </c>
      <c r="F20" s="23">
        <v>0.0</v>
      </c>
      <c r="G20" s="23">
        <v>0.0</v>
      </c>
      <c r="H20" s="58">
        <v>0.0</v>
      </c>
      <c r="I20" s="13">
        <f t="shared" si="1"/>
        <v>-0.4499781445</v>
      </c>
      <c r="K20" s="27">
        <v>0.0</v>
      </c>
    </row>
    <row r="21">
      <c r="A21" s="25" t="s">
        <v>36</v>
      </c>
      <c r="B21" s="26">
        <v>10.0</v>
      </c>
      <c r="C21" s="27">
        <v>0.0</v>
      </c>
      <c r="D21" s="27">
        <v>0.0</v>
      </c>
      <c r="E21" s="27">
        <v>0.0</v>
      </c>
      <c r="F21" s="27">
        <v>0.0</v>
      </c>
      <c r="G21" s="27">
        <v>0.0</v>
      </c>
      <c r="H21" s="27">
        <v>0.0</v>
      </c>
      <c r="I21" s="13">
        <f t="shared" si="1"/>
        <v>-0.4499781445</v>
      </c>
      <c r="K21" s="27">
        <v>0.0</v>
      </c>
    </row>
    <row r="22">
      <c r="A22" s="25" t="s">
        <v>25</v>
      </c>
      <c r="B22" s="26">
        <v>19.0</v>
      </c>
      <c r="C22" s="59">
        <v>0.0</v>
      </c>
      <c r="D22" s="59">
        <v>0.0</v>
      </c>
      <c r="E22" s="59">
        <v>0.0</v>
      </c>
      <c r="F22" s="59">
        <v>0.0</v>
      </c>
      <c r="G22" s="59">
        <v>0.0</v>
      </c>
      <c r="H22" s="58">
        <v>0.0</v>
      </c>
      <c r="I22" s="13">
        <f t="shared" si="1"/>
        <v>-0.4499781445</v>
      </c>
      <c r="K22" s="27">
        <v>0.0</v>
      </c>
    </row>
    <row r="23">
      <c r="A23" s="25" t="s">
        <v>31</v>
      </c>
      <c r="B23" s="26">
        <v>22.0</v>
      </c>
      <c r="C23" s="59">
        <v>0.0</v>
      </c>
      <c r="D23" s="59">
        <v>0.0</v>
      </c>
      <c r="E23" s="59">
        <v>0.0</v>
      </c>
      <c r="F23" s="59">
        <v>0.0</v>
      </c>
      <c r="G23" s="59">
        <v>0.0</v>
      </c>
      <c r="H23" s="58">
        <v>0.0</v>
      </c>
      <c r="I23" s="13">
        <f t="shared" si="1"/>
        <v>-0.4499781445</v>
      </c>
      <c r="K23" s="27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20.14"/>
  </cols>
  <sheetData>
    <row r="1">
      <c r="A1" s="33" t="s">
        <v>0</v>
      </c>
      <c r="B1" s="33" t="s">
        <v>48</v>
      </c>
      <c r="C1" s="24" t="s">
        <v>59</v>
      </c>
      <c r="D1" s="24" t="s">
        <v>64</v>
      </c>
      <c r="E1" s="24" t="s">
        <v>42</v>
      </c>
      <c r="F1" s="24" t="s">
        <v>60</v>
      </c>
    </row>
    <row r="2">
      <c r="A2" s="25" t="s">
        <v>17</v>
      </c>
      <c r="B2" s="26">
        <v>9.0</v>
      </c>
      <c r="C2" s="27">
        <v>600.0</v>
      </c>
      <c r="D2" s="13">
        <f t="shared" ref="D2:D23" si="1">C2/600</f>
        <v>1</v>
      </c>
      <c r="E2" s="28"/>
      <c r="F2" s="13">
        <f t="shared" ref="F2:F4" si="2">150*D2</f>
        <v>150</v>
      </c>
    </row>
    <row r="3">
      <c r="A3" s="25" t="s">
        <v>20</v>
      </c>
      <c r="B3" s="26">
        <v>6.0</v>
      </c>
      <c r="C3" s="27">
        <v>500.0</v>
      </c>
      <c r="D3" s="13">
        <f t="shared" si="1"/>
        <v>0.8333333333</v>
      </c>
      <c r="E3" s="19"/>
      <c r="F3" s="13">
        <f t="shared" si="2"/>
        <v>125</v>
      </c>
    </row>
    <row r="4">
      <c r="A4" s="25" t="s">
        <v>18</v>
      </c>
      <c r="B4" s="26">
        <v>15.0</v>
      </c>
      <c r="C4" s="27">
        <v>420.0</v>
      </c>
      <c r="D4" s="13">
        <f t="shared" si="1"/>
        <v>0.7</v>
      </c>
      <c r="E4" s="29"/>
      <c r="F4" s="13">
        <f t="shared" si="2"/>
        <v>105</v>
      </c>
    </row>
    <row r="5">
      <c r="A5" s="25" t="s">
        <v>34</v>
      </c>
      <c r="B5" s="26">
        <v>3.0</v>
      </c>
      <c r="C5" s="27">
        <v>207.0</v>
      </c>
      <c r="D5" s="13">
        <f t="shared" si="1"/>
        <v>0.345</v>
      </c>
      <c r="F5" s="27">
        <v>15.0</v>
      </c>
    </row>
    <row r="6">
      <c r="A6" s="25" t="s">
        <v>32</v>
      </c>
      <c r="B6" s="26">
        <v>1.0</v>
      </c>
      <c r="C6" s="27">
        <v>204.0</v>
      </c>
      <c r="D6" s="13">
        <f t="shared" si="1"/>
        <v>0.34</v>
      </c>
      <c r="F6" s="27">
        <v>15.0</v>
      </c>
    </row>
    <row r="7">
      <c r="A7" s="25" t="s">
        <v>28</v>
      </c>
      <c r="B7" s="26">
        <v>17.0</v>
      </c>
      <c r="C7" s="27">
        <v>200.0</v>
      </c>
      <c r="D7" s="13">
        <f t="shared" si="1"/>
        <v>0.3333333333</v>
      </c>
      <c r="F7" s="27">
        <v>15.0</v>
      </c>
    </row>
    <row r="8">
      <c r="A8" s="25" t="s">
        <v>53</v>
      </c>
      <c r="B8" s="26">
        <v>4.0</v>
      </c>
      <c r="C8" s="27">
        <v>100.0</v>
      </c>
      <c r="D8" s="13">
        <f t="shared" si="1"/>
        <v>0.1666666667</v>
      </c>
      <c r="F8" s="27">
        <v>15.0</v>
      </c>
    </row>
    <row r="9">
      <c r="A9" s="25" t="s">
        <v>19</v>
      </c>
      <c r="B9" s="26">
        <v>12.0</v>
      </c>
      <c r="C9" s="27">
        <v>100.0</v>
      </c>
      <c r="D9" s="13">
        <f t="shared" si="1"/>
        <v>0.1666666667</v>
      </c>
      <c r="F9" s="27">
        <v>15.0</v>
      </c>
      <c r="H9" s="30" t="s">
        <v>44</v>
      </c>
      <c r="I9" s="30">
        <f>AVERAGE(C2:C15)</f>
        <v>205.7857143</v>
      </c>
    </row>
    <row r="10">
      <c r="A10" s="25" t="s">
        <v>21</v>
      </c>
      <c r="B10" s="26">
        <v>14.0</v>
      </c>
      <c r="C10" s="27">
        <v>100.0</v>
      </c>
      <c r="D10" s="13">
        <f t="shared" si="1"/>
        <v>0.1666666667</v>
      </c>
      <c r="F10" s="27">
        <v>15.0</v>
      </c>
      <c r="H10" s="30" t="s">
        <v>45</v>
      </c>
      <c r="I10" s="31">
        <f>STDEV(C2:C15)</f>
        <v>173.3152657</v>
      </c>
    </row>
    <row r="11">
      <c r="A11" s="25" t="s">
        <v>16</v>
      </c>
      <c r="B11" s="26">
        <v>16.0</v>
      </c>
      <c r="C11" s="27">
        <v>100.0</v>
      </c>
      <c r="D11" s="13">
        <f t="shared" si="1"/>
        <v>0.1666666667</v>
      </c>
      <c r="F11" s="27">
        <v>15.0</v>
      </c>
      <c r="H11" s="30" t="s">
        <v>46</v>
      </c>
      <c r="I11" s="30">
        <v>0.0</v>
      </c>
    </row>
    <row r="12">
      <c r="A12" s="25" t="s">
        <v>24</v>
      </c>
      <c r="B12" s="26">
        <v>18.0</v>
      </c>
      <c r="C12" s="27">
        <v>100.0</v>
      </c>
      <c r="D12" s="13">
        <f t="shared" si="1"/>
        <v>0.1666666667</v>
      </c>
      <c r="F12" s="27">
        <v>15.0</v>
      </c>
      <c r="H12" s="27" t="s">
        <v>76</v>
      </c>
    </row>
    <row r="13">
      <c r="A13" s="25" t="s">
        <v>35</v>
      </c>
      <c r="B13" s="26">
        <v>20.0</v>
      </c>
      <c r="C13" s="27">
        <v>100.0</v>
      </c>
      <c r="D13" s="13">
        <f t="shared" si="1"/>
        <v>0.1666666667</v>
      </c>
      <c r="F13" s="27">
        <v>15.0</v>
      </c>
    </row>
    <row r="14">
      <c r="A14" s="25" t="s">
        <v>27</v>
      </c>
      <c r="B14" s="26">
        <v>21.0</v>
      </c>
      <c r="C14" s="27">
        <v>100.0</v>
      </c>
      <c r="D14" s="13">
        <f t="shared" si="1"/>
        <v>0.1666666667</v>
      </c>
      <c r="F14" s="27">
        <v>15.0</v>
      </c>
    </row>
    <row r="15">
      <c r="A15" s="25" t="s">
        <v>22</v>
      </c>
      <c r="B15" s="26">
        <v>11.0</v>
      </c>
      <c r="C15" s="27">
        <v>50.0</v>
      </c>
      <c r="D15" s="13">
        <f t="shared" si="1"/>
        <v>0.08333333333</v>
      </c>
      <c r="F15" s="27">
        <v>15.0</v>
      </c>
    </row>
    <row r="16">
      <c r="A16" s="25" t="s">
        <v>29</v>
      </c>
      <c r="B16" s="26">
        <v>2.0</v>
      </c>
      <c r="C16" s="27">
        <v>0.0</v>
      </c>
      <c r="D16" s="13">
        <f t="shared" si="1"/>
        <v>0</v>
      </c>
      <c r="F16" s="13">
        <f t="shared" ref="F16:F23" si="3">150*D16</f>
        <v>0</v>
      </c>
    </row>
    <row r="17">
      <c r="A17" s="25" t="s">
        <v>33</v>
      </c>
      <c r="B17" s="26">
        <v>5.0</v>
      </c>
      <c r="C17" s="27">
        <v>0.0</v>
      </c>
      <c r="D17" s="13">
        <f t="shared" si="1"/>
        <v>0</v>
      </c>
      <c r="F17" s="13">
        <f t="shared" si="3"/>
        <v>0</v>
      </c>
    </row>
    <row r="18">
      <c r="A18" s="25" t="s">
        <v>30</v>
      </c>
      <c r="B18" s="26">
        <v>7.0</v>
      </c>
      <c r="C18" s="27">
        <v>0.0</v>
      </c>
      <c r="D18" s="13">
        <f t="shared" si="1"/>
        <v>0</v>
      </c>
      <c r="F18" s="13">
        <f t="shared" si="3"/>
        <v>0</v>
      </c>
    </row>
    <row r="19">
      <c r="A19" s="25" t="s">
        <v>37</v>
      </c>
      <c r="B19" s="26">
        <v>8.0</v>
      </c>
      <c r="C19" s="27">
        <v>0.0</v>
      </c>
      <c r="D19" s="13">
        <f t="shared" si="1"/>
        <v>0</v>
      </c>
      <c r="F19" s="13">
        <f t="shared" si="3"/>
        <v>0</v>
      </c>
    </row>
    <row r="20">
      <c r="A20" s="25" t="s">
        <v>36</v>
      </c>
      <c r="B20" s="26">
        <v>10.0</v>
      </c>
      <c r="C20" s="27">
        <v>0.0</v>
      </c>
      <c r="D20" s="13">
        <f t="shared" si="1"/>
        <v>0</v>
      </c>
      <c r="F20" s="13">
        <f t="shared" si="3"/>
        <v>0</v>
      </c>
    </row>
    <row r="21">
      <c r="A21" s="25" t="s">
        <v>26</v>
      </c>
      <c r="B21" s="26">
        <v>13.0</v>
      </c>
      <c r="C21" s="27">
        <v>0.0</v>
      </c>
      <c r="D21" s="13">
        <f t="shared" si="1"/>
        <v>0</v>
      </c>
      <c r="F21" s="13">
        <f t="shared" si="3"/>
        <v>0</v>
      </c>
    </row>
    <row r="22">
      <c r="A22" s="25" t="s">
        <v>25</v>
      </c>
      <c r="B22" s="26">
        <v>19.0</v>
      </c>
      <c r="C22" s="27">
        <v>0.0</v>
      </c>
      <c r="D22" s="13">
        <f t="shared" si="1"/>
        <v>0</v>
      </c>
      <c r="F22" s="13">
        <f t="shared" si="3"/>
        <v>0</v>
      </c>
    </row>
    <row r="23">
      <c r="A23" s="25" t="s">
        <v>31</v>
      </c>
      <c r="B23" s="26">
        <v>22.0</v>
      </c>
      <c r="C23" s="27">
        <v>0.0</v>
      </c>
      <c r="D23" s="13">
        <f t="shared" si="1"/>
        <v>0</v>
      </c>
      <c r="F23" s="13">
        <f t="shared" si="3"/>
        <v>0</v>
      </c>
    </row>
  </sheetData>
  <autoFilter ref="$A$1:$C$23">
    <sortState ref="A1:C23">
      <sortCondition descending="1" ref="C1:C23"/>
    </sortState>
  </autoFilter>
  <mergeCells count="1">
    <mergeCell ref="H12:I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0</v>
      </c>
      <c r="B1" s="33" t="s">
        <v>48</v>
      </c>
      <c r="C1" s="24" t="s">
        <v>59</v>
      </c>
      <c r="D1" s="24" t="s">
        <v>64</v>
      </c>
      <c r="E1" s="24" t="s">
        <v>42</v>
      </c>
      <c r="F1" s="24" t="s">
        <v>70</v>
      </c>
    </row>
    <row r="2">
      <c r="A2" s="25" t="s">
        <v>53</v>
      </c>
      <c r="B2" s="26">
        <v>4.0</v>
      </c>
      <c r="C2" s="27">
        <v>140.0</v>
      </c>
      <c r="D2" s="13">
        <f t="shared" ref="D2:D23" si="1">(C2-83.51470997)/(140-83.51470997)</f>
        <v>1</v>
      </c>
      <c r="E2" s="28"/>
      <c r="F2" s="13">
        <f t="shared" ref="F2:F9" si="2">150*D2</f>
        <v>150</v>
      </c>
    </row>
    <row r="3">
      <c r="A3" s="25" t="s">
        <v>21</v>
      </c>
      <c r="B3" s="26">
        <v>14.0</v>
      </c>
      <c r="C3" s="27">
        <v>135.0</v>
      </c>
      <c r="D3" s="13">
        <f t="shared" si="1"/>
        <v>0.9114813787</v>
      </c>
      <c r="E3" s="28"/>
      <c r="F3" s="13">
        <f t="shared" si="2"/>
        <v>136.7222068</v>
      </c>
    </row>
    <row r="4">
      <c r="A4" s="25" t="s">
        <v>25</v>
      </c>
      <c r="B4" s="26">
        <v>19.0</v>
      </c>
      <c r="C4" s="27">
        <v>130.0</v>
      </c>
      <c r="D4" s="13">
        <f t="shared" si="1"/>
        <v>0.8229627573</v>
      </c>
      <c r="E4" s="19"/>
      <c r="F4" s="13">
        <f t="shared" si="2"/>
        <v>123.4444136</v>
      </c>
    </row>
    <row r="5">
      <c r="A5" s="25" t="s">
        <v>29</v>
      </c>
      <c r="B5" s="26">
        <v>2.0</v>
      </c>
      <c r="C5" s="27">
        <v>125.0</v>
      </c>
      <c r="D5" s="13">
        <f t="shared" si="1"/>
        <v>0.734444136</v>
      </c>
      <c r="E5" s="19"/>
      <c r="F5" s="13">
        <f t="shared" si="2"/>
        <v>110.1666204</v>
      </c>
    </row>
    <row r="6">
      <c r="A6" s="25" t="s">
        <v>24</v>
      </c>
      <c r="B6" s="26">
        <v>18.0</v>
      </c>
      <c r="C6" s="27">
        <v>125.0</v>
      </c>
      <c r="D6" s="13">
        <f t="shared" si="1"/>
        <v>0.734444136</v>
      </c>
      <c r="E6" s="19"/>
      <c r="F6" s="13">
        <f t="shared" si="2"/>
        <v>110.1666204</v>
      </c>
    </row>
    <row r="7">
      <c r="A7" s="25" t="s">
        <v>20</v>
      </c>
      <c r="B7" s="26">
        <v>6.0</v>
      </c>
      <c r="C7" s="27">
        <v>115.0</v>
      </c>
      <c r="D7" s="13">
        <f t="shared" si="1"/>
        <v>0.5574068933</v>
      </c>
      <c r="E7" s="29"/>
      <c r="F7" s="13">
        <f t="shared" si="2"/>
        <v>83.61103399</v>
      </c>
      <c r="H7" s="30" t="s">
        <v>71</v>
      </c>
      <c r="I7" s="30">
        <f>AVERAGE(C2:C19)</f>
        <v>110</v>
      </c>
    </row>
    <row r="8">
      <c r="A8" s="25" t="s">
        <v>30</v>
      </c>
      <c r="B8" s="26">
        <v>7.0</v>
      </c>
      <c r="C8" s="27">
        <v>115.0</v>
      </c>
      <c r="D8" s="13">
        <f t="shared" si="1"/>
        <v>0.5574068933</v>
      </c>
      <c r="E8" s="29"/>
      <c r="F8" s="13">
        <f t="shared" si="2"/>
        <v>83.61103399</v>
      </c>
      <c r="H8" s="30" t="s">
        <v>72</v>
      </c>
      <c r="I8" s="31">
        <f>STDEV(C2:C19)</f>
        <v>17.65686002</v>
      </c>
    </row>
    <row r="9">
      <c r="A9" s="25" t="s">
        <v>16</v>
      </c>
      <c r="B9" s="26">
        <v>16.0</v>
      </c>
      <c r="C9" s="27">
        <v>115.0</v>
      </c>
      <c r="D9" s="13">
        <f t="shared" si="1"/>
        <v>0.5574068933</v>
      </c>
      <c r="E9" s="29"/>
      <c r="F9" s="13">
        <f t="shared" si="2"/>
        <v>83.61103399</v>
      </c>
      <c r="H9" s="30" t="s">
        <v>57</v>
      </c>
      <c r="I9" s="31">
        <f>I7-1.5*I8</f>
        <v>83.51470997</v>
      </c>
    </row>
    <row r="10">
      <c r="A10" s="25" t="s">
        <v>33</v>
      </c>
      <c r="B10" s="26">
        <v>5.0</v>
      </c>
      <c r="C10" s="27">
        <v>110.0</v>
      </c>
      <c r="D10" s="13">
        <f t="shared" si="1"/>
        <v>0.4688882719</v>
      </c>
      <c r="F10" s="27">
        <v>15.0</v>
      </c>
    </row>
    <row r="11">
      <c r="A11" s="25" t="s">
        <v>22</v>
      </c>
      <c r="B11" s="26">
        <v>11.0</v>
      </c>
      <c r="C11" s="27">
        <v>110.0</v>
      </c>
      <c r="D11" s="13">
        <f t="shared" si="1"/>
        <v>0.4688882719</v>
      </c>
      <c r="F11" s="27">
        <v>15.0</v>
      </c>
    </row>
    <row r="12">
      <c r="A12" s="25" t="s">
        <v>18</v>
      </c>
      <c r="B12" s="26">
        <v>15.0</v>
      </c>
      <c r="C12" s="27">
        <v>110.0</v>
      </c>
      <c r="D12" s="13">
        <f t="shared" si="1"/>
        <v>0.4688882719</v>
      </c>
      <c r="F12" s="27">
        <v>15.0</v>
      </c>
    </row>
    <row r="13">
      <c r="A13" s="25" t="s">
        <v>28</v>
      </c>
      <c r="B13" s="26">
        <v>17.0</v>
      </c>
      <c r="C13" s="27">
        <v>110.0</v>
      </c>
      <c r="D13" s="13">
        <f t="shared" si="1"/>
        <v>0.4688882719</v>
      </c>
      <c r="F13" s="27">
        <v>15.0</v>
      </c>
    </row>
    <row r="14">
      <c r="A14" s="25" t="s">
        <v>19</v>
      </c>
      <c r="B14" s="26">
        <v>12.0</v>
      </c>
      <c r="C14" s="27">
        <v>100.0</v>
      </c>
      <c r="D14" s="13">
        <f t="shared" si="1"/>
        <v>0.2918510292</v>
      </c>
      <c r="F14" s="27">
        <v>15.0</v>
      </c>
    </row>
    <row r="15">
      <c r="A15" s="25" t="s">
        <v>26</v>
      </c>
      <c r="B15" s="26">
        <v>13.0</v>
      </c>
      <c r="C15" s="27">
        <v>100.0</v>
      </c>
      <c r="D15" s="13">
        <f t="shared" si="1"/>
        <v>0.2918510292</v>
      </c>
      <c r="F15" s="27">
        <v>15.0</v>
      </c>
    </row>
    <row r="16">
      <c r="A16" s="25" t="s">
        <v>17</v>
      </c>
      <c r="B16" s="26">
        <v>9.0</v>
      </c>
      <c r="C16" s="27">
        <v>95.0</v>
      </c>
      <c r="D16" s="13">
        <f t="shared" si="1"/>
        <v>0.2033324079</v>
      </c>
      <c r="F16" s="27">
        <v>15.0</v>
      </c>
    </row>
    <row r="17">
      <c r="A17" s="25" t="s">
        <v>34</v>
      </c>
      <c r="B17" s="26">
        <v>3.0</v>
      </c>
      <c r="C17" s="27">
        <v>85.0</v>
      </c>
      <c r="D17" s="13">
        <f t="shared" si="1"/>
        <v>0.02629516515</v>
      </c>
      <c r="F17" s="27">
        <v>15.0</v>
      </c>
    </row>
    <row r="18">
      <c r="A18" s="25" t="s">
        <v>32</v>
      </c>
      <c r="B18" s="26">
        <v>1.0</v>
      </c>
      <c r="C18" s="27">
        <v>80.0</v>
      </c>
      <c r="D18" s="13">
        <f t="shared" si="1"/>
        <v>-0.0622234562</v>
      </c>
      <c r="F18" s="27">
        <v>0.0</v>
      </c>
    </row>
    <row r="19">
      <c r="A19" s="25" t="s">
        <v>27</v>
      </c>
      <c r="B19" s="26">
        <v>21.0</v>
      </c>
      <c r="C19" s="27">
        <v>80.0</v>
      </c>
      <c r="D19" s="13">
        <f t="shared" si="1"/>
        <v>-0.0622234562</v>
      </c>
      <c r="F19" s="27">
        <v>0.0</v>
      </c>
    </row>
    <row r="20">
      <c r="A20" s="25" t="s">
        <v>37</v>
      </c>
      <c r="B20" s="26">
        <v>8.0</v>
      </c>
      <c r="C20" s="27">
        <v>0.0</v>
      </c>
      <c r="D20" s="13">
        <f t="shared" si="1"/>
        <v>-1.478521398</v>
      </c>
      <c r="F20" s="27">
        <v>0.0</v>
      </c>
    </row>
    <row r="21">
      <c r="A21" s="25" t="s">
        <v>36</v>
      </c>
      <c r="B21" s="26">
        <v>10.0</v>
      </c>
      <c r="C21" s="27">
        <v>0.0</v>
      </c>
      <c r="D21" s="13">
        <f t="shared" si="1"/>
        <v>-1.478521398</v>
      </c>
      <c r="F21" s="27">
        <v>0.0</v>
      </c>
    </row>
    <row r="22">
      <c r="A22" s="25" t="s">
        <v>35</v>
      </c>
      <c r="B22" s="26">
        <v>20.0</v>
      </c>
      <c r="C22" s="27">
        <v>0.0</v>
      </c>
      <c r="D22" s="13">
        <f t="shared" si="1"/>
        <v>-1.478521398</v>
      </c>
      <c r="F22" s="27">
        <v>0.0</v>
      </c>
    </row>
    <row r="23">
      <c r="A23" s="25" t="s">
        <v>31</v>
      </c>
      <c r="B23" s="26">
        <v>22.0</v>
      </c>
      <c r="C23" s="27">
        <v>0.0</v>
      </c>
      <c r="D23" s="13">
        <f t="shared" si="1"/>
        <v>-1.478521398</v>
      </c>
      <c r="F23" s="27">
        <v>0.0</v>
      </c>
    </row>
  </sheetData>
  <autoFilter ref="$A$1:$C$23">
    <sortState ref="A1:C23">
      <sortCondition descending="1" ref="C1:C23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3" t="s">
        <v>84</v>
      </c>
      <c r="D1" s="33" t="s">
        <v>85</v>
      </c>
      <c r="E1" s="33" t="s">
        <v>86</v>
      </c>
    </row>
    <row r="2">
      <c r="A2" s="25" t="s">
        <v>32</v>
      </c>
      <c r="B2" s="26">
        <v>1.0</v>
      </c>
      <c r="C2" s="23">
        <v>3.0</v>
      </c>
      <c r="D2" s="23">
        <v>3.0</v>
      </c>
      <c r="E2" s="23">
        <v>90.0</v>
      </c>
    </row>
    <row r="3">
      <c r="A3" s="25" t="s">
        <v>29</v>
      </c>
      <c r="B3" s="26">
        <v>2.0</v>
      </c>
      <c r="C3" s="23">
        <v>0.0</v>
      </c>
      <c r="D3" s="23">
        <v>0.0</v>
      </c>
      <c r="E3" s="23">
        <v>0.0</v>
      </c>
    </row>
    <row r="4">
      <c r="A4" s="25" t="s">
        <v>34</v>
      </c>
      <c r="B4" s="26">
        <v>3.0</v>
      </c>
      <c r="C4" s="23">
        <v>0.0</v>
      </c>
      <c r="D4" s="23">
        <v>0.0</v>
      </c>
      <c r="E4" s="23">
        <v>0.0</v>
      </c>
    </row>
    <row r="5">
      <c r="A5" s="25" t="s">
        <v>53</v>
      </c>
      <c r="B5" s="26">
        <v>4.0</v>
      </c>
      <c r="C5" s="23">
        <v>5.0</v>
      </c>
      <c r="D5" s="23">
        <v>5.0</v>
      </c>
      <c r="E5" s="23">
        <v>150.0</v>
      </c>
    </row>
    <row r="6">
      <c r="A6" s="25" t="s">
        <v>33</v>
      </c>
      <c r="B6" s="26">
        <v>5.0</v>
      </c>
      <c r="C6" s="23">
        <v>2.0</v>
      </c>
      <c r="D6" s="23">
        <v>2.0</v>
      </c>
      <c r="E6" s="23">
        <v>60.0</v>
      </c>
    </row>
    <row r="7">
      <c r="A7" s="25" t="s">
        <v>20</v>
      </c>
      <c r="B7" s="26">
        <v>6.0</v>
      </c>
      <c r="C7" s="23">
        <v>5.0</v>
      </c>
      <c r="D7" s="23">
        <v>5.0</v>
      </c>
      <c r="E7" s="23">
        <v>150.0</v>
      </c>
    </row>
    <row r="8">
      <c r="A8" s="25" t="s">
        <v>30</v>
      </c>
      <c r="B8" s="26">
        <v>7.0</v>
      </c>
      <c r="C8" s="23">
        <v>4.0</v>
      </c>
      <c r="D8" s="23">
        <v>3.0</v>
      </c>
      <c r="E8" s="23">
        <v>105.0</v>
      </c>
    </row>
    <row r="9">
      <c r="A9" s="25" t="s">
        <v>37</v>
      </c>
      <c r="B9" s="26">
        <v>8.0</v>
      </c>
      <c r="C9" s="23">
        <v>0.0</v>
      </c>
      <c r="D9" s="23">
        <v>0.0</v>
      </c>
      <c r="E9" s="23">
        <v>0.0</v>
      </c>
    </row>
    <row r="10">
      <c r="A10" s="25" t="s">
        <v>17</v>
      </c>
      <c r="B10" s="26">
        <v>9.0</v>
      </c>
      <c r="C10" s="23">
        <v>5.0</v>
      </c>
      <c r="D10" s="23">
        <v>5.0</v>
      </c>
      <c r="E10" s="23">
        <v>150.0</v>
      </c>
    </row>
    <row r="11">
      <c r="A11" s="25" t="s">
        <v>36</v>
      </c>
      <c r="B11" s="26">
        <v>10.0</v>
      </c>
      <c r="C11" s="23">
        <v>0.0</v>
      </c>
      <c r="D11" s="23">
        <v>0.0</v>
      </c>
      <c r="E11" s="23">
        <v>0.0</v>
      </c>
    </row>
    <row r="12">
      <c r="A12" s="25" t="s">
        <v>22</v>
      </c>
      <c r="B12" s="26">
        <v>11.0</v>
      </c>
      <c r="C12" s="23">
        <v>5.0</v>
      </c>
      <c r="D12" s="23">
        <v>5.0</v>
      </c>
      <c r="E12" s="23">
        <v>150.0</v>
      </c>
    </row>
    <row r="13">
      <c r="A13" s="25" t="s">
        <v>19</v>
      </c>
      <c r="B13" s="26">
        <v>12.0</v>
      </c>
      <c r="C13" s="23">
        <v>5.0</v>
      </c>
      <c r="D13" s="23">
        <v>5.0</v>
      </c>
      <c r="E13" s="23">
        <v>150.0</v>
      </c>
    </row>
    <row r="14">
      <c r="A14" s="25" t="s">
        <v>26</v>
      </c>
      <c r="B14" s="26">
        <v>13.0</v>
      </c>
      <c r="C14" s="23">
        <v>1.0</v>
      </c>
      <c r="D14" s="23">
        <v>1.0</v>
      </c>
      <c r="E14" s="23">
        <v>30.0</v>
      </c>
    </row>
    <row r="15">
      <c r="A15" s="25" t="s">
        <v>21</v>
      </c>
      <c r="B15" s="26">
        <v>14.0</v>
      </c>
      <c r="C15" s="23">
        <v>2.0</v>
      </c>
      <c r="D15" s="23">
        <v>1.0</v>
      </c>
      <c r="E15" s="23">
        <v>45.0</v>
      </c>
    </row>
    <row r="16">
      <c r="A16" s="25" t="s">
        <v>18</v>
      </c>
      <c r="B16" s="26">
        <v>15.0</v>
      </c>
      <c r="C16" s="23">
        <v>5.0</v>
      </c>
      <c r="D16" s="23">
        <v>5.0</v>
      </c>
      <c r="E16" s="23">
        <v>150.0</v>
      </c>
    </row>
    <row r="17">
      <c r="A17" s="25" t="s">
        <v>16</v>
      </c>
      <c r="B17" s="26">
        <v>16.0</v>
      </c>
      <c r="C17" s="23">
        <v>5.0</v>
      </c>
      <c r="D17" s="23">
        <v>5.0</v>
      </c>
      <c r="E17" s="23">
        <v>150.0</v>
      </c>
    </row>
    <row r="18">
      <c r="A18" s="25" t="s">
        <v>28</v>
      </c>
      <c r="B18" s="26">
        <v>17.0</v>
      </c>
      <c r="C18" s="23">
        <v>5.0</v>
      </c>
      <c r="D18" s="23">
        <v>5.0</v>
      </c>
      <c r="E18" s="23">
        <v>150.0</v>
      </c>
    </row>
    <row r="19">
      <c r="A19" s="25" t="s">
        <v>24</v>
      </c>
      <c r="B19" s="26">
        <v>18.0</v>
      </c>
      <c r="C19" s="23">
        <v>5.0</v>
      </c>
      <c r="D19" s="23">
        <v>5.0</v>
      </c>
      <c r="E19" s="23">
        <v>150.0</v>
      </c>
    </row>
    <row r="20">
      <c r="A20" s="25" t="s">
        <v>25</v>
      </c>
      <c r="B20" s="26">
        <v>19.0</v>
      </c>
      <c r="C20" s="23">
        <v>5.0</v>
      </c>
      <c r="D20" s="23">
        <v>5.0</v>
      </c>
      <c r="E20" s="23">
        <v>150.0</v>
      </c>
    </row>
    <row r="21">
      <c r="A21" s="25" t="s">
        <v>35</v>
      </c>
      <c r="B21" s="26">
        <v>20.0</v>
      </c>
      <c r="C21" s="23">
        <v>0.0</v>
      </c>
      <c r="D21" s="23">
        <v>0.0</v>
      </c>
      <c r="E21" s="23">
        <v>0.0</v>
      </c>
    </row>
    <row r="22">
      <c r="A22" s="25" t="s">
        <v>27</v>
      </c>
      <c r="B22" s="26">
        <v>21.0</v>
      </c>
      <c r="C22" s="23">
        <v>0.0</v>
      </c>
      <c r="D22" s="23">
        <v>0.0</v>
      </c>
      <c r="E22" s="23">
        <v>0.0</v>
      </c>
    </row>
    <row r="23">
      <c r="A23" s="25" t="s">
        <v>31</v>
      </c>
      <c r="B23" s="26">
        <v>22.0</v>
      </c>
      <c r="C23" s="23">
        <v>5.0</v>
      </c>
      <c r="D23" s="23">
        <v>5.0</v>
      </c>
      <c r="E23" s="23">
        <v>150.0</v>
      </c>
    </row>
    <row r="24">
      <c r="A24" s="33" t="s">
        <v>15</v>
      </c>
      <c r="B24" s="61"/>
      <c r="C24" s="61"/>
      <c r="D24" s="61"/>
      <c r="E24" s="6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</cols>
  <sheetData>
    <row r="1">
      <c r="A1" s="33" t="s">
        <v>0</v>
      </c>
      <c r="B1" s="33" t="s">
        <v>48</v>
      </c>
      <c r="C1" s="62" t="s">
        <v>87</v>
      </c>
      <c r="D1" s="24"/>
    </row>
    <row r="2">
      <c r="A2" s="25" t="s">
        <v>32</v>
      </c>
      <c r="B2" s="26">
        <v>1.0</v>
      </c>
      <c r="C2" s="23">
        <v>0.0</v>
      </c>
    </row>
    <row r="3">
      <c r="A3" s="25" t="s">
        <v>29</v>
      </c>
      <c r="B3" s="26">
        <v>2.0</v>
      </c>
      <c r="C3" s="23">
        <v>30.0</v>
      </c>
    </row>
    <row r="4">
      <c r="A4" s="25" t="s">
        <v>34</v>
      </c>
      <c r="B4" s="26">
        <v>3.0</v>
      </c>
      <c r="C4" s="23">
        <v>90.0</v>
      </c>
    </row>
    <row r="5">
      <c r="A5" s="25" t="s">
        <v>53</v>
      </c>
      <c r="B5" s="26">
        <v>4.0</v>
      </c>
      <c r="C5" s="23">
        <v>150.0</v>
      </c>
    </row>
    <row r="6">
      <c r="A6" s="25" t="s">
        <v>33</v>
      </c>
      <c r="B6" s="26">
        <v>5.0</v>
      </c>
      <c r="C6" s="23">
        <v>90.0</v>
      </c>
    </row>
    <row r="7">
      <c r="A7" s="25" t="s">
        <v>20</v>
      </c>
      <c r="B7" s="26">
        <v>6.0</v>
      </c>
      <c r="C7" s="23">
        <v>150.0</v>
      </c>
    </row>
    <row r="8">
      <c r="A8" s="25" t="s">
        <v>30</v>
      </c>
      <c r="B8" s="26">
        <v>7.0</v>
      </c>
      <c r="C8" s="23">
        <v>60.0</v>
      </c>
    </row>
    <row r="9">
      <c r="A9" s="25" t="s">
        <v>37</v>
      </c>
      <c r="B9" s="26">
        <v>8.0</v>
      </c>
      <c r="C9" s="23">
        <v>0.0</v>
      </c>
    </row>
    <row r="10">
      <c r="A10" s="25" t="s">
        <v>17</v>
      </c>
      <c r="B10" s="26">
        <v>9.0</v>
      </c>
      <c r="C10" s="23">
        <v>150.0</v>
      </c>
    </row>
    <row r="11">
      <c r="A11" s="25" t="s">
        <v>36</v>
      </c>
      <c r="B11" s="26">
        <v>10.0</v>
      </c>
      <c r="C11" s="23">
        <v>0.0</v>
      </c>
    </row>
    <row r="12">
      <c r="A12" s="25" t="s">
        <v>22</v>
      </c>
      <c r="B12" s="26">
        <v>11.0</v>
      </c>
      <c r="C12" s="23">
        <v>150.0</v>
      </c>
    </row>
    <row r="13">
      <c r="A13" s="25" t="s">
        <v>19</v>
      </c>
      <c r="B13" s="26">
        <v>12.0</v>
      </c>
      <c r="C13" s="23">
        <v>150.0</v>
      </c>
    </row>
    <row r="14">
      <c r="A14" s="25" t="s">
        <v>26</v>
      </c>
      <c r="B14" s="26">
        <v>13.0</v>
      </c>
      <c r="C14" s="23">
        <v>135.0</v>
      </c>
    </row>
    <row r="15">
      <c r="A15" s="25" t="s">
        <v>21</v>
      </c>
      <c r="B15" s="26">
        <v>14.0</v>
      </c>
      <c r="C15" s="23">
        <v>150.0</v>
      </c>
    </row>
    <row r="16">
      <c r="A16" s="25" t="s">
        <v>18</v>
      </c>
      <c r="B16" s="26">
        <v>15.0</v>
      </c>
      <c r="C16" s="23">
        <v>150.0</v>
      </c>
    </row>
    <row r="17">
      <c r="A17" s="25" t="s">
        <v>16</v>
      </c>
      <c r="B17" s="26">
        <v>16.0</v>
      </c>
      <c r="C17" s="23">
        <v>150.0</v>
      </c>
    </row>
    <row r="18">
      <c r="A18" s="25" t="s">
        <v>28</v>
      </c>
      <c r="B18" s="26">
        <v>17.0</v>
      </c>
      <c r="C18" s="23">
        <v>150.0</v>
      </c>
    </row>
    <row r="19">
      <c r="A19" s="25" t="s">
        <v>24</v>
      </c>
      <c r="B19" s="26">
        <v>18.0</v>
      </c>
      <c r="C19" s="23">
        <v>120.0</v>
      </c>
    </row>
    <row r="20">
      <c r="A20" s="25" t="s">
        <v>25</v>
      </c>
      <c r="B20" s="26">
        <v>19.0</v>
      </c>
      <c r="C20" s="23">
        <v>150.0</v>
      </c>
    </row>
    <row r="21">
      <c r="A21" s="25" t="s">
        <v>35</v>
      </c>
      <c r="B21" s="26">
        <v>20.0</v>
      </c>
      <c r="C21" s="23">
        <v>0.0</v>
      </c>
    </row>
    <row r="22">
      <c r="A22" s="25" t="s">
        <v>27</v>
      </c>
      <c r="B22" s="26">
        <v>21.0</v>
      </c>
      <c r="C22" s="23">
        <v>135.0</v>
      </c>
    </row>
    <row r="23">
      <c r="A23" s="25" t="s">
        <v>31</v>
      </c>
      <c r="B23" s="26">
        <v>22.0</v>
      </c>
      <c r="C23" s="23">
        <v>135.0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3.71"/>
    <col customWidth="1" min="6" max="7" width="17.43"/>
    <col customWidth="1" min="8" max="8" width="15.86"/>
  </cols>
  <sheetData>
    <row r="1">
      <c r="A1" s="1" t="s">
        <v>0</v>
      </c>
      <c r="B1" s="2" t="s">
        <v>1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</row>
    <row r="2">
      <c r="A2" s="25" t="s">
        <v>16</v>
      </c>
      <c r="B2" s="26">
        <v>16.0</v>
      </c>
      <c r="C2" s="27">
        <v>312.0</v>
      </c>
      <c r="D2" s="27">
        <v>0.0</v>
      </c>
      <c r="E2" s="13">
        <f t="shared" ref="E2:E23" si="1">C2-D2</f>
        <v>312</v>
      </c>
      <c r="F2" s="13">
        <f t="shared" ref="F2:F23" si="2">(E2-20.95404776)/(312-20.95404776)</f>
        <v>1</v>
      </c>
      <c r="G2" s="28"/>
      <c r="H2" s="13">
        <f t="shared" ref="H2:H8" si="3">400*F2</f>
        <v>400</v>
      </c>
    </row>
    <row r="3">
      <c r="A3" s="25" t="s">
        <v>20</v>
      </c>
      <c r="B3" s="26">
        <v>6.0</v>
      </c>
      <c r="C3" s="27">
        <v>260.0</v>
      </c>
      <c r="D3" s="27">
        <v>0.0</v>
      </c>
      <c r="E3" s="13">
        <f t="shared" si="1"/>
        <v>260</v>
      </c>
      <c r="F3" s="13">
        <f t="shared" si="2"/>
        <v>0.8213340553</v>
      </c>
      <c r="G3" s="19"/>
      <c r="H3" s="13">
        <f t="shared" si="3"/>
        <v>328.5336221</v>
      </c>
    </row>
    <row r="4">
      <c r="A4" s="25" t="s">
        <v>19</v>
      </c>
      <c r="B4" s="26">
        <v>12.0</v>
      </c>
      <c r="C4" s="27">
        <v>260.0</v>
      </c>
      <c r="D4" s="27">
        <v>0.0</v>
      </c>
      <c r="E4" s="13">
        <f t="shared" si="1"/>
        <v>260</v>
      </c>
      <c r="F4" s="13">
        <f t="shared" si="2"/>
        <v>0.8213340553</v>
      </c>
      <c r="G4" s="19"/>
      <c r="H4" s="13">
        <f t="shared" si="3"/>
        <v>328.5336221</v>
      </c>
    </row>
    <row r="5">
      <c r="A5" s="25" t="s">
        <v>21</v>
      </c>
      <c r="B5" s="26">
        <v>14.0</v>
      </c>
      <c r="C5" s="27">
        <v>243.0</v>
      </c>
      <c r="D5" s="27">
        <v>0.0</v>
      </c>
      <c r="E5" s="13">
        <f t="shared" si="1"/>
        <v>243</v>
      </c>
      <c r="F5" s="13">
        <f t="shared" si="2"/>
        <v>0.762924035</v>
      </c>
      <c r="G5" s="19"/>
      <c r="H5" s="13">
        <f t="shared" si="3"/>
        <v>305.169614</v>
      </c>
    </row>
    <row r="6">
      <c r="A6" s="25" t="s">
        <v>18</v>
      </c>
      <c r="B6" s="26">
        <v>15.0</v>
      </c>
      <c r="C6" s="27">
        <v>221.0</v>
      </c>
      <c r="D6" s="27">
        <v>0.0</v>
      </c>
      <c r="E6" s="13">
        <f t="shared" si="1"/>
        <v>221</v>
      </c>
      <c r="F6" s="13">
        <f t="shared" si="2"/>
        <v>0.6873345968</v>
      </c>
      <c r="G6" s="29"/>
      <c r="H6" s="13">
        <f t="shared" si="3"/>
        <v>274.9338387</v>
      </c>
    </row>
    <row r="7">
      <c r="A7" s="25" t="s">
        <v>24</v>
      </c>
      <c r="B7" s="26">
        <v>18.0</v>
      </c>
      <c r="C7" s="27">
        <v>221.0</v>
      </c>
      <c r="D7" s="27">
        <v>0.0</v>
      </c>
      <c r="E7" s="13">
        <f t="shared" si="1"/>
        <v>221</v>
      </c>
      <c r="F7" s="13">
        <f t="shared" si="2"/>
        <v>0.6873345968</v>
      </c>
      <c r="G7" s="29"/>
      <c r="H7" s="13">
        <f t="shared" si="3"/>
        <v>274.9338387</v>
      </c>
    </row>
    <row r="8">
      <c r="A8" s="25" t="s">
        <v>17</v>
      </c>
      <c r="B8" s="26">
        <v>9.0</v>
      </c>
      <c r="C8" s="27">
        <v>218.0</v>
      </c>
      <c r="D8" s="27">
        <v>5.0</v>
      </c>
      <c r="E8" s="13">
        <f t="shared" si="1"/>
        <v>213</v>
      </c>
      <c r="F8" s="13">
        <f t="shared" si="2"/>
        <v>0.6598475284</v>
      </c>
      <c r="G8" s="29"/>
      <c r="H8" s="27">
        <f t="shared" si="3"/>
        <v>263.9390114</v>
      </c>
    </row>
    <row r="9">
      <c r="A9" s="25" t="s">
        <v>25</v>
      </c>
      <c r="B9" s="26">
        <v>19.0</v>
      </c>
      <c r="C9" s="27">
        <v>172.0</v>
      </c>
      <c r="D9" s="27">
        <v>0.0</v>
      </c>
      <c r="E9" s="13">
        <f t="shared" si="1"/>
        <v>172</v>
      </c>
      <c r="F9" s="13">
        <f t="shared" si="2"/>
        <v>0.5189763028</v>
      </c>
      <c r="H9" s="27">
        <v>40.0</v>
      </c>
      <c r="J9" s="30" t="s">
        <v>44</v>
      </c>
      <c r="K9" s="31">
        <f>AVERAGE(E2:E19)</f>
        <v>155.1111111</v>
      </c>
    </row>
    <row r="10">
      <c r="A10" s="25" t="s">
        <v>22</v>
      </c>
      <c r="B10" s="26">
        <v>11.0</v>
      </c>
      <c r="C10" s="27">
        <v>170.0</v>
      </c>
      <c r="D10" s="27">
        <v>0.0</v>
      </c>
      <c r="E10" s="13">
        <f t="shared" si="1"/>
        <v>170</v>
      </c>
      <c r="F10" s="13">
        <f t="shared" si="2"/>
        <v>0.5121045357</v>
      </c>
      <c r="H10" s="27">
        <v>40.0</v>
      </c>
      <c r="J10" s="30" t="s">
        <v>45</v>
      </c>
      <c r="K10" s="31">
        <f>STDEV(E2:E19)</f>
        <v>89.43804223</v>
      </c>
    </row>
    <row r="11">
      <c r="A11" s="25" t="s">
        <v>23</v>
      </c>
      <c r="B11" s="26">
        <v>4.0</v>
      </c>
      <c r="C11" s="27">
        <v>155.0</v>
      </c>
      <c r="D11" s="27">
        <v>0.0</v>
      </c>
      <c r="E11" s="13">
        <f t="shared" si="1"/>
        <v>155</v>
      </c>
      <c r="F11" s="13">
        <f t="shared" si="2"/>
        <v>0.4605662824</v>
      </c>
      <c r="H11" s="27">
        <v>40.0</v>
      </c>
      <c r="J11" s="30" t="s">
        <v>46</v>
      </c>
      <c r="K11" s="31">
        <f>K9-1.5*K10</f>
        <v>20.95404776</v>
      </c>
    </row>
    <row r="12">
      <c r="A12" s="25" t="s">
        <v>29</v>
      </c>
      <c r="B12" s="26">
        <v>2.0</v>
      </c>
      <c r="C12" s="27">
        <v>130.0</v>
      </c>
      <c r="D12" s="27">
        <v>0.0</v>
      </c>
      <c r="E12" s="13">
        <f t="shared" si="1"/>
        <v>130</v>
      </c>
      <c r="F12" s="13">
        <f t="shared" si="2"/>
        <v>0.3746691936</v>
      </c>
      <c r="H12" s="27">
        <v>40.0</v>
      </c>
    </row>
    <row r="13">
      <c r="A13" s="25" t="s">
        <v>27</v>
      </c>
      <c r="B13" s="26">
        <v>21.0</v>
      </c>
      <c r="C13" s="27">
        <v>148.0</v>
      </c>
      <c r="D13" s="27">
        <v>50.0</v>
      </c>
      <c r="E13" s="13">
        <f t="shared" si="1"/>
        <v>98</v>
      </c>
      <c r="F13" s="13">
        <f t="shared" si="2"/>
        <v>0.26472092</v>
      </c>
      <c r="H13" s="27">
        <v>40.0</v>
      </c>
      <c r="J13" s="24" t="s">
        <v>47</v>
      </c>
    </row>
    <row r="14">
      <c r="A14" s="25" t="s">
        <v>31</v>
      </c>
      <c r="B14" s="26">
        <v>22.0</v>
      </c>
      <c r="C14" s="27">
        <v>98.0</v>
      </c>
      <c r="D14" s="27">
        <v>5.0</v>
      </c>
      <c r="E14" s="13">
        <f t="shared" si="1"/>
        <v>93</v>
      </c>
      <c r="F14" s="13">
        <f t="shared" si="2"/>
        <v>0.2475415022</v>
      </c>
      <c r="H14" s="27">
        <v>40.0</v>
      </c>
    </row>
    <row r="15">
      <c r="A15" s="25" t="s">
        <v>26</v>
      </c>
      <c r="B15" s="26">
        <v>13.0</v>
      </c>
      <c r="C15" s="27">
        <v>81.0</v>
      </c>
      <c r="D15" s="27">
        <v>0.0</v>
      </c>
      <c r="E15" s="13">
        <f t="shared" si="1"/>
        <v>81</v>
      </c>
      <c r="F15" s="13">
        <f t="shared" si="2"/>
        <v>0.2063108996</v>
      </c>
      <c r="H15" s="27">
        <v>40.0</v>
      </c>
    </row>
    <row r="16">
      <c r="A16" s="25" t="s">
        <v>35</v>
      </c>
      <c r="B16" s="26">
        <v>20.0</v>
      </c>
      <c r="C16" s="27">
        <v>80.0</v>
      </c>
      <c r="D16" s="27">
        <v>0.0</v>
      </c>
      <c r="E16" s="13">
        <f t="shared" si="1"/>
        <v>80</v>
      </c>
      <c r="F16" s="13">
        <f t="shared" si="2"/>
        <v>0.2028750161</v>
      </c>
      <c r="H16" s="27">
        <v>40.0</v>
      </c>
    </row>
    <row r="17">
      <c r="A17" s="25" t="s">
        <v>30</v>
      </c>
      <c r="B17" s="26">
        <v>7.0</v>
      </c>
      <c r="C17" s="27">
        <v>98.0</v>
      </c>
      <c r="D17" s="27">
        <v>40.0</v>
      </c>
      <c r="E17" s="13">
        <f t="shared" si="1"/>
        <v>58</v>
      </c>
      <c r="F17" s="13">
        <f t="shared" si="2"/>
        <v>0.1272855779</v>
      </c>
      <c r="H17" s="27">
        <v>40.0</v>
      </c>
    </row>
    <row r="18">
      <c r="A18" s="25" t="s">
        <v>32</v>
      </c>
      <c r="B18" s="26">
        <v>1.0</v>
      </c>
      <c r="C18" s="27">
        <v>20.0</v>
      </c>
      <c r="D18" s="27">
        <v>0.0</v>
      </c>
      <c r="E18" s="13">
        <f t="shared" si="1"/>
        <v>20</v>
      </c>
      <c r="F18" s="13">
        <f t="shared" si="2"/>
        <v>-0.003277997006</v>
      </c>
      <c r="H18" s="27">
        <v>0.0</v>
      </c>
    </row>
    <row r="19">
      <c r="A19" s="25" t="s">
        <v>28</v>
      </c>
      <c r="B19" s="26">
        <v>17.0</v>
      </c>
      <c r="C19" s="27">
        <v>5.0</v>
      </c>
      <c r="D19" s="27">
        <v>0.0</v>
      </c>
      <c r="E19" s="13">
        <f t="shared" si="1"/>
        <v>5</v>
      </c>
      <c r="F19" s="13">
        <f t="shared" si="2"/>
        <v>-0.05481625028</v>
      </c>
      <c r="H19" s="27">
        <v>0.0</v>
      </c>
    </row>
    <row r="20">
      <c r="A20" s="25" t="s">
        <v>34</v>
      </c>
      <c r="B20" s="26">
        <v>3.0</v>
      </c>
      <c r="C20" s="27">
        <v>0.0</v>
      </c>
      <c r="D20" s="27">
        <v>0.0</v>
      </c>
      <c r="E20" s="13">
        <f t="shared" si="1"/>
        <v>0</v>
      </c>
      <c r="F20" s="13">
        <f t="shared" si="2"/>
        <v>-0.07199566803</v>
      </c>
      <c r="H20" s="27">
        <v>0.0</v>
      </c>
    </row>
    <row r="21">
      <c r="A21" s="25" t="s">
        <v>33</v>
      </c>
      <c r="B21" s="26">
        <v>5.0</v>
      </c>
      <c r="C21" s="27">
        <v>0.0</v>
      </c>
      <c r="D21" s="27">
        <v>0.0</v>
      </c>
      <c r="E21" s="13">
        <f t="shared" si="1"/>
        <v>0</v>
      </c>
      <c r="F21" s="13">
        <f t="shared" si="2"/>
        <v>-0.07199566803</v>
      </c>
      <c r="H21" s="27">
        <v>0.0</v>
      </c>
    </row>
    <row r="22">
      <c r="A22" s="25" t="s">
        <v>37</v>
      </c>
      <c r="B22" s="26">
        <v>8.0</v>
      </c>
      <c r="C22" s="27">
        <v>0.0</v>
      </c>
      <c r="D22" s="27">
        <v>0.0</v>
      </c>
      <c r="E22" s="13">
        <f t="shared" si="1"/>
        <v>0</v>
      </c>
      <c r="F22" s="13">
        <f t="shared" si="2"/>
        <v>-0.07199566803</v>
      </c>
      <c r="H22" s="27">
        <v>0.0</v>
      </c>
    </row>
    <row r="23">
      <c r="A23" s="25" t="s">
        <v>36</v>
      </c>
      <c r="B23" s="26">
        <v>10.0</v>
      </c>
      <c r="C23" s="27">
        <v>0.0</v>
      </c>
      <c r="D23" s="27">
        <v>0.0</v>
      </c>
      <c r="E23" s="13">
        <f t="shared" si="1"/>
        <v>0</v>
      </c>
      <c r="F23" s="13">
        <f t="shared" si="2"/>
        <v>-0.07199566803</v>
      </c>
      <c r="H23" s="27">
        <v>0.0</v>
      </c>
    </row>
  </sheetData>
  <autoFilter ref="$A$1:$H$23">
    <sortState ref="A1:H23">
      <sortCondition descending="1" ref="E1:E23"/>
    </sortState>
  </autoFilter>
  <mergeCells count="1">
    <mergeCell ref="J13:K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43"/>
    <col customWidth="1" min="8" max="8" width="15.86"/>
  </cols>
  <sheetData>
    <row r="1">
      <c r="A1" s="32" t="s">
        <v>0</v>
      </c>
      <c r="B1" s="33" t="s">
        <v>48</v>
      </c>
      <c r="C1" s="34" t="s">
        <v>49</v>
      </c>
      <c r="D1" s="24" t="s">
        <v>50</v>
      </c>
      <c r="E1" s="24" t="s">
        <v>51</v>
      </c>
      <c r="F1" s="24" t="s">
        <v>52</v>
      </c>
      <c r="G1" s="24" t="s">
        <v>42</v>
      </c>
      <c r="H1" s="24" t="s">
        <v>43</v>
      </c>
    </row>
    <row r="2" ht="16.5" customHeight="1">
      <c r="A2" s="25" t="s">
        <v>19</v>
      </c>
      <c r="B2" s="26">
        <v>12.0</v>
      </c>
      <c r="C2" s="27">
        <v>221.0</v>
      </c>
      <c r="D2" s="13">
        <f>4*20</f>
        <v>80</v>
      </c>
      <c r="E2" s="13">
        <f t="shared" ref="E2:E23" si="1">D2+C2</f>
        <v>301</v>
      </c>
      <c r="F2" s="13">
        <f t="shared" ref="F2:F23" si="2">(E2-75.77893977)/(301-75.77893977)</f>
        <v>1</v>
      </c>
      <c r="G2" s="28"/>
      <c r="H2" s="13">
        <f t="shared" ref="H2:H10" si="3">400*F2</f>
        <v>400</v>
      </c>
    </row>
    <row r="3">
      <c r="A3" s="25" t="s">
        <v>26</v>
      </c>
      <c r="B3" s="26">
        <v>13.0</v>
      </c>
      <c r="C3" s="27">
        <v>213.0</v>
      </c>
      <c r="D3" s="13">
        <f>3.4*20</f>
        <v>68</v>
      </c>
      <c r="E3" s="13">
        <f t="shared" si="1"/>
        <v>281</v>
      </c>
      <c r="F3" s="13">
        <f t="shared" si="2"/>
        <v>0.9111983578</v>
      </c>
      <c r="G3" s="28"/>
      <c r="H3" s="13">
        <f t="shared" si="3"/>
        <v>364.4793431</v>
      </c>
    </row>
    <row r="4">
      <c r="A4" s="25" t="s">
        <v>22</v>
      </c>
      <c r="B4" s="26">
        <v>11.0</v>
      </c>
      <c r="C4" s="27">
        <v>196.0</v>
      </c>
      <c r="D4" s="13">
        <f>4.2*20</f>
        <v>84</v>
      </c>
      <c r="E4" s="13">
        <f t="shared" si="1"/>
        <v>280</v>
      </c>
      <c r="F4" s="13">
        <f t="shared" si="2"/>
        <v>0.9067582757</v>
      </c>
      <c r="G4" s="28"/>
      <c r="H4" s="13">
        <f t="shared" si="3"/>
        <v>362.7033103</v>
      </c>
    </row>
    <row r="5">
      <c r="A5" s="25" t="s">
        <v>16</v>
      </c>
      <c r="B5" s="26">
        <v>16.0</v>
      </c>
      <c r="C5" s="27">
        <v>232.0</v>
      </c>
      <c r="D5" s="27">
        <f>2.3*20</f>
        <v>46</v>
      </c>
      <c r="E5" s="13">
        <f t="shared" si="1"/>
        <v>278</v>
      </c>
      <c r="F5" s="13">
        <f t="shared" si="2"/>
        <v>0.8978781115</v>
      </c>
      <c r="G5" s="19"/>
      <c r="H5" s="13">
        <f t="shared" si="3"/>
        <v>359.1512446</v>
      </c>
    </row>
    <row r="6">
      <c r="A6" s="25" t="s">
        <v>21</v>
      </c>
      <c r="B6" s="26">
        <v>14.0</v>
      </c>
      <c r="C6" s="27">
        <v>207.0</v>
      </c>
      <c r="D6" s="13">
        <f>3.3*20</f>
        <v>66</v>
      </c>
      <c r="E6" s="13">
        <f t="shared" si="1"/>
        <v>273</v>
      </c>
      <c r="F6" s="13">
        <f t="shared" si="2"/>
        <v>0.875677701</v>
      </c>
      <c r="G6" s="19"/>
      <c r="H6" s="13">
        <f t="shared" si="3"/>
        <v>350.2710804</v>
      </c>
    </row>
    <row r="7">
      <c r="A7" s="25" t="s">
        <v>53</v>
      </c>
      <c r="B7" s="26">
        <v>4.0</v>
      </c>
      <c r="C7" s="27">
        <v>214.0</v>
      </c>
      <c r="D7" s="13">
        <f>2.6*20</f>
        <v>52</v>
      </c>
      <c r="E7" s="13">
        <f t="shared" si="1"/>
        <v>266</v>
      </c>
      <c r="F7" s="13">
        <f t="shared" si="2"/>
        <v>0.8445971262</v>
      </c>
      <c r="G7" s="19"/>
      <c r="H7" s="13">
        <f t="shared" si="3"/>
        <v>337.8388505</v>
      </c>
    </row>
    <row r="8">
      <c r="A8" s="25" t="s">
        <v>25</v>
      </c>
      <c r="B8" s="26">
        <v>19.0</v>
      </c>
      <c r="C8" s="27">
        <v>206.0</v>
      </c>
      <c r="D8" s="13">
        <f>2.7*20</f>
        <v>54</v>
      </c>
      <c r="E8" s="13">
        <f t="shared" si="1"/>
        <v>260</v>
      </c>
      <c r="F8" s="13">
        <f t="shared" si="2"/>
        <v>0.8179566335</v>
      </c>
      <c r="G8" s="29"/>
      <c r="H8" s="13">
        <f t="shared" si="3"/>
        <v>327.1826534</v>
      </c>
      <c r="J8" s="30" t="s">
        <v>44</v>
      </c>
      <c r="K8" s="31">
        <f>AVERAGE(E2:E19)</f>
        <v>214.7222222</v>
      </c>
    </row>
    <row r="9">
      <c r="A9" s="25" t="s">
        <v>17</v>
      </c>
      <c r="B9" s="26">
        <v>9.0</v>
      </c>
      <c r="C9" s="27">
        <v>199.0</v>
      </c>
      <c r="D9" s="13">
        <f>3*20</f>
        <v>60</v>
      </c>
      <c r="E9" s="13">
        <f t="shared" si="1"/>
        <v>259</v>
      </c>
      <c r="F9" s="13">
        <f t="shared" si="2"/>
        <v>0.8135165514</v>
      </c>
      <c r="G9" s="29"/>
      <c r="H9" s="13">
        <f t="shared" si="3"/>
        <v>325.4066206</v>
      </c>
      <c r="J9" s="30" t="s">
        <v>45</v>
      </c>
      <c r="K9" s="31">
        <f>STDEV(E2:E19)</f>
        <v>75.77893977</v>
      </c>
    </row>
    <row r="10">
      <c r="A10" s="25" t="s">
        <v>27</v>
      </c>
      <c r="B10" s="26">
        <v>21.0</v>
      </c>
      <c r="C10" s="27">
        <v>199.0</v>
      </c>
      <c r="D10" s="13">
        <f>2.8*20</f>
        <v>56</v>
      </c>
      <c r="E10" s="13">
        <f t="shared" si="1"/>
        <v>255</v>
      </c>
      <c r="F10" s="13">
        <f t="shared" si="2"/>
        <v>0.795756223</v>
      </c>
      <c r="G10" s="29"/>
      <c r="H10" s="13">
        <f t="shared" si="3"/>
        <v>318.3024892</v>
      </c>
      <c r="J10" s="30" t="s">
        <v>46</v>
      </c>
      <c r="K10" s="31">
        <f>K8-1.5*K9</f>
        <v>101.0538126</v>
      </c>
    </row>
    <row r="11">
      <c r="A11" s="25" t="s">
        <v>31</v>
      </c>
      <c r="B11" s="26">
        <v>22.0</v>
      </c>
      <c r="C11" s="27">
        <v>201.0</v>
      </c>
      <c r="D11" s="13">
        <f>2.3*20</f>
        <v>46</v>
      </c>
      <c r="E11" s="13">
        <f t="shared" si="1"/>
        <v>247</v>
      </c>
      <c r="F11" s="13">
        <f t="shared" si="2"/>
        <v>0.7602355661</v>
      </c>
      <c r="H11" s="27">
        <v>40.0</v>
      </c>
    </row>
    <row r="12">
      <c r="A12" s="25" t="s">
        <v>20</v>
      </c>
      <c r="B12" s="26">
        <v>6.0</v>
      </c>
      <c r="C12" s="27">
        <v>195.0</v>
      </c>
      <c r="D12" s="27">
        <v>0.0</v>
      </c>
      <c r="E12" s="13">
        <f t="shared" si="1"/>
        <v>195</v>
      </c>
      <c r="F12" s="13">
        <f t="shared" si="2"/>
        <v>0.5293512965</v>
      </c>
      <c r="H12" s="27">
        <v>40.0</v>
      </c>
    </row>
    <row r="13">
      <c r="A13" s="25" t="s">
        <v>18</v>
      </c>
      <c r="B13" s="26">
        <v>15.0</v>
      </c>
      <c r="C13" s="27">
        <v>189.0</v>
      </c>
      <c r="D13" s="27">
        <v>0.0</v>
      </c>
      <c r="E13" s="13">
        <f t="shared" si="1"/>
        <v>189</v>
      </c>
      <c r="F13" s="13">
        <f t="shared" si="2"/>
        <v>0.5027108038</v>
      </c>
      <c r="H13" s="27">
        <v>40.0</v>
      </c>
    </row>
    <row r="14">
      <c r="A14" s="25" t="s">
        <v>33</v>
      </c>
      <c r="B14" s="26">
        <v>5.0</v>
      </c>
      <c r="C14" s="27">
        <v>188.0</v>
      </c>
      <c r="D14" s="27">
        <v>0.0</v>
      </c>
      <c r="E14" s="13">
        <f t="shared" si="1"/>
        <v>188</v>
      </c>
      <c r="F14" s="13">
        <f t="shared" si="2"/>
        <v>0.4982707217</v>
      </c>
      <c r="H14" s="27">
        <v>40.0</v>
      </c>
    </row>
    <row r="15">
      <c r="A15" s="25" t="s">
        <v>24</v>
      </c>
      <c r="B15" s="26">
        <v>18.0</v>
      </c>
      <c r="C15" s="27">
        <v>185.0</v>
      </c>
      <c r="D15" s="27">
        <v>0.0</v>
      </c>
      <c r="E15" s="13">
        <f t="shared" si="1"/>
        <v>185</v>
      </c>
      <c r="F15" s="13">
        <f t="shared" si="2"/>
        <v>0.4849504754</v>
      </c>
      <c r="H15" s="27">
        <v>40.0</v>
      </c>
    </row>
    <row r="16">
      <c r="A16" s="25" t="s">
        <v>28</v>
      </c>
      <c r="B16" s="26">
        <v>17.0</v>
      </c>
      <c r="C16" s="27">
        <v>170.0</v>
      </c>
      <c r="D16" s="27">
        <v>0.0</v>
      </c>
      <c r="E16" s="13">
        <f t="shared" si="1"/>
        <v>170</v>
      </c>
      <c r="F16" s="13">
        <f t="shared" si="2"/>
        <v>0.4183492438</v>
      </c>
      <c r="H16" s="27">
        <v>40.0</v>
      </c>
      <c r="I16" s="35"/>
    </row>
    <row r="17">
      <c r="A17" s="25" t="s">
        <v>32</v>
      </c>
      <c r="B17" s="26">
        <v>1.0</v>
      </c>
      <c r="C17" s="27">
        <v>138.0</v>
      </c>
      <c r="D17" s="27">
        <v>0.0</v>
      </c>
      <c r="E17" s="13">
        <f t="shared" si="1"/>
        <v>138</v>
      </c>
      <c r="F17" s="13">
        <f t="shared" si="2"/>
        <v>0.2762666163</v>
      </c>
      <c r="H17" s="27">
        <v>40.0</v>
      </c>
    </row>
    <row r="18">
      <c r="A18" s="25" t="s">
        <v>37</v>
      </c>
      <c r="B18" s="26">
        <v>8.0</v>
      </c>
      <c r="C18" s="27">
        <v>53.0</v>
      </c>
      <c r="D18" s="27">
        <v>0.0</v>
      </c>
      <c r="E18" s="13">
        <f t="shared" si="1"/>
        <v>53</v>
      </c>
      <c r="F18" s="13">
        <f t="shared" si="2"/>
        <v>-0.1011403629</v>
      </c>
      <c r="H18" s="27">
        <v>0.0</v>
      </c>
    </row>
    <row r="19">
      <c r="A19" s="25" t="s">
        <v>30</v>
      </c>
      <c r="B19" s="26">
        <v>7.0</v>
      </c>
      <c r="C19" s="27">
        <v>47.0</v>
      </c>
      <c r="D19" s="27">
        <v>0.0</v>
      </c>
      <c r="E19" s="13">
        <f t="shared" si="1"/>
        <v>47</v>
      </c>
      <c r="F19" s="13">
        <f t="shared" si="2"/>
        <v>-0.1277808556</v>
      </c>
      <c r="H19" s="27">
        <v>0.0</v>
      </c>
    </row>
    <row r="20">
      <c r="A20" s="25" t="s">
        <v>29</v>
      </c>
      <c r="B20" s="26">
        <v>2.0</v>
      </c>
      <c r="C20" s="27">
        <v>0.0</v>
      </c>
      <c r="D20" s="27">
        <v>0.0</v>
      </c>
      <c r="E20" s="13">
        <f t="shared" si="1"/>
        <v>0</v>
      </c>
      <c r="F20" s="13">
        <f t="shared" si="2"/>
        <v>-0.3364647147</v>
      </c>
      <c r="H20" s="27">
        <v>0.0</v>
      </c>
    </row>
    <row r="21">
      <c r="A21" s="25" t="s">
        <v>34</v>
      </c>
      <c r="B21" s="26">
        <v>3.0</v>
      </c>
      <c r="C21" s="27">
        <v>0.0</v>
      </c>
      <c r="D21" s="27">
        <v>0.0</v>
      </c>
      <c r="E21" s="13">
        <f t="shared" si="1"/>
        <v>0</v>
      </c>
      <c r="F21" s="13">
        <f t="shared" si="2"/>
        <v>-0.3364647147</v>
      </c>
      <c r="H21" s="27">
        <v>0.0</v>
      </c>
    </row>
    <row r="22">
      <c r="A22" s="25" t="s">
        <v>36</v>
      </c>
      <c r="B22" s="26">
        <v>10.0</v>
      </c>
      <c r="C22" s="27">
        <v>0.0</v>
      </c>
      <c r="D22" s="27">
        <v>0.0</v>
      </c>
      <c r="E22" s="13">
        <f t="shared" si="1"/>
        <v>0</v>
      </c>
      <c r="F22" s="13">
        <f t="shared" si="2"/>
        <v>-0.3364647147</v>
      </c>
      <c r="H22" s="27">
        <v>0.0</v>
      </c>
    </row>
    <row r="23">
      <c r="A23" s="25" t="s">
        <v>35</v>
      </c>
      <c r="B23" s="26">
        <v>20.0</v>
      </c>
      <c r="C23" s="27">
        <v>0.0</v>
      </c>
      <c r="D23" s="27">
        <v>0.0</v>
      </c>
      <c r="E23" s="13">
        <f t="shared" si="1"/>
        <v>0</v>
      </c>
      <c r="F23" s="13">
        <f t="shared" si="2"/>
        <v>-0.3364647147</v>
      </c>
      <c r="H23" s="27">
        <v>0.0</v>
      </c>
    </row>
  </sheetData>
  <autoFilter ref="$A$1:$F$23">
    <sortState ref="A1:F23">
      <sortCondition descending="1" ref="F1:F23"/>
      <sortCondition descending="1" ref="E1:E2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6.14"/>
  </cols>
  <sheetData>
    <row r="1">
      <c r="A1" s="36" t="s">
        <v>0</v>
      </c>
      <c r="B1" s="36" t="s">
        <v>48</v>
      </c>
      <c r="C1" s="37" t="s">
        <v>54</v>
      </c>
      <c r="D1" s="37" t="s">
        <v>55</v>
      </c>
      <c r="E1" s="37" t="s">
        <v>56</v>
      </c>
      <c r="F1" s="38" t="s">
        <v>57</v>
      </c>
      <c r="G1" s="38" t="s">
        <v>42</v>
      </c>
      <c r="H1" s="38" t="s">
        <v>58</v>
      </c>
      <c r="I1" s="24"/>
    </row>
    <row r="2">
      <c r="A2" s="39" t="s">
        <v>16</v>
      </c>
      <c r="B2" s="40">
        <v>16.0</v>
      </c>
      <c r="C2" s="41">
        <v>85.0</v>
      </c>
      <c r="D2" s="41">
        <v>261.0</v>
      </c>
      <c r="E2" s="41">
        <v>346.0</v>
      </c>
      <c r="F2" s="42">
        <f t="shared" ref="F2:F23" si="1">(E2-135.6193738)/(346-135.6193738)</f>
        <v>1</v>
      </c>
      <c r="G2" s="43"/>
      <c r="H2" s="44">
        <f t="shared" ref="H2:H9" si="2">400*F2</f>
        <v>400</v>
      </c>
    </row>
    <row r="3">
      <c r="A3" s="39" t="s">
        <v>53</v>
      </c>
      <c r="B3" s="40">
        <v>4.0</v>
      </c>
      <c r="C3" s="41">
        <v>75.0</v>
      </c>
      <c r="D3" s="41">
        <v>260.0</v>
      </c>
      <c r="E3" s="41">
        <v>335.0</v>
      </c>
      <c r="F3" s="42">
        <f t="shared" si="1"/>
        <v>0.9477138166</v>
      </c>
      <c r="G3" s="43"/>
      <c r="H3" s="44">
        <f t="shared" si="2"/>
        <v>379.0855267</v>
      </c>
    </row>
    <row r="4">
      <c r="A4" s="39" t="s">
        <v>18</v>
      </c>
      <c r="B4" s="40">
        <v>15.0</v>
      </c>
      <c r="C4" s="41">
        <v>80.0</v>
      </c>
      <c r="D4" s="41">
        <v>245.0</v>
      </c>
      <c r="E4" s="41">
        <v>325.0</v>
      </c>
      <c r="F4" s="42">
        <f t="shared" si="1"/>
        <v>0.9001809226</v>
      </c>
      <c r="G4" s="43"/>
      <c r="H4" s="44">
        <f t="shared" si="2"/>
        <v>360.0723691</v>
      </c>
    </row>
    <row r="5">
      <c r="A5" s="39" t="s">
        <v>17</v>
      </c>
      <c r="B5" s="40">
        <v>9.0</v>
      </c>
      <c r="C5" s="41">
        <v>67.0</v>
      </c>
      <c r="D5" s="41">
        <v>239.0</v>
      </c>
      <c r="E5" s="41">
        <v>306.0</v>
      </c>
      <c r="F5" s="42">
        <f t="shared" si="1"/>
        <v>0.8098684241</v>
      </c>
      <c r="G5" s="45"/>
      <c r="H5" s="44">
        <f t="shared" si="2"/>
        <v>323.9473696</v>
      </c>
    </row>
    <row r="6">
      <c r="A6" s="39" t="s">
        <v>29</v>
      </c>
      <c r="B6" s="40">
        <v>2.0</v>
      </c>
      <c r="C6" s="41">
        <v>60.0</v>
      </c>
      <c r="D6" s="41">
        <v>223.0</v>
      </c>
      <c r="E6" s="41">
        <v>283.0</v>
      </c>
      <c r="F6" s="42">
        <f t="shared" si="1"/>
        <v>0.7005427679</v>
      </c>
      <c r="G6" s="45"/>
      <c r="H6" s="44">
        <f t="shared" si="2"/>
        <v>280.2171072</v>
      </c>
    </row>
    <row r="7">
      <c r="A7" s="39" t="s">
        <v>28</v>
      </c>
      <c r="B7" s="40">
        <v>17.0</v>
      </c>
      <c r="C7" s="41">
        <v>54.0</v>
      </c>
      <c r="D7" s="41">
        <v>227.0</v>
      </c>
      <c r="E7" s="41">
        <v>281.0</v>
      </c>
      <c r="F7" s="42">
        <f t="shared" si="1"/>
        <v>0.6910361891</v>
      </c>
      <c r="G7" s="46"/>
      <c r="H7" s="44">
        <f t="shared" si="2"/>
        <v>276.4144757</v>
      </c>
    </row>
    <row r="8">
      <c r="A8" s="39" t="s">
        <v>20</v>
      </c>
      <c r="B8" s="40">
        <v>6.0</v>
      </c>
      <c r="C8" s="41">
        <v>62.0</v>
      </c>
      <c r="D8" s="41">
        <v>217.0</v>
      </c>
      <c r="E8" s="41">
        <v>279.0</v>
      </c>
      <c r="F8" s="42">
        <f t="shared" si="1"/>
        <v>0.6815296104</v>
      </c>
      <c r="G8" s="46"/>
      <c r="H8" s="44">
        <f t="shared" si="2"/>
        <v>272.6118441</v>
      </c>
      <c r="J8" s="47" t="s">
        <v>44</v>
      </c>
      <c r="K8" s="48">
        <f>AVERAGE(E2:E18)</f>
        <v>247.6470588</v>
      </c>
    </row>
    <row r="9">
      <c r="A9" s="39" t="s">
        <v>21</v>
      </c>
      <c r="B9" s="40">
        <v>14.0</v>
      </c>
      <c r="C9" s="41">
        <v>66.0</v>
      </c>
      <c r="D9" s="41">
        <v>205.0</v>
      </c>
      <c r="E9" s="41">
        <v>271.0</v>
      </c>
      <c r="F9" s="42">
        <f t="shared" si="1"/>
        <v>0.6435032952</v>
      </c>
      <c r="G9" s="46"/>
      <c r="H9" s="44">
        <f t="shared" si="2"/>
        <v>257.4013181</v>
      </c>
      <c r="J9" s="49" t="s">
        <v>45</v>
      </c>
      <c r="K9" s="50">
        <f>STDEV(E2:E18)</f>
        <v>74.68512333</v>
      </c>
      <c r="L9" s="51"/>
    </row>
    <row r="10">
      <c r="A10" s="39" t="s">
        <v>26</v>
      </c>
      <c r="B10" s="40">
        <v>13.0</v>
      </c>
      <c r="C10" s="41">
        <v>60.0</v>
      </c>
      <c r="D10" s="41">
        <v>202.0</v>
      </c>
      <c r="E10" s="41">
        <v>262.0</v>
      </c>
      <c r="F10" s="42">
        <f t="shared" si="1"/>
        <v>0.6007236906</v>
      </c>
      <c r="G10" s="44"/>
      <c r="H10" s="52">
        <v>40.0</v>
      </c>
      <c r="J10" s="49" t="s">
        <v>46</v>
      </c>
      <c r="K10" s="50">
        <f>K8-1.5*K9</f>
        <v>135.6193738</v>
      </c>
      <c r="L10" s="53"/>
    </row>
    <row r="11">
      <c r="A11" s="39" t="s">
        <v>22</v>
      </c>
      <c r="B11" s="40">
        <v>11.0</v>
      </c>
      <c r="C11" s="41">
        <v>61.0</v>
      </c>
      <c r="D11" s="41">
        <v>189.0</v>
      </c>
      <c r="E11" s="41">
        <v>250.0</v>
      </c>
      <c r="F11" s="42">
        <f t="shared" si="1"/>
        <v>0.5436842178</v>
      </c>
      <c r="G11" s="44"/>
      <c r="H11" s="52">
        <v>40.0</v>
      </c>
      <c r="K11" s="24"/>
      <c r="L11" s="53"/>
    </row>
    <row r="12">
      <c r="A12" s="39" t="s">
        <v>19</v>
      </c>
      <c r="B12" s="40">
        <v>12.0</v>
      </c>
      <c r="C12" s="41">
        <v>60.0</v>
      </c>
      <c r="D12" s="41">
        <v>178.0</v>
      </c>
      <c r="E12" s="41">
        <v>238.0</v>
      </c>
      <c r="F12" s="42">
        <f t="shared" si="1"/>
        <v>0.486644745</v>
      </c>
      <c r="G12" s="44"/>
      <c r="H12" s="52">
        <v>40.0</v>
      </c>
    </row>
    <row r="13">
      <c r="A13" s="39" t="s">
        <v>30</v>
      </c>
      <c r="B13" s="40">
        <v>7.0</v>
      </c>
      <c r="C13" s="41">
        <v>56.0</v>
      </c>
      <c r="D13" s="41">
        <v>180.0</v>
      </c>
      <c r="E13" s="41">
        <v>236.0</v>
      </c>
      <c r="F13" s="42">
        <f t="shared" si="1"/>
        <v>0.4771381663</v>
      </c>
      <c r="G13" s="44"/>
      <c r="H13" s="52">
        <v>40.0</v>
      </c>
    </row>
    <row r="14">
      <c r="A14" s="39" t="s">
        <v>24</v>
      </c>
      <c r="B14" s="40">
        <v>18.0</v>
      </c>
      <c r="C14" s="41">
        <v>47.0</v>
      </c>
      <c r="D14" s="41">
        <v>160.0</v>
      </c>
      <c r="E14" s="41">
        <v>207.0</v>
      </c>
      <c r="F14" s="42">
        <f t="shared" si="1"/>
        <v>0.3392927737</v>
      </c>
      <c r="G14" s="44"/>
      <c r="H14" s="52">
        <v>40.0</v>
      </c>
    </row>
    <row r="15">
      <c r="A15" s="39" t="s">
        <v>25</v>
      </c>
      <c r="B15" s="40">
        <v>19.0</v>
      </c>
      <c r="C15" s="41">
        <v>40.0</v>
      </c>
      <c r="D15" s="41">
        <v>158.0</v>
      </c>
      <c r="E15" s="41">
        <v>198.0</v>
      </c>
      <c r="F15" s="42">
        <f t="shared" si="1"/>
        <v>0.2965131691</v>
      </c>
      <c r="G15" s="44"/>
      <c r="H15" s="52">
        <v>40.0</v>
      </c>
    </row>
    <row r="16">
      <c r="A16" s="39" t="s">
        <v>31</v>
      </c>
      <c r="B16" s="40">
        <v>22.0</v>
      </c>
      <c r="C16" s="41">
        <v>39.0</v>
      </c>
      <c r="D16" s="41">
        <v>143.0</v>
      </c>
      <c r="E16" s="41">
        <v>182.0</v>
      </c>
      <c r="F16" s="42">
        <f t="shared" si="1"/>
        <v>0.2204605388</v>
      </c>
      <c r="G16" s="44"/>
      <c r="H16" s="52">
        <v>40.0</v>
      </c>
    </row>
    <row r="17">
      <c r="A17" s="39" t="s">
        <v>33</v>
      </c>
      <c r="B17" s="40">
        <v>5.0</v>
      </c>
      <c r="C17" s="41">
        <v>41.0</v>
      </c>
      <c r="D17" s="41">
        <v>133.0</v>
      </c>
      <c r="E17" s="41">
        <v>174.0</v>
      </c>
      <c r="F17" s="42">
        <f t="shared" si="1"/>
        <v>0.1824342236</v>
      </c>
      <c r="G17" s="44"/>
      <c r="H17" s="52">
        <v>40.0</v>
      </c>
    </row>
    <row r="18">
      <c r="A18" s="39" t="s">
        <v>27</v>
      </c>
      <c r="B18" s="40">
        <v>21.0</v>
      </c>
      <c r="C18" s="41">
        <v>37.0</v>
      </c>
      <c r="D18" s="41">
        <v>0.0</v>
      </c>
      <c r="E18" s="41">
        <v>37.0</v>
      </c>
      <c r="F18" s="42">
        <f t="shared" si="1"/>
        <v>-0.4687664239</v>
      </c>
      <c r="G18" s="44"/>
      <c r="H18" s="52">
        <v>0.0</v>
      </c>
    </row>
    <row r="19">
      <c r="A19" s="39" t="s">
        <v>32</v>
      </c>
      <c r="B19" s="40">
        <v>1.0</v>
      </c>
      <c r="C19" s="41">
        <v>0.0</v>
      </c>
      <c r="D19" s="54">
        <v>0.0</v>
      </c>
      <c r="E19" s="41">
        <v>0.0</v>
      </c>
      <c r="F19" s="42">
        <f t="shared" si="1"/>
        <v>-0.6446381316</v>
      </c>
      <c r="G19" s="44"/>
      <c r="H19" s="52">
        <v>0.0</v>
      </c>
    </row>
    <row r="20">
      <c r="A20" s="39" t="s">
        <v>34</v>
      </c>
      <c r="B20" s="40">
        <v>3.0</v>
      </c>
      <c r="C20" s="41">
        <v>0.0</v>
      </c>
      <c r="D20" s="54">
        <v>0.0</v>
      </c>
      <c r="E20" s="41">
        <v>0.0</v>
      </c>
      <c r="F20" s="42">
        <f t="shared" si="1"/>
        <v>-0.6446381316</v>
      </c>
      <c r="G20" s="44"/>
      <c r="H20" s="52">
        <v>0.0</v>
      </c>
    </row>
    <row r="21">
      <c r="A21" s="39" t="s">
        <v>37</v>
      </c>
      <c r="B21" s="40">
        <v>8.0</v>
      </c>
      <c r="C21" s="41">
        <v>0.0</v>
      </c>
      <c r="D21" s="54">
        <v>0.0</v>
      </c>
      <c r="E21" s="41">
        <v>0.0</v>
      </c>
      <c r="F21" s="42">
        <f t="shared" si="1"/>
        <v>-0.6446381316</v>
      </c>
      <c r="G21" s="44"/>
      <c r="H21" s="52">
        <v>0.0</v>
      </c>
    </row>
    <row r="22">
      <c r="A22" s="39" t="s">
        <v>36</v>
      </c>
      <c r="B22" s="40">
        <v>10.0</v>
      </c>
      <c r="C22" s="41">
        <v>0.0</v>
      </c>
      <c r="D22" s="54">
        <v>0.0</v>
      </c>
      <c r="E22" s="41">
        <v>0.0</v>
      </c>
      <c r="F22" s="42">
        <f t="shared" si="1"/>
        <v>-0.6446381316</v>
      </c>
      <c r="G22" s="44"/>
      <c r="H22" s="52">
        <v>0.0</v>
      </c>
    </row>
    <row r="23">
      <c r="A23" s="39" t="s">
        <v>35</v>
      </c>
      <c r="B23" s="40">
        <v>20.0</v>
      </c>
      <c r="C23" s="41">
        <v>0.0</v>
      </c>
      <c r="D23" s="54">
        <v>0.0</v>
      </c>
      <c r="E23" s="41">
        <v>0.0</v>
      </c>
      <c r="F23" s="42">
        <f t="shared" si="1"/>
        <v>-0.6446381316</v>
      </c>
      <c r="G23" s="44"/>
      <c r="H23" s="52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0</v>
      </c>
      <c r="B1" s="33" t="s">
        <v>48</v>
      </c>
      <c r="C1" s="24" t="s">
        <v>59</v>
      </c>
      <c r="D1" s="24" t="s">
        <v>52</v>
      </c>
      <c r="E1" s="24" t="s">
        <v>42</v>
      </c>
      <c r="F1" s="24" t="s">
        <v>60</v>
      </c>
    </row>
    <row r="2">
      <c r="A2" s="25" t="s">
        <v>22</v>
      </c>
      <c r="B2" s="26">
        <v>11.0</v>
      </c>
      <c r="C2" s="27">
        <v>1160.0</v>
      </c>
      <c r="D2" s="13">
        <f t="shared" ref="D2:D23" si="1">(C2-40.58685326)/(1160-40.58685326)</f>
        <v>1</v>
      </c>
      <c r="E2" s="28"/>
      <c r="F2" s="27">
        <v>250.0</v>
      </c>
    </row>
    <row r="3">
      <c r="A3" s="25" t="s">
        <v>19</v>
      </c>
      <c r="B3" s="26">
        <v>12.0</v>
      </c>
      <c r="C3" s="27">
        <v>1037.5</v>
      </c>
      <c r="D3" s="13">
        <f t="shared" si="1"/>
        <v>0.8905676601</v>
      </c>
      <c r="E3" s="19"/>
      <c r="F3" s="13">
        <f t="shared" ref="F3:F6" si="2">250*D3</f>
        <v>222.641915</v>
      </c>
    </row>
    <row r="4">
      <c r="A4" s="25" t="s">
        <v>18</v>
      </c>
      <c r="B4" s="26">
        <v>15.0</v>
      </c>
      <c r="C4" s="27">
        <v>910.0</v>
      </c>
      <c r="D4" s="13">
        <f t="shared" si="1"/>
        <v>0.776668694</v>
      </c>
      <c r="E4" s="19"/>
      <c r="F4" s="13">
        <f t="shared" si="2"/>
        <v>194.1671735</v>
      </c>
    </row>
    <row r="5">
      <c r="A5" s="25" t="s">
        <v>28</v>
      </c>
      <c r="B5" s="26">
        <v>17.0</v>
      </c>
      <c r="C5" s="27">
        <v>625.0</v>
      </c>
      <c r="D5" s="13">
        <f t="shared" si="1"/>
        <v>0.5220710052</v>
      </c>
      <c r="E5" s="29"/>
      <c r="F5" s="13">
        <f t="shared" si="2"/>
        <v>130.5177513</v>
      </c>
    </row>
    <row r="6">
      <c r="A6" s="25" t="s">
        <v>16</v>
      </c>
      <c r="B6" s="26">
        <v>16.0</v>
      </c>
      <c r="C6" s="27">
        <v>618.4</v>
      </c>
      <c r="D6" s="13">
        <f t="shared" si="1"/>
        <v>0.5161750587</v>
      </c>
      <c r="E6" s="29"/>
      <c r="F6" s="13">
        <f t="shared" si="2"/>
        <v>129.0437647</v>
      </c>
    </row>
    <row r="7">
      <c r="A7" s="25" t="s">
        <v>17</v>
      </c>
      <c r="B7" s="26">
        <v>9.0</v>
      </c>
      <c r="C7" s="27">
        <v>419.365</v>
      </c>
      <c r="D7" s="13">
        <f t="shared" si="1"/>
        <v>0.3383720728</v>
      </c>
      <c r="F7" s="27">
        <v>25.0</v>
      </c>
    </row>
    <row r="8">
      <c r="A8" s="25" t="s">
        <v>36</v>
      </c>
      <c r="B8" s="26">
        <v>10.0</v>
      </c>
      <c r="C8" s="27">
        <v>397.49</v>
      </c>
      <c r="D8" s="13">
        <f t="shared" si="1"/>
        <v>0.3188305835</v>
      </c>
      <c r="F8" s="27">
        <v>25.0</v>
      </c>
    </row>
    <row r="9">
      <c r="A9" s="25" t="s">
        <v>24</v>
      </c>
      <c r="B9" s="26">
        <v>18.0</v>
      </c>
      <c r="C9" s="27">
        <v>390.0</v>
      </c>
      <c r="D9" s="13">
        <f t="shared" si="1"/>
        <v>0.3121395776</v>
      </c>
      <c r="F9" s="27">
        <v>25.0</v>
      </c>
      <c r="H9" s="30" t="s">
        <v>44</v>
      </c>
      <c r="I9" s="30">
        <f>AVERAGE(C2:C15)</f>
        <v>512.4939286</v>
      </c>
    </row>
    <row r="10">
      <c r="A10" s="25" t="s">
        <v>20</v>
      </c>
      <c r="B10" s="26">
        <v>6.0</v>
      </c>
      <c r="C10" s="27">
        <v>376.86</v>
      </c>
      <c r="D10" s="13">
        <f t="shared" si="1"/>
        <v>0.3004012841</v>
      </c>
      <c r="F10" s="27">
        <v>25.0</v>
      </c>
      <c r="H10" s="30" t="s">
        <v>45</v>
      </c>
      <c r="I10" s="30">
        <f>STDEV(C2:C15)</f>
        <v>314.6047169</v>
      </c>
    </row>
    <row r="11">
      <c r="A11" s="25" t="s">
        <v>53</v>
      </c>
      <c r="B11" s="26">
        <v>4.0</v>
      </c>
      <c r="C11" s="27">
        <v>289.05</v>
      </c>
      <c r="D11" s="13">
        <f t="shared" si="1"/>
        <v>0.2219583962</v>
      </c>
      <c r="F11" s="27">
        <v>25.0</v>
      </c>
      <c r="H11" s="30" t="s">
        <v>57</v>
      </c>
      <c r="I11" s="31">
        <f>I9-1.5*I10</f>
        <v>40.58685326</v>
      </c>
    </row>
    <row r="12">
      <c r="A12" s="25" t="s">
        <v>26</v>
      </c>
      <c r="B12" s="26">
        <v>13.0</v>
      </c>
      <c r="C12" s="27">
        <v>280.0</v>
      </c>
      <c r="D12" s="13">
        <f t="shared" si="1"/>
        <v>0.2138738029</v>
      </c>
      <c r="F12" s="27">
        <v>25.0</v>
      </c>
    </row>
    <row r="13">
      <c r="A13" s="25" t="s">
        <v>21</v>
      </c>
      <c r="B13" s="26">
        <v>14.0</v>
      </c>
      <c r="C13" s="27">
        <v>241.25</v>
      </c>
      <c r="D13" s="13">
        <f t="shared" si="1"/>
        <v>0.1792574505</v>
      </c>
      <c r="F13" s="27">
        <v>25.0</v>
      </c>
    </row>
    <row r="14">
      <c r="A14" s="25" t="s">
        <v>25</v>
      </c>
      <c r="B14" s="26">
        <v>19.0</v>
      </c>
      <c r="C14" s="27">
        <v>220.0</v>
      </c>
      <c r="D14" s="13">
        <f t="shared" si="1"/>
        <v>0.1602742895</v>
      </c>
      <c r="F14" s="27">
        <v>25.0</v>
      </c>
    </row>
    <row r="15">
      <c r="A15" s="25" t="s">
        <v>32</v>
      </c>
      <c r="B15" s="26">
        <v>1.0</v>
      </c>
      <c r="C15" s="27">
        <v>210.0</v>
      </c>
      <c r="D15" s="13">
        <f t="shared" si="1"/>
        <v>0.1513410373</v>
      </c>
      <c r="F15" s="27">
        <v>25.0</v>
      </c>
    </row>
    <row r="16">
      <c r="A16" s="25" t="s">
        <v>29</v>
      </c>
      <c r="B16" s="26">
        <v>2.0</v>
      </c>
      <c r="C16" s="27">
        <v>0.0</v>
      </c>
      <c r="D16" s="13">
        <f t="shared" si="1"/>
        <v>-0.03625725978</v>
      </c>
      <c r="F16" s="27">
        <v>0.0</v>
      </c>
    </row>
    <row r="17">
      <c r="A17" s="25" t="s">
        <v>34</v>
      </c>
      <c r="B17" s="26">
        <v>3.0</v>
      </c>
      <c r="C17" s="27">
        <v>0.0</v>
      </c>
      <c r="D17" s="13">
        <f t="shared" si="1"/>
        <v>-0.03625725978</v>
      </c>
      <c r="F17" s="27">
        <v>0.0</v>
      </c>
    </row>
    <row r="18">
      <c r="A18" s="25" t="s">
        <v>33</v>
      </c>
      <c r="B18" s="26">
        <v>5.0</v>
      </c>
      <c r="C18" s="27">
        <v>0.0</v>
      </c>
      <c r="D18" s="13">
        <f t="shared" si="1"/>
        <v>-0.03625725978</v>
      </c>
      <c r="F18" s="27">
        <v>0.0</v>
      </c>
    </row>
    <row r="19">
      <c r="A19" s="25" t="s">
        <v>30</v>
      </c>
      <c r="B19" s="26">
        <v>7.0</v>
      </c>
      <c r="C19" s="27">
        <v>0.0</v>
      </c>
      <c r="D19" s="13">
        <f t="shared" si="1"/>
        <v>-0.03625725978</v>
      </c>
      <c r="F19" s="27">
        <v>0.0</v>
      </c>
    </row>
    <row r="20">
      <c r="A20" s="25" t="s">
        <v>37</v>
      </c>
      <c r="B20" s="26">
        <v>8.0</v>
      </c>
      <c r="C20" s="27">
        <v>0.0</v>
      </c>
      <c r="D20" s="13">
        <f t="shared" si="1"/>
        <v>-0.03625725978</v>
      </c>
      <c r="F20" s="27">
        <v>0.0</v>
      </c>
    </row>
    <row r="21">
      <c r="A21" s="25" t="s">
        <v>35</v>
      </c>
      <c r="B21" s="26">
        <v>20.0</v>
      </c>
      <c r="C21" s="27">
        <v>0.0</v>
      </c>
      <c r="D21" s="13">
        <f t="shared" si="1"/>
        <v>-0.03625725978</v>
      </c>
      <c r="F21" s="27">
        <v>0.0</v>
      </c>
    </row>
    <row r="22">
      <c r="A22" s="25" t="s">
        <v>27</v>
      </c>
      <c r="B22" s="26">
        <v>21.0</v>
      </c>
      <c r="C22" s="27">
        <v>0.0</v>
      </c>
      <c r="D22" s="13">
        <f t="shared" si="1"/>
        <v>-0.03625725978</v>
      </c>
      <c r="F22" s="27">
        <v>0.0</v>
      </c>
    </row>
    <row r="23">
      <c r="A23" s="25" t="s">
        <v>31</v>
      </c>
      <c r="B23" s="26">
        <v>22.0</v>
      </c>
      <c r="C23" s="27">
        <v>0.0</v>
      </c>
      <c r="D23" s="13">
        <f t="shared" si="1"/>
        <v>-0.03625725978</v>
      </c>
      <c r="F23" s="27">
        <v>0.0</v>
      </c>
    </row>
  </sheetData>
  <autoFilter ref="$A$1:$C$23">
    <sortState ref="A1:C23">
      <sortCondition descending="1" ref="C1:C23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6.86"/>
  </cols>
  <sheetData>
    <row r="1">
      <c r="A1" s="33" t="s">
        <v>0</v>
      </c>
      <c r="B1" s="33" t="s">
        <v>48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42</v>
      </c>
      <c r="H1" s="24" t="s">
        <v>65</v>
      </c>
    </row>
    <row r="2">
      <c r="A2" s="25" t="s">
        <v>17</v>
      </c>
      <c r="B2" s="26">
        <v>9.0</v>
      </c>
      <c r="C2" s="13">
        <v>148.4</v>
      </c>
      <c r="D2" s="27">
        <v>98.78</v>
      </c>
      <c r="E2" s="13">
        <f t="shared" ref="E2:E23" si="1">C2+D2</f>
        <v>247.18</v>
      </c>
      <c r="F2" s="13">
        <f t="shared" ref="F2:F23" si="2">(E2-109.3239822)/(247.18-109.3239822)</f>
        <v>1</v>
      </c>
      <c r="G2" s="28"/>
      <c r="H2" s="27">
        <v>250.0</v>
      </c>
    </row>
    <row r="3">
      <c r="A3" s="25" t="s">
        <v>18</v>
      </c>
      <c r="B3" s="26">
        <v>15.0</v>
      </c>
      <c r="C3" s="13">
        <v>138.48888888888888</v>
      </c>
      <c r="D3" s="27">
        <v>96.4</v>
      </c>
      <c r="E3" s="13">
        <f t="shared" si="1"/>
        <v>234.8888889</v>
      </c>
      <c r="F3" s="13">
        <f t="shared" si="2"/>
        <v>0.9108409534</v>
      </c>
      <c r="G3" s="28"/>
      <c r="H3" s="13">
        <f t="shared" ref="H3:H9" si="3">250*F3</f>
        <v>227.7102384</v>
      </c>
    </row>
    <row r="4">
      <c r="A4" s="25" t="s">
        <v>16</v>
      </c>
      <c r="B4" s="26">
        <v>16.0</v>
      </c>
      <c r="C4" s="13">
        <v>132.9059829059829</v>
      </c>
      <c r="D4" s="27">
        <v>91.84</v>
      </c>
      <c r="E4" s="13">
        <f t="shared" si="1"/>
        <v>224.7459829</v>
      </c>
      <c r="F4" s="13">
        <f t="shared" si="2"/>
        <v>0.8372648692</v>
      </c>
      <c r="G4" s="19"/>
      <c r="H4" s="13">
        <f t="shared" si="3"/>
        <v>209.3162173</v>
      </c>
    </row>
    <row r="5">
      <c r="A5" s="25" t="s">
        <v>20</v>
      </c>
      <c r="B5" s="26">
        <v>6.0</v>
      </c>
      <c r="C5" s="13">
        <v>134.32478632478632</v>
      </c>
      <c r="D5" s="27">
        <v>80.48</v>
      </c>
      <c r="E5" s="13">
        <f t="shared" si="1"/>
        <v>214.8047863</v>
      </c>
      <c r="F5" s="13">
        <f t="shared" si="2"/>
        <v>0.7651519738</v>
      </c>
      <c r="G5" s="19"/>
      <c r="H5" s="13">
        <f t="shared" si="3"/>
        <v>191.2879935</v>
      </c>
    </row>
    <row r="6">
      <c r="A6" s="25" t="s">
        <v>19</v>
      </c>
      <c r="B6" s="26">
        <v>12.0</v>
      </c>
      <c r="C6" s="18">
        <v>134.242735042735</v>
      </c>
      <c r="D6" s="27">
        <v>80.56</v>
      </c>
      <c r="E6" s="13">
        <f t="shared" si="1"/>
        <v>214.802735</v>
      </c>
      <c r="F6" s="13">
        <f t="shared" si="2"/>
        <v>0.7651370939</v>
      </c>
      <c r="G6" s="19"/>
      <c r="H6" s="13">
        <f t="shared" si="3"/>
        <v>191.2842735</v>
      </c>
    </row>
    <row r="7">
      <c r="A7" s="25" t="s">
        <v>24</v>
      </c>
      <c r="B7" s="26">
        <v>18.0</v>
      </c>
      <c r="C7" s="13">
        <v>129.14188034188032</v>
      </c>
      <c r="D7" s="27">
        <v>78.62</v>
      </c>
      <c r="E7" s="13">
        <f t="shared" si="1"/>
        <v>207.7618803</v>
      </c>
      <c r="F7" s="13">
        <f t="shared" si="2"/>
        <v>0.7140631197</v>
      </c>
      <c r="G7" s="29"/>
      <c r="H7" s="13">
        <f t="shared" si="3"/>
        <v>178.5157799</v>
      </c>
    </row>
    <row r="8">
      <c r="A8" s="25" t="s">
        <v>25</v>
      </c>
      <c r="B8" s="26">
        <v>19.0</v>
      </c>
      <c r="C8" s="13">
        <v>111.09401709401709</v>
      </c>
      <c r="D8" s="27">
        <v>92.47</v>
      </c>
      <c r="E8" s="13">
        <f t="shared" si="1"/>
        <v>203.5640171</v>
      </c>
      <c r="F8" s="13">
        <f t="shared" si="2"/>
        <v>0.6836120497</v>
      </c>
      <c r="G8" s="29"/>
      <c r="H8" s="13">
        <f t="shared" si="3"/>
        <v>170.9030124</v>
      </c>
    </row>
    <row r="9">
      <c r="A9" s="25" t="s">
        <v>26</v>
      </c>
      <c r="B9" s="26">
        <v>13.0</v>
      </c>
      <c r="C9" s="13">
        <v>122.84102564102564</v>
      </c>
      <c r="D9" s="27">
        <v>80.19</v>
      </c>
      <c r="E9" s="13">
        <f t="shared" si="1"/>
        <v>203.0310256</v>
      </c>
      <c r="F9" s="13">
        <f t="shared" si="2"/>
        <v>0.6797457589</v>
      </c>
      <c r="G9" s="29"/>
      <c r="H9" s="13">
        <f t="shared" si="3"/>
        <v>169.9364397</v>
      </c>
    </row>
    <row r="10">
      <c r="A10" s="25" t="s">
        <v>22</v>
      </c>
      <c r="B10" s="26">
        <v>11.0</v>
      </c>
      <c r="C10" s="27">
        <v>114.7487179</v>
      </c>
      <c r="D10" s="27">
        <v>86.74</v>
      </c>
      <c r="E10" s="13">
        <f t="shared" si="1"/>
        <v>201.4887179</v>
      </c>
      <c r="F10" s="13">
        <f t="shared" si="2"/>
        <v>0.6685579431</v>
      </c>
      <c r="H10" s="27">
        <v>25.0</v>
      </c>
      <c r="J10" s="30" t="s">
        <v>44</v>
      </c>
      <c r="K10" s="31">
        <f>AVERAGE(E2:E14)</f>
        <v>187.7249441</v>
      </c>
    </row>
    <row r="11">
      <c r="A11" s="25" t="s">
        <v>27</v>
      </c>
      <c r="B11" s="26">
        <v>21.0</v>
      </c>
      <c r="C11" s="18">
        <v>111.586325</v>
      </c>
      <c r="D11" s="27">
        <v>75.64</v>
      </c>
      <c r="E11" s="13">
        <f t="shared" si="1"/>
        <v>187.226325</v>
      </c>
      <c r="F11" s="13">
        <f t="shared" si="2"/>
        <v>0.5650993264</v>
      </c>
      <c r="H11" s="27">
        <v>25.0</v>
      </c>
      <c r="J11" s="30" t="s">
        <v>45</v>
      </c>
      <c r="K11" s="31">
        <f>STDEV(E2:E14)</f>
        <v>52.26730797</v>
      </c>
    </row>
    <row r="12">
      <c r="A12" s="25" t="s">
        <v>21</v>
      </c>
      <c r="B12" s="26">
        <v>14.0</v>
      </c>
      <c r="C12" s="13">
        <v>106.82051282051282</v>
      </c>
      <c r="D12" s="27">
        <v>0.0</v>
      </c>
      <c r="E12" s="13">
        <f t="shared" si="1"/>
        <v>106.8205128</v>
      </c>
      <c r="F12" s="13">
        <f t="shared" si="2"/>
        <v>-0.01816002971</v>
      </c>
      <c r="H12" s="27">
        <v>0.0</v>
      </c>
      <c r="J12" s="30" t="s">
        <v>57</v>
      </c>
      <c r="K12" s="31">
        <f>K10-1.5*K11</f>
        <v>109.3239822</v>
      </c>
    </row>
    <row r="13">
      <c r="A13" s="25" t="s">
        <v>30</v>
      </c>
      <c r="B13" s="26">
        <v>7.0</v>
      </c>
      <c r="C13" s="13">
        <v>104.86495726495725</v>
      </c>
      <c r="D13" s="27">
        <v>0.0</v>
      </c>
      <c r="E13" s="13">
        <f t="shared" si="1"/>
        <v>104.8649573</v>
      </c>
      <c r="F13" s="13">
        <f t="shared" si="2"/>
        <v>-0.03234552257</v>
      </c>
      <c r="H13" s="27">
        <v>0.0</v>
      </c>
    </row>
    <row r="14">
      <c r="A14" s="25" t="s">
        <v>53</v>
      </c>
      <c r="B14" s="26">
        <v>4.0</v>
      </c>
      <c r="C14" s="13">
        <v>89.24444444444444</v>
      </c>
      <c r="D14" s="27">
        <v>0.0</v>
      </c>
      <c r="E14" s="13">
        <f t="shared" si="1"/>
        <v>89.24444444</v>
      </c>
      <c r="F14" s="13">
        <f t="shared" si="2"/>
        <v>-0.1456558667</v>
      </c>
      <c r="H14" s="27">
        <v>0.0</v>
      </c>
    </row>
    <row r="15">
      <c r="A15" s="25" t="s">
        <v>32</v>
      </c>
      <c r="B15" s="26">
        <v>1.0</v>
      </c>
      <c r="C15" s="27">
        <v>0.0</v>
      </c>
      <c r="D15" s="27">
        <v>0.0</v>
      </c>
      <c r="E15" s="13">
        <f t="shared" si="1"/>
        <v>0</v>
      </c>
      <c r="F15" s="13">
        <f t="shared" si="2"/>
        <v>-0.793030177</v>
      </c>
      <c r="H15" s="27">
        <v>0.0</v>
      </c>
    </row>
    <row r="16">
      <c r="A16" s="25" t="s">
        <v>29</v>
      </c>
      <c r="B16" s="26">
        <v>2.0</v>
      </c>
      <c r="C16" s="27">
        <v>0.0</v>
      </c>
      <c r="D16" s="27">
        <v>0.0</v>
      </c>
      <c r="E16" s="13">
        <f t="shared" si="1"/>
        <v>0</v>
      </c>
      <c r="F16" s="13">
        <f t="shared" si="2"/>
        <v>-0.793030177</v>
      </c>
      <c r="H16" s="27">
        <v>0.0</v>
      </c>
    </row>
    <row r="17">
      <c r="A17" s="25" t="s">
        <v>34</v>
      </c>
      <c r="B17" s="26">
        <v>3.0</v>
      </c>
      <c r="C17" s="27">
        <v>0.0</v>
      </c>
      <c r="D17" s="27">
        <v>0.0</v>
      </c>
      <c r="E17" s="13">
        <f t="shared" si="1"/>
        <v>0</v>
      </c>
      <c r="F17" s="13">
        <f t="shared" si="2"/>
        <v>-0.793030177</v>
      </c>
      <c r="H17" s="27">
        <v>0.0</v>
      </c>
    </row>
    <row r="18">
      <c r="A18" s="25" t="s">
        <v>33</v>
      </c>
      <c r="B18" s="26">
        <v>5.0</v>
      </c>
      <c r="C18" s="27">
        <v>0.0</v>
      </c>
      <c r="D18" s="27">
        <v>0.0</v>
      </c>
      <c r="E18" s="13">
        <f t="shared" si="1"/>
        <v>0</v>
      </c>
      <c r="F18" s="13">
        <f t="shared" si="2"/>
        <v>-0.793030177</v>
      </c>
      <c r="H18" s="27">
        <v>0.0</v>
      </c>
    </row>
    <row r="19">
      <c r="A19" s="25" t="s">
        <v>37</v>
      </c>
      <c r="B19" s="26">
        <v>8.0</v>
      </c>
      <c r="C19" s="27">
        <v>0.0</v>
      </c>
      <c r="D19" s="27">
        <v>0.0</v>
      </c>
      <c r="E19" s="13">
        <f t="shared" si="1"/>
        <v>0</v>
      </c>
      <c r="F19" s="13">
        <f t="shared" si="2"/>
        <v>-0.793030177</v>
      </c>
      <c r="H19" s="27">
        <v>0.0</v>
      </c>
    </row>
    <row r="20">
      <c r="A20" s="25" t="s">
        <v>36</v>
      </c>
      <c r="B20" s="26">
        <v>10.0</v>
      </c>
      <c r="C20" s="27">
        <v>0.0</v>
      </c>
      <c r="D20" s="27">
        <v>0.0</v>
      </c>
      <c r="E20" s="13">
        <f t="shared" si="1"/>
        <v>0</v>
      </c>
      <c r="F20" s="13">
        <f t="shared" si="2"/>
        <v>-0.793030177</v>
      </c>
      <c r="H20" s="27">
        <v>0.0</v>
      </c>
    </row>
    <row r="21">
      <c r="A21" s="25" t="s">
        <v>28</v>
      </c>
      <c r="B21" s="26">
        <v>17.0</v>
      </c>
      <c r="C21" s="27">
        <v>0.0</v>
      </c>
      <c r="D21" s="27">
        <v>0.0</v>
      </c>
      <c r="E21" s="13">
        <f t="shared" si="1"/>
        <v>0</v>
      </c>
      <c r="F21" s="13">
        <f t="shared" si="2"/>
        <v>-0.793030177</v>
      </c>
      <c r="H21" s="27">
        <v>0.0</v>
      </c>
    </row>
    <row r="22">
      <c r="A22" s="25" t="s">
        <v>35</v>
      </c>
      <c r="B22" s="26">
        <v>20.0</v>
      </c>
      <c r="C22" s="27">
        <v>0.0</v>
      </c>
      <c r="D22" s="27">
        <v>0.0</v>
      </c>
      <c r="E22" s="13">
        <f t="shared" si="1"/>
        <v>0</v>
      </c>
      <c r="F22" s="13">
        <f t="shared" si="2"/>
        <v>-0.793030177</v>
      </c>
      <c r="H22" s="27">
        <v>0.0</v>
      </c>
    </row>
    <row r="23">
      <c r="A23" s="25" t="s">
        <v>31</v>
      </c>
      <c r="B23" s="26">
        <v>22.0</v>
      </c>
      <c r="C23" s="27">
        <v>0.0</v>
      </c>
      <c r="D23" s="27">
        <v>0.0</v>
      </c>
      <c r="E23" s="13">
        <f t="shared" si="1"/>
        <v>0</v>
      </c>
      <c r="F23" s="13">
        <f t="shared" si="2"/>
        <v>-0.793030177</v>
      </c>
      <c r="H23" s="27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0</v>
      </c>
      <c r="B1" s="33" t="s">
        <v>48</v>
      </c>
      <c r="C1" s="24" t="s">
        <v>66</v>
      </c>
      <c r="D1" s="24" t="s">
        <v>64</v>
      </c>
      <c r="E1" s="24" t="s">
        <v>42</v>
      </c>
      <c r="F1" s="24" t="s">
        <v>65</v>
      </c>
    </row>
    <row r="2">
      <c r="A2" s="25" t="s">
        <v>19</v>
      </c>
      <c r="B2" s="26">
        <v>12.0</v>
      </c>
      <c r="C2" s="27">
        <v>177.0</v>
      </c>
      <c r="D2" s="13">
        <f t="shared" ref="D2:D23" si="1">(C2-144.5216476)/(177-144.5216476)</f>
        <v>1</v>
      </c>
      <c r="E2" s="28"/>
      <c r="F2" s="13">
        <f t="shared" ref="F2:F10" si="2">250*D2</f>
        <v>250</v>
      </c>
    </row>
    <row r="3">
      <c r="A3" s="25" t="s">
        <v>24</v>
      </c>
      <c r="B3" s="26">
        <v>18.0</v>
      </c>
      <c r="C3" s="27">
        <v>176.0</v>
      </c>
      <c r="D3" s="13">
        <f t="shared" si="1"/>
        <v>0.9692102608</v>
      </c>
      <c r="E3" s="28"/>
      <c r="F3" s="13">
        <f t="shared" si="2"/>
        <v>242.3025652</v>
      </c>
    </row>
    <row r="4">
      <c r="A4" s="25" t="s">
        <v>18</v>
      </c>
      <c r="B4" s="26">
        <v>15.0</v>
      </c>
      <c r="C4" s="27">
        <v>174.0</v>
      </c>
      <c r="D4" s="13">
        <f t="shared" si="1"/>
        <v>0.9076307824</v>
      </c>
      <c r="E4" s="28"/>
      <c r="F4" s="13">
        <f t="shared" si="2"/>
        <v>226.9076956</v>
      </c>
    </row>
    <row r="5">
      <c r="A5" s="25" t="s">
        <v>21</v>
      </c>
      <c r="B5" s="26">
        <v>14.0</v>
      </c>
      <c r="C5" s="27">
        <v>171.0</v>
      </c>
      <c r="D5" s="13">
        <f t="shared" si="1"/>
        <v>0.8152615648</v>
      </c>
      <c r="E5" s="19"/>
      <c r="F5" s="13">
        <f t="shared" si="2"/>
        <v>203.8153912</v>
      </c>
    </row>
    <row r="6">
      <c r="A6" s="25" t="s">
        <v>16</v>
      </c>
      <c r="B6" s="26">
        <v>16.0</v>
      </c>
      <c r="C6" s="27">
        <v>170.0</v>
      </c>
      <c r="D6" s="13">
        <f t="shared" si="1"/>
        <v>0.7844718256</v>
      </c>
      <c r="E6" s="19"/>
      <c r="F6" s="13">
        <f t="shared" si="2"/>
        <v>196.1179564</v>
      </c>
    </row>
    <row r="7">
      <c r="A7" s="25" t="s">
        <v>20</v>
      </c>
      <c r="B7" s="26">
        <v>6.0</v>
      </c>
      <c r="C7" s="27">
        <v>169.0</v>
      </c>
      <c r="D7" s="13">
        <f t="shared" si="1"/>
        <v>0.7536820864</v>
      </c>
      <c r="E7" s="19"/>
      <c r="F7" s="13">
        <f t="shared" si="2"/>
        <v>188.4205216</v>
      </c>
    </row>
    <row r="8">
      <c r="A8" s="25" t="s">
        <v>17</v>
      </c>
      <c r="B8" s="26">
        <v>9.0</v>
      </c>
      <c r="C8" s="27">
        <v>165.0</v>
      </c>
      <c r="D8" s="13">
        <f t="shared" si="1"/>
        <v>0.6305231296</v>
      </c>
      <c r="E8" s="29"/>
      <c r="F8" s="13">
        <f t="shared" si="2"/>
        <v>157.6307824</v>
      </c>
    </row>
    <row r="9">
      <c r="A9" s="25" t="s">
        <v>22</v>
      </c>
      <c r="B9" s="26">
        <v>11.0</v>
      </c>
      <c r="C9" s="27">
        <v>164.0</v>
      </c>
      <c r="D9" s="13">
        <f t="shared" si="1"/>
        <v>0.5997333904</v>
      </c>
      <c r="E9" s="29"/>
      <c r="F9" s="13">
        <f t="shared" si="2"/>
        <v>149.9333476</v>
      </c>
    </row>
    <row r="10">
      <c r="A10" s="25" t="s">
        <v>32</v>
      </c>
      <c r="B10" s="26">
        <v>1.0</v>
      </c>
      <c r="C10" s="27">
        <v>163.0</v>
      </c>
      <c r="D10" s="13">
        <f t="shared" si="1"/>
        <v>0.5689436512</v>
      </c>
      <c r="E10" s="29"/>
      <c r="F10" s="13">
        <f t="shared" si="2"/>
        <v>142.2359128</v>
      </c>
      <c r="H10" s="30" t="s">
        <v>67</v>
      </c>
      <c r="I10" s="30">
        <f>AVERAGE(C2:C15)</f>
        <v>162.5</v>
      </c>
    </row>
    <row r="11">
      <c r="A11" s="25" t="s">
        <v>53</v>
      </c>
      <c r="B11" s="26">
        <v>4.0</v>
      </c>
      <c r="C11" s="27">
        <v>161.0</v>
      </c>
      <c r="D11" s="13">
        <f t="shared" si="1"/>
        <v>0.5073641728</v>
      </c>
      <c r="F11" s="27">
        <v>25.0</v>
      </c>
      <c r="H11" s="30" t="s">
        <v>45</v>
      </c>
      <c r="I11" s="31">
        <f>STDEV(C2:C15)</f>
        <v>11.98556824</v>
      </c>
    </row>
    <row r="12">
      <c r="A12" s="25" t="s">
        <v>34</v>
      </c>
      <c r="B12" s="26">
        <v>3.0</v>
      </c>
      <c r="C12" s="27">
        <v>154.0</v>
      </c>
      <c r="D12" s="13">
        <f t="shared" si="1"/>
        <v>0.2918359984</v>
      </c>
      <c r="F12" s="27">
        <v>25.0</v>
      </c>
      <c r="H12" s="30" t="s">
        <v>57</v>
      </c>
      <c r="I12" s="31">
        <f>I10-1.5*I11</f>
        <v>144.5216476</v>
      </c>
    </row>
    <row r="13">
      <c r="A13" s="25" t="s">
        <v>25</v>
      </c>
      <c r="B13" s="26">
        <v>19.0</v>
      </c>
      <c r="C13" s="27">
        <v>147.0</v>
      </c>
      <c r="D13" s="13">
        <f t="shared" si="1"/>
        <v>0.07630782404</v>
      </c>
      <c r="F13" s="27">
        <v>25.0</v>
      </c>
    </row>
    <row r="14">
      <c r="A14" s="25" t="s">
        <v>26</v>
      </c>
      <c r="B14" s="26">
        <v>13.0</v>
      </c>
      <c r="C14" s="27">
        <v>144.0</v>
      </c>
      <c r="D14" s="13">
        <f t="shared" si="1"/>
        <v>-0.01606139356</v>
      </c>
      <c r="F14" s="27">
        <v>0.0</v>
      </c>
    </row>
    <row r="15">
      <c r="A15" s="25" t="s">
        <v>35</v>
      </c>
      <c r="B15" s="26">
        <v>20.0</v>
      </c>
      <c r="C15" s="27">
        <v>140.0</v>
      </c>
      <c r="D15" s="13">
        <f t="shared" si="1"/>
        <v>-0.1392203504</v>
      </c>
      <c r="F15" s="27">
        <v>0.0</v>
      </c>
    </row>
    <row r="16">
      <c r="A16" s="25" t="s">
        <v>29</v>
      </c>
      <c r="B16" s="26">
        <v>2.0</v>
      </c>
      <c r="C16" s="27">
        <v>0.0</v>
      </c>
      <c r="D16" s="13">
        <f t="shared" si="1"/>
        <v>-4.449783838</v>
      </c>
      <c r="F16" s="27">
        <v>0.0</v>
      </c>
    </row>
    <row r="17">
      <c r="A17" s="25" t="s">
        <v>33</v>
      </c>
      <c r="B17" s="26">
        <v>5.0</v>
      </c>
      <c r="C17" s="27">
        <v>0.0</v>
      </c>
      <c r="D17" s="13">
        <f t="shared" si="1"/>
        <v>-4.449783838</v>
      </c>
      <c r="F17" s="27">
        <v>0.0</v>
      </c>
    </row>
    <row r="18">
      <c r="A18" s="25" t="s">
        <v>30</v>
      </c>
      <c r="B18" s="26">
        <v>7.0</v>
      </c>
      <c r="C18" s="27">
        <v>0.0</v>
      </c>
      <c r="D18" s="13">
        <f t="shared" si="1"/>
        <v>-4.449783838</v>
      </c>
      <c r="F18" s="27">
        <v>0.0</v>
      </c>
    </row>
    <row r="19">
      <c r="A19" s="25" t="s">
        <v>37</v>
      </c>
      <c r="B19" s="26">
        <v>8.0</v>
      </c>
      <c r="C19" s="27">
        <v>0.0</v>
      </c>
      <c r="D19" s="13">
        <f t="shared" si="1"/>
        <v>-4.449783838</v>
      </c>
      <c r="F19" s="27">
        <v>0.0</v>
      </c>
    </row>
    <row r="20">
      <c r="A20" s="25" t="s">
        <v>36</v>
      </c>
      <c r="B20" s="26">
        <v>10.0</v>
      </c>
      <c r="C20" s="27">
        <v>0.0</v>
      </c>
      <c r="D20" s="13">
        <f t="shared" si="1"/>
        <v>-4.449783838</v>
      </c>
      <c r="F20" s="27">
        <v>0.0</v>
      </c>
    </row>
    <row r="21">
      <c r="A21" s="25" t="s">
        <v>28</v>
      </c>
      <c r="B21" s="26">
        <v>17.0</v>
      </c>
      <c r="C21" s="27">
        <v>0.0</v>
      </c>
      <c r="D21" s="13">
        <f t="shared" si="1"/>
        <v>-4.449783838</v>
      </c>
      <c r="F21" s="27">
        <v>0.0</v>
      </c>
    </row>
    <row r="22">
      <c r="A22" s="25" t="s">
        <v>27</v>
      </c>
      <c r="B22" s="26">
        <v>21.0</v>
      </c>
      <c r="C22" s="27">
        <v>0.0</v>
      </c>
      <c r="D22" s="13">
        <f t="shared" si="1"/>
        <v>-4.449783838</v>
      </c>
      <c r="F22" s="27">
        <v>0.0</v>
      </c>
    </row>
    <row r="23">
      <c r="A23" s="25" t="s">
        <v>31</v>
      </c>
      <c r="B23" s="26">
        <v>22.0</v>
      </c>
      <c r="C23" s="27">
        <v>0.0</v>
      </c>
      <c r="D23" s="13">
        <f t="shared" si="1"/>
        <v>-4.449783838</v>
      </c>
      <c r="F23" s="27">
        <v>0.0</v>
      </c>
    </row>
  </sheetData>
  <autoFilter ref="$A$1:$F$23">
    <sortState ref="A1:F23">
      <sortCondition descending="1" ref="C1:C2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17.57"/>
    <col customWidth="1" min="10" max="10" width="16.0"/>
  </cols>
  <sheetData>
    <row r="1">
      <c r="A1" s="33" t="s">
        <v>0</v>
      </c>
      <c r="B1" s="33" t="s">
        <v>48</v>
      </c>
      <c r="C1" s="24" t="s">
        <v>68</v>
      </c>
      <c r="D1" s="24" t="s">
        <v>69</v>
      </c>
      <c r="E1" s="24" t="s">
        <v>52</v>
      </c>
      <c r="F1" s="24" t="s">
        <v>42</v>
      </c>
      <c r="G1" s="24" t="s">
        <v>70</v>
      </c>
    </row>
    <row r="2">
      <c r="A2" s="25" t="s">
        <v>18</v>
      </c>
      <c r="B2" s="26">
        <v>15.0</v>
      </c>
      <c r="C2" s="27">
        <v>220.0</v>
      </c>
      <c r="E2" s="13">
        <f t="shared" ref="E2:E23" si="1">(C2-100.0764221)/(220-100.0764221)</f>
        <v>1</v>
      </c>
      <c r="F2" s="28"/>
      <c r="G2" s="13">
        <f t="shared" ref="G2:G6" si="2">250*E2</f>
        <v>250</v>
      </c>
      <c r="H2" s="13">
        <v>250.0</v>
      </c>
    </row>
    <row r="3">
      <c r="A3" s="25" t="s">
        <v>20</v>
      </c>
      <c r="B3" s="26">
        <v>6.0</v>
      </c>
      <c r="C3" s="27">
        <v>216.0</v>
      </c>
      <c r="E3" s="13">
        <f t="shared" si="1"/>
        <v>0.9666454248</v>
      </c>
      <c r="F3" s="28"/>
      <c r="G3" s="13">
        <f t="shared" si="2"/>
        <v>241.6613562</v>
      </c>
      <c r="H3" s="13">
        <v>241.66135619441022</v>
      </c>
    </row>
    <row r="4">
      <c r="A4" s="25" t="s">
        <v>22</v>
      </c>
      <c r="B4" s="26">
        <v>11.0</v>
      </c>
      <c r="C4" s="27">
        <v>191.0</v>
      </c>
      <c r="E4" s="13">
        <f t="shared" si="1"/>
        <v>0.7581793296</v>
      </c>
      <c r="F4" s="19"/>
      <c r="G4" s="13">
        <f t="shared" si="2"/>
        <v>189.5448324</v>
      </c>
      <c r="H4" s="13">
        <v>189.544832409474</v>
      </c>
    </row>
    <row r="5">
      <c r="A5" s="25" t="s">
        <v>17</v>
      </c>
      <c r="B5" s="26">
        <v>9.0</v>
      </c>
      <c r="C5" s="27">
        <v>180.0</v>
      </c>
      <c r="E5" s="13">
        <f t="shared" si="1"/>
        <v>0.6664542478</v>
      </c>
      <c r="F5" s="29"/>
      <c r="G5" s="13">
        <f t="shared" si="2"/>
        <v>166.6135619</v>
      </c>
      <c r="H5" s="13">
        <v>166.61356194410206</v>
      </c>
    </row>
    <row r="6">
      <c r="A6" s="25" t="s">
        <v>16</v>
      </c>
      <c r="B6" s="26">
        <v>16.0</v>
      </c>
      <c r="C6" s="27">
        <v>172.0</v>
      </c>
      <c r="E6" s="13">
        <f t="shared" si="1"/>
        <v>0.5997450973</v>
      </c>
      <c r="F6" s="29"/>
      <c r="G6" s="13">
        <f t="shared" si="2"/>
        <v>149.9362743</v>
      </c>
      <c r="H6" s="13">
        <v>149.93627433292247</v>
      </c>
    </row>
    <row r="7">
      <c r="A7" s="25" t="s">
        <v>21</v>
      </c>
      <c r="B7" s="26">
        <v>14.0</v>
      </c>
      <c r="C7" s="27">
        <v>160.0</v>
      </c>
      <c r="E7" s="13">
        <f t="shared" si="1"/>
        <v>0.4996813717</v>
      </c>
      <c r="G7" s="27">
        <v>25.0</v>
      </c>
      <c r="H7" s="18">
        <v>25.0</v>
      </c>
    </row>
    <row r="8">
      <c r="A8" s="25" t="s">
        <v>29</v>
      </c>
      <c r="B8" s="26">
        <v>2.0</v>
      </c>
      <c r="C8" s="27">
        <v>155.0</v>
      </c>
      <c r="E8" s="13">
        <f t="shared" si="1"/>
        <v>0.4579881526</v>
      </c>
      <c r="G8" s="27">
        <v>25.0</v>
      </c>
      <c r="H8" s="18">
        <v>25.0</v>
      </c>
    </row>
    <row r="9">
      <c r="A9" s="25" t="s">
        <v>30</v>
      </c>
      <c r="B9" s="26">
        <v>7.0</v>
      </c>
      <c r="C9" s="27">
        <v>153.0</v>
      </c>
      <c r="E9" s="13">
        <f t="shared" si="1"/>
        <v>0.441310865</v>
      </c>
      <c r="G9" s="27">
        <v>25.0</v>
      </c>
      <c r="H9" s="18">
        <v>25.0</v>
      </c>
      <c r="J9" s="30" t="s">
        <v>71</v>
      </c>
      <c r="K9" s="30">
        <f>AVERAGE(C2:C16)</f>
        <v>156.8</v>
      </c>
    </row>
    <row r="10">
      <c r="A10" s="25" t="s">
        <v>19</v>
      </c>
      <c r="B10" s="26">
        <v>12.0</v>
      </c>
      <c r="C10" s="27">
        <v>152.0</v>
      </c>
      <c r="E10" s="13">
        <f t="shared" si="1"/>
        <v>0.4329722212</v>
      </c>
      <c r="G10" s="27">
        <v>25.0</v>
      </c>
      <c r="H10" s="18">
        <v>25.0</v>
      </c>
      <c r="J10" s="30" t="s">
        <v>72</v>
      </c>
      <c r="K10" s="31">
        <f>STDEV(C2:C16)</f>
        <v>37.81571858</v>
      </c>
    </row>
    <row r="11">
      <c r="A11" s="25" t="s">
        <v>53</v>
      </c>
      <c r="B11" s="26">
        <v>4.0</v>
      </c>
      <c r="C11" s="27">
        <v>150.0</v>
      </c>
      <c r="E11" s="13">
        <f t="shared" si="1"/>
        <v>0.4162949336</v>
      </c>
      <c r="G11" s="27">
        <v>25.0</v>
      </c>
      <c r="H11" s="18">
        <v>25.0</v>
      </c>
      <c r="J11" s="30" t="s">
        <v>73</v>
      </c>
      <c r="K11" s="31">
        <f>K9- 1.5*K10</f>
        <v>100.0764221</v>
      </c>
    </row>
    <row r="12">
      <c r="A12" s="25" t="s">
        <v>27</v>
      </c>
      <c r="B12" s="26">
        <v>21.0</v>
      </c>
      <c r="C12" s="27">
        <v>147.0</v>
      </c>
      <c r="E12" s="13">
        <f t="shared" si="1"/>
        <v>0.3912790022</v>
      </c>
      <c r="G12" s="27">
        <v>25.0</v>
      </c>
      <c r="H12" s="18">
        <v>25.0</v>
      </c>
    </row>
    <row r="13">
      <c r="A13" s="25" t="s">
        <v>31</v>
      </c>
      <c r="B13" s="26">
        <v>22.0</v>
      </c>
      <c r="C13" s="27">
        <v>140.0</v>
      </c>
      <c r="E13" s="13">
        <f t="shared" si="1"/>
        <v>0.3329084956</v>
      </c>
      <c r="G13" s="27">
        <v>25.0</v>
      </c>
      <c r="H13" s="18">
        <v>25.0</v>
      </c>
    </row>
    <row r="14">
      <c r="A14" s="25" t="s">
        <v>25</v>
      </c>
      <c r="B14" s="26">
        <v>19.0</v>
      </c>
      <c r="C14" s="27">
        <v>135.0</v>
      </c>
      <c r="E14" s="13">
        <f t="shared" si="1"/>
        <v>0.2912152765</v>
      </c>
      <c r="G14" s="27">
        <v>25.0</v>
      </c>
      <c r="H14" s="18">
        <v>25.0</v>
      </c>
    </row>
    <row r="15">
      <c r="A15" s="25" t="s">
        <v>26</v>
      </c>
      <c r="B15" s="26">
        <v>13.0</v>
      </c>
      <c r="C15" s="27">
        <v>111.0</v>
      </c>
      <c r="E15" s="13">
        <f t="shared" si="1"/>
        <v>0.09108782519</v>
      </c>
      <c r="G15" s="27">
        <v>25.0</v>
      </c>
      <c r="H15" s="18">
        <v>25.0</v>
      </c>
    </row>
    <row r="16">
      <c r="A16" s="25" t="s">
        <v>24</v>
      </c>
      <c r="B16" s="26">
        <v>18.0</v>
      </c>
      <c r="C16" s="27">
        <v>70.0</v>
      </c>
      <c r="E16" s="13">
        <f t="shared" si="1"/>
        <v>-0.2507965708</v>
      </c>
      <c r="G16" s="27">
        <v>0.0</v>
      </c>
      <c r="H16" s="18">
        <v>0.0</v>
      </c>
    </row>
    <row r="17">
      <c r="A17" s="25" t="s">
        <v>32</v>
      </c>
      <c r="B17" s="26">
        <v>1.0</v>
      </c>
      <c r="C17" s="27">
        <v>0.0</v>
      </c>
      <c r="E17" s="13">
        <f t="shared" si="1"/>
        <v>-0.8345016372</v>
      </c>
      <c r="G17" s="27">
        <v>0.0</v>
      </c>
      <c r="H17" s="18">
        <v>0.0</v>
      </c>
    </row>
    <row r="18">
      <c r="A18" s="25" t="s">
        <v>34</v>
      </c>
      <c r="B18" s="26">
        <v>3.0</v>
      </c>
      <c r="C18" s="27">
        <v>0.0</v>
      </c>
      <c r="E18" s="13">
        <f t="shared" si="1"/>
        <v>-0.8345016372</v>
      </c>
      <c r="G18" s="27">
        <v>0.0</v>
      </c>
      <c r="H18" s="18">
        <v>0.0</v>
      </c>
    </row>
    <row r="19">
      <c r="A19" s="25" t="s">
        <v>33</v>
      </c>
      <c r="B19" s="26">
        <v>5.0</v>
      </c>
      <c r="C19" s="27">
        <v>0.0</v>
      </c>
      <c r="E19" s="13">
        <f t="shared" si="1"/>
        <v>-0.8345016372</v>
      </c>
      <c r="G19" s="27">
        <v>0.0</v>
      </c>
      <c r="H19" s="18">
        <v>0.0</v>
      </c>
    </row>
    <row r="20">
      <c r="A20" s="25" t="s">
        <v>37</v>
      </c>
      <c r="B20" s="26">
        <v>8.0</v>
      </c>
      <c r="C20" s="27">
        <v>0.0</v>
      </c>
      <c r="E20" s="13">
        <f t="shared" si="1"/>
        <v>-0.8345016372</v>
      </c>
      <c r="G20" s="27">
        <v>0.0</v>
      </c>
      <c r="H20" s="18">
        <v>0.0</v>
      </c>
    </row>
    <row r="21">
      <c r="A21" s="25" t="s">
        <v>36</v>
      </c>
      <c r="B21" s="26">
        <v>10.0</v>
      </c>
      <c r="C21" s="27">
        <v>0.0</v>
      </c>
      <c r="E21" s="13">
        <f t="shared" si="1"/>
        <v>-0.8345016372</v>
      </c>
      <c r="G21" s="27">
        <v>0.0</v>
      </c>
      <c r="H21" s="18">
        <v>0.0</v>
      </c>
    </row>
    <row r="22">
      <c r="A22" s="25" t="s">
        <v>28</v>
      </c>
      <c r="B22" s="26">
        <v>17.0</v>
      </c>
      <c r="C22" s="27">
        <v>0.0</v>
      </c>
      <c r="E22" s="13">
        <f t="shared" si="1"/>
        <v>-0.8345016372</v>
      </c>
      <c r="G22" s="27">
        <v>0.0</v>
      </c>
      <c r="H22" s="18">
        <v>0.0</v>
      </c>
    </row>
    <row r="23">
      <c r="A23" s="25" t="s">
        <v>35</v>
      </c>
      <c r="B23" s="26">
        <v>20.0</v>
      </c>
      <c r="C23" s="27">
        <v>0.0</v>
      </c>
      <c r="E23" s="13">
        <f t="shared" si="1"/>
        <v>-0.8345016372</v>
      </c>
      <c r="G23" s="27">
        <v>0.0</v>
      </c>
      <c r="H23" s="18">
        <v>0.0</v>
      </c>
    </row>
  </sheetData>
  <autoFilter ref="$A$1:$E$23">
    <sortState ref="A1:E23">
      <sortCondition descending="1" ref="C1:C23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9" max="9" width="20.0"/>
  </cols>
  <sheetData>
    <row r="1">
      <c r="A1" s="33" t="s">
        <v>0</v>
      </c>
      <c r="B1" s="33" t="s">
        <v>48</v>
      </c>
      <c r="C1" s="24" t="s">
        <v>40</v>
      </c>
      <c r="D1" s="24" t="s">
        <v>74</v>
      </c>
      <c r="E1" s="24" t="s">
        <v>42</v>
      </c>
      <c r="F1" s="24" t="s">
        <v>75</v>
      </c>
    </row>
    <row r="2">
      <c r="A2" s="25" t="s">
        <v>27</v>
      </c>
      <c r="B2" s="26">
        <v>21.0</v>
      </c>
      <c r="C2" s="27">
        <v>531.04</v>
      </c>
      <c r="D2" s="13">
        <f t="shared" ref="D2:D23" si="1">(C2-0)/(531.04-0)</f>
        <v>1</v>
      </c>
      <c r="E2" s="28"/>
      <c r="F2" s="13">
        <f>150</f>
        <v>150</v>
      </c>
    </row>
    <row r="3">
      <c r="A3" s="25" t="s">
        <v>17</v>
      </c>
      <c r="B3" s="26">
        <v>9.0</v>
      </c>
      <c r="C3" s="27">
        <v>407.712</v>
      </c>
      <c r="D3" s="13">
        <f t="shared" si="1"/>
        <v>0.7677613739</v>
      </c>
      <c r="E3" s="55"/>
      <c r="F3" s="13">
        <f>150*D3</f>
        <v>115.1642061</v>
      </c>
    </row>
    <row r="4">
      <c r="A4" s="25" t="s">
        <v>21</v>
      </c>
      <c r="B4" s="26">
        <v>14.0</v>
      </c>
      <c r="C4" s="27">
        <v>236.536</v>
      </c>
      <c r="D4" s="13">
        <f t="shared" si="1"/>
        <v>0.4454203073</v>
      </c>
      <c r="F4" s="27">
        <v>15.0</v>
      </c>
    </row>
    <row r="5">
      <c r="A5" s="25" t="s">
        <v>32</v>
      </c>
      <c r="B5" s="26">
        <v>1.0</v>
      </c>
      <c r="C5" s="27">
        <v>75.47</v>
      </c>
      <c r="D5" s="13">
        <f t="shared" si="1"/>
        <v>0.1421173546</v>
      </c>
      <c r="F5" s="27">
        <v>15.0</v>
      </c>
    </row>
    <row r="6">
      <c r="A6" s="25" t="s">
        <v>18</v>
      </c>
      <c r="B6" s="26">
        <v>15.0</v>
      </c>
      <c r="C6" s="27">
        <v>45.122</v>
      </c>
      <c r="D6" s="13">
        <f t="shared" si="1"/>
        <v>0.0849691172</v>
      </c>
      <c r="F6" s="27">
        <v>15.0</v>
      </c>
    </row>
    <row r="7">
      <c r="A7" s="25" t="s">
        <v>24</v>
      </c>
      <c r="B7" s="26">
        <v>18.0</v>
      </c>
      <c r="C7" s="27">
        <v>40.678</v>
      </c>
      <c r="D7" s="13">
        <f t="shared" si="1"/>
        <v>0.07660063272</v>
      </c>
      <c r="F7" s="27">
        <v>15.0</v>
      </c>
    </row>
    <row r="8">
      <c r="A8" s="25" t="s">
        <v>37</v>
      </c>
      <c r="B8" s="26">
        <v>8.0</v>
      </c>
      <c r="C8" s="27">
        <v>37.15</v>
      </c>
      <c r="D8" s="13">
        <f t="shared" si="1"/>
        <v>0.06995706538</v>
      </c>
      <c r="F8" s="27">
        <v>15.0</v>
      </c>
      <c r="H8" s="30" t="s">
        <v>71</v>
      </c>
      <c r="I8" s="31">
        <f>AVERAGE(C2:C14)</f>
        <v>111.8007692</v>
      </c>
    </row>
    <row r="9">
      <c r="A9" s="25" t="s">
        <v>16</v>
      </c>
      <c r="B9" s="26">
        <v>16.0</v>
      </c>
      <c r="C9" s="27">
        <v>25.296</v>
      </c>
      <c r="D9" s="13">
        <f t="shared" si="1"/>
        <v>0.04763482977</v>
      </c>
      <c r="F9" s="27">
        <v>15.0</v>
      </c>
      <c r="H9" s="30" t="s">
        <v>72</v>
      </c>
      <c r="I9" s="31">
        <f>STDEV(C2:C14)</f>
        <v>171.7271104</v>
      </c>
    </row>
    <row r="10">
      <c r="A10" s="25" t="s">
        <v>35</v>
      </c>
      <c r="B10" s="26">
        <v>20.0</v>
      </c>
      <c r="C10" s="27">
        <v>19.716</v>
      </c>
      <c r="D10" s="13">
        <f t="shared" si="1"/>
        <v>0.03712714673</v>
      </c>
      <c r="F10" s="27">
        <v>15.0</v>
      </c>
      <c r="H10" s="30" t="s">
        <v>57</v>
      </c>
      <c r="I10" s="30">
        <v>0.0</v>
      </c>
    </row>
    <row r="11">
      <c r="A11" s="25" t="s">
        <v>30</v>
      </c>
      <c r="B11" s="26">
        <v>7.0</v>
      </c>
      <c r="C11" s="27">
        <v>17.186</v>
      </c>
      <c r="D11" s="13">
        <f t="shared" si="1"/>
        <v>0.03236291052</v>
      </c>
      <c r="F11" s="27">
        <v>15.0</v>
      </c>
      <c r="H11" s="27" t="s">
        <v>76</v>
      </c>
    </row>
    <row r="12">
      <c r="A12" s="25" t="s">
        <v>31</v>
      </c>
      <c r="B12" s="26">
        <v>22.0</v>
      </c>
      <c r="C12" s="27">
        <v>6.264</v>
      </c>
      <c r="D12" s="13">
        <f t="shared" si="1"/>
        <v>0.0117957216</v>
      </c>
      <c r="F12" s="27">
        <v>15.0</v>
      </c>
    </row>
    <row r="13">
      <c r="A13" s="25" t="s">
        <v>19</v>
      </c>
      <c r="B13" s="26">
        <v>12.0</v>
      </c>
      <c r="C13" s="27">
        <v>5.704</v>
      </c>
      <c r="D13" s="13">
        <f t="shared" si="1"/>
        <v>0.0107411871</v>
      </c>
      <c r="F13" s="27">
        <v>15.0</v>
      </c>
    </row>
    <row r="14">
      <c r="A14" s="25" t="s">
        <v>53</v>
      </c>
      <c r="B14" s="26">
        <v>4.0</v>
      </c>
      <c r="C14" s="27">
        <v>5.536</v>
      </c>
      <c r="D14" s="13">
        <f t="shared" si="1"/>
        <v>0.01042482676</v>
      </c>
      <c r="F14" s="27">
        <v>15.0</v>
      </c>
    </row>
    <row r="15">
      <c r="A15" s="25" t="s">
        <v>29</v>
      </c>
      <c r="B15" s="26">
        <v>2.0</v>
      </c>
      <c r="C15" s="27">
        <v>0.0</v>
      </c>
      <c r="D15" s="13">
        <f t="shared" si="1"/>
        <v>0</v>
      </c>
      <c r="F15" s="27">
        <v>0.0</v>
      </c>
    </row>
    <row r="16">
      <c r="A16" s="25" t="s">
        <v>34</v>
      </c>
      <c r="B16" s="26">
        <v>3.0</v>
      </c>
      <c r="C16" s="27">
        <v>0.0</v>
      </c>
      <c r="D16" s="13">
        <f t="shared" si="1"/>
        <v>0</v>
      </c>
      <c r="F16" s="27">
        <v>0.0</v>
      </c>
    </row>
    <row r="17">
      <c r="A17" s="25" t="s">
        <v>33</v>
      </c>
      <c r="B17" s="26">
        <v>5.0</v>
      </c>
      <c r="C17" s="27">
        <v>0.0</v>
      </c>
      <c r="D17" s="13">
        <f t="shared" si="1"/>
        <v>0</v>
      </c>
      <c r="F17" s="27">
        <v>0.0</v>
      </c>
    </row>
    <row r="18">
      <c r="A18" s="25" t="s">
        <v>20</v>
      </c>
      <c r="B18" s="26">
        <v>6.0</v>
      </c>
      <c r="C18" s="27">
        <v>0.0</v>
      </c>
      <c r="D18" s="13">
        <f t="shared" si="1"/>
        <v>0</v>
      </c>
      <c r="F18" s="27">
        <v>0.0</v>
      </c>
    </row>
    <row r="19">
      <c r="A19" s="25" t="s">
        <v>36</v>
      </c>
      <c r="B19" s="26">
        <v>10.0</v>
      </c>
      <c r="C19" s="27">
        <v>0.0</v>
      </c>
      <c r="D19" s="13">
        <f t="shared" si="1"/>
        <v>0</v>
      </c>
      <c r="F19" s="27">
        <v>0.0</v>
      </c>
    </row>
    <row r="20">
      <c r="A20" s="25" t="s">
        <v>22</v>
      </c>
      <c r="B20" s="26">
        <v>11.0</v>
      </c>
      <c r="C20" s="27">
        <v>0.0</v>
      </c>
      <c r="D20" s="13">
        <f t="shared" si="1"/>
        <v>0</v>
      </c>
      <c r="F20" s="27">
        <v>0.0</v>
      </c>
    </row>
    <row r="21">
      <c r="A21" s="25" t="s">
        <v>26</v>
      </c>
      <c r="B21" s="26">
        <v>13.0</v>
      </c>
      <c r="C21" s="27">
        <v>0.0</v>
      </c>
      <c r="D21" s="13">
        <f t="shared" si="1"/>
        <v>0</v>
      </c>
      <c r="F21" s="27">
        <v>0.0</v>
      </c>
    </row>
    <row r="22">
      <c r="A22" s="25" t="s">
        <v>28</v>
      </c>
      <c r="B22" s="26">
        <v>17.0</v>
      </c>
      <c r="C22" s="27">
        <v>0.0</v>
      </c>
      <c r="D22" s="13">
        <f t="shared" si="1"/>
        <v>0</v>
      </c>
      <c r="F22" s="27">
        <v>0.0</v>
      </c>
    </row>
    <row r="23">
      <c r="A23" s="25" t="s">
        <v>25</v>
      </c>
      <c r="B23" s="26">
        <v>19.0</v>
      </c>
      <c r="C23" s="27">
        <v>0.0</v>
      </c>
      <c r="D23" s="13">
        <f t="shared" si="1"/>
        <v>0</v>
      </c>
      <c r="F23" s="27">
        <v>0.0</v>
      </c>
    </row>
  </sheetData>
  <mergeCells count="1">
    <mergeCell ref="H11:I11"/>
  </mergeCells>
  <drawing r:id="rId1"/>
</worksheet>
</file>