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yan\Desktop\"/>
    </mc:Choice>
  </mc:AlternateContent>
  <bookViews>
    <workbookView xWindow="0" yWindow="0" windowWidth="20700" windowHeight="9120"/>
  </bookViews>
  <sheets>
    <sheet name="Comps Valuation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P30" i="1" s="1"/>
  <c r="J9" i="1"/>
  <c r="K9" i="1"/>
  <c r="L9" i="1"/>
  <c r="G10" i="1"/>
  <c r="J10" i="1"/>
  <c r="K10" i="1"/>
  <c r="L10" i="1"/>
  <c r="G11" i="1"/>
  <c r="J11" i="1"/>
  <c r="K11" i="1"/>
  <c r="L11" i="1"/>
  <c r="G12" i="1"/>
  <c r="J12" i="1"/>
  <c r="K12" i="1"/>
  <c r="L12" i="1"/>
  <c r="G13" i="1"/>
  <c r="J13" i="1"/>
  <c r="K13" i="1"/>
  <c r="L13" i="1"/>
  <c r="G14" i="1"/>
  <c r="J14" i="1"/>
  <c r="K14" i="1"/>
  <c r="L14" i="1"/>
  <c r="G15" i="1"/>
  <c r="J15" i="1"/>
  <c r="K15" i="1"/>
  <c r="L15" i="1"/>
  <c r="G16" i="1"/>
  <c r="J16" i="1"/>
  <c r="K16" i="1"/>
  <c r="L16" i="1"/>
  <c r="G17" i="1"/>
  <c r="J17" i="1"/>
  <c r="K17" i="1"/>
  <c r="L17" i="1"/>
  <c r="G18" i="1"/>
  <c r="J18" i="1"/>
  <c r="K18" i="1"/>
  <c r="L18" i="1"/>
  <c r="E9" i="1"/>
  <c r="P32" i="1" s="1"/>
  <c r="D9" i="1"/>
  <c r="B9" i="1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13" i="2"/>
  <c r="I12" i="2"/>
  <c r="I11" i="2"/>
  <c r="I10" i="2"/>
  <c r="I9" i="2"/>
  <c r="I8" i="2"/>
  <c r="I7" i="2"/>
  <c r="I6" i="2"/>
  <c r="I5" i="2"/>
  <c r="I4" i="2"/>
  <c r="E18" i="1"/>
  <c r="D18" i="1"/>
  <c r="E17" i="1"/>
  <c r="F17" i="1" s="1"/>
  <c r="D17" i="1"/>
  <c r="E16" i="1"/>
  <c r="D16" i="1"/>
  <c r="F16" i="1" s="1"/>
  <c r="H16" i="1" s="1"/>
  <c r="E15" i="1"/>
  <c r="F15" i="1" s="1"/>
  <c r="D15" i="1"/>
  <c r="E14" i="1"/>
  <c r="D14" i="1"/>
  <c r="E13" i="1"/>
  <c r="F13" i="1" s="1"/>
  <c r="D13" i="1"/>
  <c r="E12" i="1"/>
  <c r="D12" i="1"/>
  <c r="E11" i="1"/>
  <c r="F11" i="1" s="1"/>
  <c r="D11" i="1"/>
  <c r="E10" i="1"/>
  <c r="D10" i="1"/>
  <c r="B18" i="1"/>
  <c r="B17" i="1"/>
  <c r="B16" i="1"/>
  <c r="B15" i="1"/>
  <c r="B14" i="1"/>
  <c r="B13" i="1"/>
  <c r="B12" i="1"/>
  <c r="B11" i="1"/>
  <c r="B10" i="1"/>
  <c r="F4" i="2"/>
  <c r="J4" i="2"/>
  <c r="F40" i="2"/>
  <c r="J40" i="2" s="1"/>
  <c r="F39" i="2"/>
  <c r="J39" i="2" s="1"/>
  <c r="F38" i="2"/>
  <c r="J38" i="2" s="1"/>
  <c r="F37" i="2"/>
  <c r="J37" i="2" s="1"/>
  <c r="F36" i="2"/>
  <c r="J36" i="2" s="1"/>
  <c r="F35" i="2"/>
  <c r="J35" i="2" s="1"/>
  <c r="F34" i="2"/>
  <c r="J34" i="2" s="1"/>
  <c r="F33" i="2"/>
  <c r="J33" i="2" s="1"/>
  <c r="F32" i="2"/>
  <c r="J32" i="2" s="1"/>
  <c r="F31" i="2"/>
  <c r="J31" i="2" s="1"/>
  <c r="F30" i="2"/>
  <c r="J30" i="2" s="1"/>
  <c r="F29" i="2"/>
  <c r="J29" i="2" s="1"/>
  <c r="F28" i="2"/>
  <c r="J28" i="2" s="1"/>
  <c r="F27" i="2"/>
  <c r="J27" i="2" s="1"/>
  <c r="F26" i="2"/>
  <c r="J26" i="2" s="1"/>
  <c r="F25" i="2"/>
  <c r="J25" i="2" s="1"/>
  <c r="F24" i="2"/>
  <c r="J24" i="2" s="1"/>
  <c r="F23" i="2"/>
  <c r="J23" i="2" s="1"/>
  <c r="F22" i="2"/>
  <c r="J22" i="2" s="1"/>
  <c r="F21" i="2"/>
  <c r="J21" i="2" s="1"/>
  <c r="F13" i="2"/>
  <c r="J13" i="2" s="1"/>
  <c r="F12" i="2"/>
  <c r="J12" i="2" s="1"/>
  <c r="F11" i="2"/>
  <c r="J11" i="2" s="1"/>
  <c r="F10" i="2"/>
  <c r="J10" i="2" s="1"/>
  <c r="F9" i="2"/>
  <c r="J9" i="2" s="1"/>
  <c r="F8" i="2"/>
  <c r="J8" i="2" s="1"/>
  <c r="F7" i="2"/>
  <c r="J7" i="2" s="1"/>
  <c r="F6" i="2"/>
  <c r="J6" i="2" s="1"/>
  <c r="F5" i="2"/>
  <c r="J5" i="2" s="1"/>
  <c r="F12" i="1" l="1"/>
  <c r="H12" i="1" s="1"/>
  <c r="F14" i="1"/>
  <c r="F10" i="1"/>
  <c r="H10" i="1" s="1"/>
  <c r="F18" i="1"/>
  <c r="H18" i="1" s="1"/>
  <c r="H11" i="1"/>
  <c r="H13" i="1"/>
  <c r="O30" i="1"/>
  <c r="H15" i="1"/>
  <c r="H14" i="1"/>
  <c r="N32" i="1"/>
  <c r="H17" i="1"/>
  <c r="O32" i="1"/>
  <c r="F9" i="1"/>
  <c r="H9" i="1" s="1"/>
  <c r="N30" i="1"/>
  <c r="P11" i="1" l="1"/>
  <c r="P16" i="1"/>
  <c r="P18" i="1"/>
  <c r="P10" i="1"/>
  <c r="P17" i="1"/>
  <c r="P12" i="1"/>
  <c r="P14" i="1"/>
  <c r="P13" i="1"/>
  <c r="P15" i="1"/>
  <c r="P9" i="1"/>
  <c r="P25" i="1" l="1"/>
  <c r="P22" i="1"/>
  <c r="P20" i="1"/>
  <c r="P24" i="1"/>
  <c r="P23" i="1"/>
  <c r="P31" i="1" s="1"/>
  <c r="P21" i="1"/>
  <c r="O14" i="1"/>
  <c r="N14" i="1"/>
  <c r="O17" i="1"/>
  <c r="N17" i="1"/>
  <c r="O11" i="1"/>
  <c r="N11" i="1"/>
  <c r="O9" i="1"/>
  <c r="N9" i="1"/>
  <c r="O13" i="1"/>
  <c r="N13" i="1"/>
  <c r="O12" i="1"/>
  <c r="N12" i="1"/>
  <c r="O10" i="1"/>
  <c r="N10" i="1"/>
  <c r="O16" i="1"/>
  <c r="N16" i="1"/>
  <c r="O15" i="1"/>
  <c r="N15" i="1"/>
  <c r="O18" i="1"/>
  <c r="N18" i="1"/>
  <c r="P34" i="1" l="1"/>
  <c r="P37" i="1" s="1"/>
  <c r="P29" i="1"/>
  <c r="N24" i="1"/>
  <c r="N23" i="1"/>
  <c r="N29" i="1" s="1"/>
  <c r="N31" i="1" s="1"/>
  <c r="N34" i="1" s="1"/>
  <c r="N37" i="1" s="1"/>
  <c r="N22" i="1"/>
  <c r="N21" i="1"/>
  <c r="N25" i="1"/>
  <c r="N20" i="1"/>
  <c r="O23" i="1"/>
  <c r="O29" i="1" s="1"/>
  <c r="O31" i="1" s="1"/>
  <c r="O34" i="1" s="1"/>
  <c r="O37" i="1" s="1"/>
  <c r="O21" i="1"/>
  <c r="O25" i="1"/>
  <c r="O22" i="1"/>
  <c r="O20" i="1"/>
  <c r="O24" i="1"/>
</calcChain>
</file>

<file path=xl/sharedStrings.xml><?xml version="1.0" encoding="utf-8"?>
<sst xmlns="http://schemas.openxmlformats.org/spreadsheetml/2006/main" count="77" uniqueCount="71">
  <si>
    <t xml:space="preserve">  </t>
  </si>
  <si>
    <t>Comparable Company valuation</t>
  </si>
  <si>
    <t>Company</t>
  </si>
  <si>
    <t>Ticker</t>
  </si>
  <si>
    <t>Share Price</t>
  </si>
  <si>
    <t>Share Outstanding</t>
  </si>
  <si>
    <t>Equity Value</t>
  </si>
  <si>
    <t>Net Debt</t>
  </si>
  <si>
    <t>Enterprise Value</t>
  </si>
  <si>
    <t>Market Data</t>
  </si>
  <si>
    <t>Revenue</t>
  </si>
  <si>
    <t>EBITDA</t>
  </si>
  <si>
    <t>Net Income</t>
  </si>
  <si>
    <t>Financials</t>
  </si>
  <si>
    <t>Valuation</t>
  </si>
  <si>
    <t>S.No.</t>
  </si>
  <si>
    <t>Name</t>
  </si>
  <si>
    <t>Sun Pharma.Inds.</t>
  </si>
  <si>
    <t>Cipla</t>
  </si>
  <si>
    <t>Dr Reddy's Labs</t>
  </si>
  <si>
    <t>Zydus Lifesci.</t>
  </si>
  <si>
    <t>Aurobindo Pharma</t>
  </si>
  <si>
    <t>Alkem Lab</t>
  </si>
  <si>
    <t>Syngene Intl.</t>
  </si>
  <si>
    <t>Biocon</t>
  </si>
  <si>
    <t>Ipca Labs.</t>
  </si>
  <si>
    <t>J B Chem &amp; Pharm</t>
  </si>
  <si>
    <t>Glenmark Pharma.</t>
  </si>
  <si>
    <t>Alembic Pharma</t>
  </si>
  <si>
    <t>Suven Pharma</t>
  </si>
  <si>
    <t>Natco Pharma</t>
  </si>
  <si>
    <t>Concord Biotech</t>
  </si>
  <si>
    <t>Piramal Pharma</t>
  </si>
  <si>
    <t>Granules India</t>
  </si>
  <si>
    <t>Glenmark Life</t>
  </si>
  <si>
    <t>FDC</t>
  </si>
  <si>
    <t>Strides Pharma</t>
  </si>
  <si>
    <t>Aarti Pharma</t>
  </si>
  <si>
    <t>Wockhardt</t>
  </si>
  <si>
    <t>Unichem Labs.</t>
  </si>
  <si>
    <t>Indoco Remedies</t>
  </si>
  <si>
    <t>Sequent Scien.</t>
  </si>
  <si>
    <t>IOL Chemicals</t>
  </si>
  <si>
    <t>Gufic BioScience</t>
  </si>
  <si>
    <t>Dishman Carbogen</t>
  </si>
  <si>
    <t>RPG LifeScience.</t>
  </si>
  <si>
    <t>Supriya Lifesci.</t>
  </si>
  <si>
    <t>CMP Rs.</t>
  </si>
  <si>
    <t>No. Eq. Shares Cr.</t>
  </si>
  <si>
    <t>Debt Rs.Cr.</t>
  </si>
  <si>
    <t>Cash End Rs.Cr.</t>
  </si>
  <si>
    <t>Sales Rs.Cr.</t>
  </si>
  <si>
    <t>NP 12M Rs.Cr.</t>
  </si>
  <si>
    <t>Market Cap</t>
  </si>
  <si>
    <t>EV</t>
  </si>
  <si>
    <t>EV/Revenue</t>
  </si>
  <si>
    <t>EV/EBITDA</t>
  </si>
  <si>
    <t>P/V</t>
  </si>
  <si>
    <t>High</t>
  </si>
  <si>
    <t>75th percentile</t>
  </si>
  <si>
    <t>Average</t>
  </si>
  <si>
    <t>Median</t>
  </si>
  <si>
    <t>25th percentile</t>
  </si>
  <si>
    <t>Low</t>
  </si>
  <si>
    <t>Cipla Comparable Valuation</t>
  </si>
  <si>
    <t>Emplied Enterprise Value</t>
  </si>
  <si>
    <t>Implied Market value</t>
  </si>
  <si>
    <t>Shares Outstanding</t>
  </si>
  <si>
    <t>Implies Value Per Share</t>
  </si>
  <si>
    <t>Amount in crores</t>
  </si>
  <si>
    <t>source: Screener.in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</si>
</sst>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\x"/>
  </numFmts>
  <fonts count="5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2" fillId="0" borderId="1" xfId="0" applyFont="1" applyBorder="1"/>
    <xf numFmtId="0" fontId="0" fillId="0" borderId="1" xfId="0" applyBorder="1"/>
    <xf numFmtId="0" fontId="3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/>
    <xf numFmtId="2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0" fillId="0" borderId="0" xfId="0" applyFont="1" applyFill="1"/>
    <xf numFmtId="0" fontId="0" fillId="0" borderId="3" xfId="0" applyNumberFormat="1" applyBorder="1"/>
    <xf numFmtId="0" fontId="0" fillId="0" borderId="3" xfId="0" applyNumberFormat="1" applyBorder="1" applyAlignment="1">
      <alignment horizontal="right"/>
    </xf>
    <xf numFmtId="169" fontId="0" fillId="0" borderId="3" xfId="0" applyNumberFormat="1" applyFont="1" applyFill="1" applyBorder="1" applyAlignment="1">
      <alignment horizontal="right" wrapText="1"/>
    </xf>
    <xf numFmtId="169" fontId="0" fillId="0" borderId="3" xfId="0" applyNumberFormat="1" applyFont="1" applyFill="1" applyBorder="1"/>
    <xf numFmtId="0" fontId="0" fillId="3" borderId="0" xfId="0" applyFill="1"/>
    <xf numFmtId="169" fontId="0" fillId="3" borderId="0" xfId="0" applyNumberFormat="1" applyFill="1"/>
    <xf numFmtId="0" fontId="2" fillId="3" borderId="0" xfId="0" applyFont="1" applyFill="1"/>
    <xf numFmtId="169" fontId="2" fillId="3" borderId="0" xfId="0" applyNumberFormat="1" applyFont="1" applyFill="1"/>
    <xf numFmtId="0" fontId="1" fillId="2" borderId="1" xfId="0" applyFont="1" applyFill="1" applyBorder="1"/>
    <xf numFmtId="3" fontId="0" fillId="0" borderId="3" xfId="0" applyNumberFormat="1" applyBorder="1" applyAlignment="1">
      <alignment horizontal="right"/>
    </xf>
    <xf numFmtId="3" fontId="0" fillId="0" borderId="3" xfId="0" applyNumberFormat="1" applyFont="1" applyFill="1" applyBorder="1" applyAlignment="1">
      <alignment horizontal="right" wrapText="1"/>
    </xf>
    <xf numFmtId="1" fontId="0" fillId="0" borderId="0" xfId="0" applyNumberFormat="1" applyFill="1"/>
    <xf numFmtId="0" fontId="2" fillId="0" borderId="4" xfId="0" applyFont="1" applyBorder="1"/>
    <xf numFmtId="3" fontId="2" fillId="0" borderId="4" xfId="0" applyNumberFormat="1" applyFont="1" applyBorder="1"/>
    <xf numFmtId="0" fontId="0" fillId="0" borderId="3" xfId="0" applyBorder="1"/>
    <xf numFmtId="3" fontId="0" fillId="0" borderId="3" xfId="0" applyNumberFormat="1" applyBorder="1"/>
    <xf numFmtId="0" fontId="4" fillId="0" borderId="0" xfId="0" applyFont="1"/>
    <xf numFmtId="0" fontId="2" fillId="0" borderId="0" xfId="0" applyFont="1" applyBorder="1"/>
    <xf numFmtId="3" fontId="2" fillId="0" borderId="0" xfId="0" applyNumberFormat="1" applyFont="1" applyBorder="1"/>
    <xf numFmtId="0" fontId="2" fillId="0" borderId="0" xfId="0" applyFont="1" applyAlignment="1">
      <alignment horizontal="right"/>
    </xf>
    <xf numFmtId="0" fontId="2" fillId="3" borderId="3" xfId="0" applyNumberFormat="1" applyFont="1" applyFill="1" applyBorder="1"/>
    <xf numFmtId="3" fontId="2" fillId="3" borderId="3" xfId="0" applyNumberFormat="1" applyFont="1" applyFill="1" applyBorder="1" applyAlignment="1">
      <alignment horizontal="right" wrapText="1"/>
    </xf>
    <xf numFmtId="0" fontId="2" fillId="3" borderId="3" xfId="0" applyNumberFormat="1" applyFont="1" applyFill="1" applyBorder="1" applyAlignment="1">
      <alignment horizontal="right" wrapText="1"/>
    </xf>
    <xf numFmtId="169" fontId="2" fillId="3" borderId="3" xfId="0" applyNumberFormat="1" applyFont="1" applyFill="1" applyBorder="1" applyAlignment="1">
      <alignment horizontal="right" wrapText="1"/>
    </xf>
    <xf numFmtId="169" fontId="2" fillId="3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7"/>
  <sheetViews>
    <sheetView showGridLines="0" tabSelected="1" topLeftCell="A7" zoomScale="90" zoomScaleNormal="90" workbookViewId="0">
      <selection activeCell="Q15" sqref="Q15"/>
    </sheetView>
  </sheetViews>
  <sheetFormatPr defaultRowHeight="15" x14ac:dyDescent="0.25"/>
  <cols>
    <col min="1" max="1" width="1.85546875" customWidth="1"/>
    <col min="2" max="2" width="17" customWidth="1"/>
    <col min="3" max="3" width="12.140625" customWidth="1"/>
    <col min="4" max="4" width="6" customWidth="1"/>
    <col min="5" max="5" width="11.85546875" customWidth="1"/>
    <col min="6" max="6" width="12.140625" bestFit="1" customWidth="1"/>
    <col min="7" max="7" width="9" customWidth="1"/>
    <col min="8" max="8" width="15.85546875" bestFit="1" customWidth="1"/>
    <col min="9" max="9" width="1.85546875" customWidth="1"/>
    <col min="10" max="10" width="8.85546875" customWidth="1"/>
    <col min="11" max="11" width="7.28515625" customWidth="1"/>
    <col min="12" max="12" width="11.28515625" bestFit="1" customWidth="1"/>
    <col min="13" max="13" width="1.85546875" customWidth="1"/>
    <col min="14" max="14" width="12.42578125" customWidth="1"/>
    <col min="15" max="15" width="13.28515625" customWidth="1"/>
    <col min="16" max="16" width="12.42578125" customWidth="1"/>
  </cols>
  <sheetData>
    <row r="3" spans="1:16" x14ac:dyDescent="0.25">
      <c r="B3" s="32" t="s">
        <v>69</v>
      </c>
    </row>
    <row r="4" spans="1:16" x14ac:dyDescent="0.25">
      <c r="B4" s="2" t="s">
        <v>1</v>
      </c>
      <c r="C4" s="3"/>
      <c r="D4" s="3"/>
      <c r="E4" s="3"/>
      <c r="F4" s="3"/>
      <c r="G4" s="3"/>
      <c r="H4" s="3"/>
      <c r="I4" s="3"/>
      <c r="J4" s="3"/>
    </row>
    <row r="5" spans="1:16" ht="4.5" customHeight="1" x14ac:dyDescent="0.25">
      <c r="A5" t="s">
        <v>0</v>
      </c>
    </row>
    <row r="6" spans="1:16" x14ac:dyDescent="0.25">
      <c r="B6" s="4"/>
      <c r="C6" s="4"/>
      <c r="D6" s="5" t="s">
        <v>9</v>
      </c>
      <c r="E6" s="5"/>
      <c r="F6" s="5"/>
      <c r="G6" s="5"/>
      <c r="H6" s="5"/>
      <c r="I6" s="4"/>
      <c r="J6" s="6" t="s">
        <v>13</v>
      </c>
      <c r="K6" s="6"/>
      <c r="L6" s="6"/>
      <c r="M6" s="7"/>
      <c r="N6" s="5" t="s">
        <v>14</v>
      </c>
      <c r="O6" s="5"/>
      <c r="P6" s="5"/>
    </row>
    <row r="7" spans="1:16" ht="30" x14ac:dyDescent="0.25">
      <c r="B7" s="4" t="s">
        <v>2</v>
      </c>
      <c r="C7" s="4" t="s">
        <v>3</v>
      </c>
      <c r="D7" s="10" t="s">
        <v>4</v>
      </c>
      <c r="E7" s="10" t="s">
        <v>5</v>
      </c>
      <c r="F7" s="11" t="s">
        <v>6</v>
      </c>
      <c r="G7" s="11" t="s">
        <v>7</v>
      </c>
      <c r="H7" s="11" t="s">
        <v>8</v>
      </c>
      <c r="I7" s="11"/>
      <c r="J7" s="11" t="s">
        <v>10</v>
      </c>
      <c r="K7" s="11" t="s">
        <v>11</v>
      </c>
      <c r="L7" s="11" t="s">
        <v>12</v>
      </c>
      <c r="M7" s="11"/>
      <c r="N7" s="11" t="s">
        <v>55</v>
      </c>
      <c r="O7" s="11" t="s">
        <v>56</v>
      </c>
      <c r="P7" s="11" t="s">
        <v>57</v>
      </c>
    </row>
    <row r="8" spans="1:16" s="1" customFormat="1" ht="4.5" customHeight="1" x14ac:dyDescent="0.25">
      <c r="B8" s="12"/>
      <c r="C8" s="12"/>
      <c r="D8" s="13"/>
      <c r="E8" s="13"/>
      <c r="F8" s="14"/>
      <c r="G8" s="14"/>
      <c r="H8" s="14"/>
      <c r="I8" s="12"/>
      <c r="J8" s="12"/>
      <c r="K8" s="12"/>
      <c r="L8" s="12"/>
      <c r="M8" s="12"/>
      <c r="N8" s="12"/>
      <c r="O8" s="12"/>
      <c r="P8" s="12"/>
    </row>
    <row r="9" spans="1:16" s="15" customFormat="1" ht="15" customHeight="1" x14ac:dyDescent="0.25">
      <c r="B9" s="36" t="str">
        <f>Data!C5</f>
        <v>Cipla</v>
      </c>
      <c r="C9" s="36"/>
      <c r="D9" s="37">
        <f>Data!D5</f>
        <v>1174.25</v>
      </c>
      <c r="E9" s="38">
        <f>Data!E5</f>
        <v>80.73</v>
      </c>
      <c r="F9" s="37">
        <f>E9*D9</f>
        <v>94797.202499999999</v>
      </c>
      <c r="G9" s="37">
        <f>Data!I5</f>
        <v>-603.7299999999999</v>
      </c>
      <c r="H9" s="37">
        <f>F9+G9</f>
        <v>94193.472500000003</v>
      </c>
      <c r="I9" s="37"/>
      <c r="J9" s="37">
        <f>Data!K5</f>
        <v>24556.43</v>
      </c>
      <c r="K9" s="37">
        <f>Data!L5</f>
        <v>6370.63</v>
      </c>
      <c r="L9" s="37">
        <f>Data!M5</f>
        <v>3482.78</v>
      </c>
      <c r="M9" s="36"/>
      <c r="N9" s="39">
        <f>$H9/J9</f>
        <v>3.8357966732134923</v>
      </c>
      <c r="O9" s="39">
        <f t="shared" ref="O9:O18" si="0">$H9/K9</f>
        <v>14.785582038197164</v>
      </c>
      <c r="P9" s="40">
        <f>F9/L9</f>
        <v>27.218831651726493</v>
      </c>
    </row>
    <row r="10" spans="1:16" x14ac:dyDescent="0.25">
      <c r="B10" s="16" t="str">
        <f>Data!C4</f>
        <v>Sun Pharma.Inds.</v>
      </c>
      <c r="C10" s="16"/>
      <c r="D10" s="25">
        <f>Data!D4</f>
        <v>1111.3</v>
      </c>
      <c r="E10" s="17">
        <f>Data!E4</f>
        <v>239.93</v>
      </c>
      <c r="F10" s="26">
        <f>E10*D10</f>
        <v>266634.20899999997</v>
      </c>
      <c r="G10" s="26">
        <f>Data!I4</f>
        <v>1115.58</v>
      </c>
      <c r="H10" s="26">
        <f>F10+G10</f>
        <v>267749.78899999999</v>
      </c>
      <c r="I10" s="26"/>
      <c r="J10" s="26">
        <f>Data!K4</f>
        <v>45064.76</v>
      </c>
      <c r="K10" s="26">
        <f>Data!L4</f>
        <v>12930.99</v>
      </c>
      <c r="L10" s="26">
        <f>Data!M4</f>
        <v>8425.2000000000007</v>
      </c>
      <c r="M10" s="16"/>
      <c r="N10" s="18">
        <f t="shared" ref="N10:N18" si="1">$H10/J10</f>
        <v>5.9414449117225958</v>
      </c>
      <c r="O10" s="18">
        <f t="shared" si="0"/>
        <v>20.706054911495563</v>
      </c>
      <c r="P10" s="19">
        <f t="shared" ref="P10:P18" si="2">F10/L10</f>
        <v>31.647226059915486</v>
      </c>
    </row>
    <row r="11" spans="1:16" x14ac:dyDescent="0.25">
      <c r="B11" s="16" t="str">
        <f>Data!C6</f>
        <v>Dr Reddy's Labs</v>
      </c>
      <c r="C11" s="16"/>
      <c r="D11" s="25">
        <f>Data!D6</f>
        <v>5397.3</v>
      </c>
      <c r="E11" s="17">
        <f>Data!E6</f>
        <v>16.68</v>
      </c>
      <c r="F11" s="26">
        <f t="shared" ref="F11:F18" si="3">E11*D11</f>
        <v>90026.964000000007</v>
      </c>
      <c r="G11" s="26">
        <f>Data!I6</f>
        <v>-407.20000000000005</v>
      </c>
      <c r="H11" s="26">
        <f t="shared" ref="H11:H18" si="4">F11+G11</f>
        <v>89619.76400000001</v>
      </c>
      <c r="I11" s="26"/>
      <c r="J11" s="26">
        <f>Data!K6</f>
        <v>26765.599999999999</v>
      </c>
      <c r="K11" s="26">
        <f>Data!L6</f>
        <v>8251.1</v>
      </c>
      <c r="L11" s="26">
        <f>Data!M6</f>
        <v>5091.2</v>
      </c>
      <c r="M11" s="16"/>
      <c r="N11" s="18">
        <f t="shared" si="1"/>
        <v>3.348318886929492</v>
      </c>
      <c r="O11" s="18">
        <f t="shared" si="0"/>
        <v>10.86155348983772</v>
      </c>
      <c r="P11" s="19">
        <f t="shared" si="2"/>
        <v>17.682857479572597</v>
      </c>
    </row>
    <row r="12" spans="1:16" x14ac:dyDescent="0.25">
      <c r="B12" s="16" t="str">
        <f>Data!C7</f>
        <v>Zydus Lifesci.</v>
      </c>
      <c r="C12" s="16"/>
      <c r="D12" s="25">
        <f>Data!D7</f>
        <v>575.04999999999995</v>
      </c>
      <c r="E12" s="17">
        <f>Data!E7</f>
        <v>101.22</v>
      </c>
      <c r="F12" s="26">
        <f t="shared" si="3"/>
        <v>58206.560999999994</v>
      </c>
      <c r="G12" s="26">
        <f>Data!I7</f>
        <v>621.80000000000007</v>
      </c>
      <c r="H12" s="26">
        <f t="shared" si="4"/>
        <v>58828.360999999997</v>
      </c>
      <c r="I12" s="26"/>
      <c r="J12" s="26">
        <f>Data!K7</f>
        <v>18542</v>
      </c>
      <c r="K12" s="26">
        <f>Data!L7</f>
        <v>4688.8999999999996</v>
      </c>
      <c r="L12" s="26">
        <f>Data!M7</f>
        <v>2649.1</v>
      </c>
      <c r="M12" s="16"/>
      <c r="N12" s="18">
        <f t="shared" si="1"/>
        <v>3.1727084996224786</v>
      </c>
      <c r="O12" s="18">
        <f t="shared" si="0"/>
        <v>12.546303184115677</v>
      </c>
      <c r="P12" s="19">
        <f t="shared" si="2"/>
        <v>21.972202257370427</v>
      </c>
    </row>
    <row r="13" spans="1:16" x14ac:dyDescent="0.25">
      <c r="B13" s="16" t="str">
        <f>Data!C8</f>
        <v>Aurobindo Pharma</v>
      </c>
      <c r="C13" s="16"/>
      <c r="D13" s="25">
        <f>Data!D8</f>
        <v>854.45</v>
      </c>
      <c r="E13" s="17">
        <f>Data!E8</f>
        <v>58.59</v>
      </c>
      <c r="F13" s="26">
        <f t="shared" si="3"/>
        <v>50062.225500000008</v>
      </c>
      <c r="G13" s="26">
        <f>Data!I8</f>
        <v>-797.98999999999978</v>
      </c>
      <c r="H13" s="26">
        <f t="shared" si="4"/>
        <v>49264.23550000001</v>
      </c>
      <c r="I13" s="26"/>
      <c r="J13" s="26">
        <f>Data!K8</f>
        <v>25469.98</v>
      </c>
      <c r="K13" s="26">
        <f>Data!L8</f>
        <v>4289.34</v>
      </c>
      <c r="L13" s="26">
        <f>Data!M8</f>
        <v>1977</v>
      </c>
      <c r="M13" s="16"/>
      <c r="N13" s="18">
        <f t="shared" si="1"/>
        <v>1.9342078596057009</v>
      </c>
      <c r="O13" s="18">
        <f t="shared" si="0"/>
        <v>11.485271743438386</v>
      </c>
      <c r="P13" s="19">
        <f t="shared" si="2"/>
        <v>25.322319423368743</v>
      </c>
    </row>
    <row r="14" spans="1:16" x14ac:dyDescent="0.25">
      <c r="B14" s="16" t="str">
        <f>Data!C9</f>
        <v>Alkem Lab</v>
      </c>
      <c r="C14" s="16"/>
      <c r="D14" s="25">
        <f>Data!D9</f>
        <v>3675.15</v>
      </c>
      <c r="E14" s="17">
        <f>Data!E9</f>
        <v>11.96</v>
      </c>
      <c r="F14" s="26">
        <f t="shared" si="3"/>
        <v>43954.794000000002</v>
      </c>
      <c r="G14" s="26">
        <f>Data!I9</f>
        <v>-1220.2099999999998</v>
      </c>
      <c r="H14" s="26">
        <f t="shared" si="4"/>
        <v>42734.584000000003</v>
      </c>
      <c r="I14" s="26"/>
      <c r="J14" s="26">
        <f>Data!K9</f>
        <v>11990.6</v>
      </c>
      <c r="K14" s="26">
        <f>Data!L9</f>
        <v>2025.9099999999999</v>
      </c>
      <c r="L14" s="26">
        <f>Data!M9</f>
        <v>1163.17</v>
      </c>
      <c r="M14" s="16"/>
      <c r="N14" s="18">
        <f t="shared" si="1"/>
        <v>3.5640071389254917</v>
      </c>
      <c r="O14" s="18">
        <f t="shared" si="0"/>
        <v>21.094018984061485</v>
      </c>
      <c r="P14" s="19">
        <f t="shared" si="2"/>
        <v>37.78879613470086</v>
      </c>
    </row>
    <row r="15" spans="1:16" x14ac:dyDescent="0.25">
      <c r="B15" s="16" t="str">
        <f>Data!C10</f>
        <v>Syngene Intl.</v>
      </c>
      <c r="C15" s="16"/>
      <c r="D15" s="25">
        <f>Data!D10</f>
        <v>682.35</v>
      </c>
      <c r="E15" s="17">
        <f>Data!E10</f>
        <v>40.200000000000003</v>
      </c>
      <c r="F15" s="26">
        <f t="shared" si="3"/>
        <v>27430.47</v>
      </c>
      <c r="G15" s="26">
        <f>Data!I10</f>
        <v>301.29999999999995</v>
      </c>
      <c r="H15" s="26">
        <f t="shared" si="4"/>
        <v>27731.77</v>
      </c>
      <c r="I15" s="26"/>
      <c r="J15" s="26">
        <f>Data!K10</f>
        <v>3498.5</v>
      </c>
      <c r="K15" s="26">
        <f>Data!L10</f>
        <v>1096.3</v>
      </c>
      <c r="L15" s="26">
        <f>Data!M10</f>
        <v>498.3</v>
      </c>
      <c r="M15" s="16"/>
      <c r="N15" s="18">
        <f t="shared" si="1"/>
        <v>7.9267600400171503</v>
      </c>
      <c r="O15" s="18">
        <f t="shared" si="0"/>
        <v>25.29578582504789</v>
      </c>
      <c r="P15" s="19">
        <f t="shared" si="2"/>
        <v>55.048103552077066</v>
      </c>
    </row>
    <row r="16" spans="1:16" x14ac:dyDescent="0.25">
      <c r="B16" s="16" t="str">
        <f>Data!C11</f>
        <v>Biocon</v>
      </c>
      <c r="C16" s="16"/>
      <c r="D16" s="25">
        <f>Data!D11</f>
        <v>222.7</v>
      </c>
      <c r="E16" s="17">
        <f>Data!E11</f>
        <v>120.06</v>
      </c>
      <c r="F16" s="26">
        <f t="shared" si="3"/>
        <v>26737.361999999997</v>
      </c>
      <c r="G16" s="26">
        <f>Data!I11</f>
        <v>15618.699999999999</v>
      </c>
      <c r="H16" s="26">
        <f t="shared" si="4"/>
        <v>42356.061999999998</v>
      </c>
      <c r="I16" s="26"/>
      <c r="J16" s="26">
        <f>Data!K11</f>
        <v>12457.3</v>
      </c>
      <c r="K16" s="26">
        <f>Data!L11</f>
        <v>3061</v>
      </c>
      <c r="L16" s="26">
        <f>Data!M11</f>
        <v>624.5</v>
      </c>
      <c r="M16" s="16"/>
      <c r="N16" s="18">
        <f t="shared" si="1"/>
        <v>3.4000997005771718</v>
      </c>
      <c r="O16" s="18">
        <f t="shared" si="0"/>
        <v>13.837328324077099</v>
      </c>
      <c r="P16" s="19">
        <f t="shared" si="2"/>
        <v>42.814030424339464</v>
      </c>
    </row>
    <row r="17" spans="2:16" x14ac:dyDescent="0.25">
      <c r="B17" s="16" t="str">
        <f>Data!C12</f>
        <v>Ipca Labs.</v>
      </c>
      <c r="C17" s="16"/>
      <c r="D17" s="25">
        <f>Data!D12</f>
        <v>983</v>
      </c>
      <c r="E17" s="17">
        <f>Data!E12</f>
        <v>25.37</v>
      </c>
      <c r="F17" s="26">
        <f t="shared" si="3"/>
        <v>24938.710000000003</v>
      </c>
      <c r="G17" s="26">
        <f>Data!I12</f>
        <v>-371.97</v>
      </c>
      <c r="H17" s="26">
        <f t="shared" si="4"/>
        <v>24566.74</v>
      </c>
      <c r="I17" s="26"/>
      <c r="J17" s="26">
        <f>Data!K12</f>
        <v>6246.16</v>
      </c>
      <c r="K17" s="26">
        <f>Data!L12</f>
        <v>1112.5900000000001</v>
      </c>
      <c r="L17" s="26">
        <f>Data!M12</f>
        <v>497.85</v>
      </c>
      <c r="M17" s="16"/>
      <c r="N17" s="18">
        <f t="shared" si="1"/>
        <v>3.9330948935025685</v>
      </c>
      <c r="O17" s="18">
        <f t="shared" si="0"/>
        <v>22.080676619419553</v>
      </c>
      <c r="P17" s="19">
        <f t="shared" si="2"/>
        <v>50.092819122225571</v>
      </c>
    </row>
    <row r="18" spans="2:16" x14ac:dyDescent="0.25">
      <c r="B18" s="16" t="str">
        <f>Data!C13</f>
        <v>J B Chem &amp; Pharm</v>
      </c>
      <c r="C18" s="16"/>
      <c r="D18" s="25">
        <f>Data!D13</f>
        <v>1361.1</v>
      </c>
      <c r="E18" s="17">
        <f>Data!E13</f>
        <v>15.49</v>
      </c>
      <c r="F18" s="26">
        <f t="shared" si="3"/>
        <v>21083.438999999998</v>
      </c>
      <c r="G18" s="26">
        <f>Data!I13</f>
        <v>493.64000000000004</v>
      </c>
      <c r="H18" s="26">
        <f t="shared" si="4"/>
        <v>21577.078999999998</v>
      </c>
      <c r="I18" s="26"/>
      <c r="J18" s="26">
        <f>Data!K13</f>
        <v>3260.67</v>
      </c>
      <c r="K18" s="26">
        <f>Data!L13</f>
        <v>769.78000000000009</v>
      </c>
      <c r="L18" s="26">
        <f>Data!M13</f>
        <v>447.13</v>
      </c>
      <c r="M18" s="16"/>
      <c r="N18" s="18">
        <f t="shared" si="1"/>
        <v>6.6173758767369888</v>
      </c>
      <c r="O18" s="18">
        <f t="shared" si="0"/>
        <v>28.030189144950498</v>
      </c>
      <c r="P18" s="19">
        <f t="shared" si="2"/>
        <v>47.152816854158743</v>
      </c>
    </row>
    <row r="19" spans="2:16" ht="6.75" customHeight="1" x14ac:dyDescent="0.25">
      <c r="F19" s="27"/>
      <c r="G19" s="27"/>
      <c r="H19" s="27"/>
      <c r="I19" s="27"/>
      <c r="J19" s="27"/>
      <c r="K19" s="27"/>
      <c r="L19" s="27"/>
    </row>
    <row r="20" spans="2:16" x14ac:dyDescent="0.25">
      <c r="B20" s="20" t="s">
        <v>58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>
        <f>MAX(N9:N18)</f>
        <v>7.9267600400171503</v>
      </c>
      <c r="O20" s="21">
        <f t="shared" ref="O20:P20" si="5">MAX(O9:O18)</f>
        <v>28.030189144950498</v>
      </c>
      <c r="P20" s="21">
        <f t="shared" si="5"/>
        <v>55.048103552077066</v>
      </c>
    </row>
    <row r="21" spans="2:16" x14ac:dyDescent="0.25">
      <c r="B21" s="20" t="s">
        <v>59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>
        <f>QUARTILE(N9:N18,3)</f>
        <v>5.4393574071675888</v>
      </c>
      <c r="O21" s="21">
        <f t="shared" ref="O21:P21" si="6">QUARTILE(O9:O18,3)</f>
        <v>21.834012210580035</v>
      </c>
      <c r="P21" s="21">
        <f t="shared" si="6"/>
        <v>46.068120246703927</v>
      </c>
    </row>
    <row r="22" spans="2:16" x14ac:dyDescent="0.25">
      <c r="B22" s="22" t="s">
        <v>60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>
        <f>AVERAGE(N9:N18)</f>
        <v>4.3673814480853128</v>
      </c>
      <c r="O22" s="23">
        <f t="shared" ref="O22:P22" si="7">AVERAGE(O9:O18)</f>
        <v>18.072276426464107</v>
      </c>
      <c r="P22" s="23">
        <f t="shared" si="7"/>
        <v>35.674000295945547</v>
      </c>
    </row>
    <row r="23" spans="2:16" x14ac:dyDescent="0.25">
      <c r="B23" s="22" t="s">
        <v>61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>
        <f>MEDIAN(N9:N18)</f>
        <v>3.699901906069492</v>
      </c>
      <c r="O23" s="23">
        <f t="shared" ref="O23:P23" si="8">MEDIAN(O9:O18)</f>
        <v>17.745818474846363</v>
      </c>
      <c r="P23" s="23">
        <f t="shared" si="8"/>
        <v>34.718011097308171</v>
      </c>
    </row>
    <row r="24" spans="2:16" x14ac:dyDescent="0.25">
      <c r="B24" s="20" t="s">
        <v>62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>
        <f>QUARTILE(N9:N18,1)</f>
        <v>3.3612640903414119</v>
      </c>
      <c r="O24" s="21">
        <f>QUARTILE(O9:O18,1)</f>
        <v>12.869059469106032</v>
      </c>
      <c r="P24" s="21">
        <f>QUARTILE(P9:P18,1)</f>
        <v>25.79644748045818</v>
      </c>
    </row>
    <row r="25" spans="2:16" x14ac:dyDescent="0.25">
      <c r="B25" s="20" t="s">
        <v>63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>
        <f>MIN(N9:N18)</f>
        <v>1.9342078596057009</v>
      </c>
      <c r="O25" s="21">
        <f t="shared" ref="O25:P25" si="9">MIN(O9:O18)</f>
        <v>10.86155348983772</v>
      </c>
      <c r="P25" s="21">
        <f t="shared" si="9"/>
        <v>17.682857479572597</v>
      </c>
    </row>
    <row r="27" spans="2:16" x14ac:dyDescent="0.25">
      <c r="B27" s="24" t="s">
        <v>64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1" t="s">
        <v>55</v>
      </c>
      <c r="O27" s="11" t="s">
        <v>56</v>
      </c>
      <c r="P27" s="11" t="s">
        <v>57</v>
      </c>
    </row>
    <row r="28" spans="2:16" ht="4.5" customHeight="1" x14ac:dyDescent="0.25"/>
    <row r="29" spans="2:16" x14ac:dyDescent="0.25">
      <c r="B29" s="30" t="s">
        <v>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1">
        <f>N23*J9</f>
        <v>90856.382163262053</v>
      </c>
      <c r="O29" s="31">
        <f>O23*K9</f>
        <v>113052.04355041048</v>
      </c>
      <c r="P29" s="31">
        <f>P31+P30</f>
        <v>120311.46468948296</v>
      </c>
    </row>
    <row r="30" spans="2:16" x14ac:dyDescent="0.25">
      <c r="B30" s="30" t="s">
        <v>7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1">
        <f>$G$9</f>
        <v>-603.7299999999999</v>
      </c>
      <c r="O30" s="31">
        <f t="shared" ref="O30:P30" si="10">$G$9</f>
        <v>-603.7299999999999</v>
      </c>
      <c r="P30" s="31">
        <f t="shared" si="10"/>
        <v>-603.7299999999999</v>
      </c>
    </row>
    <row r="31" spans="2:16" x14ac:dyDescent="0.25">
      <c r="B31" s="30" t="s">
        <v>66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>
        <f>N29-N30</f>
        <v>91460.112163262049</v>
      </c>
      <c r="O31" s="31">
        <f t="shared" ref="O31" si="11">O29-O30</f>
        <v>113655.77355041048</v>
      </c>
      <c r="P31" s="31">
        <f>P23*L9</f>
        <v>120915.19468948296</v>
      </c>
    </row>
    <row r="32" spans="2:16" x14ac:dyDescent="0.25">
      <c r="B32" s="30" t="s">
        <v>67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>
        <f>$E$9</f>
        <v>80.73</v>
      </c>
      <c r="O32" s="30">
        <f t="shared" ref="O32:P32" si="12">$E$9</f>
        <v>80.73</v>
      </c>
      <c r="P32" s="30">
        <f t="shared" si="12"/>
        <v>80.73</v>
      </c>
    </row>
    <row r="33" spans="2:16" ht="4.5" customHeight="1" x14ac:dyDescent="0.25"/>
    <row r="34" spans="2:16" x14ac:dyDescent="0.25">
      <c r="B34" s="28" t="s">
        <v>68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>
        <f>N31/N32</f>
        <v>1132.913565753277</v>
      </c>
      <c r="O34" s="29">
        <f t="shared" ref="O34:P34" si="13">O31/O32</f>
        <v>1407.8505332640959</v>
      </c>
      <c r="P34" s="29">
        <f t="shared" si="13"/>
        <v>1497.7727572090048</v>
      </c>
    </row>
    <row r="35" spans="2:16" ht="4.5" customHeight="1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4"/>
      <c r="O35" s="34"/>
      <c r="P35" s="34"/>
    </row>
    <row r="36" spans="2:16" x14ac:dyDescent="0.25">
      <c r="B36" s="32" t="s">
        <v>70</v>
      </c>
    </row>
    <row r="37" spans="2:16" x14ac:dyDescent="0.25">
      <c r="N37" s="35" t="str">
        <f>IF(N34&gt;$D$9,"Undervalued","Overvalued")</f>
        <v>Overvalued</v>
      </c>
      <c r="O37" s="35" t="str">
        <f t="shared" ref="O37:P37" si="14">IF(O34&gt;$D$9,"Undervalued","Overvalued")</f>
        <v>Undervalued</v>
      </c>
      <c r="P37" s="35" t="str">
        <f t="shared" si="14"/>
        <v>Undervalued</v>
      </c>
    </row>
  </sheetData>
  <mergeCells count="2">
    <mergeCell ref="N6:P6"/>
    <mergeCell ref="D6:H6"/>
  </mergeCells>
  <pageMargins left="0.7" right="0.7" top="0.75" bottom="0.75" header="0.3" footer="0.3"/>
  <ignoredErrors>
    <ignoredError sqref="D10:E10 G10 J10:L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workbookViewId="0">
      <selection activeCell="K5" sqref="K5"/>
    </sheetView>
  </sheetViews>
  <sheetFormatPr defaultRowHeight="15" x14ac:dyDescent="0.25"/>
  <cols>
    <col min="1" max="1" width="1.85546875" customWidth="1"/>
    <col min="2" max="2" width="5.7109375" customWidth="1"/>
    <col min="3" max="3" width="17.85546875" bestFit="1" customWidth="1"/>
    <col min="4" max="4" width="8" customWidth="1"/>
    <col min="5" max="5" width="16.5703125" bestFit="1" customWidth="1"/>
    <col min="6" max="6" width="11" bestFit="1" customWidth="1"/>
    <col min="7" max="7" width="10.7109375" bestFit="1" customWidth="1"/>
    <col min="8" max="8" width="14.42578125" bestFit="1" customWidth="1"/>
    <col min="9" max="9" width="14.42578125" customWidth="1"/>
    <col min="10" max="10" width="9.5703125" bestFit="1" customWidth="1"/>
    <col min="11" max="11" width="14.28515625" bestFit="1" customWidth="1"/>
    <col min="12" max="12" width="13.28515625" customWidth="1"/>
    <col min="13" max="13" width="14.140625" bestFit="1" customWidth="1"/>
  </cols>
  <sheetData>
    <row r="3" spans="2:13" x14ac:dyDescent="0.25">
      <c r="B3" t="s">
        <v>15</v>
      </c>
      <c r="C3" t="s">
        <v>16</v>
      </c>
      <c r="D3" t="s">
        <v>47</v>
      </c>
      <c r="E3" t="s">
        <v>48</v>
      </c>
      <c r="F3" t="s">
        <v>53</v>
      </c>
      <c r="G3" t="s">
        <v>49</v>
      </c>
      <c r="H3" t="s">
        <v>50</v>
      </c>
      <c r="I3" t="s">
        <v>7</v>
      </c>
      <c r="J3" s="9" t="s">
        <v>54</v>
      </c>
      <c r="K3" t="s">
        <v>51</v>
      </c>
      <c r="L3" t="s">
        <v>11</v>
      </c>
      <c r="M3" t="s">
        <v>52</v>
      </c>
    </row>
    <row r="4" spans="2:13" x14ac:dyDescent="0.25">
      <c r="B4">
        <v>1</v>
      </c>
      <c r="C4" t="s">
        <v>17</v>
      </c>
      <c r="D4" s="8">
        <v>1111.3</v>
      </c>
      <c r="E4" s="8">
        <v>239.93</v>
      </c>
      <c r="F4" s="8">
        <f>E4*D4</f>
        <v>266634.20899999997</v>
      </c>
      <c r="G4" s="8">
        <v>6885.87</v>
      </c>
      <c r="H4" s="8">
        <v>5770.29</v>
      </c>
      <c r="I4" s="8">
        <f>G4-H4</f>
        <v>1115.58</v>
      </c>
      <c r="J4" s="8">
        <f>F4+G4-H4</f>
        <v>267749.78899999999</v>
      </c>
      <c r="K4" s="8">
        <v>45064.76</v>
      </c>
      <c r="L4" s="8">
        <v>12930.99</v>
      </c>
      <c r="M4" s="8">
        <v>8425.2000000000007</v>
      </c>
    </row>
    <row r="5" spans="2:13" x14ac:dyDescent="0.25">
      <c r="B5">
        <v>2</v>
      </c>
      <c r="C5" t="s">
        <v>18</v>
      </c>
      <c r="D5" s="8">
        <v>1174.25</v>
      </c>
      <c r="E5" s="8">
        <v>80.73</v>
      </c>
      <c r="F5" s="8">
        <f t="shared" ref="F5:F40" si="0">E5*D5</f>
        <v>94797.202499999999</v>
      </c>
      <c r="G5" s="8">
        <v>960.89</v>
      </c>
      <c r="H5" s="8">
        <v>1564.62</v>
      </c>
      <c r="I5" s="8">
        <f t="shared" ref="I5:I40" si="1">G5-H5</f>
        <v>-603.7299999999999</v>
      </c>
      <c r="J5" s="8">
        <f t="shared" ref="J5:J40" si="2">F5+G5-H5</f>
        <v>94193.472500000003</v>
      </c>
      <c r="K5" s="8">
        <v>24556.43</v>
      </c>
      <c r="L5" s="8">
        <v>6370.63</v>
      </c>
      <c r="M5" s="8">
        <v>3482.78</v>
      </c>
    </row>
    <row r="6" spans="2:13" x14ac:dyDescent="0.25">
      <c r="B6">
        <v>3</v>
      </c>
      <c r="C6" t="s">
        <v>19</v>
      </c>
      <c r="D6" s="8">
        <v>5397.3</v>
      </c>
      <c r="E6" s="8">
        <v>16.68</v>
      </c>
      <c r="F6" s="8">
        <f t="shared" si="0"/>
        <v>90026.964000000007</v>
      </c>
      <c r="G6" s="8">
        <v>1323</v>
      </c>
      <c r="H6" s="8">
        <v>1730.2</v>
      </c>
      <c r="I6" s="8">
        <f t="shared" si="1"/>
        <v>-407.20000000000005</v>
      </c>
      <c r="J6" s="8">
        <f t="shared" si="2"/>
        <v>89619.76400000001</v>
      </c>
      <c r="K6" s="8">
        <v>26765.599999999999</v>
      </c>
      <c r="L6" s="8">
        <v>8251.1</v>
      </c>
      <c r="M6" s="8">
        <v>5091.2</v>
      </c>
    </row>
    <row r="7" spans="2:13" x14ac:dyDescent="0.25">
      <c r="B7">
        <v>4</v>
      </c>
      <c r="C7" t="s">
        <v>20</v>
      </c>
      <c r="D7" s="8">
        <v>575.04999999999995</v>
      </c>
      <c r="E7" s="8">
        <v>101.22</v>
      </c>
      <c r="F7" s="8">
        <f t="shared" si="0"/>
        <v>58206.560999999994</v>
      </c>
      <c r="G7" s="8">
        <v>1194.9000000000001</v>
      </c>
      <c r="H7" s="8">
        <v>573.1</v>
      </c>
      <c r="I7" s="8">
        <f t="shared" si="1"/>
        <v>621.80000000000007</v>
      </c>
      <c r="J7" s="8">
        <f t="shared" si="2"/>
        <v>58828.360999999997</v>
      </c>
      <c r="K7" s="8">
        <v>18542</v>
      </c>
      <c r="L7" s="8">
        <v>4688.8999999999996</v>
      </c>
      <c r="M7" s="8">
        <v>2649.1</v>
      </c>
    </row>
    <row r="8" spans="2:13" x14ac:dyDescent="0.25">
      <c r="B8">
        <v>5</v>
      </c>
      <c r="C8" t="s">
        <v>21</v>
      </c>
      <c r="D8" s="8">
        <v>854.45</v>
      </c>
      <c r="E8" s="8">
        <v>58.59</v>
      </c>
      <c r="F8" s="8">
        <f t="shared" si="0"/>
        <v>50062.225500000008</v>
      </c>
      <c r="G8" s="8">
        <v>5286.21</v>
      </c>
      <c r="H8" s="8">
        <v>6084.2</v>
      </c>
      <c r="I8" s="8">
        <f t="shared" si="1"/>
        <v>-797.98999999999978</v>
      </c>
      <c r="J8" s="8">
        <f t="shared" si="2"/>
        <v>49264.23550000001</v>
      </c>
      <c r="K8" s="8">
        <v>25469.98</v>
      </c>
      <c r="L8" s="8">
        <v>4289.34</v>
      </c>
      <c r="M8" s="8">
        <v>1977</v>
      </c>
    </row>
    <row r="9" spans="2:13" x14ac:dyDescent="0.25">
      <c r="B9">
        <v>6</v>
      </c>
      <c r="C9" t="s">
        <v>22</v>
      </c>
      <c r="D9" s="8">
        <v>3675.15</v>
      </c>
      <c r="E9" s="8">
        <v>11.96</v>
      </c>
      <c r="F9" s="8">
        <f t="shared" si="0"/>
        <v>43954.794000000002</v>
      </c>
      <c r="G9" s="8">
        <v>1396.68</v>
      </c>
      <c r="H9" s="8">
        <v>2616.89</v>
      </c>
      <c r="I9" s="8">
        <f t="shared" si="1"/>
        <v>-1220.2099999999998</v>
      </c>
      <c r="J9" s="8">
        <f t="shared" si="2"/>
        <v>42734.584000000003</v>
      </c>
      <c r="K9" s="8">
        <v>11990.6</v>
      </c>
      <c r="L9" s="8">
        <v>2025.9099999999999</v>
      </c>
      <c r="M9" s="8">
        <v>1163.17</v>
      </c>
    </row>
    <row r="10" spans="2:13" x14ac:dyDescent="0.25">
      <c r="B10">
        <v>7</v>
      </c>
      <c r="C10" t="s">
        <v>23</v>
      </c>
      <c r="D10" s="8">
        <v>682.35</v>
      </c>
      <c r="E10" s="8">
        <v>40.200000000000003</v>
      </c>
      <c r="F10" s="8">
        <f t="shared" si="0"/>
        <v>27430.47</v>
      </c>
      <c r="G10" s="8">
        <v>833</v>
      </c>
      <c r="H10" s="8">
        <v>531.70000000000005</v>
      </c>
      <c r="I10" s="8">
        <f t="shared" si="1"/>
        <v>301.29999999999995</v>
      </c>
      <c r="J10" s="8">
        <f t="shared" si="2"/>
        <v>27731.77</v>
      </c>
      <c r="K10" s="8">
        <v>3498.5</v>
      </c>
      <c r="L10" s="8">
        <v>1096.3</v>
      </c>
      <c r="M10" s="8">
        <v>498.3</v>
      </c>
    </row>
    <row r="11" spans="2:13" x14ac:dyDescent="0.25">
      <c r="B11">
        <v>8</v>
      </c>
      <c r="C11" t="s">
        <v>24</v>
      </c>
      <c r="D11" s="8">
        <v>222.7</v>
      </c>
      <c r="E11" s="8">
        <v>120.06</v>
      </c>
      <c r="F11" s="8">
        <f t="shared" si="0"/>
        <v>26737.361999999997</v>
      </c>
      <c r="G11" s="8">
        <v>18018.8</v>
      </c>
      <c r="H11" s="8">
        <v>2400.1</v>
      </c>
      <c r="I11" s="8">
        <f t="shared" si="1"/>
        <v>15618.699999999999</v>
      </c>
      <c r="J11" s="8">
        <f t="shared" si="2"/>
        <v>42356.061999999998</v>
      </c>
      <c r="K11" s="8">
        <v>12457.3</v>
      </c>
      <c r="L11" s="8">
        <v>3061</v>
      </c>
      <c r="M11" s="8">
        <v>624.5</v>
      </c>
    </row>
    <row r="12" spans="2:13" x14ac:dyDescent="0.25">
      <c r="B12">
        <v>9</v>
      </c>
      <c r="C12" t="s">
        <v>25</v>
      </c>
      <c r="D12" s="8">
        <v>983</v>
      </c>
      <c r="E12" s="8">
        <v>25.37</v>
      </c>
      <c r="F12" s="8">
        <f t="shared" si="0"/>
        <v>24938.710000000003</v>
      </c>
      <c r="G12" s="8">
        <v>1481.27</v>
      </c>
      <c r="H12" s="8">
        <v>1853.24</v>
      </c>
      <c r="I12" s="8">
        <f t="shared" si="1"/>
        <v>-371.97</v>
      </c>
      <c r="J12" s="8">
        <f t="shared" si="2"/>
        <v>24566.74</v>
      </c>
      <c r="K12" s="8">
        <v>6246.16</v>
      </c>
      <c r="L12" s="8">
        <v>1112.5900000000001</v>
      </c>
      <c r="M12" s="8">
        <v>497.85</v>
      </c>
    </row>
    <row r="13" spans="2:13" x14ac:dyDescent="0.25">
      <c r="B13">
        <v>10</v>
      </c>
      <c r="C13" t="s">
        <v>26</v>
      </c>
      <c r="D13" s="8">
        <v>1361.1</v>
      </c>
      <c r="E13" s="8">
        <v>15.49</v>
      </c>
      <c r="F13" s="8">
        <f t="shared" si="0"/>
        <v>21083.438999999998</v>
      </c>
      <c r="G13" s="8">
        <v>572.45000000000005</v>
      </c>
      <c r="H13" s="8">
        <v>78.81</v>
      </c>
      <c r="I13" s="8">
        <f t="shared" si="1"/>
        <v>493.64000000000004</v>
      </c>
      <c r="J13" s="8">
        <f t="shared" si="2"/>
        <v>21577.078999999998</v>
      </c>
      <c r="K13" s="8">
        <v>3260.67</v>
      </c>
      <c r="L13" s="8">
        <v>769.78000000000009</v>
      </c>
      <c r="M13" s="8">
        <v>447.13</v>
      </c>
    </row>
    <row r="14" spans="2:13" x14ac:dyDescent="0.25"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2:13" x14ac:dyDescent="0.25"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2:13" x14ac:dyDescent="0.25"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2:13" x14ac:dyDescent="0.25"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2:13" x14ac:dyDescent="0.25"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2:13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2:13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 x14ac:dyDescent="0.25">
      <c r="B21">
        <v>11</v>
      </c>
      <c r="C21" t="s">
        <v>27</v>
      </c>
      <c r="D21" s="8">
        <v>743.15</v>
      </c>
      <c r="E21" s="8">
        <v>28.22</v>
      </c>
      <c r="F21" s="8">
        <f t="shared" si="0"/>
        <v>20971.692999999999</v>
      </c>
      <c r="G21" s="8">
        <v>4627.24</v>
      </c>
      <c r="H21" s="8">
        <v>1469.7</v>
      </c>
      <c r="I21" s="8">
        <f t="shared" si="1"/>
        <v>3157.54</v>
      </c>
      <c r="J21" s="8">
        <f t="shared" si="2"/>
        <v>24129.232999999997</v>
      </c>
      <c r="K21" s="8">
        <v>13614.43</v>
      </c>
      <c r="L21" s="8">
        <v>2632.48</v>
      </c>
      <c r="M21" s="8">
        <v>339.42</v>
      </c>
    </row>
    <row r="22" spans="2:13" x14ac:dyDescent="0.25">
      <c r="B22">
        <v>12</v>
      </c>
      <c r="C22" t="s">
        <v>28</v>
      </c>
      <c r="D22" s="8">
        <v>747.25</v>
      </c>
      <c r="E22" s="8">
        <v>19.66</v>
      </c>
      <c r="F22" s="8">
        <f t="shared" si="0"/>
        <v>14690.934999999999</v>
      </c>
      <c r="G22" s="8">
        <v>722.02</v>
      </c>
      <c r="H22" s="8">
        <v>82.27</v>
      </c>
      <c r="I22" s="8">
        <f t="shared" si="1"/>
        <v>639.75</v>
      </c>
      <c r="J22" s="8">
        <f t="shared" si="2"/>
        <v>15330.684999999999</v>
      </c>
      <c r="K22" s="8">
        <v>5876.63</v>
      </c>
      <c r="L22" s="8">
        <v>882.01</v>
      </c>
      <c r="M22" s="8">
        <v>528.47</v>
      </c>
    </row>
    <row r="23" spans="2:13" x14ac:dyDescent="0.25">
      <c r="B23">
        <v>13</v>
      </c>
      <c r="C23" t="s">
        <v>29</v>
      </c>
      <c r="D23" s="8">
        <v>568.35</v>
      </c>
      <c r="E23" s="8">
        <v>25.46</v>
      </c>
      <c r="F23" s="8">
        <f t="shared" si="0"/>
        <v>14470.191000000001</v>
      </c>
      <c r="G23" s="8">
        <v>70.34</v>
      </c>
      <c r="H23" s="8">
        <v>68.010000000000005</v>
      </c>
      <c r="I23" s="8">
        <f t="shared" si="1"/>
        <v>2.3299999999999983</v>
      </c>
      <c r="J23" s="8">
        <f t="shared" si="2"/>
        <v>14472.521000000001</v>
      </c>
      <c r="K23" s="8">
        <v>1349.08</v>
      </c>
      <c r="L23" s="8">
        <v>628.61</v>
      </c>
      <c r="M23" s="8">
        <v>424.34</v>
      </c>
    </row>
    <row r="24" spans="2:13" x14ac:dyDescent="0.25">
      <c r="B24">
        <v>14</v>
      </c>
      <c r="C24" t="s">
        <v>30</v>
      </c>
      <c r="D24" s="8">
        <v>805.65</v>
      </c>
      <c r="E24" s="8">
        <v>17.91</v>
      </c>
      <c r="F24" s="8">
        <f t="shared" si="0"/>
        <v>14429.191499999999</v>
      </c>
      <c r="G24" s="8">
        <v>166.7</v>
      </c>
      <c r="H24" s="8">
        <v>546.29999999999995</v>
      </c>
      <c r="I24" s="8">
        <f t="shared" si="1"/>
        <v>-379.59999999999997</v>
      </c>
      <c r="J24" s="8">
        <f t="shared" si="2"/>
        <v>14049.5915</v>
      </c>
      <c r="K24" s="8">
        <v>2963</v>
      </c>
      <c r="L24" s="8">
        <v>1158.3</v>
      </c>
      <c r="M24" s="8">
        <v>815.2</v>
      </c>
    </row>
    <row r="25" spans="2:13" x14ac:dyDescent="0.25">
      <c r="B25">
        <v>15</v>
      </c>
      <c r="C25" t="s">
        <v>31</v>
      </c>
      <c r="D25" s="8">
        <v>1205.2</v>
      </c>
      <c r="E25" s="8">
        <v>10.46</v>
      </c>
      <c r="F25" s="8">
        <f t="shared" si="0"/>
        <v>12606.392000000002</v>
      </c>
      <c r="G25" s="8">
        <v>31.55</v>
      </c>
      <c r="H25" s="8">
        <v>43.45</v>
      </c>
      <c r="I25" s="8">
        <f t="shared" si="1"/>
        <v>-11.900000000000002</v>
      </c>
      <c r="J25" s="8">
        <f t="shared" si="2"/>
        <v>12594.492</v>
      </c>
      <c r="K25" s="8">
        <v>853.17</v>
      </c>
      <c r="L25" s="8">
        <v>380.27</v>
      </c>
      <c r="M25" s="8">
        <v>238.13</v>
      </c>
    </row>
    <row r="26" spans="2:13" x14ac:dyDescent="0.25">
      <c r="B26">
        <v>16</v>
      </c>
      <c r="C26" t="s">
        <v>32</v>
      </c>
      <c r="D26" s="8">
        <v>92.5</v>
      </c>
      <c r="E26" s="8">
        <v>132.29</v>
      </c>
      <c r="F26" s="8">
        <f t="shared" si="0"/>
        <v>12236.824999999999</v>
      </c>
      <c r="G26" s="8">
        <v>4534.47</v>
      </c>
      <c r="H26" s="8">
        <v>307.56</v>
      </c>
      <c r="I26" s="8">
        <f t="shared" si="1"/>
        <v>4226.91</v>
      </c>
      <c r="J26" s="8">
        <f t="shared" si="2"/>
        <v>16463.734999999997</v>
      </c>
      <c r="K26" s="8">
        <v>7539.78</v>
      </c>
      <c r="L26" s="8">
        <v>1087.95</v>
      </c>
      <c r="M26" s="8">
        <v>-133.63</v>
      </c>
    </row>
    <row r="27" spans="2:13" x14ac:dyDescent="0.25">
      <c r="B27">
        <v>17</v>
      </c>
      <c r="C27" t="s">
        <v>33</v>
      </c>
      <c r="D27" s="8">
        <v>326.3</v>
      </c>
      <c r="E27" s="8">
        <v>24.2</v>
      </c>
      <c r="F27" s="8">
        <f t="shared" si="0"/>
        <v>7896.46</v>
      </c>
      <c r="G27" s="8">
        <v>1136.24</v>
      </c>
      <c r="H27" s="8">
        <v>312.79000000000002</v>
      </c>
      <c r="I27" s="8">
        <f t="shared" si="1"/>
        <v>823.45</v>
      </c>
      <c r="J27" s="8">
        <f t="shared" si="2"/>
        <v>8719.91</v>
      </c>
      <c r="K27" s="8">
        <v>4477.88</v>
      </c>
      <c r="L27" s="8">
        <v>848.6</v>
      </c>
      <c r="M27" s="8">
        <v>436.94</v>
      </c>
    </row>
    <row r="28" spans="2:13" x14ac:dyDescent="0.25">
      <c r="B28">
        <v>18</v>
      </c>
      <c r="C28" t="s">
        <v>34</v>
      </c>
      <c r="D28" s="8">
        <v>625.79999999999995</v>
      </c>
      <c r="E28" s="8">
        <v>12.25</v>
      </c>
      <c r="F28" s="8">
        <f t="shared" si="0"/>
        <v>7666.0499999999993</v>
      </c>
      <c r="G28" s="8">
        <v>18.28</v>
      </c>
      <c r="H28" s="8">
        <v>309.39999999999998</v>
      </c>
      <c r="I28" s="8">
        <f t="shared" si="1"/>
        <v>-291.12</v>
      </c>
      <c r="J28" s="8">
        <f t="shared" si="2"/>
        <v>7374.9299999999994</v>
      </c>
      <c r="K28" s="8">
        <v>2335.86</v>
      </c>
      <c r="L28" s="8">
        <v>728.8</v>
      </c>
      <c r="M28" s="8">
        <v>505.54</v>
      </c>
    </row>
    <row r="29" spans="2:13" x14ac:dyDescent="0.25">
      <c r="B29">
        <v>19</v>
      </c>
      <c r="C29" t="s">
        <v>35</v>
      </c>
      <c r="D29" s="8">
        <v>364.05</v>
      </c>
      <c r="E29" s="8">
        <v>16.59</v>
      </c>
      <c r="F29" s="8">
        <f t="shared" si="0"/>
        <v>6039.5895</v>
      </c>
      <c r="G29" s="8">
        <v>28.32</v>
      </c>
      <c r="H29" s="8">
        <v>24.94</v>
      </c>
      <c r="I29" s="8">
        <f t="shared" si="1"/>
        <v>3.379999999999999</v>
      </c>
      <c r="J29" s="8">
        <f t="shared" si="2"/>
        <v>6042.9695000000002</v>
      </c>
      <c r="K29" s="8">
        <v>1825.47</v>
      </c>
      <c r="L29" s="8">
        <v>355.13</v>
      </c>
      <c r="M29" s="8">
        <v>232.97</v>
      </c>
    </row>
    <row r="30" spans="2:13" x14ac:dyDescent="0.25">
      <c r="B30">
        <v>20</v>
      </c>
      <c r="C30" t="s">
        <v>36</v>
      </c>
      <c r="D30" s="8">
        <v>498.25</v>
      </c>
      <c r="E30" s="8">
        <v>9.0299999999999994</v>
      </c>
      <c r="F30" s="8">
        <f t="shared" si="0"/>
        <v>4499.1974999999993</v>
      </c>
      <c r="G30" s="8">
        <v>3029.57</v>
      </c>
      <c r="H30" s="8">
        <v>315.95999999999998</v>
      </c>
      <c r="I30" s="8">
        <f t="shared" si="1"/>
        <v>2713.61</v>
      </c>
      <c r="J30" s="8">
        <f t="shared" si="2"/>
        <v>7212.8074999999999</v>
      </c>
      <c r="K30" s="8">
        <v>3678.31</v>
      </c>
      <c r="L30" s="8">
        <v>360.22</v>
      </c>
      <c r="M30" s="8">
        <v>-86.35</v>
      </c>
    </row>
    <row r="31" spans="2:13" x14ac:dyDescent="0.25">
      <c r="B31">
        <v>21</v>
      </c>
      <c r="C31" t="s">
        <v>37</v>
      </c>
      <c r="D31" s="8">
        <v>402.05</v>
      </c>
      <c r="E31" s="8">
        <v>9.06</v>
      </c>
      <c r="F31" s="8">
        <f t="shared" si="0"/>
        <v>3642.5730000000003</v>
      </c>
      <c r="G31" s="8">
        <v>215.31</v>
      </c>
      <c r="H31" s="8">
        <v>25</v>
      </c>
      <c r="I31" s="8">
        <f t="shared" si="1"/>
        <v>190.31</v>
      </c>
      <c r="J31" s="8">
        <f t="shared" si="2"/>
        <v>3832.8830000000003</v>
      </c>
      <c r="K31" s="8">
        <v>1945.23</v>
      </c>
      <c r="L31" s="8">
        <v>344.82</v>
      </c>
      <c r="M31" s="8">
        <v>193.49</v>
      </c>
    </row>
    <row r="32" spans="2:13" x14ac:dyDescent="0.25">
      <c r="B32">
        <v>22</v>
      </c>
      <c r="C32" t="s">
        <v>38</v>
      </c>
      <c r="D32" s="8">
        <v>223.65</v>
      </c>
      <c r="E32" s="8">
        <v>14.41</v>
      </c>
      <c r="F32" s="8">
        <f t="shared" si="0"/>
        <v>3222.7964999999999</v>
      </c>
      <c r="G32" s="8">
        <v>2184</v>
      </c>
      <c r="H32" s="8">
        <v>124</v>
      </c>
      <c r="I32" s="8">
        <f t="shared" si="1"/>
        <v>2060</v>
      </c>
      <c r="J32" s="8">
        <f t="shared" si="2"/>
        <v>5282.7965000000004</v>
      </c>
      <c r="K32" s="8">
        <v>2700</v>
      </c>
      <c r="L32" s="8">
        <v>212</v>
      </c>
      <c r="M32" s="8">
        <v>-682</v>
      </c>
    </row>
    <row r="33" spans="2:13" x14ac:dyDescent="0.25">
      <c r="B33">
        <v>23</v>
      </c>
      <c r="C33" t="s">
        <v>39</v>
      </c>
      <c r="D33" s="8">
        <v>442.65</v>
      </c>
      <c r="E33" s="8">
        <v>7.04</v>
      </c>
      <c r="F33" s="8">
        <f t="shared" si="0"/>
        <v>3116.2559999999999</v>
      </c>
      <c r="G33" s="8">
        <v>314.04000000000002</v>
      </c>
      <c r="H33" s="8">
        <v>185.36</v>
      </c>
      <c r="I33" s="8">
        <f t="shared" si="1"/>
        <v>128.68</v>
      </c>
      <c r="J33" s="8">
        <f t="shared" si="2"/>
        <v>3244.9359999999997</v>
      </c>
      <c r="K33" s="8">
        <v>1456.61</v>
      </c>
      <c r="L33" s="8">
        <v>22.72</v>
      </c>
      <c r="M33" s="8">
        <v>-179.54</v>
      </c>
    </row>
    <row r="34" spans="2:13" x14ac:dyDescent="0.25">
      <c r="B34">
        <v>24</v>
      </c>
      <c r="C34" t="s">
        <v>40</v>
      </c>
      <c r="D34" s="8">
        <v>320.95</v>
      </c>
      <c r="E34" s="8">
        <v>9.2200000000000006</v>
      </c>
      <c r="F34" s="8">
        <f t="shared" si="0"/>
        <v>2959.1590000000001</v>
      </c>
      <c r="G34" s="8">
        <v>496.03</v>
      </c>
      <c r="H34" s="8">
        <v>13.35</v>
      </c>
      <c r="I34" s="8">
        <f t="shared" si="1"/>
        <v>482.67999999999995</v>
      </c>
      <c r="J34" s="8">
        <f t="shared" si="2"/>
        <v>3441.8390000000004</v>
      </c>
      <c r="K34" s="8">
        <v>1735.59</v>
      </c>
      <c r="L34" s="8">
        <v>265.03999999999996</v>
      </c>
      <c r="M34" s="8">
        <v>113.37</v>
      </c>
    </row>
    <row r="35" spans="2:13" x14ac:dyDescent="0.25">
      <c r="B35">
        <v>25</v>
      </c>
      <c r="C35" t="s">
        <v>41</v>
      </c>
      <c r="D35" s="8">
        <v>101.35</v>
      </c>
      <c r="E35" s="8">
        <v>24.94</v>
      </c>
      <c r="F35" s="8">
        <f t="shared" si="0"/>
        <v>2527.6689999999999</v>
      </c>
      <c r="G35" s="8">
        <v>443.59</v>
      </c>
      <c r="H35" s="8">
        <v>41.75</v>
      </c>
      <c r="I35" s="8">
        <f t="shared" si="1"/>
        <v>401.84</v>
      </c>
      <c r="J35" s="8">
        <f t="shared" si="2"/>
        <v>2929.509</v>
      </c>
      <c r="K35" s="8">
        <v>1412.8</v>
      </c>
      <c r="L35" s="8">
        <v>7.9099999999999966</v>
      </c>
      <c r="M35" s="8">
        <v>-141.33000000000001</v>
      </c>
    </row>
    <row r="36" spans="2:13" x14ac:dyDescent="0.25">
      <c r="B36">
        <v>26</v>
      </c>
      <c r="C36" t="s">
        <v>42</v>
      </c>
      <c r="D36" s="8">
        <v>424.95</v>
      </c>
      <c r="E36" s="8">
        <v>5.87</v>
      </c>
      <c r="F36" s="8">
        <f t="shared" si="0"/>
        <v>2494.4564999999998</v>
      </c>
      <c r="G36" s="8">
        <v>79.81</v>
      </c>
      <c r="H36" s="8">
        <v>20.9</v>
      </c>
      <c r="I36" s="8">
        <f t="shared" si="1"/>
        <v>58.910000000000004</v>
      </c>
      <c r="J36" s="8">
        <f t="shared" si="2"/>
        <v>2553.3664999999996</v>
      </c>
      <c r="K36" s="8">
        <v>2215.2800000000002</v>
      </c>
      <c r="L36" s="8">
        <v>270.84000000000003</v>
      </c>
      <c r="M36" s="8">
        <v>151.30000000000001</v>
      </c>
    </row>
    <row r="37" spans="2:13" x14ac:dyDescent="0.25">
      <c r="B37">
        <v>27</v>
      </c>
      <c r="C37" t="s">
        <v>43</v>
      </c>
      <c r="D37" s="8">
        <v>254.15</v>
      </c>
      <c r="E37" s="8">
        <v>9.69</v>
      </c>
      <c r="F37" s="8">
        <f t="shared" si="0"/>
        <v>2462.7134999999998</v>
      </c>
      <c r="G37" s="8">
        <v>334.2</v>
      </c>
      <c r="H37" s="8">
        <v>46.69</v>
      </c>
      <c r="I37" s="8">
        <f t="shared" si="1"/>
        <v>287.51</v>
      </c>
      <c r="J37" s="8">
        <f t="shared" si="2"/>
        <v>2750.2234999999996</v>
      </c>
      <c r="K37" s="8">
        <v>720.37</v>
      </c>
      <c r="L37" s="8">
        <v>137.80000000000001</v>
      </c>
      <c r="M37" s="8">
        <v>79.28</v>
      </c>
    </row>
    <row r="38" spans="2:13" x14ac:dyDescent="0.25">
      <c r="B38">
        <v>28</v>
      </c>
      <c r="C38" t="s">
        <v>44</v>
      </c>
      <c r="D38" s="8">
        <v>145.05000000000001</v>
      </c>
      <c r="E38" s="8">
        <v>15.68</v>
      </c>
      <c r="F38" s="8">
        <f t="shared" si="0"/>
        <v>2274.384</v>
      </c>
      <c r="G38" s="8">
        <v>2208.85</v>
      </c>
      <c r="H38" s="8">
        <v>189.17</v>
      </c>
      <c r="I38" s="8">
        <f t="shared" si="1"/>
        <v>2019.6799999999998</v>
      </c>
      <c r="J38" s="8">
        <f t="shared" si="2"/>
        <v>4294.0640000000003</v>
      </c>
      <c r="K38" s="8">
        <v>2595.69</v>
      </c>
      <c r="L38" s="8">
        <v>394.4</v>
      </c>
      <c r="M38" s="8">
        <v>-16.809999999999999</v>
      </c>
    </row>
    <row r="39" spans="2:13" x14ac:dyDescent="0.25">
      <c r="B39">
        <v>29</v>
      </c>
      <c r="C39" t="s">
        <v>45</v>
      </c>
      <c r="D39" s="8">
        <v>1355.3</v>
      </c>
      <c r="E39" s="8">
        <v>1.65</v>
      </c>
      <c r="F39" s="8">
        <f t="shared" si="0"/>
        <v>2236.2449999999999</v>
      </c>
      <c r="G39" s="8">
        <v>0</v>
      </c>
      <c r="H39" s="8">
        <v>57.04</v>
      </c>
      <c r="I39" s="8">
        <f t="shared" si="1"/>
        <v>-57.04</v>
      </c>
      <c r="J39" s="8">
        <f t="shared" si="2"/>
        <v>2179.2049999999999</v>
      </c>
      <c r="K39" s="8">
        <v>550.45000000000005</v>
      </c>
      <c r="L39" s="8">
        <v>120.64</v>
      </c>
      <c r="M39" s="8">
        <v>77.42</v>
      </c>
    </row>
    <row r="40" spans="2:13" x14ac:dyDescent="0.25">
      <c r="B40">
        <v>30</v>
      </c>
      <c r="C40" t="s">
        <v>46</v>
      </c>
      <c r="D40" s="8">
        <v>250.6</v>
      </c>
      <c r="E40" s="8">
        <v>8.0500000000000007</v>
      </c>
      <c r="F40" s="8">
        <f t="shared" si="0"/>
        <v>2017.3300000000002</v>
      </c>
      <c r="G40" s="8">
        <v>22.47</v>
      </c>
      <c r="H40" s="8">
        <v>157.58000000000001</v>
      </c>
      <c r="I40" s="8">
        <f t="shared" si="1"/>
        <v>-135.11000000000001</v>
      </c>
      <c r="J40" s="8">
        <f t="shared" si="2"/>
        <v>1882.2200000000003</v>
      </c>
      <c r="K40" s="8">
        <v>491.6</v>
      </c>
      <c r="L40" s="8">
        <v>152.19</v>
      </c>
      <c r="M40" s="8">
        <v>93.12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Comps Valuation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2023-10-29T21:03:12Z</dcterms:created>
  <dcterms:modified xsi:type="dcterms:W3CDTF">2023-10-29T22:52:11Z</dcterms:modified>
</cp:coreProperties>
</file>