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jects\"/>
    </mc:Choice>
  </mc:AlternateContent>
  <bookViews>
    <workbookView xWindow="0" yWindow="0" windowWidth="20490" windowHeight="7650" activeTab="1"/>
  </bookViews>
  <sheets>
    <sheet name="HOME" sheetId="2" r:id="rId1"/>
    <sheet name="JANUARY" sheetId="1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9" l="1"/>
  <c r="O13" i="5"/>
  <c r="L23" i="4"/>
  <c r="T19" i="4"/>
  <c r="S35" i="13" l="1"/>
  <c r="Q35" i="13"/>
  <c r="P35" i="13"/>
  <c r="N35" i="13"/>
  <c r="M35" i="13"/>
  <c r="D29" i="13" s="1"/>
  <c r="K35" i="13"/>
  <c r="J35" i="13"/>
  <c r="X34" i="13"/>
  <c r="T34" i="13"/>
  <c r="W34" i="13" s="1"/>
  <c r="R34" i="13"/>
  <c r="O34" i="13"/>
  <c r="L34" i="13"/>
  <c r="W33" i="13"/>
  <c r="T33" i="13"/>
  <c r="U33" i="13" s="1"/>
  <c r="V33" i="13" s="1"/>
  <c r="R33" i="13"/>
  <c r="O33" i="13"/>
  <c r="L33" i="13"/>
  <c r="U32" i="13"/>
  <c r="V32" i="13" s="1"/>
  <c r="T32" i="13"/>
  <c r="X32" i="13" s="1"/>
  <c r="R32" i="13"/>
  <c r="O32" i="13"/>
  <c r="L32" i="13"/>
  <c r="T31" i="13"/>
  <c r="W31" i="13" s="1"/>
  <c r="R31" i="13"/>
  <c r="O31" i="13"/>
  <c r="L31" i="13"/>
  <c r="W30" i="13"/>
  <c r="V30" i="13"/>
  <c r="U30" i="13"/>
  <c r="T30" i="13"/>
  <c r="X30" i="13" s="1"/>
  <c r="R30" i="13"/>
  <c r="O30" i="13"/>
  <c r="L30" i="13"/>
  <c r="D30" i="13"/>
  <c r="U29" i="13"/>
  <c r="V29" i="13" s="1"/>
  <c r="T29" i="13"/>
  <c r="X29" i="13" s="1"/>
  <c r="R29" i="13"/>
  <c r="O29" i="13"/>
  <c r="L29" i="13"/>
  <c r="T28" i="13"/>
  <c r="W28" i="13" s="1"/>
  <c r="R28" i="13"/>
  <c r="O28" i="13"/>
  <c r="L28" i="13"/>
  <c r="D28" i="13"/>
  <c r="D32" i="13" s="1"/>
  <c r="W27" i="13"/>
  <c r="T27" i="13"/>
  <c r="U27" i="13" s="1"/>
  <c r="V27" i="13" s="1"/>
  <c r="R27" i="13"/>
  <c r="O27" i="13"/>
  <c r="L27" i="13"/>
  <c r="U26" i="13"/>
  <c r="V26" i="13" s="1"/>
  <c r="T26" i="13"/>
  <c r="X26" i="13" s="1"/>
  <c r="R26" i="13"/>
  <c r="O26" i="13"/>
  <c r="L26" i="13"/>
  <c r="T25" i="13"/>
  <c r="W25" i="13" s="1"/>
  <c r="R25" i="13"/>
  <c r="O25" i="13"/>
  <c r="L25" i="13"/>
  <c r="W24" i="13"/>
  <c r="V24" i="13"/>
  <c r="U24" i="13"/>
  <c r="T24" i="13"/>
  <c r="X24" i="13" s="1"/>
  <c r="R24" i="13"/>
  <c r="O24" i="13"/>
  <c r="L24" i="13"/>
  <c r="U23" i="13"/>
  <c r="V23" i="13" s="1"/>
  <c r="T23" i="13"/>
  <c r="X23" i="13" s="1"/>
  <c r="R23" i="13"/>
  <c r="O23" i="13"/>
  <c r="L23" i="13"/>
  <c r="W22" i="13"/>
  <c r="T22" i="13"/>
  <c r="U22" i="13" s="1"/>
  <c r="V22" i="13" s="1"/>
  <c r="R22" i="13"/>
  <c r="O22" i="13"/>
  <c r="L22" i="13"/>
  <c r="W21" i="13"/>
  <c r="V21" i="13"/>
  <c r="U21" i="13"/>
  <c r="T21" i="13"/>
  <c r="X21" i="13" s="1"/>
  <c r="R21" i="13"/>
  <c r="O21" i="13"/>
  <c r="L21" i="13"/>
  <c r="T20" i="13"/>
  <c r="W20" i="13" s="1"/>
  <c r="R20" i="13"/>
  <c r="O20" i="13"/>
  <c r="L20" i="13"/>
  <c r="W19" i="13"/>
  <c r="V19" i="13"/>
  <c r="U19" i="13"/>
  <c r="T19" i="13"/>
  <c r="X19" i="13" s="1"/>
  <c r="R19" i="13"/>
  <c r="O19" i="13"/>
  <c r="L19" i="13"/>
  <c r="U18" i="13"/>
  <c r="V18" i="13" s="1"/>
  <c r="T18" i="13"/>
  <c r="X18" i="13" s="1"/>
  <c r="R18" i="13"/>
  <c r="O18" i="13"/>
  <c r="L18" i="13"/>
  <c r="W17" i="13"/>
  <c r="T17" i="13"/>
  <c r="U17" i="13" s="1"/>
  <c r="V17" i="13" s="1"/>
  <c r="R17" i="13"/>
  <c r="O17" i="13"/>
  <c r="L17" i="13"/>
  <c r="U16" i="13"/>
  <c r="V16" i="13" s="1"/>
  <c r="T16" i="13"/>
  <c r="X16" i="13" s="1"/>
  <c r="R16" i="13"/>
  <c r="O16" i="13"/>
  <c r="L16" i="13"/>
  <c r="X15" i="13"/>
  <c r="T15" i="13"/>
  <c r="W15" i="13" s="1"/>
  <c r="R15" i="13"/>
  <c r="O15" i="13"/>
  <c r="L15" i="13"/>
  <c r="W14" i="13"/>
  <c r="T14" i="13"/>
  <c r="U14" i="13" s="1"/>
  <c r="V14" i="13" s="1"/>
  <c r="R14" i="13"/>
  <c r="O14" i="13"/>
  <c r="L14" i="13"/>
  <c r="U13" i="13"/>
  <c r="V13" i="13" s="1"/>
  <c r="T13" i="13"/>
  <c r="X13" i="13" s="1"/>
  <c r="R13" i="13"/>
  <c r="O13" i="13"/>
  <c r="L13" i="13"/>
  <c r="T12" i="13"/>
  <c r="W12" i="13" s="1"/>
  <c r="R12" i="13"/>
  <c r="O12" i="13"/>
  <c r="L12" i="13"/>
  <c r="W11" i="13"/>
  <c r="T11" i="13"/>
  <c r="U11" i="13" s="1"/>
  <c r="V11" i="13" s="1"/>
  <c r="R11" i="13"/>
  <c r="O11" i="13"/>
  <c r="L11" i="13"/>
  <c r="U10" i="13"/>
  <c r="V10" i="13" s="1"/>
  <c r="T10" i="13"/>
  <c r="X10" i="13" s="1"/>
  <c r="R10" i="13"/>
  <c r="O10" i="13"/>
  <c r="L10" i="13"/>
  <c r="W9" i="13"/>
  <c r="T9" i="13"/>
  <c r="U9" i="13" s="1"/>
  <c r="V9" i="13" s="1"/>
  <c r="R9" i="13"/>
  <c r="O9" i="13"/>
  <c r="L9" i="13"/>
  <c r="W8" i="13"/>
  <c r="V8" i="13"/>
  <c r="U8" i="13"/>
  <c r="T8" i="13"/>
  <c r="X8" i="13" s="1"/>
  <c r="R8" i="13"/>
  <c r="O8" i="13"/>
  <c r="L8" i="13"/>
  <c r="T7" i="13"/>
  <c r="W7" i="13" s="1"/>
  <c r="R7" i="13"/>
  <c r="O7" i="13"/>
  <c r="L7" i="13"/>
  <c r="D7" i="13"/>
  <c r="D9" i="13" s="1"/>
  <c r="W6" i="13"/>
  <c r="U6" i="13"/>
  <c r="V6" i="13" s="1"/>
  <c r="T6" i="13"/>
  <c r="X6" i="13" s="1"/>
  <c r="R6" i="13"/>
  <c r="O6" i="13"/>
  <c r="L6" i="13"/>
  <c r="W5" i="13"/>
  <c r="U5" i="13"/>
  <c r="V5" i="13" s="1"/>
  <c r="T5" i="13"/>
  <c r="X5" i="13" s="1"/>
  <c r="R5" i="13"/>
  <c r="O5" i="13"/>
  <c r="L5" i="13"/>
  <c r="W4" i="13"/>
  <c r="U4" i="13"/>
  <c r="V4" i="13" s="1"/>
  <c r="T4" i="13"/>
  <c r="T35" i="13" s="1"/>
  <c r="R4" i="13"/>
  <c r="O4" i="13"/>
  <c r="L4" i="13"/>
  <c r="S35" i="12"/>
  <c r="Q35" i="12"/>
  <c r="P35" i="12"/>
  <c r="N35" i="12"/>
  <c r="M35" i="12"/>
  <c r="D29" i="12" s="1"/>
  <c r="K35" i="12"/>
  <c r="J35" i="12"/>
  <c r="X34" i="12"/>
  <c r="T34" i="12"/>
  <c r="W34" i="12" s="1"/>
  <c r="R34" i="12"/>
  <c r="O34" i="12"/>
  <c r="L34" i="12"/>
  <c r="W33" i="12"/>
  <c r="T33" i="12"/>
  <c r="U33" i="12" s="1"/>
  <c r="V33" i="12" s="1"/>
  <c r="R33" i="12"/>
  <c r="O33" i="12"/>
  <c r="L33" i="12"/>
  <c r="U32" i="12"/>
  <c r="V32" i="12" s="1"/>
  <c r="T32" i="12"/>
  <c r="X32" i="12" s="1"/>
  <c r="R32" i="12"/>
  <c r="O32" i="12"/>
  <c r="L32" i="12"/>
  <c r="T31" i="12"/>
  <c r="W31" i="12" s="1"/>
  <c r="R31" i="12"/>
  <c r="O31" i="12"/>
  <c r="L31" i="12"/>
  <c r="T30" i="12"/>
  <c r="U30" i="12" s="1"/>
  <c r="V30" i="12" s="1"/>
  <c r="R30" i="12"/>
  <c r="O30" i="12"/>
  <c r="L30" i="12"/>
  <c r="D30" i="12"/>
  <c r="U29" i="12"/>
  <c r="V29" i="12" s="1"/>
  <c r="T29" i="12"/>
  <c r="X29" i="12" s="1"/>
  <c r="R29" i="12"/>
  <c r="O29" i="12"/>
  <c r="L29" i="12"/>
  <c r="T28" i="12"/>
  <c r="W28" i="12" s="1"/>
  <c r="R28" i="12"/>
  <c r="O28" i="12"/>
  <c r="L28" i="12"/>
  <c r="D28" i="12"/>
  <c r="D32" i="12" s="1"/>
  <c r="W27" i="12"/>
  <c r="T27" i="12"/>
  <c r="U27" i="12" s="1"/>
  <c r="V27" i="12" s="1"/>
  <c r="R27" i="12"/>
  <c r="O27" i="12"/>
  <c r="L27" i="12"/>
  <c r="U26" i="12"/>
  <c r="V26" i="12" s="1"/>
  <c r="T26" i="12"/>
  <c r="X26" i="12" s="1"/>
  <c r="R26" i="12"/>
  <c r="O26" i="12"/>
  <c r="L26" i="12"/>
  <c r="T25" i="12"/>
  <c r="W25" i="12" s="1"/>
  <c r="R25" i="12"/>
  <c r="O25" i="12"/>
  <c r="L25" i="12"/>
  <c r="W24" i="12"/>
  <c r="V24" i="12"/>
  <c r="U24" i="12"/>
  <c r="T24" i="12"/>
  <c r="X24" i="12" s="1"/>
  <c r="R24" i="12"/>
  <c r="O24" i="12"/>
  <c r="L24" i="12"/>
  <c r="U23" i="12"/>
  <c r="V23" i="12" s="1"/>
  <c r="T23" i="12"/>
  <c r="X23" i="12" s="1"/>
  <c r="R23" i="12"/>
  <c r="O23" i="12"/>
  <c r="L23" i="12"/>
  <c r="W22" i="12"/>
  <c r="T22" i="12"/>
  <c r="U22" i="12" s="1"/>
  <c r="V22" i="12" s="1"/>
  <c r="R22" i="12"/>
  <c r="O22" i="12"/>
  <c r="L22" i="12"/>
  <c r="W21" i="12"/>
  <c r="V21" i="12"/>
  <c r="U21" i="12"/>
  <c r="T21" i="12"/>
  <c r="X21" i="12" s="1"/>
  <c r="R21" i="12"/>
  <c r="O21" i="12"/>
  <c r="L21" i="12"/>
  <c r="T20" i="12"/>
  <c r="W20" i="12" s="1"/>
  <c r="R20" i="12"/>
  <c r="O20" i="12"/>
  <c r="L20" i="12"/>
  <c r="W19" i="12"/>
  <c r="V19" i="12"/>
  <c r="U19" i="12"/>
  <c r="T19" i="12"/>
  <c r="X19" i="12" s="1"/>
  <c r="R19" i="12"/>
  <c r="O19" i="12"/>
  <c r="L19" i="12"/>
  <c r="U18" i="12"/>
  <c r="V18" i="12" s="1"/>
  <c r="T18" i="12"/>
  <c r="X18" i="12" s="1"/>
  <c r="R18" i="12"/>
  <c r="O18" i="12"/>
  <c r="L18" i="12"/>
  <c r="W17" i="12"/>
  <c r="T17" i="12"/>
  <c r="U17" i="12" s="1"/>
  <c r="V17" i="12" s="1"/>
  <c r="R17" i="12"/>
  <c r="O17" i="12"/>
  <c r="L17" i="12"/>
  <c r="U16" i="12"/>
  <c r="V16" i="12" s="1"/>
  <c r="T16" i="12"/>
  <c r="X16" i="12" s="1"/>
  <c r="R16" i="12"/>
  <c r="O16" i="12"/>
  <c r="L16" i="12"/>
  <c r="T15" i="12"/>
  <c r="W15" i="12" s="1"/>
  <c r="R15" i="12"/>
  <c r="O15" i="12"/>
  <c r="L15" i="12"/>
  <c r="W14" i="12"/>
  <c r="V14" i="12"/>
  <c r="U14" i="12"/>
  <c r="T14" i="12"/>
  <c r="X14" i="12" s="1"/>
  <c r="R14" i="12"/>
  <c r="O14" i="12"/>
  <c r="L14" i="12"/>
  <c r="U13" i="12"/>
  <c r="V13" i="12" s="1"/>
  <c r="T13" i="12"/>
  <c r="X13" i="12" s="1"/>
  <c r="R13" i="12"/>
  <c r="O13" i="12"/>
  <c r="L13" i="12"/>
  <c r="T12" i="12"/>
  <c r="W12" i="12" s="1"/>
  <c r="R12" i="12"/>
  <c r="O12" i="12"/>
  <c r="L12" i="12"/>
  <c r="W11" i="12"/>
  <c r="V11" i="12"/>
  <c r="U11" i="12"/>
  <c r="T11" i="12"/>
  <c r="X11" i="12" s="1"/>
  <c r="R11" i="12"/>
  <c r="O11" i="12"/>
  <c r="L11" i="12"/>
  <c r="U10" i="12"/>
  <c r="V10" i="12" s="1"/>
  <c r="T10" i="12"/>
  <c r="X10" i="12" s="1"/>
  <c r="R10" i="12"/>
  <c r="O10" i="12"/>
  <c r="L10" i="12"/>
  <c r="W9" i="12"/>
  <c r="T9" i="12"/>
  <c r="U9" i="12" s="1"/>
  <c r="V9" i="12" s="1"/>
  <c r="R9" i="12"/>
  <c r="O9" i="12"/>
  <c r="L9" i="12"/>
  <c r="W8" i="12"/>
  <c r="V8" i="12"/>
  <c r="U8" i="12"/>
  <c r="T8" i="12"/>
  <c r="X8" i="12" s="1"/>
  <c r="R8" i="12"/>
  <c r="O8" i="12"/>
  <c r="L8" i="12"/>
  <c r="T7" i="12"/>
  <c r="W7" i="12" s="1"/>
  <c r="R7" i="12"/>
  <c r="O7" i="12"/>
  <c r="L7" i="12"/>
  <c r="D7" i="12"/>
  <c r="D9" i="12" s="1"/>
  <c r="W6" i="12"/>
  <c r="U6" i="12"/>
  <c r="V6" i="12" s="1"/>
  <c r="T6" i="12"/>
  <c r="X6" i="12" s="1"/>
  <c r="R6" i="12"/>
  <c r="O6" i="12"/>
  <c r="L6" i="12"/>
  <c r="W5" i="12"/>
  <c r="U5" i="12"/>
  <c r="V5" i="12" s="1"/>
  <c r="T5" i="12"/>
  <c r="X5" i="12" s="1"/>
  <c r="R5" i="12"/>
  <c r="O5" i="12"/>
  <c r="L5" i="12"/>
  <c r="W4" i="12"/>
  <c r="U4" i="12"/>
  <c r="V4" i="12" s="1"/>
  <c r="T4" i="12"/>
  <c r="T35" i="12" s="1"/>
  <c r="R4" i="12"/>
  <c r="O4" i="12"/>
  <c r="L4" i="12"/>
  <c r="S35" i="11"/>
  <c r="Q35" i="11"/>
  <c r="P35" i="11"/>
  <c r="N35" i="11"/>
  <c r="M35" i="11"/>
  <c r="D29" i="11" s="1"/>
  <c r="K35" i="11"/>
  <c r="J35" i="11"/>
  <c r="X34" i="11"/>
  <c r="T34" i="11"/>
  <c r="W34" i="11" s="1"/>
  <c r="R34" i="11"/>
  <c r="O34" i="11"/>
  <c r="L34" i="11"/>
  <c r="W33" i="11"/>
  <c r="T33" i="11"/>
  <c r="U33" i="11" s="1"/>
  <c r="V33" i="11" s="1"/>
  <c r="R33" i="11"/>
  <c r="O33" i="11"/>
  <c r="L33" i="11"/>
  <c r="U32" i="11"/>
  <c r="V32" i="11" s="1"/>
  <c r="T32" i="11"/>
  <c r="X32" i="11" s="1"/>
  <c r="R32" i="11"/>
  <c r="O32" i="11"/>
  <c r="L32" i="11"/>
  <c r="T31" i="11"/>
  <c r="W31" i="11" s="1"/>
  <c r="R31" i="11"/>
  <c r="O31" i="11"/>
  <c r="L31" i="11"/>
  <c r="V30" i="11"/>
  <c r="U30" i="11"/>
  <c r="T30" i="11"/>
  <c r="X30" i="11" s="1"/>
  <c r="R30" i="11"/>
  <c r="O30" i="11"/>
  <c r="L30" i="11"/>
  <c r="D30" i="11"/>
  <c r="U29" i="11"/>
  <c r="V29" i="11" s="1"/>
  <c r="T29" i="11"/>
  <c r="X29" i="11" s="1"/>
  <c r="R29" i="11"/>
  <c r="O29" i="11"/>
  <c r="L29" i="11"/>
  <c r="T28" i="11"/>
  <c r="W28" i="11" s="1"/>
  <c r="R28" i="11"/>
  <c r="O28" i="11"/>
  <c r="L28" i="11"/>
  <c r="D28" i="11"/>
  <c r="D32" i="11" s="1"/>
  <c r="W27" i="11"/>
  <c r="T27" i="11"/>
  <c r="U27" i="11" s="1"/>
  <c r="V27" i="11" s="1"/>
  <c r="R27" i="11"/>
  <c r="O27" i="11"/>
  <c r="L27" i="11"/>
  <c r="U26" i="11"/>
  <c r="V26" i="11" s="1"/>
  <c r="T26" i="11"/>
  <c r="X26" i="11" s="1"/>
  <c r="R26" i="11"/>
  <c r="O26" i="11"/>
  <c r="L26" i="11"/>
  <c r="T25" i="11"/>
  <c r="W25" i="11" s="1"/>
  <c r="R25" i="11"/>
  <c r="O25" i="11"/>
  <c r="L25" i="11"/>
  <c r="W24" i="11"/>
  <c r="V24" i="11"/>
  <c r="U24" i="11"/>
  <c r="T24" i="11"/>
  <c r="X24" i="11" s="1"/>
  <c r="R24" i="11"/>
  <c r="O24" i="11"/>
  <c r="L24" i="11"/>
  <c r="U23" i="11"/>
  <c r="V23" i="11" s="1"/>
  <c r="T23" i="11"/>
  <c r="X23" i="11" s="1"/>
  <c r="R23" i="11"/>
  <c r="O23" i="11"/>
  <c r="L23" i="11"/>
  <c r="W22" i="11"/>
  <c r="T22" i="11"/>
  <c r="U22" i="11" s="1"/>
  <c r="V22" i="11" s="1"/>
  <c r="R22" i="11"/>
  <c r="O22" i="11"/>
  <c r="L22" i="11"/>
  <c r="W21" i="11"/>
  <c r="V21" i="11"/>
  <c r="U21" i="11"/>
  <c r="T21" i="11"/>
  <c r="X21" i="11" s="1"/>
  <c r="R21" i="11"/>
  <c r="O21" i="11"/>
  <c r="L21" i="11"/>
  <c r="T20" i="11"/>
  <c r="W20" i="11" s="1"/>
  <c r="R20" i="11"/>
  <c r="O20" i="11"/>
  <c r="L20" i="11"/>
  <c r="W19" i="11"/>
  <c r="V19" i="11"/>
  <c r="U19" i="11"/>
  <c r="T19" i="11"/>
  <c r="X19" i="11" s="1"/>
  <c r="R19" i="11"/>
  <c r="O19" i="11"/>
  <c r="L19" i="11"/>
  <c r="U18" i="11"/>
  <c r="V18" i="11" s="1"/>
  <c r="T18" i="11"/>
  <c r="X18" i="11" s="1"/>
  <c r="R18" i="11"/>
  <c r="O18" i="11"/>
  <c r="L18" i="11"/>
  <c r="W17" i="11"/>
  <c r="T17" i="11"/>
  <c r="U17" i="11" s="1"/>
  <c r="V17" i="11" s="1"/>
  <c r="R17" i="11"/>
  <c r="O17" i="11"/>
  <c r="L17" i="11"/>
  <c r="U16" i="11"/>
  <c r="V16" i="11" s="1"/>
  <c r="T16" i="11"/>
  <c r="X16" i="11" s="1"/>
  <c r="R16" i="11"/>
  <c r="O16" i="11"/>
  <c r="L16" i="11"/>
  <c r="T15" i="11"/>
  <c r="W15" i="11" s="1"/>
  <c r="R15" i="11"/>
  <c r="O15" i="11"/>
  <c r="L15" i="11"/>
  <c r="W14" i="11"/>
  <c r="V14" i="11"/>
  <c r="U14" i="11"/>
  <c r="T14" i="11"/>
  <c r="X14" i="11" s="1"/>
  <c r="R14" i="11"/>
  <c r="O14" i="11"/>
  <c r="L14" i="11"/>
  <c r="U13" i="11"/>
  <c r="V13" i="11" s="1"/>
  <c r="T13" i="11"/>
  <c r="X13" i="11" s="1"/>
  <c r="R13" i="11"/>
  <c r="O13" i="11"/>
  <c r="L13" i="11"/>
  <c r="T12" i="11"/>
  <c r="W12" i="11" s="1"/>
  <c r="R12" i="11"/>
  <c r="O12" i="11"/>
  <c r="L12" i="11"/>
  <c r="W11" i="11"/>
  <c r="V11" i="11"/>
  <c r="U11" i="11"/>
  <c r="T11" i="11"/>
  <c r="X11" i="11" s="1"/>
  <c r="R11" i="11"/>
  <c r="O11" i="11"/>
  <c r="L11" i="11"/>
  <c r="U10" i="11"/>
  <c r="V10" i="11" s="1"/>
  <c r="T10" i="11"/>
  <c r="X10" i="11" s="1"/>
  <c r="R10" i="11"/>
  <c r="O10" i="11"/>
  <c r="L10" i="11"/>
  <c r="W9" i="11"/>
  <c r="T9" i="11"/>
  <c r="U9" i="11" s="1"/>
  <c r="V9" i="11" s="1"/>
  <c r="R9" i="11"/>
  <c r="O9" i="11"/>
  <c r="L9" i="11"/>
  <c r="W8" i="11"/>
  <c r="V8" i="11"/>
  <c r="U8" i="11"/>
  <c r="T8" i="11"/>
  <c r="X8" i="11" s="1"/>
  <c r="R8" i="11"/>
  <c r="O8" i="11"/>
  <c r="L8" i="11"/>
  <c r="X7" i="11"/>
  <c r="T7" i="11"/>
  <c r="W7" i="11" s="1"/>
  <c r="R7" i="11"/>
  <c r="O7" i="11"/>
  <c r="L7" i="11"/>
  <c r="D7" i="11"/>
  <c r="D9" i="11" s="1"/>
  <c r="W6" i="11"/>
  <c r="U6" i="11"/>
  <c r="V6" i="11" s="1"/>
  <c r="T6" i="11"/>
  <c r="X6" i="11" s="1"/>
  <c r="R6" i="11"/>
  <c r="O6" i="11"/>
  <c r="L6" i="11"/>
  <c r="W5" i="11"/>
  <c r="U5" i="11"/>
  <c r="V5" i="11" s="1"/>
  <c r="T5" i="11"/>
  <c r="X5" i="11" s="1"/>
  <c r="R5" i="11"/>
  <c r="O5" i="11"/>
  <c r="L5" i="11"/>
  <c r="W4" i="11"/>
  <c r="U4" i="11"/>
  <c r="V4" i="11" s="1"/>
  <c r="T4" i="11"/>
  <c r="T35" i="11" s="1"/>
  <c r="R4" i="11"/>
  <c r="O4" i="11"/>
  <c r="L4" i="11"/>
  <c r="S35" i="10"/>
  <c r="Q35" i="10"/>
  <c r="P35" i="10"/>
  <c r="D30" i="10" s="1"/>
  <c r="N35" i="10"/>
  <c r="M35" i="10"/>
  <c r="D29" i="10" s="1"/>
  <c r="K35" i="10"/>
  <c r="J35" i="10"/>
  <c r="T34" i="10"/>
  <c r="W34" i="10" s="1"/>
  <c r="R34" i="10"/>
  <c r="O34" i="10"/>
  <c r="L34" i="10"/>
  <c r="W33" i="10"/>
  <c r="T33" i="10"/>
  <c r="U33" i="10" s="1"/>
  <c r="V33" i="10" s="1"/>
  <c r="R33" i="10"/>
  <c r="O33" i="10"/>
  <c r="L33" i="10"/>
  <c r="T32" i="10"/>
  <c r="X32" i="10" s="1"/>
  <c r="R32" i="10"/>
  <c r="O32" i="10"/>
  <c r="L32" i="10"/>
  <c r="T31" i="10"/>
  <c r="W31" i="10" s="1"/>
  <c r="R31" i="10"/>
  <c r="O31" i="10"/>
  <c r="L31" i="10"/>
  <c r="W30" i="10"/>
  <c r="V30" i="10"/>
  <c r="U30" i="10"/>
  <c r="T30" i="10"/>
  <c r="X30" i="10" s="1"/>
  <c r="R30" i="10"/>
  <c r="O30" i="10"/>
  <c r="L30" i="10"/>
  <c r="U29" i="10"/>
  <c r="V29" i="10" s="1"/>
  <c r="T29" i="10"/>
  <c r="X29" i="10" s="1"/>
  <c r="R29" i="10"/>
  <c r="O29" i="10"/>
  <c r="L29" i="10"/>
  <c r="T28" i="10"/>
  <c r="W28" i="10" s="1"/>
  <c r="R28" i="10"/>
  <c r="O28" i="10"/>
  <c r="L28" i="10"/>
  <c r="D28" i="10"/>
  <c r="W27" i="10"/>
  <c r="T27" i="10"/>
  <c r="U27" i="10" s="1"/>
  <c r="V27" i="10" s="1"/>
  <c r="R27" i="10"/>
  <c r="O27" i="10"/>
  <c r="L27" i="10"/>
  <c r="U26" i="10"/>
  <c r="V26" i="10" s="1"/>
  <c r="T26" i="10"/>
  <c r="X26" i="10" s="1"/>
  <c r="R26" i="10"/>
  <c r="O26" i="10"/>
  <c r="L26" i="10"/>
  <c r="T25" i="10"/>
  <c r="W25" i="10" s="1"/>
  <c r="R25" i="10"/>
  <c r="O25" i="10"/>
  <c r="L25" i="10"/>
  <c r="W24" i="10"/>
  <c r="V24" i="10"/>
  <c r="U24" i="10"/>
  <c r="T24" i="10"/>
  <c r="X24" i="10" s="1"/>
  <c r="R24" i="10"/>
  <c r="O24" i="10"/>
  <c r="L24" i="10"/>
  <c r="T23" i="10"/>
  <c r="X23" i="10" s="1"/>
  <c r="R23" i="10"/>
  <c r="O23" i="10"/>
  <c r="L23" i="10"/>
  <c r="W22" i="10"/>
  <c r="T22" i="10"/>
  <c r="U22" i="10" s="1"/>
  <c r="V22" i="10" s="1"/>
  <c r="R22" i="10"/>
  <c r="O22" i="10"/>
  <c r="L22" i="10"/>
  <c r="W21" i="10"/>
  <c r="T21" i="10"/>
  <c r="X21" i="10" s="1"/>
  <c r="R21" i="10"/>
  <c r="O21" i="10"/>
  <c r="L21" i="10"/>
  <c r="T20" i="10"/>
  <c r="W20" i="10" s="1"/>
  <c r="R20" i="10"/>
  <c r="O20" i="10"/>
  <c r="L20" i="10"/>
  <c r="W19" i="10"/>
  <c r="V19" i="10"/>
  <c r="U19" i="10"/>
  <c r="T19" i="10"/>
  <c r="X19" i="10" s="1"/>
  <c r="R19" i="10"/>
  <c r="O19" i="10"/>
  <c r="L19" i="10"/>
  <c r="U18" i="10"/>
  <c r="V18" i="10" s="1"/>
  <c r="T18" i="10"/>
  <c r="X18" i="10" s="1"/>
  <c r="R18" i="10"/>
  <c r="O18" i="10"/>
  <c r="L18" i="10"/>
  <c r="W17" i="10"/>
  <c r="T17" i="10"/>
  <c r="U17" i="10" s="1"/>
  <c r="V17" i="10" s="1"/>
  <c r="R17" i="10"/>
  <c r="O17" i="10"/>
  <c r="L17" i="10"/>
  <c r="U16" i="10"/>
  <c r="V16" i="10" s="1"/>
  <c r="T16" i="10"/>
  <c r="X16" i="10" s="1"/>
  <c r="R16" i="10"/>
  <c r="O16" i="10"/>
  <c r="L16" i="10"/>
  <c r="T15" i="10"/>
  <c r="W15" i="10" s="1"/>
  <c r="R15" i="10"/>
  <c r="O15" i="10"/>
  <c r="L15" i="10"/>
  <c r="W14" i="10"/>
  <c r="V14" i="10"/>
  <c r="U14" i="10"/>
  <c r="T14" i="10"/>
  <c r="X14" i="10" s="1"/>
  <c r="R14" i="10"/>
  <c r="O14" i="10"/>
  <c r="L14" i="10"/>
  <c r="U13" i="10"/>
  <c r="V13" i="10" s="1"/>
  <c r="T13" i="10"/>
  <c r="X13" i="10" s="1"/>
  <c r="R13" i="10"/>
  <c r="O13" i="10"/>
  <c r="L13" i="10"/>
  <c r="T12" i="10"/>
  <c r="W12" i="10" s="1"/>
  <c r="R12" i="10"/>
  <c r="O12" i="10"/>
  <c r="L12" i="10"/>
  <c r="W11" i="10"/>
  <c r="V11" i="10"/>
  <c r="U11" i="10"/>
  <c r="T11" i="10"/>
  <c r="X11" i="10" s="1"/>
  <c r="R11" i="10"/>
  <c r="O11" i="10"/>
  <c r="L11" i="10"/>
  <c r="U10" i="10"/>
  <c r="V10" i="10" s="1"/>
  <c r="T10" i="10"/>
  <c r="X10" i="10" s="1"/>
  <c r="R10" i="10"/>
  <c r="O10" i="10"/>
  <c r="L10" i="10"/>
  <c r="W9" i="10"/>
  <c r="T9" i="10"/>
  <c r="U9" i="10" s="1"/>
  <c r="V9" i="10" s="1"/>
  <c r="R9" i="10"/>
  <c r="O9" i="10"/>
  <c r="L9" i="10"/>
  <c r="W8" i="10"/>
  <c r="V8" i="10"/>
  <c r="U8" i="10"/>
  <c r="T8" i="10"/>
  <c r="X8" i="10" s="1"/>
  <c r="R8" i="10"/>
  <c r="O8" i="10"/>
  <c r="L8" i="10"/>
  <c r="T7" i="10"/>
  <c r="W7" i="10" s="1"/>
  <c r="R7" i="10"/>
  <c r="O7" i="10"/>
  <c r="L7" i="10"/>
  <c r="D7" i="10"/>
  <c r="D9" i="10" s="1"/>
  <c r="T6" i="10"/>
  <c r="X6" i="10" s="1"/>
  <c r="R6" i="10"/>
  <c r="O6" i="10"/>
  <c r="L6" i="10"/>
  <c r="W5" i="10"/>
  <c r="U5" i="10"/>
  <c r="V5" i="10" s="1"/>
  <c r="T5" i="10"/>
  <c r="X5" i="10" s="1"/>
  <c r="R5" i="10"/>
  <c r="O5" i="10"/>
  <c r="L5" i="10"/>
  <c r="W4" i="10"/>
  <c r="U4" i="10"/>
  <c r="V4" i="10" s="1"/>
  <c r="T4" i="10"/>
  <c r="R4" i="10"/>
  <c r="O4" i="10"/>
  <c r="L4" i="10"/>
  <c r="S35" i="9"/>
  <c r="Q35" i="9"/>
  <c r="P35" i="9"/>
  <c r="D30" i="9" s="1"/>
  <c r="N35" i="9"/>
  <c r="M35" i="9"/>
  <c r="D29" i="9" s="1"/>
  <c r="K35" i="9"/>
  <c r="J35" i="9"/>
  <c r="D28" i="9" s="1"/>
  <c r="T34" i="9"/>
  <c r="W34" i="9" s="1"/>
  <c r="R34" i="9"/>
  <c r="O34" i="9"/>
  <c r="L34" i="9"/>
  <c r="W33" i="9"/>
  <c r="T33" i="9"/>
  <c r="U33" i="9" s="1"/>
  <c r="V33" i="9" s="1"/>
  <c r="R33" i="9"/>
  <c r="O33" i="9"/>
  <c r="L33" i="9"/>
  <c r="T32" i="9"/>
  <c r="X32" i="9" s="1"/>
  <c r="R32" i="9"/>
  <c r="O32" i="9"/>
  <c r="L32" i="9"/>
  <c r="T31" i="9"/>
  <c r="W31" i="9" s="1"/>
  <c r="R31" i="9"/>
  <c r="O31" i="9"/>
  <c r="L31" i="9"/>
  <c r="T30" i="9"/>
  <c r="U30" i="9" s="1"/>
  <c r="V30" i="9" s="1"/>
  <c r="R30" i="9"/>
  <c r="O30" i="9"/>
  <c r="L30" i="9"/>
  <c r="U29" i="9"/>
  <c r="V29" i="9" s="1"/>
  <c r="T29" i="9"/>
  <c r="X29" i="9" s="1"/>
  <c r="R29" i="9"/>
  <c r="O29" i="9"/>
  <c r="L29" i="9"/>
  <c r="T28" i="9"/>
  <c r="W28" i="9" s="1"/>
  <c r="R28" i="9"/>
  <c r="O28" i="9"/>
  <c r="L28" i="9"/>
  <c r="W27" i="9"/>
  <c r="T27" i="9"/>
  <c r="U27" i="9" s="1"/>
  <c r="V27" i="9" s="1"/>
  <c r="R27" i="9"/>
  <c r="O27" i="9"/>
  <c r="L27" i="9"/>
  <c r="U26" i="9"/>
  <c r="V26" i="9" s="1"/>
  <c r="T26" i="9"/>
  <c r="X26" i="9" s="1"/>
  <c r="R26" i="9"/>
  <c r="O26" i="9"/>
  <c r="L26" i="9"/>
  <c r="T25" i="9"/>
  <c r="W25" i="9" s="1"/>
  <c r="R25" i="9"/>
  <c r="O25" i="9"/>
  <c r="L25" i="9"/>
  <c r="W24" i="9"/>
  <c r="V24" i="9"/>
  <c r="U24" i="9"/>
  <c r="T24" i="9"/>
  <c r="X24" i="9" s="1"/>
  <c r="R24" i="9"/>
  <c r="O24" i="9"/>
  <c r="L24" i="9"/>
  <c r="U23" i="9"/>
  <c r="V23" i="9" s="1"/>
  <c r="T23" i="9"/>
  <c r="X23" i="9" s="1"/>
  <c r="R23" i="9"/>
  <c r="O23" i="9"/>
  <c r="L23" i="9"/>
  <c r="W22" i="9"/>
  <c r="T22" i="9"/>
  <c r="U22" i="9" s="1"/>
  <c r="V22" i="9" s="1"/>
  <c r="R22" i="9"/>
  <c r="O22" i="9"/>
  <c r="L22" i="9"/>
  <c r="W21" i="9"/>
  <c r="V21" i="9"/>
  <c r="U21" i="9"/>
  <c r="T21" i="9"/>
  <c r="X21" i="9" s="1"/>
  <c r="R21" i="9"/>
  <c r="O21" i="9"/>
  <c r="L21" i="9"/>
  <c r="T20" i="9"/>
  <c r="W20" i="9" s="1"/>
  <c r="R20" i="9"/>
  <c r="O20" i="9"/>
  <c r="L20" i="9"/>
  <c r="W19" i="9"/>
  <c r="V19" i="9"/>
  <c r="U19" i="9"/>
  <c r="T19" i="9"/>
  <c r="X19" i="9" s="1"/>
  <c r="R19" i="9"/>
  <c r="L19" i="9"/>
  <c r="U18" i="9"/>
  <c r="V18" i="9" s="1"/>
  <c r="T18" i="9"/>
  <c r="X18" i="9" s="1"/>
  <c r="R18" i="9"/>
  <c r="O18" i="9"/>
  <c r="L18" i="9"/>
  <c r="W17" i="9"/>
  <c r="T17" i="9"/>
  <c r="U17" i="9" s="1"/>
  <c r="V17" i="9" s="1"/>
  <c r="R17" i="9"/>
  <c r="O17" i="9"/>
  <c r="L17" i="9"/>
  <c r="T16" i="9"/>
  <c r="X16" i="9" s="1"/>
  <c r="R16" i="9"/>
  <c r="O16" i="9"/>
  <c r="L16" i="9"/>
  <c r="T15" i="9"/>
  <c r="W15" i="9" s="1"/>
  <c r="R15" i="9"/>
  <c r="O15" i="9"/>
  <c r="L15" i="9"/>
  <c r="T14" i="9"/>
  <c r="X14" i="9" s="1"/>
  <c r="R14" i="9"/>
  <c r="O14" i="9"/>
  <c r="L14" i="9"/>
  <c r="U13" i="9"/>
  <c r="V13" i="9" s="1"/>
  <c r="T13" i="9"/>
  <c r="X13" i="9" s="1"/>
  <c r="R13" i="9"/>
  <c r="O13" i="9"/>
  <c r="L13" i="9"/>
  <c r="T12" i="9"/>
  <c r="W12" i="9" s="1"/>
  <c r="R12" i="9"/>
  <c r="O12" i="9"/>
  <c r="L12" i="9"/>
  <c r="W11" i="9"/>
  <c r="V11" i="9"/>
  <c r="U11" i="9"/>
  <c r="T11" i="9"/>
  <c r="X11" i="9" s="1"/>
  <c r="R11" i="9"/>
  <c r="O11" i="9"/>
  <c r="L11" i="9"/>
  <c r="U10" i="9"/>
  <c r="V10" i="9" s="1"/>
  <c r="T10" i="9"/>
  <c r="X10" i="9" s="1"/>
  <c r="R10" i="9"/>
  <c r="O10" i="9"/>
  <c r="L10" i="9"/>
  <c r="W9" i="9"/>
  <c r="T9" i="9"/>
  <c r="U9" i="9" s="1"/>
  <c r="V9" i="9" s="1"/>
  <c r="R9" i="9"/>
  <c r="O9" i="9"/>
  <c r="L9" i="9"/>
  <c r="W8" i="9"/>
  <c r="T8" i="9"/>
  <c r="X8" i="9" s="1"/>
  <c r="R8" i="9"/>
  <c r="O8" i="9"/>
  <c r="L8" i="9"/>
  <c r="T7" i="9"/>
  <c r="W7" i="9" s="1"/>
  <c r="R7" i="9"/>
  <c r="O7" i="9"/>
  <c r="L7" i="9"/>
  <c r="D7" i="9"/>
  <c r="D9" i="9" s="1"/>
  <c r="T6" i="9"/>
  <c r="X6" i="9" s="1"/>
  <c r="R6" i="9"/>
  <c r="O6" i="9"/>
  <c r="L6" i="9"/>
  <c r="W5" i="9"/>
  <c r="U5" i="9"/>
  <c r="V5" i="9" s="1"/>
  <c r="T5" i="9"/>
  <c r="X5" i="9" s="1"/>
  <c r="R5" i="9"/>
  <c r="O5" i="9"/>
  <c r="L5" i="9"/>
  <c r="W4" i="9"/>
  <c r="U4" i="9"/>
  <c r="V4" i="9" s="1"/>
  <c r="T4" i="9"/>
  <c r="R4" i="9"/>
  <c r="O4" i="9"/>
  <c r="L4" i="9"/>
  <c r="S35" i="8"/>
  <c r="Q35" i="8"/>
  <c r="P35" i="8"/>
  <c r="N35" i="8"/>
  <c r="M35" i="8"/>
  <c r="D29" i="8" s="1"/>
  <c r="K35" i="8"/>
  <c r="J35" i="8"/>
  <c r="T34" i="8"/>
  <c r="W34" i="8" s="1"/>
  <c r="R34" i="8"/>
  <c r="O34" i="8"/>
  <c r="L34" i="8"/>
  <c r="W33" i="8"/>
  <c r="T33" i="8"/>
  <c r="U33" i="8" s="1"/>
  <c r="V33" i="8" s="1"/>
  <c r="R33" i="8"/>
  <c r="O33" i="8"/>
  <c r="L33" i="8"/>
  <c r="U32" i="8"/>
  <c r="V32" i="8" s="1"/>
  <c r="T32" i="8"/>
  <c r="X32" i="8" s="1"/>
  <c r="R32" i="8"/>
  <c r="O32" i="8"/>
  <c r="L32" i="8"/>
  <c r="T31" i="8"/>
  <c r="W31" i="8" s="1"/>
  <c r="R31" i="8"/>
  <c r="O31" i="8"/>
  <c r="L31" i="8"/>
  <c r="T30" i="8"/>
  <c r="U30" i="8" s="1"/>
  <c r="V30" i="8" s="1"/>
  <c r="R30" i="8"/>
  <c r="O30" i="8"/>
  <c r="L30" i="8"/>
  <c r="D30" i="8"/>
  <c r="U29" i="8"/>
  <c r="V29" i="8" s="1"/>
  <c r="T29" i="8"/>
  <c r="X29" i="8" s="1"/>
  <c r="R29" i="8"/>
  <c r="O29" i="8"/>
  <c r="L29" i="8"/>
  <c r="T28" i="8"/>
  <c r="W28" i="8" s="1"/>
  <c r="R28" i="8"/>
  <c r="O28" i="8"/>
  <c r="L28" i="8"/>
  <c r="D28" i="8"/>
  <c r="D32" i="8" s="1"/>
  <c r="W27" i="8"/>
  <c r="U27" i="8"/>
  <c r="V27" i="8" s="1"/>
  <c r="T27" i="8"/>
  <c r="X27" i="8" s="1"/>
  <c r="R27" i="8"/>
  <c r="O27" i="8"/>
  <c r="L27" i="8"/>
  <c r="W26" i="8"/>
  <c r="U26" i="8"/>
  <c r="V26" i="8" s="1"/>
  <c r="T26" i="8"/>
  <c r="X26" i="8" s="1"/>
  <c r="R26" i="8"/>
  <c r="O26" i="8"/>
  <c r="L26" i="8"/>
  <c r="T25" i="8"/>
  <c r="W25" i="8" s="1"/>
  <c r="R25" i="8"/>
  <c r="O25" i="8"/>
  <c r="L25" i="8"/>
  <c r="T24" i="8"/>
  <c r="U24" i="8" s="1"/>
  <c r="V24" i="8" s="1"/>
  <c r="R24" i="8"/>
  <c r="O24" i="8"/>
  <c r="L24" i="8"/>
  <c r="W23" i="8"/>
  <c r="U23" i="8"/>
  <c r="V23" i="8" s="1"/>
  <c r="T23" i="8"/>
  <c r="X23" i="8" s="1"/>
  <c r="R23" i="8"/>
  <c r="O23" i="8"/>
  <c r="L23" i="8"/>
  <c r="W22" i="8"/>
  <c r="U22" i="8"/>
  <c r="V22" i="8" s="1"/>
  <c r="T22" i="8"/>
  <c r="X22" i="8" s="1"/>
  <c r="R22" i="8"/>
  <c r="O22" i="8"/>
  <c r="L22" i="8"/>
  <c r="T21" i="8"/>
  <c r="U21" i="8" s="1"/>
  <c r="V21" i="8" s="1"/>
  <c r="R21" i="8"/>
  <c r="O21" i="8"/>
  <c r="L21" i="8"/>
  <c r="T20" i="8"/>
  <c r="W20" i="8" s="1"/>
  <c r="R20" i="8"/>
  <c r="O20" i="8"/>
  <c r="L20" i="8"/>
  <c r="T19" i="8"/>
  <c r="U19" i="8" s="1"/>
  <c r="V19" i="8" s="1"/>
  <c r="R19" i="8"/>
  <c r="O19" i="8"/>
  <c r="L19" i="8"/>
  <c r="W18" i="8"/>
  <c r="U18" i="8"/>
  <c r="V18" i="8" s="1"/>
  <c r="T18" i="8"/>
  <c r="X18" i="8" s="1"/>
  <c r="R18" i="8"/>
  <c r="O18" i="8"/>
  <c r="L18" i="8"/>
  <c r="W17" i="8"/>
  <c r="U17" i="8"/>
  <c r="V17" i="8" s="1"/>
  <c r="T17" i="8"/>
  <c r="X17" i="8" s="1"/>
  <c r="R17" i="8"/>
  <c r="O17" i="8"/>
  <c r="L17" i="8"/>
  <c r="W16" i="8"/>
  <c r="U16" i="8"/>
  <c r="V16" i="8" s="1"/>
  <c r="T16" i="8"/>
  <c r="X16" i="8" s="1"/>
  <c r="R16" i="8"/>
  <c r="O16" i="8"/>
  <c r="L16" i="8"/>
  <c r="T15" i="8"/>
  <c r="W15" i="8" s="1"/>
  <c r="R15" i="8"/>
  <c r="O15" i="8"/>
  <c r="L15" i="8"/>
  <c r="T14" i="8"/>
  <c r="U14" i="8" s="1"/>
  <c r="V14" i="8" s="1"/>
  <c r="R14" i="8"/>
  <c r="O14" i="8"/>
  <c r="L14" i="8"/>
  <c r="W13" i="8"/>
  <c r="U13" i="8"/>
  <c r="V13" i="8" s="1"/>
  <c r="T13" i="8"/>
  <c r="X13" i="8" s="1"/>
  <c r="R13" i="8"/>
  <c r="O13" i="8"/>
  <c r="L13" i="8"/>
  <c r="T12" i="8"/>
  <c r="W12" i="8" s="1"/>
  <c r="R12" i="8"/>
  <c r="O12" i="8"/>
  <c r="L12" i="8"/>
  <c r="W11" i="8"/>
  <c r="T11" i="8"/>
  <c r="U11" i="8" s="1"/>
  <c r="V11" i="8" s="1"/>
  <c r="R11" i="8"/>
  <c r="O11" i="8"/>
  <c r="L11" i="8"/>
  <c r="W10" i="8"/>
  <c r="U10" i="8"/>
  <c r="V10" i="8" s="1"/>
  <c r="T10" i="8"/>
  <c r="X10" i="8" s="1"/>
  <c r="R10" i="8"/>
  <c r="O10" i="8"/>
  <c r="L10" i="8"/>
  <c r="W9" i="8"/>
  <c r="T9" i="8"/>
  <c r="U9" i="8" s="1"/>
  <c r="V9" i="8" s="1"/>
  <c r="R9" i="8"/>
  <c r="O9" i="8"/>
  <c r="L9" i="8"/>
  <c r="W8" i="8"/>
  <c r="T8" i="8"/>
  <c r="U8" i="8" s="1"/>
  <c r="V8" i="8" s="1"/>
  <c r="R8" i="8"/>
  <c r="O8" i="8"/>
  <c r="L8" i="8"/>
  <c r="T7" i="8"/>
  <c r="W7" i="8" s="1"/>
  <c r="R7" i="8"/>
  <c r="O7" i="8"/>
  <c r="L7" i="8"/>
  <c r="D7" i="8"/>
  <c r="D9" i="8" s="1"/>
  <c r="W6" i="8"/>
  <c r="U6" i="8"/>
  <c r="V6" i="8" s="1"/>
  <c r="T6" i="8"/>
  <c r="X6" i="8" s="1"/>
  <c r="R6" i="8"/>
  <c r="O6" i="8"/>
  <c r="L6" i="8"/>
  <c r="W5" i="8"/>
  <c r="U5" i="8"/>
  <c r="V5" i="8" s="1"/>
  <c r="T5" i="8"/>
  <c r="X5" i="8" s="1"/>
  <c r="R5" i="8"/>
  <c r="O5" i="8"/>
  <c r="L5" i="8"/>
  <c r="W4" i="8"/>
  <c r="U4" i="8"/>
  <c r="V4" i="8" s="1"/>
  <c r="T4" i="8"/>
  <c r="T35" i="8" s="1"/>
  <c r="R4" i="8"/>
  <c r="O4" i="8"/>
  <c r="L4" i="8"/>
  <c r="S35" i="7"/>
  <c r="Q35" i="7"/>
  <c r="P35" i="7"/>
  <c r="N35" i="7"/>
  <c r="M35" i="7"/>
  <c r="D29" i="7" s="1"/>
  <c r="K35" i="7"/>
  <c r="J35" i="7"/>
  <c r="X34" i="7"/>
  <c r="T34" i="7"/>
  <c r="W34" i="7" s="1"/>
  <c r="R34" i="7"/>
  <c r="O34" i="7"/>
  <c r="L34" i="7"/>
  <c r="W33" i="7"/>
  <c r="T33" i="7"/>
  <c r="U33" i="7" s="1"/>
  <c r="V33" i="7" s="1"/>
  <c r="R33" i="7"/>
  <c r="O33" i="7"/>
  <c r="L33" i="7"/>
  <c r="U32" i="7"/>
  <c r="V32" i="7" s="1"/>
  <c r="T32" i="7"/>
  <c r="X32" i="7" s="1"/>
  <c r="R32" i="7"/>
  <c r="O32" i="7"/>
  <c r="L32" i="7"/>
  <c r="T31" i="7"/>
  <c r="W31" i="7" s="1"/>
  <c r="R31" i="7"/>
  <c r="O31" i="7"/>
  <c r="L31" i="7"/>
  <c r="T30" i="7"/>
  <c r="U30" i="7" s="1"/>
  <c r="V30" i="7" s="1"/>
  <c r="R30" i="7"/>
  <c r="O30" i="7"/>
  <c r="L30" i="7"/>
  <c r="D30" i="7"/>
  <c r="U29" i="7"/>
  <c r="V29" i="7" s="1"/>
  <c r="T29" i="7"/>
  <c r="X29" i="7" s="1"/>
  <c r="R29" i="7"/>
  <c r="O29" i="7"/>
  <c r="L29" i="7"/>
  <c r="T28" i="7"/>
  <c r="W28" i="7" s="1"/>
  <c r="R28" i="7"/>
  <c r="O28" i="7"/>
  <c r="L28" i="7"/>
  <c r="D28" i="7"/>
  <c r="W27" i="7"/>
  <c r="T27" i="7"/>
  <c r="U27" i="7" s="1"/>
  <c r="V27" i="7" s="1"/>
  <c r="R27" i="7"/>
  <c r="O27" i="7"/>
  <c r="L27" i="7"/>
  <c r="W26" i="7"/>
  <c r="U26" i="7"/>
  <c r="V26" i="7" s="1"/>
  <c r="T26" i="7"/>
  <c r="X26" i="7" s="1"/>
  <c r="R26" i="7"/>
  <c r="O26" i="7"/>
  <c r="L26" i="7"/>
  <c r="T25" i="7"/>
  <c r="W25" i="7" s="1"/>
  <c r="R25" i="7"/>
  <c r="O25" i="7"/>
  <c r="L25" i="7"/>
  <c r="T24" i="7"/>
  <c r="U24" i="7" s="1"/>
  <c r="V24" i="7" s="1"/>
  <c r="R24" i="7"/>
  <c r="O24" i="7"/>
  <c r="L24" i="7"/>
  <c r="W23" i="7"/>
  <c r="U23" i="7"/>
  <c r="V23" i="7" s="1"/>
  <c r="T23" i="7"/>
  <c r="X23" i="7" s="1"/>
  <c r="R23" i="7"/>
  <c r="O23" i="7"/>
  <c r="L23" i="7"/>
  <c r="W22" i="7"/>
  <c r="T22" i="7"/>
  <c r="U22" i="7" s="1"/>
  <c r="V22" i="7" s="1"/>
  <c r="R22" i="7"/>
  <c r="O22" i="7"/>
  <c r="L22" i="7"/>
  <c r="T21" i="7"/>
  <c r="U21" i="7" s="1"/>
  <c r="V21" i="7" s="1"/>
  <c r="R21" i="7"/>
  <c r="O21" i="7"/>
  <c r="L21" i="7"/>
  <c r="T20" i="7"/>
  <c r="W20" i="7" s="1"/>
  <c r="R20" i="7"/>
  <c r="O20" i="7"/>
  <c r="L20" i="7"/>
  <c r="T19" i="7"/>
  <c r="U19" i="7" s="1"/>
  <c r="V19" i="7" s="1"/>
  <c r="R19" i="7"/>
  <c r="O19" i="7"/>
  <c r="L19" i="7"/>
  <c r="W18" i="7"/>
  <c r="U18" i="7"/>
  <c r="V18" i="7" s="1"/>
  <c r="T18" i="7"/>
  <c r="X18" i="7" s="1"/>
  <c r="R18" i="7"/>
  <c r="O18" i="7"/>
  <c r="L18" i="7"/>
  <c r="W17" i="7"/>
  <c r="U17" i="7"/>
  <c r="V17" i="7" s="1"/>
  <c r="T17" i="7"/>
  <c r="X17" i="7" s="1"/>
  <c r="R17" i="7"/>
  <c r="O17" i="7"/>
  <c r="L17" i="7"/>
  <c r="W16" i="7"/>
  <c r="U16" i="7"/>
  <c r="V16" i="7" s="1"/>
  <c r="T16" i="7"/>
  <c r="X16" i="7" s="1"/>
  <c r="R16" i="7"/>
  <c r="O16" i="7"/>
  <c r="L16" i="7"/>
  <c r="T15" i="7"/>
  <c r="W15" i="7" s="1"/>
  <c r="R15" i="7"/>
  <c r="O15" i="7"/>
  <c r="L15" i="7"/>
  <c r="T14" i="7"/>
  <c r="U14" i="7" s="1"/>
  <c r="V14" i="7" s="1"/>
  <c r="R14" i="7"/>
  <c r="O14" i="7"/>
  <c r="L14" i="7"/>
  <c r="W13" i="7"/>
  <c r="U13" i="7"/>
  <c r="V13" i="7" s="1"/>
  <c r="T13" i="7"/>
  <c r="X13" i="7" s="1"/>
  <c r="R13" i="7"/>
  <c r="O13" i="7"/>
  <c r="L13" i="7"/>
  <c r="T12" i="7"/>
  <c r="W12" i="7" s="1"/>
  <c r="R12" i="7"/>
  <c r="O12" i="7"/>
  <c r="L12" i="7"/>
  <c r="W11" i="7"/>
  <c r="T11" i="7"/>
  <c r="U11" i="7" s="1"/>
  <c r="V11" i="7" s="1"/>
  <c r="R11" i="7"/>
  <c r="O11" i="7"/>
  <c r="L11" i="7"/>
  <c r="W10" i="7"/>
  <c r="U10" i="7"/>
  <c r="V10" i="7" s="1"/>
  <c r="T10" i="7"/>
  <c r="X10" i="7" s="1"/>
  <c r="R10" i="7"/>
  <c r="O10" i="7"/>
  <c r="L10" i="7"/>
  <c r="W9" i="7"/>
  <c r="T9" i="7"/>
  <c r="U9" i="7" s="1"/>
  <c r="V9" i="7" s="1"/>
  <c r="R9" i="7"/>
  <c r="O9" i="7"/>
  <c r="L9" i="7"/>
  <c r="W8" i="7"/>
  <c r="T8" i="7"/>
  <c r="U8" i="7" s="1"/>
  <c r="V8" i="7" s="1"/>
  <c r="R8" i="7"/>
  <c r="O8" i="7"/>
  <c r="L8" i="7"/>
  <c r="T7" i="7"/>
  <c r="W7" i="7" s="1"/>
  <c r="R7" i="7"/>
  <c r="O7" i="7"/>
  <c r="L7" i="7"/>
  <c r="D7" i="7"/>
  <c r="D9" i="7" s="1"/>
  <c r="W6" i="7"/>
  <c r="U6" i="7"/>
  <c r="V6" i="7" s="1"/>
  <c r="T6" i="7"/>
  <c r="X6" i="7" s="1"/>
  <c r="R6" i="7"/>
  <c r="O6" i="7"/>
  <c r="L6" i="7"/>
  <c r="W5" i="7"/>
  <c r="U5" i="7"/>
  <c r="V5" i="7" s="1"/>
  <c r="T5" i="7"/>
  <c r="X5" i="7" s="1"/>
  <c r="R5" i="7"/>
  <c r="O5" i="7"/>
  <c r="L5" i="7"/>
  <c r="W4" i="7"/>
  <c r="U4" i="7"/>
  <c r="V4" i="7" s="1"/>
  <c r="T4" i="7"/>
  <c r="R4" i="7"/>
  <c r="O4" i="7"/>
  <c r="L4" i="7"/>
  <c r="S35" i="6"/>
  <c r="Q35" i="6"/>
  <c r="P35" i="6"/>
  <c r="D30" i="6" s="1"/>
  <c r="N35" i="6"/>
  <c r="M35" i="6"/>
  <c r="D29" i="6" s="1"/>
  <c r="K35" i="6"/>
  <c r="J35" i="6"/>
  <c r="T34" i="6"/>
  <c r="W34" i="6" s="1"/>
  <c r="R34" i="6"/>
  <c r="O34" i="6"/>
  <c r="L34" i="6"/>
  <c r="T33" i="6"/>
  <c r="U33" i="6" s="1"/>
  <c r="V33" i="6" s="1"/>
  <c r="R33" i="6"/>
  <c r="O33" i="6"/>
  <c r="L33" i="6"/>
  <c r="T32" i="6"/>
  <c r="X32" i="6" s="1"/>
  <c r="R32" i="6"/>
  <c r="O32" i="6"/>
  <c r="L32" i="6"/>
  <c r="T31" i="6"/>
  <c r="W31" i="6" s="1"/>
  <c r="R31" i="6"/>
  <c r="O31" i="6"/>
  <c r="L31" i="6"/>
  <c r="W30" i="6"/>
  <c r="V30" i="6"/>
  <c r="U30" i="6"/>
  <c r="T30" i="6"/>
  <c r="X30" i="6" s="1"/>
  <c r="R30" i="6"/>
  <c r="O30" i="6"/>
  <c r="L30" i="6"/>
  <c r="U29" i="6"/>
  <c r="V29" i="6" s="1"/>
  <c r="T29" i="6"/>
  <c r="X29" i="6" s="1"/>
  <c r="R29" i="6"/>
  <c r="O29" i="6"/>
  <c r="L29" i="6"/>
  <c r="T28" i="6"/>
  <c r="W28" i="6" s="1"/>
  <c r="R28" i="6"/>
  <c r="O28" i="6"/>
  <c r="L28" i="6"/>
  <c r="D28" i="6"/>
  <c r="W27" i="6"/>
  <c r="T27" i="6"/>
  <c r="U27" i="6" s="1"/>
  <c r="V27" i="6" s="1"/>
  <c r="R27" i="6"/>
  <c r="O27" i="6"/>
  <c r="L27" i="6"/>
  <c r="U26" i="6"/>
  <c r="V26" i="6" s="1"/>
  <c r="T26" i="6"/>
  <c r="X26" i="6" s="1"/>
  <c r="R26" i="6"/>
  <c r="O26" i="6"/>
  <c r="L26" i="6"/>
  <c r="T25" i="6"/>
  <c r="W25" i="6" s="1"/>
  <c r="R25" i="6"/>
  <c r="O25" i="6"/>
  <c r="L25" i="6"/>
  <c r="W24" i="6"/>
  <c r="V24" i="6"/>
  <c r="U24" i="6"/>
  <c r="T24" i="6"/>
  <c r="X24" i="6" s="1"/>
  <c r="R24" i="6"/>
  <c r="O24" i="6"/>
  <c r="L24" i="6"/>
  <c r="U23" i="6"/>
  <c r="V23" i="6" s="1"/>
  <c r="T23" i="6"/>
  <c r="X23" i="6" s="1"/>
  <c r="R23" i="6"/>
  <c r="O23" i="6"/>
  <c r="L23" i="6"/>
  <c r="W22" i="6"/>
  <c r="T22" i="6"/>
  <c r="U22" i="6" s="1"/>
  <c r="V22" i="6" s="1"/>
  <c r="R22" i="6"/>
  <c r="O22" i="6"/>
  <c r="L22" i="6"/>
  <c r="W21" i="6"/>
  <c r="V21" i="6"/>
  <c r="U21" i="6"/>
  <c r="T21" i="6"/>
  <c r="X21" i="6" s="1"/>
  <c r="R21" i="6"/>
  <c r="O21" i="6"/>
  <c r="L21" i="6"/>
  <c r="T20" i="6"/>
  <c r="W20" i="6" s="1"/>
  <c r="R20" i="6"/>
  <c r="O20" i="6"/>
  <c r="L20" i="6"/>
  <c r="W19" i="6"/>
  <c r="V19" i="6"/>
  <c r="U19" i="6"/>
  <c r="T19" i="6"/>
  <c r="X19" i="6" s="1"/>
  <c r="R19" i="6"/>
  <c r="O19" i="6"/>
  <c r="L19" i="6"/>
  <c r="U18" i="6"/>
  <c r="V18" i="6" s="1"/>
  <c r="T18" i="6"/>
  <c r="X18" i="6" s="1"/>
  <c r="R18" i="6"/>
  <c r="O18" i="6"/>
  <c r="L18" i="6"/>
  <c r="W17" i="6"/>
  <c r="T17" i="6"/>
  <c r="U17" i="6" s="1"/>
  <c r="V17" i="6" s="1"/>
  <c r="R17" i="6"/>
  <c r="O17" i="6"/>
  <c r="L17" i="6"/>
  <c r="U16" i="6"/>
  <c r="V16" i="6" s="1"/>
  <c r="T16" i="6"/>
  <c r="X16" i="6" s="1"/>
  <c r="R16" i="6"/>
  <c r="O16" i="6"/>
  <c r="L16" i="6"/>
  <c r="T15" i="6"/>
  <c r="W15" i="6" s="1"/>
  <c r="R15" i="6"/>
  <c r="O15" i="6"/>
  <c r="L15" i="6"/>
  <c r="W14" i="6"/>
  <c r="V14" i="6"/>
  <c r="U14" i="6"/>
  <c r="T14" i="6"/>
  <c r="X14" i="6" s="1"/>
  <c r="R14" i="6"/>
  <c r="O14" i="6"/>
  <c r="L14" i="6"/>
  <c r="U13" i="6"/>
  <c r="V13" i="6" s="1"/>
  <c r="T13" i="6"/>
  <c r="X13" i="6" s="1"/>
  <c r="R13" i="6"/>
  <c r="O13" i="6"/>
  <c r="L13" i="6"/>
  <c r="T12" i="6"/>
  <c r="W12" i="6" s="1"/>
  <c r="R12" i="6"/>
  <c r="O12" i="6"/>
  <c r="L12" i="6"/>
  <c r="W11" i="6"/>
  <c r="V11" i="6"/>
  <c r="U11" i="6"/>
  <c r="T11" i="6"/>
  <c r="X11" i="6" s="1"/>
  <c r="R11" i="6"/>
  <c r="O11" i="6"/>
  <c r="L11" i="6"/>
  <c r="U10" i="6"/>
  <c r="V10" i="6" s="1"/>
  <c r="T10" i="6"/>
  <c r="X10" i="6" s="1"/>
  <c r="R10" i="6"/>
  <c r="O10" i="6"/>
  <c r="L10" i="6"/>
  <c r="W9" i="6"/>
  <c r="T9" i="6"/>
  <c r="U9" i="6" s="1"/>
  <c r="V9" i="6" s="1"/>
  <c r="R9" i="6"/>
  <c r="O9" i="6"/>
  <c r="L9" i="6"/>
  <c r="W8" i="6"/>
  <c r="V8" i="6"/>
  <c r="U8" i="6"/>
  <c r="T8" i="6"/>
  <c r="X8" i="6" s="1"/>
  <c r="R8" i="6"/>
  <c r="O8" i="6"/>
  <c r="L8" i="6"/>
  <c r="T7" i="6"/>
  <c r="W7" i="6" s="1"/>
  <c r="R7" i="6"/>
  <c r="O7" i="6"/>
  <c r="L7" i="6"/>
  <c r="D7" i="6"/>
  <c r="D9" i="6" s="1"/>
  <c r="W6" i="6"/>
  <c r="U6" i="6"/>
  <c r="V6" i="6" s="1"/>
  <c r="T6" i="6"/>
  <c r="X6" i="6" s="1"/>
  <c r="R6" i="6"/>
  <c r="O6" i="6"/>
  <c r="L6" i="6"/>
  <c r="W5" i="6"/>
  <c r="U5" i="6"/>
  <c r="V5" i="6" s="1"/>
  <c r="T5" i="6"/>
  <c r="X5" i="6" s="1"/>
  <c r="R5" i="6"/>
  <c r="O5" i="6"/>
  <c r="L5" i="6"/>
  <c r="W4" i="6"/>
  <c r="U4" i="6"/>
  <c r="V4" i="6" s="1"/>
  <c r="T4" i="6"/>
  <c r="R4" i="6"/>
  <c r="O4" i="6"/>
  <c r="L4" i="6"/>
  <c r="H4" i="6"/>
  <c r="S35" i="5"/>
  <c r="Q35" i="5"/>
  <c r="P35" i="5"/>
  <c r="D30" i="5" s="1"/>
  <c r="N35" i="5"/>
  <c r="M35" i="5"/>
  <c r="D29" i="5" s="1"/>
  <c r="K35" i="5"/>
  <c r="J35" i="5"/>
  <c r="D28" i="5" s="1"/>
  <c r="X34" i="5"/>
  <c r="T34" i="5"/>
  <c r="W34" i="5" s="1"/>
  <c r="R34" i="5"/>
  <c r="O34" i="5"/>
  <c r="L34" i="5"/>
  <c r="W33" i="5"/>
  <c r="T33" i="5"/>
  <c r="U33" i="5" s="1"/>
  <c r="V33" i="5" s="1"/>
  <c r="R33" i="5"/>
  <c r="O33" i="5"/>
  <c r="L33" i="5"/>
  <c r="U32" i="5"/>
  <c r="V32" i="5" s="1"/>
  <c r="T32" i="5"/>
  <c r="X32" i="5" s="1"/>
  <c r="R32" i="5"/>
  <c r="O32" i="5"/>
  <c r="L32" i="5"/>
  <c r="T31" i="5"/>
  <c r="W31" i="5" s="1"/>
  <c r="R31" i="5"/>
  <c r="O31" i="5"/>
  <c r="L31" i="5"/>
  <c r="V30" i="5"/>
  <c r="U30" i="5"/>
  <c r="T30" i="5"/>
  <c r="X30" i="5" s="1"/>
  <c r="R30" i="5"/>
  <c r="O30" i="5"/>
  <c r="L30" i="5"/>
  <c r="U29" i="5"/>
  <c r="V29" i="5" s="1"/>
  <c r="T29" i="5"/>
  <c r="X29" i="5" s="1"/>
  <c r="R29" i="5"/>
  <c r="O29" i="5"/>
  <c r="L29" i="5"/>
  <c r="T28" i="5"/>
  <c r="W28" i="5" s="1"/>
  <c r="R28" i="5"/>
  <c r="O28" i="5"/>
  <c r="L28" i="5"/>
  <c r="W27" i="5"/>
  <c r="T27" i="5"/>
  <c r="U27" i="5" s="1"/>
  <c r="V27" i="5" s="1"/>
  <c r="R27" i="5"/>
  <c r="O27" i="5"/>
  <c r="L27" i="5"/>
  <c r="U26" i="5"/>
  <c r="V26" i="5" s="1"/>
  <c r="T26" i="5"/>
  <c r="X26" i="5" s="1"/>
  <c r="R26" i="5"/>
  <c r="O26" i="5"/>
  <c r="L26" i="5"/>
  <c r="X25" i="5"/>
  <c r="T25" i="5"/>
  <c r="W25" i="5" s="1"/>
  <c r="R25" i="5"/>
  <c r="O25" i="5"/>
  <c r="L25" i="5"/>
  <c r="W24" i="5"/>
  <c r="V24" i="5"/>
  <c r="U24" i="5"/>
  <c r="T24" i="5"/>
  <c r="X24" i="5" s="1"/>
  <c r="R24" i="5"/>
  <c r="O24" i="5"/>
  <c r="L24" i="5"/>
  <c r="U23" i="5"/>
  <c r="V23" i="5" s="1"/>
  <c r="T23" i="5"/>
  <c r="X23" i="5" s="1"/>
  <c r="R23" i="5"/>
  <c r="O23" i="5"/>
  <c r="L23" i="5"/>
  <c r="W22" i="5"/>
  <c r="T22" i="5"/>
  <c r="U22" i="5" s="1"/>
  <c r="V22" i="5" s="1"/>
  <c r="R22" i="5"/>
  <c r="O22" i="5"/>
  <c r="L22" i="5"/>
  <c r="W21" i="5"/>
  <c r="V21" i="5"/>
  <c r="U21" i="5"/>
  <c r="T21" i="5"/>
  <c r="X21" i="5" s="1"/>
  <c r="R21" i="5"/>
  <c r="O21" i="5"/>
  <c r="L21" i="5"/>
  <c r="T20" i="5"/>
  <c r="W20" i="5" s="1"/>
  <c r="R20" i="5"/>
  <c r="O20" i="5"/>
  <c r="L20" i="5"/>
  <c r="W19" i="5"/>
  <c r="V19" i="5"/>
  <c r="U19" i="5"/>
  <c r="T19" i="5"/>
  <c r="X19" i="5" s="1"/>
  <c r="R19" i="5"/>
  <c r="O19" i="5"/>
  <c r="L19" i="5"/>
  <c r="U18" i="5"/>
  <c r="V18" i="5" s="1"/>
  <c r="T18" i="5"/>
  <c r="X18" i="5" s="1"/>
  <c r="R18" i="5"/>
  <c r="O18" i="5"/>
  <c r="L18" i="5"/>
  <c r="W17" i="5"/>
  <c r="T17" i="5"/>
  <c r="U17" i="5" s="1"/>
  <c r="V17" i="5" s="1"/>
  <c r="R17" i="5"/>
  <c r="O17" i="5"/>
  <c r="L17" i="5"/>
  <c r="U16" i="5"/>
  <c r="V16" i="5" s="1"/>
  <c r="T16" i="5"/>
  <c r="X16" i="5" s="1"/>
  <c r="R16" i="5"/>
  <c r="O16" i="5"/>
  <c r="L16" i="5"/>
  <c r="T15" i="5"/>
  <c r="W15" i="5" s="1"/>
  <c r="R15" i="5"/>
  <c r="O15" i="5"/>
  <c r="L15" i="5"/>
  <c r="W14" i="5"/>
  <c r="V14" i="5"/>
  <c r="U14" i="5"/>
  <c r="T14" i="5"/>
  <c r="X14" i="5" s="1"/>
  <c r="R14" i="5"/>
  <c r="O14" i="5"/>
  <c r="L14" i="5"/>
  <c r="U13" i="5"/>
  <c r="V13" i="5" s="1"/>
  <c r="T13" i="5"/>
  <c r="X13" i="5" s="1"/>
  <c r="R13" i="5"/>
  <c r="L13" i="5"/>
  <c r="T12" i="5"/>
  <c r="W12" i="5" s="1"/>
  <c r="R12" i="5"/>
  <c r="O12" i="5"/>
  <c r="L12" i="5"/>
  <c r="W11" i="5"/>
  <c r="V11" i="5"/>
  <c r="U11" i="5"/>
  <c r="T11" i="5"/>
  <c r="X11" i="5" s="1"/>
  <c r="R11" i="5"/>
  <c r="O11" i="5"/>
  <c r="L11" i="5"/>
  <c r="U10" i="5"/>
  <c r="V10" i="5" s="1"/>
  <c r="T10" i="5"/>
  <c r="X10" i="5" s="1"/>
  <c r="R10" i="5"/>
  <c r="O10" i="5"/>
  <c r="L10" i="5"/>
  <c r="W9" i="5"/>
  <c r="T9" i="5"/>
  <c r="U9" i="5" s="1"/>
  <c r="V9" i="5" s="1"/>
  <c r="R9" i="5"/>
  <c r="O9" i="5"/>
  <c r="L9" i="5"/>
  <c r="T8" i="5"/>
  <c r="X8" i="5" s="1"/>
  <c r="R8" i="5"/>
  <c r="O8" i="5"/>
  <c r="L8" i="5"/>
  <c r="T7" i="5"/>
  <c r="W7" i="5" s="1"/>
  <c r="R7" i="5"/>
  <c r="O7" i="5"/>
  <c r="L7" i="5"/>
  <c r="D7" i="5"/>
  <c r="D9" i="5" s="1"/>
  <c r="W6" i="5"/>
  <c r="U6" i="5"/>
  <c r="V6" i="5" s="1"/>
  <c r="T6" i="5"/>
  <c r="X6" i="5" s="1"/>
  <c r="R6" i="5"/>
  <c r="O6" i="5"/>
  <c r="L6" i="5"/>
  <c r="W5" i="5"/>
  <c r="U5" i="5"/>
  <c r="V5" i="5" s="1"/>
  <c r="T5" i="5"/>
  <c r="X5" i="5" s="1"/>
  <c r="R5" i="5"/>
  <c r="O5" i="5"/>
  <c r="L5" i="5"/>
  <c r="W4" i="5"/>
  <c r="U4" i="5"/>
  <c r="V4" i="5" s="1"/>
  <c r="T4" i="5"/>
  <c r="R4" i="5"/>
  <c r="O4" i="5"/>
  <c r="L4" i="5"/>
  <c r="S35" i="4"/>
  <c r="Q35" i="4"/>
  <c r="P35" i="4"/>
  <c r="D30" i="4" s="1"/>
  <c r="N35" i="4"/>
  <c r="M35" i="4"/>
  <c r="D29" i="4" s="1"/>
  <c r="K35" i="4"/>
  <c r="J35" i="4"/>
  <c r="D28" i="4" s="1"/>
  <c r="T34" i="4"/>
  <c r="W34" i="4" s="1"/>
  <c r="R34" i="4"/>
  <c r="O34" i="4"/>
  <c r="L34" i="4"/>
  <c r="W33" i="4"/>
  <c r="T33" i="4"/>
  <c r="U33" i="4" s="1"/>
  <c r="V33" i="4" s="1"/>
  <c r="R33" i="4"/>
  <c r="O33" i="4"/>
  <c r="L33" i="4"/>
  <c r="U32" i="4"/>
  <c r="V32" i="4" s="1"/>
  <c r="T32" i="4"/>
  <c r="X32" i="4" s="1"/>
  <c r="R32" i="4"/>
  <c r="O32" i="4"/>
  <c r="L32" i="4"/>
  <c r="T31" i="4"/>
  <c r="W31" i="4" s="1"/>
  <c r="R31" i="4"/>
  <c r="O31" i="4"/>
  <c r="L31" i="4"/>
  <c r="W30" i="4"/>
  <c r="V30" i="4"/>
  <c r="U30" i="4"/>
  <c r="T30" i="4"/>
  <c r="X30" i="4" s="1"/>
  <c r="R30" i="4"/>
  <c r="O30" i="4"/>
  <c r="L30" i="4"/>
  <c r="U29" i="4"/>
  <c r="V29" i="4" s="1"/>
  <c r="T29" i="4"/>
  <c r="X29" i="4" s="1"/>
  <c r="R29" i="4"/>
  <c r="O29" i="4"/>
  <c r="L29" i="4"/>
  <c r="T28" i="4"/>
  <c r="W28" i="4" s="1"/>
  <c r="R28" i="4"/>
  <c r="O28" i="4"/>
  <c r="L28" i="4"/>
  <c r="W27" i="4"/>
  <c r="T27" i="4"/>
  <c r="U27" i="4" s="1"/>
  <c r="V27" i="4" s="1"/>
  <c r="R27" i="4"/>
  <c r="O27" i="4"/>
  <c r="L27" i="4"/>
  <c r="U26" i="4"/>
  <c r="V26" i="4" s="1"/>
  <c r="T26" i="4"/>
  <c r="X26" i="4" s="1"/>
  <c r="R26" i="4"/>
  <c r="O26" i="4"/>
  <c r="L26" i="4"/>
  <c r="T25" i="4"/>
  <c r="W25" i="4" s="1"/>
  <c r="R25" i="4"/>
  <c r="O25" i="4"/>
  <c r="L25" i="4"/>
  <c r="W24" i="4"/>
  <c r="V24" i="4"/>
  <c r="U24" i="4"/>
  <c r="T24" i="4"/>
  <c r="X24" i="4" s="1"/>
  <c r="R24" i="4"/>
  <c r="O24" i="4"/>
  <c r="L24" i="4"/>
  <c r="T23" i="4"/>
  <c r="X23" i="4" s="1"/>
  <c r="R23" i="4"/>
  <c r="O23" i="4"/>
  <c r="T22" i="4"/>
  <c r="U22" i="4" s="1"/>
  <c r="V22" i="4" s="1"/>
  <c r="R22" i="4"/>
  <c r="O22" i="4"/>
  <c r="L22" i="4"/>
  <c r="W21" i="4"/>
  <c r="T21" i="4"/>
  <c r="U21" i="4" s="1"/>
  <c r="V21" i="4" s="1"/>
  <c r="R21" i="4"/>
  <c r="O21" i="4"/>
  <c r="L21" i="4"/>
  <c r="T20" i="4"/>
  <c r="W20" i="4" s="1"/>
  <c r="R20" i="4"/>
  <c r="O20" i="4"/>
  <c r="L20" i="4"/>
  <c r="W19" i="4"/>
  <c r="U19" i="4"/>
  <c r="V19" i="4" s="1"/>
  <c r="R19" i="4"/>
  <c r="O19" i="4"/>
  <c r="L19" i="4"/>
  <c r="U18" i="4"/>
  <c r="V18" i="4" s="1"/>
  <c r="T18" i="4"/>
  <c r="X18" i="4" s="1"/>
  <c r="R18" i="4"/>
  <c r="O18" i="4"/>
  <c r="L18" i="4"/>
  <c r="W17" i="4"/>
  <c r="T17" i="4"/>
  <c r="U17" i="4" s="1"/>
  <c r="V17" i="4" s="1"/>
  <c r="R17" i="4"/>
  <c r="O17" i="4"/>
  <c r="L17" i="4"/>
  <c r="U16" i="4"/>
  <c r="V16" i="4" s="1"/>
  <c r="T16" i="4"/>
  <c r="X16" i="4" s="1"/>
  <c r="R16" i="4"/>
  <c r="O16" i="4"/>
  <c r="L16" i="4"/>
  <c r="T15" i="4"/>
  <c r="W15" i="4" s="1"/>
  <c r="R15" i="4"/>
  <c r="O15" i="4"/>
  <c r="L15" i="4"/>
  <c r="W14" i="4"/>
  <c r="T14" i="4"/>
  <c r="U14" i="4" s="1"/>
  <c r="V14" i="4" s="1"/>
  <c r="R14" i="4"/>
  <c r="O14" i="4"/>
  <c r="L14" i="4"/>
  <c r="U13" i="4"/>
  <c r="V13" i="4" s="1"/>
  <c r="T13" i="4"/>
  <c r="X13" i="4" s="1"/>
  <c r="R13" i="4"/>
  <c r="O13" i="4"/>
  <c r="L13" i="4"/>
  <c r="T12" i="4"/>
  <c r="W12" i="4" s="1"/>
  <c r="R12" i="4"/>
  <c r="O12" i="4"/>
  <c r="L12" i="4"/>
  <c r="T11" i="4"/>
  <c r="U11" i="4" s="1"/>
  <c r="V11" i="4" s="1"/>
  <c r="R11" i="4"/>
  <c r="O11" i="4"/>
  <c r="L11" i="4"/>
  <c r="U10" i="4"/>
  <c r="V10" i="4" s="1"/>
  <c r="T10" i="4"/>
  <c r="X10" i="4" s="1"/>
  <c r="R10" i="4"/>
  <c r="O10" i="4"/>
  <c r="L10" i="4"/>
  <c r="W9" i="4"/>
  <c r="T9" i="4"/>
  <c r="U9" i="4" s="1"/>
  <c r="V9" i="4" s="1"/>
  <c r="R9" i="4"/>
  <c r="O9" i="4"/>
  <c r="L9" i="4"/>
  <c r="W8" i="4"/>
  <c r="T8" i="4"/>
  <c r="X8" i="4" s="1"/>
  <c r="R8" i="4"/>
  <c r="O8" i="4"/>
  <c r="L8" i="4"/>
  <c r="T7" i="4"/>
  <c r="W7" i="4" s="1"/>
  <c r="R7" i="4"/>
  <c r="O7" i="4"/>
  <c r="L7" i="4"/>
  <c r="D7" i="4"/>
  <c r="D9" i="4" s="1"/>
  <c r="W6" i="4"/>
  <c r="T6" i="4"/>
  <c r="U6" i="4" s="1"/>
  <c r="V6" i="4" s="1"/>
  <c r="R6" i="4"/>
  <c r="O6" i="4"/>
  <c r="L6" i="4"/>
  <c r="W5" i="4"/>
  <c r="U5" i="4"/>
  <c r="V5" i="4" s="1"/>
  <c r="T5" i="4"/>
  <c r="X5" i="4" s="1"/>
  <c r="R5" i="4"/>
  <c r="O5" i="4"/>
  <c r="L5" i="4"/>
  <c r="W4" i="4"/>
  <c r="T4" i="4"/>
  <c r="U4" i="4" s="1"/>
  <c r="R4" i="4"/>
  <c r="O4" i="4"/>
  <c r="L4" i="4"/>
  <c r="S35" i="3"/>
  <c r="Q35" i="3"/>
  <c r="P35" i="3"/>
  <c r="D30" i="3" s="1"/>
  <c r="N35" i="3"/>
  <c r="M35" i="3"/>
  <c r="K35" i="3"/>
  <c r="J35" i="3"/>
  <c r="W34" i="3"/>
  <c r="V34" i="3"/>
  <c r="U34" i="3"/>
  <c r="T34" i="3"/>
  <c r="X34" i="3" s="1"/>
  <c r="R34" i="3"/>
  <c r="O34" i="3"/>
  <c r="L34" i="3"/>
  <c r="U33" i="3"/>
  <c r="V33" i="3" s="1"/>
  <c r="T33" i="3"/>
  <c r="X33" i="3" s="1"/>
  <c r="R33" i="3"/>
  <c r="O33" i="3"/>
  <c r="L33" i="3"/>
  <c r="W32" i="3"/>
  <c r="T32" i="3"/>
  <c r="X32" i="3" s="1"/>
  <c r="R32" i="3"/>
  <c r="O32" i="3"/>
  <c r="L32" i="3"/>
  <c r="W31" i="3"/>
  <c r="V31" i="3"/>
  <c r="U31" i="3"/>
  <c r="T31" i="3"/>
  <c r="X31" i="3" s="1"/>
  <c r="R31" i="3"/>
  <c r="O31" i="3"/>
  <c r="L31" i="3"/>
  <c r="T30" i="3"/>
  <c r="W30" i="3" s="1"/>
  <c r="R30" i="3"/>
  <c r="O30" i="3"/>
  <c r="L30" i="3"/>
  <c r="W29" i="3"/>
  <c r="T29" i="3"/>
  <c r="U29" i="3" s="1"/>
  <c r="V29" i="3" s="1"/>
  <c r="R29" i="3"/>
  <c r="O29" i="3"/>
  <c r="L29" i="3"/>
  <c r="D29" i="3"/>
  <c r="W28" i="3"/>
  <c r="U28" i="3"/>
  <c r="V28" i="3" s="1"/>
  <c r="T28" i="3"/>
  <c r="X28" i="3" s="1"/>
  <c r="R28" i="3"/>
  <c r="O28" i="3"/>
  <c r="L28" i="3"/>
  <c r="D28" i="3"/>
  <c r="U27" i="3"/>
  <c r="V27" i="3" s="1"/>
  <c r="T27" i="3"/>
  <c r="X27" i="3" s="1"/>
  <c r="R27" i="3"/>
  <c r="O27" i="3"/>
  <c r="L27" i="3"/>
  <c r="W26" i="3"/>
  <c r="T26" i="3"/>
  <c r="X26" i="3" s="1"/>
  <c r="R26" i="3"/>
  <c r="O26" i="3"/>
  <c r="L26" i="3"/>
  <c r="W25" i="3"/>
  <c r="V25" i="3"/>
  <c r="U25" i="3"/>
  <c r="T25" i="3"/>
  <c r="X25" i="3" s="1"/>
  <c r="R25" i="3"/>
  <c r="O25" i="3"/>
  <c r="L25" i="3"/>
  <c r="T24" i="3"/>
  <c r="W24" i="3" s="1"/>
  <c r="R24" i="3"/>
  <c r="O24" i="3"/>
  <c r="L24" i="3"/>
  <c r="W23" i="3"/>
  <c r="T23" i="3"/>
  <c r="X23" i="3" s="1"/>
  <c r="R23" i="3"/>
  <c r="O23" i="3"/>
  <c r="L23" i="3"/>
  <c r="U22" i="3"/>
  <c r="V22" i="3" s="1"/>
  <c r="T22" i="3"/>
  <c r="X22" i="3" s="1"/>
  <c r="R22" i="3"/>
  <c r="O22" i="3"/>
  <c r="L22" i="3"/>
  <c r="T21" i="3"/>
  <c r="W21" i="3" s="1"/>
  <c r="R21" i="3"/>
  <c r="O21" i="3"/>
  <c r="L21" i="3"/>
  <c r="W20" i="3"/>
  <c r="V20" i="3"/>
  <c r="U20" i="3"/>
  <c r="T20" i="3"/>
  <c r="X20" i="3" s="1"/>
  <c r="R20" i="3"/>
  <c r="O20" i="3"/>
  <c r="L20" i="3"/>
  <c r="T19" i="3"/>
  <c r="W19" i="3" s="1"/>
  <c r="R19" i="3"/>
  <c r="O19" i="3"/>
  <c r="L19" i="3"/>
  <c r="W18" i="3"/>
  <c r="T18" i="3"/>
  <c r="U18" i="3" s="1"/>
  <c r="V18" i="3" s="1"/>
  <c r="R18" i="3"/>
  <c r="O18" i="3"/>
  <c r="L18" i="3"/>
  <c r="U17" i="3"/>
  <c r="V17" i="3" s="1"/>
  <c r="T17" i="3"/>
  <c r="X17" i="3" s="1"/>
  <c r="R17" i="3"/>
  <c r="O17" i="3"/>
  <c r="L17" i="3"/>
  <c r="W16" i="3"/>
  <c r="T16" i="3"/>
  <c r="U16" i="3" s="1"/>
  <c r="V16" i="3" s="1"/>
  <c r="R16" i="3"/>
  <c r="O16" i="3"/>
  <c r="L16" i="3"/>
  <c r="W15" i="3"/>
  <c r="V15" i="3"/>
  <c r="U15" i="3"/>
  <c r="T15" i="3"/>
  <c r="X15" i="3" s="1"/>
  <c r="R15" i="3"/>
  <c r="O15" i="3"/>
  <c r="L15" i="3"/>
  <c r="T14" i="3"/>
  <c r="W14" i="3" s="1"/>
  <c r="R14" i="3"/>
  <c r="O14" i="3"/>
  <c r="L14" i="3"/>
  <c r="W13" i="3"/>
  <c r="T13" i="3"/>
  <c r="X13" i="3" s="1"/>
  <c r="R13" i="3"/>
  <c r="O13" i="3"/>
  <c r="L13" i="3"/>
  <c r="W12" i="3"/>
  <c r="T12" i="3"/>
  <c r="U12" i="3" s="1"/>
  <c r="V12" i="3" s="1"/>
  <c r="R12" i="3"/>
  <c r="O12" i="3"/>
  <c r="L12" i="3"/>
  <c r="T11" i="3"/>
  <c r="W11" i="3" s="1"/>
  <c r="R11" i="3"/>
  <c r="O11" i="3"/>
  <c r="L11" i="3"/>
  <c r="W10" i="3"/>
  <c r="T10" i="3"/>
  <c r="X10" i="3" s="1"/>
  <c r="R10" i="3"/>
  <c r="O10" i="3"/>
  <c r="L10" i="3"/>
  <c r="W9" i="3"/>
  <c r="U9" i="3"/>
  <c r="V9" i="3" s="1"/>
  <c r="T9" i="3"/>
  <c r="X9" i="3" s="1"/>
  <c r="R9" i="3"/>
  <c r="O9" i="3"/>
  <c r="L9" i="3"/>
  <c r="T8" i="3"/>
  <c r="W8" i="3" s="1"/>
  <c r="R8" i="3"/>
  <c r="O8" i="3"/>
  <c r="L8" i="3"/>
  <c r="W7" i="3"/>
  <c r="T7" i="3"/>
  <c r="U7" i="3" s="1"/>
  <c r="V7" i="3" s="1"/>
  <c r="R7" i="3"/>
  <c r="O7" i="3"/>
  <c r="L7" i="3"/>
  <c r="D7" i="3"/>
  <c r="W6" i="3"/>
  <c r="U6" i="3"/>
  <c r="V6" i="3" s="1"/>
  <c r="T6" i="3"/>
  <c r="X6" i="3" s="1"/>
  <c r="R6" i="3"/>
  <c r="O6" i="3"/>
  <c r="L6" i="3"/>
  <c r="W5" i="3"/>
  <c r="T5" i="3"/>
  <c r="X5" i="3" s="1"/>
  <c r="R5" i="3"/>
  <c r="O5" i="3"/>
  <c r="L5" i="3"/>
  <c r="T4" i="3"/>
  <c r="U4" i="3" s="1"/>
  <c r="R4" i="3"/>
  <c r="O4" i="3"/>
  <c r="L4" i="3"/>
  <c r="H4" i="13" l="1"/>
  <c r="I4" i="13" s="1"/>
  <c r="H4" i="12"/>
  <c r="H4" i="11"/>
  <c r="H5" i="11" s="1"/>
  <c r="I5" i="11" s="1"/>
  <c r="H4" i="10"/>
  <c r="W6" i="10"/>
  <c r="U23" i="10"/>
  <c r="V23" i="10" s="1"/>
  <c r="D32" i="10"/>
  <c r="D34" i="10" s="1"/>
  <c r="U6" i="10"/>
  <c r="V6" i="10" s="1"/>
  <c r="U21" i="10"/>
  <c r="V21" i="10" s="1"/>
  <c r="U32" i="10"/>
  <c r="V32" i="10" s="1"/>
  <c r="T35" i="10"/>
  <c r="D24" i="10" s="1"/>
  <c r="U6" i="9"/>
  <c r="V6" i="9" s="1"/>
  <c r="W6" i="9"/>
  <c r="U16" i="9"/>
  <c r="V16" i="9" s="1"/>
  <c r="D32" i="9"/>
  <c r="U32" i="9"/>
  <c r="V32" i="9" s="1"/>
  <c r="T35" i="9"/>
  <c r="D24" i="9" s="1"/>
  <c r="U14" i="9"/>
  <c r="V14" i="9" s="1"/>
  <c r="W14" i="9"/>
  <c r="U8" i="9"/>
  <c r="V8" i="9" s="1"/>
  <c r="H4" i="9"/>
  <c r="H5" i="9" s="1"/>
  <c r="I5" i="9" s="1"/>
  <c r="H4" i="7"/>
  <c r="H4" i="8"/>
  <c r="H5" i="8" s="1"/>
  <c r="D32" i="7"/>
  <c r="D34" i="7" s="1"/>
  <c r="T35" i="7"/>
  <c r="D32" i="6"/>
  <c r="U32" i="6"/>
  <c r="V32" i="6" s="1"/>
  <c r="W33" i="6"/>
  <c r="T35" i="6"/>
  <c r="D22" i="6" s="1"/>
  <c r="T35" i="5"/>
  <c r="U8" i="5"/>
  <c r="V8" i="5" s="1"/>
  <c r="W8" i="5"/>
  <c r="D32" i="5"/>
  <c r="D34" i="5" s="1"/>
  <c r="U23" i="4"/>
  <c r="V23" i="4" s="1"/>
  <c r="U8" i="4"/>
  <c r="V8" i="4" s="1"/>
  <c r="W22" i="4"/>
  <c r="D32" i="4"/>
  <c r="D34" i="4" s="1"/>
  <c r="W11" i="4"/>
  <c r="T35" i="3"/>
  <c r="D34" i="13"/>
  <c r="D35" i="13"/>
  <c r="H5" i="13"/>
  <c r="D22" i="13"/>
  <c r="D24" i="13"/>
  <c r="X25" i="13"/>
  <c r="X31" i="13"/>
  <c r="X4" i="13"/>
  <c r="U7" i="13"/>
  <c r="V7" i="13" s="1"/>
  <c r="X9" i="13"/>
  <c r="U12" i="13"/>
  <c r="V12" i="13" s="1"/>
  <c r="U15" i="13"/>
  <c r="V15" i="13" s="1"/>
  <c r="D16" i="13"/>
  <c r="X17" i="13"/>
  <c r="U20" i="13"/>
  <c r="V20" i="13" s="1"/>
  <c r="X22" i="13"/>
  <c r="U25" i="13"/>
  <c r="V25" i="13" s="1"/>
  <c r="D26" i="13"/>
  <c r="X27" i="13"/>
  <c r="U28" i="13"/>
  <c r="V28" i="13" s="1"/>
  <c r="U31" i="13"/>
  <c r="V31" i="13" s="1"/>
  <c r="X33" i="13"/>
  <c r="U34" i="13"/>
  <c r="V34" i="13" s="1"/>
  <c r="D19" i="13"/>
  <c r="X28" i="13"/>
  <c r="W10" i="13"/>
  <c r="X11" i="13"/>
  <c r="W13" i="13"/>
  <c r="W35" i="13" s="1"/>
  <c r="X14" i="13"/>
  <c r="W16" i="13"/>
  <c r="W18" i="13"/>
  <c r="W23" i="13"/>
  <c r="W26" i="13"/>
  <c r="W29" i="13"/>
  <c r="W32" i="13"/>
  <c r="X7" i="13"/>
  <c r="X12" i="13"/>
  <c r="X20" i="13"/>
  <c r="H5" i="12"/>
  <c r="D22" i="12"/>
  <c r="D24" i="12"/>
  <c r="D34" i="12"/>
  <c r="D35" i="12"/>
  <c r="X20" i="12"/>
  <c r="X25" i="12"/>
  <c r="X28" i="12"/>
  <c r="I4" i="12"/>
  <c r="X4" i="12"/>
  <c r="U7" i="12"/>
  <c r="V7" i="12" s="1"/>
  <c r="X9" i="12"/>
  <c r="U12" i="12"/>
  <c r="V12" i="12" s="1"/>
  <c r="U15" i="12"/>
  <c r="V15" i="12" s="1"/>
  <c r="D16" i="12"/>
  <c r="X17" i="12"/>
  <c r="U20" i="12"/>
  <c r="V20" i="12" s="1"/>
  <c r="X22" i="12"/>
  <c r="U25" i="12"/>
  <c r="V25" i="12" s="1"/>
  <c r="D26" i="12"/>
  <c r="X27" i="12"/>
  <c r="U28" i="12"/>
  <c r="V28" i="12" s="1"/>
  <c r="W30" i="12"/>
  <c r="U31" i="12"/>
  <c r="V31" i="12" s="1"/>
  <c r="X33" i="12"/>
  <c r="U34" i="12"/>
  <c r="V34" i="12" s="1"/>
  <c r="X7" i="12"/>
  <c r="D19" i="12"/>
  <c r="W10" i="12"/>
  <c r="W35" i="12" s="1"/>
  <c r="W13" i="12"/>
  <c r="W16" i="12"/>
  <c r="W18" i="12"/>
  <c r="W23" i="12"/>
  <c r="W26" i="12"/>
  <c r="W29" i="12"/>
  <c r="X30" i="12"/>
  <c r="W32" i="12"/>
  <c r="U35" i="12"/>
  <c r="X12" i="12"/>
  <c r="X15" i="12"/>
  <c r="X31" i="12"/>
  <c r="D34" i="11"/>
  <c r="D35" i="11"/>
  <c r="D22" i="11"/>
  <c r="D24" i="11"/>
  <c r="X12" i="11"/>
  <c r="X25" i="11"/>
  <c r="X31" i="11"/>
  <c r="I4" i="11"/>
  <c r="X4" i="11"/>
  <c r="U7" i="11"/>
  <c r="V7" i="11" s="1"/>
  <c r="X9" i="11"/>
  <c r="U12" i="11"/>
  <c r="V12" i="11" s="1"/>
  <c r="U15" i="11"/>
  <c r="V15" i="11" s="1"/>
  <c r="D16" i="11"/>
  <c r="X17" i="11"/>
  <c r="U20" i="11"/>
  <c r="V20" i="11" s="1"/>
  <c r="X22" i="11"/>
  <c r="U25" i="11"/>
  <c r="V25" i="11" s="1"/>
  <c r="D26" i="11"/>
  <c r="X27" i="11"/>
  <c r="U28" i="11"/>
  <c r="V28" i="11" s="1"/>
  <c r="W30" i="11"/>
  <c r="U31" i="11"/>
  <c r="V31" i="11" s="1"/>
  <c r="X33" i="11"/>
  <c r="U34" i="11"/>
  <c r="V34" i="11" s="1"/>
  <c r="D19" i="11"/>
  <c r="X28" i="11"/>
  <c r="W10" i="11"/>
  <c r="W13" i="11"/>
  <c r="W35" i="11" s="1"/>
  <c r="W16" i="11"/>
  <c r="W18" i="11"/>
  <c r="W23" i="11"/>
  <c r="W26" i="11"/>
  <c r="W29" i="11"/>
  <c r="W32" i="11"/>
  <c r="X15" i="11"/>
  <c r="X20" i="11"/>
  <c r="H5" i="10"/>
  <c r="X31" i="10"/>
  <c r="I4" i="10"/>
  <c r="X4" i="10"/>
  <c r="U7" i="10"/>
  <c r="V7" i="10" s="1"/>
  <c r="X9" i="10"/>
  <c r="U12" i="10"/>
  <c r="V12" i="10" s="1"/>
  <c r="U15" i="10"/>
  <c r="V15" i="10" s="1"/>
  <c r="D16" i="10"/>
  <c r="X17" i="10"/>
  <c r="U20" i="10"/>
  <c r="V20" i="10" s="1"/>
  <c r="X22" i="10"/>
  <c r="U25" i="10"/>
  <c r="V25" i="10" s="1"/>
  <c r="D26" i="10"/>
  <c r="X27" i="10"/>
  <c r="U28" i="10"/>
  <c r="V28" i="10" s="1"/>
  <c r="U31" i="10"/>
  <c r="V31" i="10" s="1"/>
  <c r="X33" i="10"/>
  <c r="U34" i="10"/>
  <c r="V34" i="10" s="1"/>
  <c r="X7" i="10"/>
  <c r="X12" i="10"/>
  <c r="X15" i="10"/>
  <c r="D19" i="10"/>
  <c r="W10" i="10"/>
  <c r="W13" i="10"/>
  <c r="W16" i="10"/>
  <c r="W18" i="10"/>
  <c r="W23" i="10"/>
  <c r="W26" i="10"/>
  <c r="W29" i="10"/>
  <c r="W32" i="10"/>
  <c r="X20" i="10"/>
  <c r="X25" i="10"/>
  <c r="X28" i="10"/>
  <c r="X34" i="10"/>
  <c r="H6" i="9"/>
  <c r="D34" i="9"/>
  <c r="D35" i="9"/>
  <c r="D22" i="9"/>
  <c r="X12" i="9"/>
  <c r="X20" i="9"/>
  <c r="I4" i="9"/>
  <c r="X4" i="9"/>
  <c r="U7" i="9"/>
  <c r="V7" i="9" s="1"/>
  <c r="X9" i="9"/>
  <c r="U12" i="9"/>
  <c r="V12" i="9" s="1"/>
  <c r="U15" i="9"/>
  <c r="V15" i="9" s="1"/>
  <c r="D16" i="9"/>
  <c r="X17" i="9"/>
  <c r="U20" i="9"/>
  <c r="V20" i="9" s="1"/>
  <c r="X22" i="9"/>
  <c r="U25" i="9"/>
  <c r="V25" i="9" s="1"/>
  <c r="D26" i="9"/>
  <c r="X27" i="9"/>
  <c r="U28" i="9"/>
  <c r="V28" i="9" s="1"/>
  <c r="W30" i="9"/>
  <c r="U31" i="9"/>
  <c r="V31" i="9" s="1"/>
  <c r="X33" i="9"/>
  <c r="U34" i="9"/>
  <c r="V34" i="9" s="1"/>
  <c r="X7" i="9"/>
  <c r="X15" i="9"/>
  <c r="D19" i="9"/>
  <c r="X25" i="9"/>
  <c r="X28" i="9"/>
  <c r="X31" i="9"/>
  <c r="W10" i="9"/>
  <c r="W13" i="9"/>
  <c r="W16" i="9"/>
  <c r="W18" i="9"/>
  <c r="W23" i="9"/>
  <c r="W26" i="9"/>
  <c r="W29" i="9"/>
  <c r="X30" i="9"/>
  <c r="W32" i="9"/>
  <c r="X34" i="9"/>
  <c r="D34" i="8"/>
  <c r="D35" i="8"/>
  <c r="I5" i="8"/>
  <c r="H6" i="8"/>
  <c r="D22" i="8"/>
  <c r="D24" i="8"/>
  <c r="X7" i="8"/>
  <c r="X12" i="8"/>
  <c r="X15" i="8"/>
  <c r="X28" i="8"/>
  <c r="X31" i="8"/>
  <c r="I4" i="8"/>
  <c r="X4" i="8"/>
  <c r="U7" i="8"/>
  <c r="V7" i="8" s="1"/>
  <c r="X9" i="8"/>
  <c r="U12" i="8"/>
  <c r="V12" i="8" s="1"/>
  <c r="W14" i="8"/>
  <c r="W35" i="8" s="1"/>
  <c r="U15" i="8"/>
  <c r="V15" i="8" s="1"/>
  <c r="D16" i="8"/>
  <c r="W19" i="8"/>
  <c r="U20" i="8"/>
  <c r="V20" i="8" s="1"/>
  <c r="W21" i="8"/>
  <c r="W24" i="8"/>
  <c r="U25" i="8"/>
  <c r="V25" i="8" s="1"/>
  <c r="D26" i="8"/>
  <c r="U28" i="8"/>
  <c r="V28" i="8" s="1"/>
  <c r="W30" i="8"/>
  <c r="U31" i="8"/>
  <c r="V31" i="8" s="1"/>
  <c r="X33" i="8"/>
  <c r="U34" i="8"/>
  <c r="V34" i="8" s="1"/>
  <c r="D19" i="8"/>
  <c r="X25" i="8"/>
  <c r="X34" i="8"/>
  <c r="X8" i="8"/>
  <c r="X11" i="8"/>
  <c r="X14" i="8"/>
  <c r="X19" i="8"/>
  <c r="X21" i="8"/>
  <c r="X24" i="8"/>
  <c r="W29" i="8"/>
  <c r="X30" i="8"/>
  <c r="W32" i="8"/>
  <c r="U35" i="8"/>
  <c r="X20" i="8"/>
  <c r="D22" i="7"/>
  <c r="D24" i="7"/>
  <c r="D19" i="7"/>
  <c r="X28" i="7"/>
  <c r="X31" i="7"/>
  <c r="I4" i="7"/>
  <c r="X4" i="7"/>
  <c r="U7" i="7"/>
  <c r="V7" i="7" s="1"/>
  <c r="X9" i="7"/>
  <c r="U12" i="7"/>
  <c r="V12" i="7" s="1"/>
  <c r="W14" i="7"/>
  <c r="U15" i="7"/>
  <c r="V15" i="7" s="1"/>
  <c r="D16" i="7"/>
  <c r="W19" i="7"/>
  <c r="U20" i="7"/>
  <c r="V20" i="7" s="1"/>
  <c r="W21" i="7"/>
  <c r="W35" i="7" s="1"/>
  <c r="X22" i="7"/>
  <c r="W24" i="7"/>
  <c r="U25" i="7"/>
  <c r="V25" i="7" s="1"/>
  <c r="D26" i="7"/>
  <c r="X27" i="7"/>
  <c r="U28" i="7"/>
  <c r="V28" i="7" s="1"/>
  <c r="W30" i="7"/>
  <c r="U31" i="7"/>
  <c r="V31" i="7" s="1"/>
  <c r="X33" i="7"/>
  <c r="U34" i="7"/>
  <c r="V34" i="7" s="1"/>
  <c r="X7" i="7"/>
  <c r="X12" i="7"/>
  <c r="X15" i="7"/>
  <c r="X25" i="7"/>
  <c r="H5" i="7"/>
  <c r="X8" i="7"/>
  <c r="X11" i="7"/>
  <c r="X14" i="7"/>
  <c r="X19" i="7"/>
  <c r="X21" i="7"/>
  <c r="X24" i="7"/>
  <c r="W29" i="7"/>
  <c r="X30" i="7"/>
  <c r="W32" i="7"/>
  <c r="X20" i="7"/>
  <c r="H5" i="6"/>
  <c r="D34" i="6"/>
  <c r="D35" i="6"/>
  <c r="X28" i="6"/>
  <c r="I4" i="6"/>
  <c r="X4" i="6"/>
  <c r="U7" i="6"/>
  <c r="V7" i="6" s="1"/>
  <c r="X9" i="6"/>
  <c r="U12" i="6"/>
  <c r="V12" i="6" s="1"/>
  <c r="U15" i="6"/>
  <c r="V15" i="6" s="1"/>
  <c r="D16" i="6"/>
  <c r="X17" i="6"/>
  <c r="U20" i="6"/>
  <c r="V20" i="6" s="1"/>
  <c r="X22" i="6"/>
  <c r="U25" i="6"/>
  <c r="V25" i="6" s="1"/>
  <c r="D26" i="6"/>
  <c r="X27" i="6"/>
  <c r="U28" i="6"/>
  <c r="V28" i="6" s="1"/>
  <c r="U31" i="6"/>
  <c r="V31" i="6" s="1"/>
  <c r="X33" i="6"/>
  <c r="U34" i="6"/>
  <c r="V34" i="6" s="1"/>
  <c r="X15" i="6"/>
  <c r="X25" i="6"/>
  <c r="X31" i="6"/>
  <c r="W10" i="6"/>
  <c r="W35" i="6" s="1"/>
  <c r="W13" i="6"/>
  <c r="W16" i="6"/>
  <c r="W18" i="6"/>
  <c r="W23" i="6"/>
  <c r="W26" i="6"/>
  <c r="W29" i="6"/>
  <c r="W32" i="6"/>
  <c r="U35" i="6"/>
  <c r="X7" i="6"/>
  <c r="X12" i="6"/>
  <c r="D19" i="6"/>
  <c r="X20" i="6"/>
  <c r="X34" i="6"/>
  <c r="H4" i="4"/>
  <c r="H4" i="5"/>
  <c r="H5" i="5" s="1"/>
  <c r="I5" i="5" s="1"/>
  <c r="H6" i="5"/>
  <c r="D22" i="5"/>
  <c r="D24" i="5"/>
  <c r="X15" i="5"/>
  <c r="X20" i="5"/>
  <c r="X28" i="5"/>
  <c r="X31" i="5"/>
  <c r="I4" i="5"/>
  <c r="X4" i="5"/>
  <c r="U7" i="5"/>
  <c r="V7" i="5" s="1"/>
  <c r="X9" i="5"/>
  <c r="U12" i="5"/>
  <c r="V12" i="5" s="1"/>
  <c r="U15" i="5"/>
  <c r="V15" i="5" s="1"/>
  <c r="D16" i="5"/>
  <c r="X17" i="5"/>
  <c r="U20" i="5"/>
  <c r="V20" i="5" s="1"/>
  <c r="X22" i="5"/>
  <c r="U25" i="5"/>
  <c r="V25" i="5" s="1"/>
  <c r="D26" i="5"/>
  <c r="X27" i="5"/>
  <c r="U28" i="5"/>
  <c r="V28" i="5" s="1"/>
  <c r="W30" i="5"/>
  <c r="U31" i="5"/>
  <c r="V31" i="5" s="1"/>
  <c r="X33" i="5"/>
  <c r="U34" i="5"/>
  <c r="V34" i="5" s="1"/>
  <c r="X7" i="5"/>
  <c r="X12" i="5"/>
  <c r="D19" i="5"/>
  <c r="W10" i="5"/>
  <c r="W13" i="5"/>
  <c r="W16" i="5"/>
  <c r="W18" i="5"/>
  <c r="W23" i="5"/>
  <c r="W26" i="5"/>
  <c r="W29" i="5"/>
  <c r="W32" i="5"/>
  <c r="H5" i="4"/>
  <c r="V4" i="4"/>
  <c r="X15" i="4"/>
  <c r="X20" i="4"/>
  <c r="I4" i="4"/>
  <c r="X4" i="4"/>
  <c r="X6" i="4"/>
  <c r="U7" i="4"/>
  <c r="V7" i="4" s="1"/>
  <c r="X9" i="4"/>
  <c r="U12" i="4"/>
  <c r="V12" i="4" s="1"/>
  <c r="U15" i="4"/>
  <c r="V15" i="4" s="1"/>
  <c r="D16" i="4"/>
  <c r="X17" i="4"/>
  <c r="U20" i="4"/>
  <c r="V20" i="4" s="1"/>
  <c r="X22" i="4"/>
  <c r="U25" i="4"/>
  <c r="V25" i="4" s="1"/>
  <c r="D26" i="4"/>
  <c r="X27" i="4"/>
  <c r="U28" i="4"/>
  <c r="V28" i="4" s="1"/>
  <c r="U31" i="4"/>
  <c r="V31" i="4" s="1"/>
  <c r="X33" i="4"/>
  <c r="U34" i="4"/>
  <c r="V34" i="4" s="1"/>
  <c r="T35" i="4"/>
  <c r="X12" i="4"/>
  <c r="X28" i="4"/>
  <c r="X34" i="4"/>
  <c r="W10" i="4"/>
  <c r="X11" i="4"/>
  <c r="W13" i="4"/>
  <c r="X14" i="4"/>
  <c r="W16" i="4"/>
  <c r="W18" i="4"/>
  <c r="X19" i="4"/>
  <c r="X21" i="4"/>
  <c r="W23" i="4"/>
  <c r="W26" i="4"/>
  <c r="W29" i="4"/>
  <c r="W32" i="4"/>
  <c r="X7" i="4"/>
  <c r="D19" i="4"/>
  <c r="X25" i="4"/>
  <c r="X31" i="4"/>
  <c r="D22" i="3"/>
  <c r="D24" i="3"/>
  <c r="H4" i="3"/>
  <c r="D9" i="3"/>
  <c r="V4" i="3"/>
  <c r="D32" i="3"/>
  <c r="X8" i="3"/>
  <c r="X11" i="3"/>
  <c r="X14" i="3"/>
  <c r="X19" i="3"/>
  <c r="X21" i="3"/>
  <c r="X24" i="3"/>
  <c r="X16" i="3"/>
  <c r="X18" i="3"/>
  <c r="U19" i="3"/>
  <c r="V19" i="3" s="1"/>
  <c r="U21" i="3"/>
  <c r="V21" i="3" s="1"/>
  <c r="X29" i="3"/>
  <c r="U30" i="3"/>
  <c r="V30" i="3" s="1"/>
  <c r="W4" i="3"/>
  <c r="U5" i="3"/>
  <c r="V5" i="3" s="1"/>
  <c r="X7" i="3"/>
  <c r="U10" i="3"/>
  <c r="V10" i="3" s="1"/>
  <c r="X12" i="3"/>
  <c r="U13" i="3"/>
  <c r="V13" i="3" s="1"/>
  <c r="W17" i="3"/>
  <c r="D19" i="3"/>
  <c r="W22" i="3"/>
  <c r="U23" i="3"/>
  <c r="V23" i="3" s="1"/>
  <c r="U26" i="3"/>
  <c r="V26" i="3" s="1"/>
  <c r="W27" i="3"/>
  <c r="U32" i="3"/>
  <c r="V32" i="3" s="1"/>
  <c r="W33" i="3"/>
  <c r="X30" i="3"/>
  <c r="U8" i="3"/>
  <c r="V8" i="3" s="1"/>
  <c r="U11" i="3"/>
  <c r="V11" i="3" s="1"/>
  <c r="U14" i="3"/>
  <c r="V14" i="3" s="1"/>
  <c r="U24" i="3"/>
  <c r="V24" i="3" s="1"/>
  <c r="X4" i="3"/>
  <c r="D16" i="3"/>
  <c r="D26" i="3"/>
  <c r="D30" i="1"/>
  <c r="D29" i="1"/>
  <c r="J35" i="1"/>
  <c r="D28" i="1" s="1"/>
  <c r="D32" i="1" s="1"/>
  <c r="S35" i="1"/>
  <c r="K35" i="1"/>
  <c r="M35" i="1"/>
  <c r="N35" i="1"/>
  <c r="P35" i="1"/>
  <c r="Q35" i="1"/>
  <c r="H6" i="11" l="1"/>
  <c r="H7" i="11" s="1"/>
  <c r="D22" i="10"/>
  <c r="D35" i="10"/>
  <c r="W35" i="10"/>
  <c r="W35" i="9"/>
  <c r="D35" i="7"/>
  <c r="D24" i="6"/>
  <c r="W35" i="5"/>
  <c r="D35" i="5"/>
  <c r="W35" i="4"/>
  <c r="D35" i="4"/>
  <c r="I5" i="13"/>
  <c r="H6" i="13"/>
  <c r="U35" i="13"/>
  <c r="I5" i="12"/>
  <c r="H6" i="12"/>
  <c r="U35" i="11"/>
  <c r="U35" i="10"/>
  <c r="I5" i="10"/>
  <c r="H6" i="10"/>
  <c r="U35" i="9"/>
  <c r="H7" i="9"/>
  <c r="I6" i="9"/>
  <c r="H7" i="8"/>
  <c r="I6" i="8"/>
  <c r="I5" i="7"/>
  <c r="H6" i="7"/>
  <c r="U35" i="7"/>
  <c r="I5" i="6"/>
  <c r="H6" i="6"/>
  <c r="U35" i="5"/>
  <c r="H7" i="5"/>
  <c r="I6" i="5"/>
  <c r="I5" i="4"/>
  <c r="H6" i="4"/>
  <c r="D22" i="4"/>
  <c r="D24" i="4"/>
  <c r="U35" i="4"/>
  <c r="D35" i="3"/>
  <c r="D34" i="3"/>
  <c r="I4" i="3"/>
  <c r="H5" i="3"/>
  <c r="U35" i="3"/>
  <c r="W35" i="3"/>
  <c r="D35" i="1"/>
  <c r="D34" i="1"/>
  <c r="X4" i="1"/>
  <c r="W5" i="1"/>
  <c r="W9" i="1"/>
  <c r="W13" i="1"/>
  <c r="W17" i="1"/>
  <c r="W21" i="1"/>
  <c r="W25" i="1"/>
  <c r="W29" i="1"/>
  <c r="W33" i="1"/>
  <c r="V5" i="1"/>
  <c r="V6" i="1"/>
  <c r="V10" i="1"/>
  <c r="V14" i="1"/>
  <c r="V18" i="1"/>
  <c r="V22" i="1"/>
  <c r="V26" i="1"/>
  <c r="V30" i="1"/>
  <c r="V34" i="1"/>
  <c r="T5" i="1"/>
  <c r="U5" i="1" s="1"/>
  <c r="U6" i="1"/>
  <c r="U7" i="1"/>
  <c r="V7" i="1" s="1"/>
  <c r="U10" i="1"/>
  <c r="U11" i="1"/>
  <c r="V11" i="1" s="1"/>
  <c r="U14" i="1"/>
  <c r="U15" i="1"/>
  <c r="V15" i="1" s="1"/>
  <c r="U18" i="1"/>
  <c r="U19" i="1"/>
  <c r="V19" i="1" s="1"/>
  <c r="U22" i="1"/>
  <c r="U26" i="1"/>
  <c r="U27" i="1"/>
  <c r="V27" i="1" s="1"/>
  <c r="U30" i="1"/>
  <c r="U31" i="1"/>
  <c r="V31" i="1" s="1"/>
  <c r="U34" i="1"/>
  <c r="U4" i="1"/>
  <c r="V4" i="1" s="1"/>
  <c r="T4" i="1"/>
  <c r="W4" i="1" s="1"/>
  <c r="T6" i="1"/>
  <c r="W6" i="1" s="1"/>
  <c r="T7" i="1"/>
  <c r="W7" i="1" s="1"/>
  <c r="T8" i="1"/>
  <c r="U8" i="1" s="1"/>
  <c r="V8" i="1" s="1"/>
  <c r="T9" i="1"/>
  <c r="X9" i="1" s="1"/>
  <c r="T10" i="1"/>
  <c r="W10" i="1" s="1"/>
  <c r="T11" i="1"/>
  <c r="W11" i="1" s="1"/>
  <c r="T12" i="1"/>
  <c r="U12" i="1" s="1"/>
  <c r="V12" i="1" s="1"/>
  <c r="T13" i="1"/>
  <c r="X13" i="1" s="1"/>
  <c r="T14" i="1"/>
  <c r="W14" i="1" s="1"/>
  <c r="T15" i="1"/>
  <c r="W15" i="1" s="1"/>
  <c r="T16" i="1"/>
  <c r="U16" i="1" s="1"/>
  <c r="V16" i="1" s="1"/>
  <c r="T17" i="1"/>
  <c r="T18" i="1"/>
  <c r="W18" i="1" s="1"/>
  <c r="T19" i="1"/>
  <c r="W19" i="1" s="1"/>
  <c r="T20" i="1"/>
  <c r="U20" i="1" s="1"/>
  <c r="V20" i="1" s="1"/>
  <c r="T21" i="1"/>
  <c r="X21" i="1" s="1"/>
  <c r="T22" i="1"/>
  <c r="W22" i="1" s="1"/>
  <c r="T23" i="1"/>
  <c r="W23" i="1" s="1"/>
  <c r="T24" i="1"/>
  <c r="U24" i="1" s="1"/>
  <c r="V24" i="1" s="1"/>
  <c r="T25" i="1"/>
  <c r="X25" i="1" s="1"/>
  <c r="T26" i="1"/>
  <c r="W26" i="1" s="1"/>
  <c r="T27" i="1"/>
  <c r="W27" i="1" s="1"/>
  <c r="T28" i="1"/>
  <c r="U28" i="1" s="1"/>
  <c r="V28" i="1" s="1"/>
  <c r="T29" i="1"/>
  <c r="X29" i="1" s="1"/>
  <c r="T30" i="1"/>
  <c r="W30" i="1" s="1"/>
  <c r="T31" i="1"/>
  <c r="W31" i="1" s="1"/>
  <c r="T32" i="1"/>
  <c r="U32" i="1" s="1"/>
  <c r="V32" i="1" s="1"/>
  <c r="T33" i="1"/>
  <c r="X33" i="1" s="1"/>
  <c r="T34" i="1"/>
  <c r="W34" i="1" s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L33" i="1"/>
  <c r="L3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  <c r="D7" i="1"/>
  <c r="D9" i="1" s="1"/>
  <c r="I6" i="11" l="1"/>
  <c r="H7" i="13"/>
  <c r="I6" i="13"/>
  <c r="H7" i="12"/>
  <c r="I6" i="12"/>
  <c r="H8" i="11"/>
  <c r="I7" i="11"/>
  <c r="H7" i="10"/>
  <c r="I6" i="10"/>
  <c r="H8" i="9"/>
  <c r="I7" i="9"/>
  <c r="H8" i="8"/>
  <c r="I7" i="8"/>
  <c r="H7" i="7"/>
  <c r="I6" i="7"/>
  <c r="H7" i="6"/>
  <c r="I6" i="6"/>
  <c r="I7" i="5"/>
  <c r="H8" i="5"/>
  <c r="H7" i="4"/>
  <c r="I6" i="4"/>
  <c r="I5" i="3"/>
  <c r="H6" i="3"/>
  <c r="U23" i="1"/>
  <c r="V23" i="1" s="1"/>
  <c r="X17" i="1"/>
  <c r="T35" i="1"/>
  <c r="D22" i="1" s="1"/>
  <c r="D26" i="1"/>
  <c r="X28" i="1"/>
  <c r="X20" i="1"/>
  <c r="X12" i="1"/>
  <c r="W32" i="1"/>
  <c r="W28" i="1"/>
  <c r="W24" i="1"/>
  <c r="W35" i="1" s="1"/>
  <c r="W20" i="1"/>
  <c r="W12" i="1"/>
  <c r="W8" i="1"/>
  <c r="X31" i="1"/>
  <c r="X27" i="1"/>
  <c r="X23" i="1"/>
  <c r="X19" i="1"/>
  <c r="X15" i="1"/>
  <c r="X11" i="1"/>
  <c r="X7" i="1"/>
  <c r="U33" i="1"/>
  <c r="V33" i="1" s="1"/>
  <c r="U29" i="1"/>
  <c r="V29" i="1" s="1"/>
  <c r="U25" i="1"/>
  <c r="V25" i="1" s="1"/>
  <c r="U21" i="1"/>
  <c r="V21" i="1" s="1"/>
  <c r="U17" i="1"/>
  <c r="U13" i="1"/>
  <c r="V13" i="1" s="1"/>
  <c r="U9" i="1"/>
  <c r="V9" i="1" s="1"/>
  <c r="X34" i="1"/>
  <c r="X30" i="1"/>
  <c r="X26" i="1"/>
  <c r="X22" i="1"/>
  <c r="X18" i="1"/>
  <c r="X14" i="1"/>
  <c r="X10" i="1"/>
  <c r="X6" i="1"/>
  <c r="X32" i="1"/>
  <c r="X24" i="1"/>
  <c r="X16" i="1"/>
  <c r="X8" i="1"/>
  <c r="W16" i="1"/>
  <c r="D19" i="1"/>
  <c r="D16" i="1"/>
  <c r="X5" i="1"/>
  <c r="H4" i="1"/>
  <c r="I7" i="13" l="1"/>
  <c r="H8" i="13"/>
  <c r="I7" i="12"/>
  <c r="H8" i="12"/>
  <c r="H9" i="11"/>
  <c r="I8" i="11"/>
  <c r="I7" i="10"/>
  <c r="H8" i="10"/>
  <c r="H9" i="9"/>
  <c r="I8" i="9"/>
  <c r="I8" i="8"/>
  <c r="H9" i="8"/>
  <c r="H8" i="7"/>
  <c r="I7" i="7"/>
  <c r="H8" i="6"/>
  <c r="I7" i="6"/>
  <c r="I8" i="5"/>
  <c r="H9" i="5"/>
  <c r="H8" i="4"/>
  <c r="I7" i="4"/>
  <c r="I6" i="3"/>
  <c r="H7" i="3"/>
  <c r="D24" i="1"/>
  <c r="V17" i="1"/>
  <c r="U35" i="1"/>
  <c r="H5" i="1"/>
  <c r="I4" i="1"/>
  <c r="I8" i="13" l="1"/>
  <c r="H9" i="13"/>
  <c r="H9" i="12"/>
  <c r="I8" i="12"/>
  <c r="H10" i="11"/>
  <c r="I9" i="11"/>
  <c r="I8" i="10"/>
  <c r="H9" i="10"/>
  <c r="H10" i="9"/>
  <c r="I9" i="9"/>
  <c r="H10" i="8"/>
  <c r="I9" i="8"/>
  <c r="I8" i="7"/>
  <c r="H9" i="7"/>
  <c r="I8" i="6"/>
  <c r="H9" i="6"/>
  <c r="H10" i="5"/>
  <c r="I9" i="5"/>
  <c r="H9" i="4"/>
  <c r="I8" i="4"/>
  <c r="H8" i="3"/>
  <c r="I7" i="3"/>
  <c r="I5" i="1"/>
  <c r="H6" i="1"/>
  <c r="H10" i="13" l="1"/>
  <c r="I9" i="13"/>
  <c r="H10" i="12"/>
  <c r="I9" i="12"/>
  <c r="I10" i="11"/>
  <c r="H11" i="11"/>
  <c r="H10" i="10"/>
  <c r="I9" i="10"/>
  <c r="I10" i="9"/>
  <c r="H11" i="9"/>
  <c r="I10" i="8"/>
  <c r="H11" i="8"/>
  <c r="H10" i="7"/>
  <c r="I9" i="7"/>
  <c r="H10" i="6"/>
  <c r="I9" i="6"/>
  <c r="I10" i="5"/>
  <c r="H11" i="5"/>
  <c r="H10" i="4"/>
  <c r="I9" i="4"/>
  <c r="I8" i="3"/>
  <c r="H9" i="3"/>
  <c r="H7" i="1"/>
  <c r="I6" i="1"/>
  <c r="I10" i="13" l="1"/>
  <c r="H11" i="13"/>
  <c r="I10" i="12"/>
  <c r="H11" i="12"/>
  <c r="H12" i="11"/>
  <c r="I11" i="11"/>
  <c r="I10" i="10"/>
  <c r="H11" i="10"/>
  <c r="H12" i="9"/>
  <c r="I11" i="9"/>
  <c r="H12" i="8"/>
  <c r="I11" i="8"/>
  <c r="I10" i="7"/>
  <c r="H11" i="7"/>
  <c r="I10" i="6"/>
  <c r="H11" i="6"/>
  <c r="H12" i="5"/>
  <c r="I11" i="5"/>
  <c r="I10" i="4"/>
  <c r="H11" i="4"/>
  <c r="I9" i="3"/>
  <c r="H10" i="3"/>
  <c r="H8" i="1"/>
  <c r="I7" i="1"/>
  <c r="H12" i="13" l="1"/>
  <c r="I11" i="13"/>
  <c r="H12" i="12"/>
  <c r="I11" i="12"/>
  <c r="H13" i="11"/>
  <c r="I12" i="11"/>
  <c r="H12" i="10"/>
  <c r="I11" i="10"/>
  <c r="H13" i="9"/>
  <c r="I12" i="9"/>
  <c r="H13" i="8"/>
  <c r="I12" i="8"/>
  <c r="H12" i="7"/>
  <c r="I11" i="7"/>
  <c r="H12" i="6"/>
  <c r="I11" i="6"/>
  <c r="H13" i="5"/>
  <c r="I12" i="5"/>
  <c r="H12" i="4"/>
  <c r="I11" i="4"/>
  <c r="H11" i="3"/>
  <c r="I10" i="3"/>
  <c r="H9" i="1"/>
  <c r="I8" i="1"/>
  <c r="I12" i="13" l="1"/>
  <c r="H13" i="13"/>
  <c r="I12" i="12"/>
  <c r="H13" i="12"/>
  <c r="I13" i="11"/>
  <c r="H14" i="11"/>
  <c r="H13" i="10"/>
  <c r="I12" i="10"/>
  <c r="I13" i="9"/>
  <c r="H14" i="9"/>
  <c r="I13" i="8"/>
  <c r="H14" i="8"/>
  <c r="H13" i="7"/>
  <c r="I12" i="7"/>
  <c r="I12" i="6"/>
  <c r="H13" i="6"/>
  <c r="I13" i="5"/>
  <c r="H14" i="5"/>
  <c r="H13" i="4"/>
  <c r="I12" i="4"/>
  <c r="I11" i="3"/>
  <c r="H12" i="3"/>
  <c r="H10" i="1"/>
  <c r="I9" i="1"/>
  <c r="I13" i="13" l="1"/>
  <c r="H14" i="13"/>
  <c r="I13" i="12"/>
  <c r="H14" i="12"/>
  <c r="H15" i="11"/>
  <c r="I14" i="11"/>
  <c r="I13" i="10"/>
  <c r="H14" i="10"/>
  <c r="H15" i="9"/>
  <c r="I14" i="9"/>
  <c r="H15" i="8"/>
  <c r="I14" i="8"/>
  <c r="I13" i="7"/>
  <c r="H14" i="7"/>
  <c r="I13" i="6"/>
  <c r="H14" i="6"/>
  <c r="H15" i="5"/>
  <c r="I14" i="5"/>
  <c r="I13" i="4"/>
  <c r="H14" i="4"/>
  <c r="I12" i="3"/>
  <c r="H13" i="3"/>
  <c r="H11" i="1"/>
  <c r="I10" i="1"/>
  <c r="H15" i="13" l="1"/>
  <c r="I14" i="13"/>
  <c r="H15" i="12"/>
  <c r="I14" i="12"/>
  <c r="H16" i="11"/>
  <c r="I15" i="11"/>
  <c r="H15" i="10"/>
  <c r="I14" i="10"/>
  <c r="I15" i="9"/>
  <c r="H16" i="9"/>
  <c r="I15" i="8"/>
  <c r="H16" i="8"/>
  <c r="H15" i="7"/>
  <c r="I14" i="7"/>
  <c r="H15" i="6"/>
  <c r="I14" i="6"/>
  <c r="H16" i="5"/>
  <c r="I15" i="5"/>
  <c r="H15" i="4"/>
  <c r="I14" i="4"/>
  <c r="H14" i="3"/>
  <c r="I13" i="3"/>
  <c r="H12" i="1"/>
  <c r="I11" i="1"/>
  <c r="H16" i="13" l="1"/>
  <c r="I15" i="13"/>
  <c r="H16" i="12"/>
  <c r="I15" i="12"/>
  <c r="I16" i="11"/>
  <c r="H17" i="11"/>
  <c r="I15" i="10"/>
  <c r="H16" i="10"/>
  <c r="I16" i="9"/>
  <c r="H17" i="9"/>
  <c r="I16" i="8"/>
  <c r="H17" i="8"/>
  <c r="H16" i="7"/>
  <c r="I15" i="7"/>
  <c r="H16" i="6"/>
  <c r="I15" i="6"/>
  <c r="I16" i="5"/>
  <c r="H17" i="5"/>
  <c r="I15" i="4"/>
  <c r="H16" i="4"/>
  <c r="H15" i="3"/>
  <c r="I14" i="3"/>
  <c r="H13" i="1"/>
  <c r="I12" i="1"/>
  <c r="I16" i="13" l="1"/>
  <c r="H17" i="13"/>
  <c r="I16" i="12"/>
  <c r="H17" i="12"/>
  <c r="H18" i="11"/>
  <c r="I17" i="11"/>
  <c r="I16" i="10"/>
  <c r="H17" i="10"/>
  <c r="H18" i="9"/>
  <c r="I17" i="9"/>
  <c r="H18" i="8"/>
  <c r="I17" i="8"/>
  <c r="I16" i="7"/>
  <c r="H17" i="7"/>
  <c r="I16" i="6"/>
  <c r="H17" i="6"/>
  <c r="H18" i="5"/>
  <c r="I17" i="5"/>
  <c r="I16" i="4"/>
  <c r="H17" i="4"/>
  <c r="I15" i="3"/>
  <c r="H16" i="3"/>
  <c r="H14" i="1"/>
  <c r="I13" i="1"/>
  <c r="H18" i="13" l="1"/>
  <c r="I17" i="13"/>
  <c r="H18" i="12"/>
  <c r="I17" i="12"/>
  <c r="I18" i="11"/>
  <c r="H19" i="11"/>
  <c r="H18" i="10"/>
  <c r="I17" i="10"/>
  <c r="I18" i="9"/>
  <c r="H19" i="9"/>
  <c r="I18" i="8"/>
  <c r="H19" i="8"/>
  <c r="H18" i="7"/>
  <c r="I17" i="7"/>
  <c r="H18" i="6"/>
  <c r="I17" i="6"/>
  <c r="I18" i="5"/>
  <c r="H19" i="5"/>
  <c r="H18" i="4"/>
  <c r="I17" i="4"/>
  <c r="H17" i="3"/>
  <c r="I16" i="3"/>
  <c r="H15" i="1"/>
  <c r="I14" i="1"/>
  <c r="I18" i="13" l="1"/>
  <c r="H19" i="13"/>
  <c r="I18" i="12"/>
  <c r="H19" i="12"/>
  <c r="H20" i="11"/>
  <c r="I19" i="11"/>
  <c r="I18" i="10"/>
  <c r="H19" i="10"/>
  <c r="H20" i="9"/>
  <c r="I19" i="9"/>
  <c r="H20" i="8"/>
  <c r="I19" i="8"/>
  <c r="I18" i="7"/>
  <c r="H19" i="7"/>
  <c r="I18" i="6"/>
  <c r="H19" i="6"/>
  <c r="H20" i="5"/>
  <c r="I19" i="5"/>
  <c r="I18" i="4"/>
  <c r="H19" i="4"/>
  <c r="I17" i="3"/>
  <c r="H18" i="3"/>
  <c r="H16" i="1"/>
  <c r="I15" i="1"/>
  <c r="H20" i="13" l="1"/>
  <c r="I19" i="13"/>
  <c r="H20" i="12"/>
  <c r="I19" i="12"/>
  <c r="H21" i="11"/>
  <c r="I20" i="11"/>
  <c r="H20" i="10"/>
  <c r="I19" i="10"/>
  <c r="H21" i="9"/>
  <c r="I20" i="9"/>
  <c r="I20" i="8"/>
  <c r="H21" i="8"/>
  <c r="H20" i="7"/>
  <c r="I19" i="7"/>
  <c r="H20" i="6"/>
  <c r="I19" i="6"/>
  <c r="H21" i="5"/>
  <c r="I20" i="5"/>
  <c r="H20" i="4"/>
  <c r="I19" i="4"/>
  <c r="H19" i="3"/>
  <c r="I18" i="3"/>
  <c r="H17" i="1"/>
  <c r="I16" i="1"/>
  <c r="I20" i="13" l="1"/>
  <c r="H21" i="13"/>
  <c r="I20" i="12"/>
  <c r="H21" i="12"/>
  <c r="H22" i="11"/>
  <c r="I21" i="11"/>
  <c r="H21" i="10"/>
  <c r="I20" i="10"/>
  <c r="I21" i="9"/>
  <c r="H22" i="9"/>
  <c r="H22" i="8"/>
  <c r="I21" i="8"/>
  <c r="H21" i="7"/>
  <c r="I20" i="7"/>
  <c r="H21" i="6"/>
  <c r="I20" i="6"/>
  <c r="I21" i="5"/>
  <c r="H22" i="5"/>
  <c r="I20" i="4"/>
  <c r="H21" i="4"/>
  <c r="H20" i="3"/>
  <c r="I19" i="3"/>
  <c r="H18" i="1"/>
  <c r="I17" i="1"/>
  <c r="I21" i="13" l="1"/>
  <c r="H22" i="13"/>
  <c r="H22" i="12"/>
  <c r="I21" i="12"/>
  <c r="H23" i="11"/>
  <c r="I22" i="11"/>
  <c r="I21" i="10"/>
  <c r="H22" i="10"/>
  <c r="H23" i="9"/>
  <c r="I22" i="9"/>
  <c r="H23" i="8"/>
  <c r="I22" i="8"/>
  <c r="I21" i="7"/>
  <c r="H22" i="7"/>
  <c r="I21" i="6"/>
  <c r="H22" i="6"/>
  <c r="H23" i="5"/>
  <c r="I22" i="5"/>
  <c r="I21" i="4"/>
  <c r="H22" i="4"/>
  <c r="H21" i="3"/>
  <c r="I20" i="3"/>
  <c r="H19" i="1"/>
  <c r="I18" i="1"/>
  <c r="H23" i="13" l="1"/>
  <c r="I22" i="13"/>
  <c r="H23" i="12"/>
  <c r="I22" i="12"/>
  <c r="I23" i="11"/>
  <c r="H24" i="11"/>
  <c r="H23" i="10"/>
  <c r="I22" i="10"/>
  <c r="I23" i="9"/>
  <c r="H24" i="9"/>
  <c r="I23" i="8"/>
  <c r="H24" i="8"/>
  <c r="H23" i="7"/>
  <c r="I22" i="7"/>
  <c r="H23" i="6"/>
  <c r="I22" i="6"/>
  <c r="I23" i="5"/>
  <c r="H24" i="5"/>
  <c r="H23" i="4"/>
  <c r="I22" i="4"/>
  <c r="I21" i="3"/>
  <c r="H22" i="3"/>
  <c r="H20" i="1"/>
  <c r="I19" i="1"/>
  <c r="I23" i="13" l="1"/>
  <c r="H24" i="13"/>
  <c r="I23" i="12"/>
  <c r="H24" i="12"/>
  <c r="H25" i="11"/>
  <c r="I24" i="11"/>
  <c r="I23" i="10"/>
  <c r="H24" i="10"/>
  <c r="H25" i="9"/>
  <c r="I24" i="9"/>
  <c r="H25" i="8"/>
  <c r="I24" i="8"/>
  <c r="I23" i="7"/>
  <c r="H24" i="7"/>
  <c r="I23" i="6"/>
  <c r="H24" i="6"/>
  <c r="H25" i="5"/>
  <c r="I24" i="5"/>
  <c r="I23" i="4"/>
  <c r="H24" i="4"/>
  <c r="I22" i="3"/>
  <c r="H23" i="3"/>
  <c r="H21" i="1"/>
  <c r="I20" i="1"/>
  <c r="H25" i="13" l="1"/>
  <c r="I24" i="13"/>
  <c r="H25" i="12"/>
  <c r="I24" i="12"/>
  <c r="H26" i="11"/>
  <c r="I25" i="11"/>
  <c r="H25" i="10"/>
  <c r="I24" i="10"/>
  <c r="H26" i="9"/>
  <c r="I25" i="9"/>
  <c r="H26" i="8"/>
  <c r="I25" i="8"/>
  <c r="H25" i="7"/>
  <c r="I24" i="7"/>
  <c r="H25" i="6"/>
  <c r="I24" i="6"/>
  <c r="H26" i="5"/>
  <c r="I25" i="5"/>
  <c r="H25" i="4"/>
  <c r="I24" i="4"/>
  <c r="H24" i="3"/>
  <c r="I23" i="3"/>
  <c r="H22" i="1"/>
  <c r="I21" i="1"/>
  <c r="H26" i="13" l="1"/>
  <c r="I25" i="13"/>
  <c r="H26" i="12"/>
  <c r="I25" i="12"/>
  <c r="I26" i="11"/>
  <c r="H27" i="11"/>
  <c r="H26" i="10"/>
  <c r="I25" i="10"/>
  <c r="I26" i="9"/>
  <c r="H27" i="9"/>
  <c r="I26" i="8"/>
  <c r="H27" i="8"/>
  <c r="H26" i="7"/>
  <c r="I25" i="7"/>
  <c r="H26" i="6"/>
  <c r="I25" i="6"/>
  <c r="I26" i="5"/>
  <c r="H27" i="5"/>
  <c r="H26" i="4"/>
  <c r="I25" i="4"/>
  <c r="H25" i="3"/>
  <c r="I24" i="3"/>
  <c r="H23" i="1"/>
  <c r="I22" i="1"/>
  <c r="I26" i="13" l="1"/>
  <c r="H27" i="13"/>
  <c r="I26" i="12"/>
  <c r="H27" i="12"/>
  <c r="H28" i="11"/>
  <c r="I27" i="11"/>
  <c r="I26" i="10"/>
  <c r="H27" i="10"/>
  <c r="H28" i="9"/>
  <c r="I27" i="9"/>
  <c r="H28" i="8"/>
  <c r="I27" i="8"/>
  <c r="I26" i="7"/>
  <c r="H27" i="7"/>
  <c r="I26" i="6"/>
  <c r="H27" i="6"/>
  <c r="H28" i="5"/>
  <c r="I27" i="5"/>
  <c r="I26" i="4"/>
  <c r="H27" i="4"/>
  <c r="I25" i="3"/>
  <c r="H26" i="3"/>
  <c r="H24" i="1"/>
  <c r="I23" i="1"/>
  <c r="H28" i="13" l="1"/>
  <c r="I27" i="13"/>
  <c r="H28" i="12"/>
  <c r="I27" i="12"/>
  <c r="H29" i="11"/>
  <c r="I28" i="11"/>
  <c r="H28" i="10"/>
  <c r="I27" i="10"/>
  <c r="H29" i="9"/>
  <c r="I28" i="9"/>
  <c r="H29" i="8"/>
  <c r="I28" i="8"/>
  <c r="H28" i="7"/>
  <c r="I27" i="7"/>
  <c r="H28" i="6"/>
  <c r="I27" i="6"/>
  <c r="H29" i="5"/>
  <c r="I28" i="5"/>
  <c r="H28" i="4"/>
  <c r="I27" i="4"/>
  <c r="H27" i="3"/>
  <c r="I26" i="3"/>
  <c r="H25" i="1"/>
  <c r="I24" i="1"/>
  <c r="H29" i="13" l="1"/>
  <c r="I28" i="13"/>
  <c r="I28" i="12"/>
  <c r="H29" i="12"/>
  <c r="I29" i="11"/>
  <c r="H30" i="11"/>
  <c r="H29" i="10"/>
  <c r="I28" i="10"/>
  <c r="I29" i="9"/>
  <c r="H30" i="9"/>
  <c r="I29" i="8"/>
  <c r="H30" i="8"/>
  <c r="H29" i="7"/>
  <c r="I28" i="7"/>
  <c r="H29" i="6"/>
  <c r="I28" i="6"/>
  <c r="I29" i="5"/>
  <c r="H30" i="5"/>
  <c r="H29" i="4"/>
  <c r="I28" i="4"/>
  <c r="I27" i="3"/>
  <c r="H28" i="3"/>
  <c r="H26" i="1"/>
  <c r="I25" i="1"/>
  <c r="I29" i="13" l="1"/>
  <c r="H30" i="13"/>
  <c r="I29" i="12"/>
  <c r="H30" i="12"/>
  <c r="H31" i="11"/>
  <c r="I30" i="11"/>
  <c r="I29" i="10"/>
  <c r="H30" i="10"/>
  <c r="H31" i="9"/>
  <c r="I30" i="9"/>
  <c r="H31" i="8"/>
  <c r="I30" i="8"/>
  <c r="I29" i="7"/>
  <c r="H30" i="7"/>
  <c r="I29" i="6"/>
  <c r="H30" i="6"/>
  <c r="H31" i="5"/>
  <c r="I30" i="5"/>
  <c r="I29" i="4"/>
  <c r="H30" i="4"/>
  <c r="H29" i="3"/>
  <c r="I28" i="3"/>
  <c r="H27" i="1"/>
  <c r="I26" i="1"/>
  <c r="H31" i="13" l="1"/>
  <c r="I30" i="13"/>
  <c r="H31" i="12"/>
  <c r="I30" i="12"/>
  <c r="H32" i="11"/>
  <c r="I31" i="11"/>
  <c r="H31" i="10"/>
  <c r="I30" i="10"/>
  <c r="I31" i="9"/>
  <c r="H32" i="9"/>
  <c r="H32" i="8"/>
  <c r="I31" i="8"/>
  <c r="H31" i="7"/>
  <c r="I30" i="7"/>
  <c r="H31" i="6"/>
  <c r="I30" i="6"/>
  <c r="I31" i="5"/>
  <c r="H32" i="5"/>
  <c r="H31" i="4"/>
  <c r="I30" i="4"/>
  <c r="H30" i="3"/>
  <c r="I29" i="3"/>
  <c r="H28" i="1"/>
  <c r="I27" i="1"/>
  <c r="I31" i="13" l="1"/>
  <c r="H32" i="13"/>
  <c r="H32" i="12"/>
  <c r="I31" i="12"/>
  <c r="I32" i="11"/>
  <c r="H33" i="11"/>
  <c r="H32" i="10"/>
  <c r="I31" i="10"/>
  <c r="I32" i="9"/>
  <c r="H33" i="9"/>
  <c r="I32" i="8"/>
  <c r="H33" i="8"/>
  <c r="H32" i="7"/>
  <c r="I31" i="7"/>
  <c r="H32" i="6"/>
  <c r="I31" i="6"/>
  <c r="I32" i="5"/>
  <c r="H33" i="5"/>
  <c r="H32" i="4"/>
  <c r="I31" i="4"/>
  <c r="I30" i="3"/>
  <c r="H31" i="3"/>
  <c r="H29" i="1"/>
  <c r="I28" i="1"/>
  <c r="I32" i="13" l="1"/>
  <c r="H33" i="13"/>
  <c r="I32" i="12"/>
  <c r="H33" i="12"/>
  <c r="H34" i="11"/>
  <c r="I33" i="11"/>
  <c r="I32" i="10"/>
  <c r="H33" i="10"/>
  <c r="H34" i="9"/>
  <c r="I33" i="9"/>
  <c r="H34" i="8"/>
  <c r="I33" i="8"/>
  <c r="I32" i="7"/>
  <c r="H33" i="7"/>
  <c r="I32" i="6"/>
  <c r="H33" i="6"/>
  <c r="H34" i="5"/>
  <c r="I33" i="5"/>
  <c r="I32" i="4"/>
  <c r="H33" i="4"/>
  <c r="H32" i="3"/>
  <c r="I31" i="3"/>
  <c r="H30" i="1"/>
  <c r="I29" i="1"/>
  <c r="H34" i="13" l="1"/>
  <c r="I33" i="13"/>
  <c r="H34" i="12"/>
  <c r="I33" i="12"/>
  <c r="I34" i="11"/>
  <c r="D11" i="11"/>
  <c r="H34" i="10"/>
  <c r="I33" i="10"/>
  <c r="I34" i="9"/>
  <c r="D11" i="9"/>
  <c r="I34" i="8"/>
  <c r="D11" i="8"/>
  <c r="H34" i="7"/>
  <c r="I33" i="7"/>
  <c r="H34" i="6"/>
  <c r="I33" i="6"/>
  <c r="I34" i="5"/>
  <c r="D11" i="5"/>
  <c r="H34" i="4"/>
  <c r="I33" i="4"/>
  <c r="H33" i="3"/>
  <c r="I32" i="3"/>
  <c r="H31" i="1"/>
  <c r="I30" i="1"/>
  <c r="I34" i="13" l="1"/>
  <c r="D11" i="13"/>
  <c r="I34" i="12"/>
  <c r="D11" i="12"/>
  <c r="D14" i="11"/>
  <c r="D13" i="11"/>
  <c r="I34" i="10"/>
  <c r="D11" i="10"/>
  <c r="D14" i="9"/>
  <c r="D13" i="9"/>
  <c r="D14" i="8"/>
  <c r="D13" i="8"/>
  <c r="I34" i="7"/>
  <c r="D11" i="7"/>
  <c r="I34" i="6"/>
  <c r="D11" i="6"/>
  <c r="D14" i="5"/>
  <c r="D13" i="5"/>
  <c r="I34" i="4"/>
  <c r="D11" i="4"/>
  <c r="I33" i="3"/>
  <c r="H34" i="3"/>
  <c r="H32" i="1"/>
  <c r="I31" i="1"/>
  <c r="D14" i="13" l="1"/>
  <c r="D13" i="13"/>
  <c r="D13" i="12"/>
  <c r="D14" i="12"/>
  <c r="D14" i="10"/>
  <c r="D13" i="10"/>
  <c r="D13" i="7"/>
  <c r="D14" i="7"/>
  <c r="D14" i="6"/>
  <c r="D13" i="6"/>
  <c r="D13" i="4"/>
  <c r="D14" i="4"/>
  <c r="I34" i="3"/>
  <c r="D11" i="3"/>
  <c r="H33" i="1"/>
  <c r="I32" i="1"/>
  <c r="D13" i="3" l="1"/>
  <c r="D14" i="3"/>
  <c r="H34" i="1"/>
  <c r="I33" i="1"/>
  <c r="I34" i="1" l="1"/>
  <c r="D11" i="1"/>
  <c r="D14" i="1" l="1"/>
  <c r="D13" i="1"/>
</calcChain>
</file>

<file path=xl/sharedStrings.xml><?xml version="1.0" encoding="utf-8"?>
<sst xmlns="http://schemas.openxmlformats.org/spreadsheetml/2006/main" count="508" uniqueCount="51">
  <si>
    <t>sr no</t>
  </si>
  <si>
    <t>Month</t>
  </si>
  <si>
    <t>Year</t>
  </si>
  <si>
    <t>end date</t>
  </si>
  <si>
    <t>Start date</t>
  </si>
  <si>
    <t>total days</t>
  </si>
  <si>
    <t>total sat</t>
  </si>
  <si>
    <t>total sun</t>
  </si>
  <si>
    <t>highest sale for the day</t>
  </si>
  <si>
    <t>lowest sale for the day</t>
  </si>
  <si>
    <t>target achieved</t>
  </si>
  <si>
    <t>sales till date</t>
  </si>
  <si>
    <t>average sales</t>
  </si>
  <si>
    <t>dime in sales</t>
  </si>
  <si>
    <t>take away sales</t>
  </si>
  <si>
    <t>delivery sales</t>
  </si>
  <si>
    <t>total sales</t>
  </si>
  <si>
    <t>last year sales</t>
  </si>
  <si>
    <t>growth</t>
  </si>
  <si>
    <t>Dashboard</t>
  </si>
  <si>
    <t>date</t>
  </si>
  <si>
    <t>day</t>
  </si>
  <si>
    <t>dine in tickets</t>
  </si>
  <si>
    <t>APC/APT</t>
  </si>
  <si>
    <t>take away tickets</t>
  </si>
  <si>
    <t>delivery tickets</t>
  </si>
  <si>
    <t>Target sales</t>
  </si>
  <si>
    <t>total tickets</t>
  </si>
  <si>
    <t>%</t>
  </si>
  <si>
    <t>dine in sales</t>
  </si>
  <si>
    <t xml:space="preserve">Target vs achieved </t>
  </si>
  <si>
    <t>daily sales report(dine in,take away, delivery)</t>
  </si>
  <si>
    <t>consolidated</t>
  </si>
  <si>
    <t xml:space="preserve">JANUARY </t>
  </si>
  <si>
    <t>FEBRUARY</t>
  </si>
  <si>
    <t>total</t>
  </si>
  <si>
    <t>MONTHS</t>
  </si>
  <si>
    <t>MARCH</t>
  </si>
  <si>
    <t>MAY</t>
  </si>
  <si>
    <t>JUNE</t>
  </si>
  <si>
    <t>JULY</t>
  </si>
  <si>
    <t>SEPTEMBER</t>
  </si>
  <si>
    <t>NOVEMBER</t>
  </si>
  <si>
    <t>DECEMBER</t>
  </si>
  <si>
    <t>JANUARY</t>
  </si>
  <si>
    <t>APRIL</t>
  </si>
  <si>
    <t>AUGUST</t>
  </si>
  <si>
    <t>OCTOBER</t>
  </si>
  <si>
    <t xml:space="preserve">    MONTHS</t>
  </si>
  <si>
    <t>(HOMEPAGE: LINKS TO OTHER SHEETS ACCORDING TO THE SALES MONTH)</t>
  </si>
  <si>
    <r>
      <rPr>
        <b/>
        <sz val="48"/>
        <color theme="0"/>
        <rFont val="Calibri"/>
        <family val="2"/>
        <scheme val="minor"/>
      </rPr>
      <t>Home</t>
    </r>
    <r>
      <rPr>
        <b/>
        <u/>
        <sz val="48"/>
        <color theme="0"/>
        <rFont val="Calibri"/>
        <family val="2"/>
        <scheme val="minor"/>
      </rPr>
      <t xml:space="preserve">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</si>
</sst>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0"/>
      <name val="Arial Rounded MT Bold"/>
      <family val="2"/>
    </font>
    <font>
      <sz val="11"/>
      <color theme="1"/>
      <name val="Arial Rounded MT Bold"/>
      <family val="2"/>
    </font>
    <font>
      <b/>
      <sz val="11"/>
      <color theme="0"/>
      <name val="Arial Rounded MT Bold"/>
      <family val="2"/>
    </font>
    <font>
      <b/>
      <sz val="11"/>
      <color theme="1"/>
      <name val="Arial Rounded MT Bold"/>
      <family val="2"/>
    </font>
    <font>
      <sz val="18"/>
      <color theme="0"/>
      <name val="Arial Rounded MT Bold"/>
      <family val="2"/>
    </font>
    <font>
      <sz val="11"/>
      <color theme="1"/>
      <name val="Calibri"/>
      <family val="2"/>
      <scheme val="minor"/>
    </font>
    <font>
      <sz val="11"/>
      <name val="Arial Rounded MT Bold"/>
      <family val="2"/>
    </font>
    <font>
      <sz val="11"/>
      <color theme="0" tint="-0.14999847407452621"/>
      <name val="Arial Rounded MT Bold"/>
      <family val="2"/>
    </font>
    <font>
      <b/>
      <sz val="18"/>
      <color theme="1"/>
      <name val="Arial Rounded MT Bold"/>
      <family val="2"/>
    </font>
    <font>
      <b/>
      <sz val="22"/>
      <color theme="1"/>
      <name val="Arial Rounded MT Bold"/>
      <family val="2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22"/>
      <color theme="0"/>
      <name val="Arial Rounded MT Bold"/>
      <family val="2"/>
    </font>
    <font>
      <b/>
      <sz val="48"/>
      <color theme="0"/>
      <name val="Calibri"/>
      <family val="2"/>
      <scheme val="minor"/>
    </font>
    <font>
      <b/>
      <u/>
      <sz val="4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0404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4" fillId="0" borderId="0" xfId="0" applyFont="1"/>
    <xf numFmtId="0" fontId="3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4" fillId="2" borderId="7" xfId="0" applyFont="1" applyFill="1" applyBorder="1"/>
    <xf numFmtId="0" fontId="2" fillId="2" borderId="8" xfId="0" applyFont="1" applyFill="1" applyBorder="1"/>
    <xf numFmtId="0" fontId="2" fillId="0" borderId="9" xfId="0" applyFont="1" applyBorder="1"/>
    <xf numFmtId="0" fontId="2" fillId="3" borderId="9" xfId="0" applyFont="1" applyFill="1" applyBorder="1"/>
    <xf numFmtId="0" fontId="2" fillId="5" borderId="9" xfId="0" applyFont="1" applyFill="1" applyBorder="1"/>
    <xf numFmtId="0" fontId="2" fillId="6" borderId="9" xfId="0" applyFont="1" applyFill="1" applyBorder="1"/>
    <xf numFmtId="0" fontId="2" fillId="8" borderId="9" xfId="0" applyFont="1" applyFill="1" applyBorder="1"/>
    <xf numFmtId="0" fontId="8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5" fontId="1" fillId="4" borderId="1" xfId="0" applyNumberFormat="1" applyFont="1" applyFill="1" applyBorder="1" applyAlignment="1">
      <alignment horizontal="center"/>
    </xf>
    <xf numFmtId="15" fontId="2" fillId="0" borderId="9" xfId="0" applyNumberFormat="1" applyFont="1" applyBorder="1"/>
    <xf numFmtId="0" fontId="7" fillId="9" borderId="9" xfId="0" applyFont="1" applyFill="1" applyBorder="1"/>
    <xf numFmtId="1" fontId="2" fillId="0" borderId="9" xfId="0" applyNumberFormat="1" applyFont="1" applyBorder="1"/>
    <xf numFmtId="1" fontId="2" fillId="8" borderId="9" xfId="0" applyNumberFormat="1" applyFont="1" applyFill="1" applyBorder="1"/>
    <xf numFmtId="9" fontId="2" fillId="8" borderId="9" xfId="1" applyFont="1" applyFill="1" applyBorder="1"/>
    <xf numFmtId="0" fontId="1" fillId="2" borderId="0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9" xfId="0" applyFont="1" applyFill="1" applyBorder="1"/>
    <xf numFmtId="0" fontId="7" fillId="3" borderId="9" xfId="0" applyFont="1" applyFill="1" applyBorder="1"/>
    <xf numFmtId="0" fontId="7" fillId="5" borderId="9" xfId="0" applyFont="1" applyFill="1" applyBorder="1"/>
    <xf numFmtId="0" fontId="7" fillId="12" borderId="9" xfId="0" applyFont="1" applyFill="1" applyBorder="1"/>
    <xf numFmtId="0" fontId="7" fillId="11" borderId="9" xfId="0" applyFont="1" applyFill="1" applyBorder="1"/>
    <xf numFmtId="2" fontId="1" fillId="10" borderId="1" xfId="0" applyNumberFormat="1" applyFont="1" applyFill="1" applyBorder="1" applyAlignment="1">
      <alignment horizontal="center"/>
    </xf>
    <xf numFmtId="9" fontId="9" fillId="2" borderId="7" xfId="1" applyFont="1" applyFill="1" applyBorder="1" applyAlignment="1">
      <alignment horizontal="center"/>
    </xf>
    <xf numFmtId="0" fontId="0" fillId="10" borderId="0" xfId="0" applyFill="1"/>
    <xf numFmtId="0" fontId="11" fillId="8" borderId="0" xfId="0" applyFont="1" applyFill="1"/>
    <xf numFmtId="0" fontId="12" fillId="10" borderId="0" xfId="0" applyFont="1" applyFill="1"/>
    <xf numFmtId="0" fontId="12" fillId="0" borderId="0" xfId="0" applyFont="1"/>
    <xf numFmtId="0" fontId="14" fillId="10" borderId="0" xfId="0" applyFont="1" applyFill="1"/>
    <xf numFmtId="0" fontId="14" fillId="0" borderId="0" xfId="0" applyFont="1"/>
    <xf numFmtId="0" fontId="14" fillId="13" borderId="0" xfId="0" applyFont="1" applyFill="1" applyAlignment="1">
      <alignment vertical="center"/>
    </xf>
    <xf numFmtId="0" fontId="15" fillId="10" borderId="0" xfId="2" applyFont="1" applyFill="1"/>
    <xf numFmtId="0" fontId="15" fillId="13" borderId="0" xfId="2" applyFont="1" applyFill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8" fillId="2" borderId="2" xfId="2" applyFont="1" applyFill="1" applyBorder="1" applyAlignment="1">
      <alignment horizontal="center" vertical="center" wrapText="1"/>
    </xf>
    <xf numFmtId="0" fontId="18" fillId="2" borderId="3" xfId="2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9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workbookViewId="0">
      <pane ySplit="1" topLeftCell="A2" activePane="bottomLeft" state="frozen"/>
      <selection activeCell="C6" sqref="C6"/>
      <selection pane="bottomLeft" sqref="A1:H1"/>
    </sheetView>
  </sheetViews>
  <sheetFormatPr defaultRowHeight="15" x14ac:dyDescent="0.25"/>
  <cols>
    <col min="1" max="1" width="4.7109375" customWidth="1"/>
    <col min="2" max="2" width="12.5703125" customWidth="1"/>
    <col min="3" max="3" width="13.7109375" customWidth="1"/>
    <col min="4" max="4" width="4.5703125" customWidth="1"/>
    <col min="5" max="5" width="6.140625" customWidth="1"/>
    <col min="6" max="6" width="4.5703125" customWidth="1"/>
    <col min="7" max="7" width="10.85546875" customWidth="1"/>
    <col min="8" max="8" width="14.28515625" customWidth="1"/>
    <col min="9" max="9" width="7.42578125" customWidth="1"/>
    <col min="10" max="10" width="7" customWidth="1"/>
  </cols>
  <sheetData>
    <row r="1" spans="1:10" s="43" customFormat="1" x14ac:dyDescent="0.25">
      <c r="A1" s="44" t="s">
        <v>49</v>
      </c>
      <c r="B1" s="44"/>
      <c r="C1" s="44"/>
      <c r="D1" s="44"/>
      <c r="E1" s="44"/>
      <c r="F1" s="44"/>
      <c r="G1" s="44"/>
      <c r="H1" s="44"/>
    </row>
    <row r="3" spans="1:10" x14ac:dyDescent="0.25">
      <c r="B3" s="33"/>
      <c r="C3" s="33"/>
      <c r="D3" s="33"/>
      <c r="E3" s="33"/>
      <c r="G3" s="33"/>
      <c r="H3" s="33"/>
      <c r="I3" s="33"/>
      <c r="J3" s="33"/>
    </row>
    <row r="4" spans="1:10" ht="21" x14ac:dyDescent="0.35">
      <c r="B4" s="34"/>
      <c r="C4" s="34" t="s">
        <v>36</v>
      </c>
      <c r="D4" s="34"/>
      <c r="E4" s="34"/>
      <c r="G4" s="34"/>
      <c r="H4" s="34" t="s">
        <v>48</v>
      </c>
      <c r="I4" s="34"/>
      <c r="J4" s="34"/>
    </row>
    <row r="5" spans="1:10" ht="15.75" x14ac:dyDescent="0.25">
      <c r="B5" s="35"/>
      <c r="C5" s="37"/>
      <c r="D5" s="37"/>
      <c r="E5" s="37"/>
      <c r="F5" s="38"/>
      <c r="G5" s="37"/>
      <c r="H5" s="39"/>
      <c r="I5" s="35"/>
      <c r="J5" s="35"/>
    </row>
    <row r="6" spans="1:10" ht="15.75" x14ac:dyDescent="0.25">
      <c r="B6" s="35"/>
      <c r="C6" s="40" t="s">
        <v>44</v>
      </c>
      <c r="D6" s="37"/>
      <c r="E6" s="37"/>
      <c r="F6" s="38"/>
      <c r="G6" s="37"/>
      <c r="H6" s="41" t="s">
        <v>40</v>
      </c>
      <c r="I6" s="35"/>
      <c r="J6" s="35"/>
    </row>
    <row r="7" spans="1:10" ht="15.75" x14ac:dyDescent="0.25">
      <c r="B7" s="35"/>
      <c r="C7" s="37"/>
      <c r="D7" s="37"/>
      <c r="E7" s="37"/>
      <c r="F7" s="38"/>
      <c r="G7" s="37"/>
      <c r="H7" s="42"/>
      <c r="I7" s="35"/>
      <c r="J7" s="35"/>
    </row>
    <row r="8" spans="1:10" ht="15.75" x14ac:dyDescent="0.25">
      <c r="B8" s="35"/>
      <c r="C8" s="40" t="s">
        <v>34</v>
      </c>
      <c r="D8" s="37"/>
      <c r="E8" s="37"/>
      <c r="F8" s="38"/>
      <c r="G8" s="37"/>
      <c r="H8" s="41" t="s">
        <v>46</v>
      </c>
      <c r="I8" s="35"/>
      <c r="J8" s="35"/>
    </row>
    <row r="9" spans="1:10" ht="15.75" x14ac:dyDescent="0.25">
      <c r="B9" s="35"/>
      <c r="C9" s="37"/>
      <c r="D9" s="37"/>
      <c r="E9" s="37"/>
      <c r="F9" s="38"/>
      <c r="G9" s="37"/>
      <c r="H9" s="42"/>
      <c r="I9" s="35"/>
      <c r="J9" s="35"/>
    </row>
    <row r="10" spans="1:10" ht="15.75" x14ac:dyDescent="0.25">
      <c r="B10" s="35"/>
      <c r="C10" s="40" t="s">
        <v>37</v>
      </c>
      <c r="D10" s="37"/>
      <c r="E10" s="37"/>
      <c r="F10" s="38"/>
      <c r="G10" s="37"/>
      <c r="H10" s="41" t="s">
        <v>41</v>
      </c>
      <c r="I10" s="35"/>
      <c r="J10" s="35"/>
    </row>
    <row r="11" spans="1:10" ht="15.75" x14ac:dyDescent="0.25">
      <c r="B11" s="35"/>
      <c r="C11" s="37"/>
      <c r="D11" s="37"/>
      <c r="E11" s="37"/>
      <c r="F11" s="38"/>
      <c r="G11" s="37"/>
      <c r="H11" s="42"/>
      <c r="I11" s="35"/>
      <c r="J11" s="35"/>
    </row>
    <row r="12" spans="1:10" ht="15.75" x14ac:dyDescent="0.25">
      <c r="B12" s="35"/>
      <c r="C12" s="40" t="s">
        <v>45</v>
      </c>
      <c r="D12" s="37"/>
      <c r="E12" s="37"/>
      <c r="F12" s="38"/>
      <c r="G12" s="37"/>
      <c r="H12" s="41" t="s">
        <v>47</v>
      </c>
      <c r="I12" s="35"/>
      <c r="J12" s="35"/>
    </row>
    <row r="13" spans="1:10" ht="15.75" x14ac:dyDescent="0.25">
      <c r="B13" s="35"/>
      <c r="C13" s="37"/>
      <c r="D13" s="37"/>
      <c r="E13" s="37"/>
      <c r="F13" s="38"/>
      <c r="G13" s="37"/>
      <c r="H13" s="42"/>
      <c r="I13" s="35"/>
      <c r="J13" s="35"/>
    </row>
    <row r="14" spans="1:10" ht="15.75" x14ac:dyDescent="0.25">
      <c r="B14" s="35"/>
      <c r="C14" s="40" t="s">
        <v>38</v>
      </c>
      <c r="D14" s="37"/>
      <c r="E14" s="37"/>
      <c r="F14" s="38"/>
      <c r="G14" s="37"/>
      <c r="H14" s="41" t="s">
        <v>42</v>
      </c>
      <c r="I14" s="35"/>
      <c r="J14" s="35"/>
    </row>
    <row r="15" spans="1:10" ht="15.75" x14ac:dyDescent="0.25">
      <c r="B15" s="35"/>
      <c r="C15" s="37"/>
      <c r="D15" s="37"/>
      <c r="E15" s="37"/>
      <c r="F15" s="38"/>
      <c r="G15" s="37"/>
      <c r="H15" s="42"/>
      <c r="I15" s="35"/>
      <c r="J15" s="35"/>
    </row>
    <row r="16" spans="1:10" ht="15.75" x14ac:dyDescent="0.25">
      <c r="B16" s="35"/>
      <c r="C16" s="40" t="s">
        <v>39</v>
      </c>
      <c r="D16" s="37"/>
      <c r="E16" s="37"/>
      <c r="F16" s="38"/>
      <c r="G16" s="37"/>
      <c r="H16" s="41" t="s">
        <v>43</v>
      </c>
      <c r="I16" s="35"/>
      <c r="J16" s="35"/>
    </row>
    <row r="17" spans="2:10" ht="15.75" x14ac:dyDescent="0.25">
      <c r="B17" s="35"/>
      <c r="C17" s="37"/>
      <c r="D17" s="37"/>
      <c r="E17" s="37"/>
      <c r="F17" s="38"/>
      <c r="G17" s="37"/>
      <c r="H17" s="37"/>
      <c r="I17" s="35"/>
      <c r="J17" s="35"/>
    </row>
    <row r="18" spans="2:10" x14ac:dyDescent="0.25">
      <c r="B18" s="35"/>
      <c r="C18" s="35"/>
      <c r="D18" s="35"/>
      <c r="E18" s="35"/>
      <c r="F18" s="36"/>
      <c r="G18" s="35"/>
      <c r="H18" s="35"/>
      <c r="I18" s="35"/>
      <c r="J18" s="35"/>
    </row>
  </sheetData>
  <mergeCells count="1">
    <mergeCell ref="A1:H1"/>
  </mergeCells>
  <hyperlinks>
    <hyperlink ref="C6" location="JANUARY!A1" display="JANUARY"/>
    <hyperlink ref="C8" location="FEBRUARY!A1" display="FEBRUARY"/>
    <hyperlink ref="C10" location="MARCH!A1" display="MARCH"/>
    <hyperlink ref="C12" location="APRIL!A1" display="APRIL"/>
    <hyperlink ref="C14" location="MAY!A1" display="MAY"/>
    <hyperlink ref="C16" location="JUNE!A1" display="JUNE"/>
    <hyperlink ref="H6" location="JULY!A1" display="JULY"/>
    <hyperlink ref="H8" location="AUGUST!A1" display="AUGUST"/>
    <hyperlink ref="H10" location="SEPTEMBER!A1" display="SEPTEMBER"/>
    <hyperlink ref="H12" location="OCTOBER!A1" display="OCTOBER"/>
    <hyperlink ref="H14" location="NOVEMBER!A1" display="NOVEMBER"/>
    <hyperlink ref="H16" location="DECEMBER!A1" display="DECEMBER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5"/>
  <sheetViews>
    <sheetView showGridLines="0" zoomScale="70" zoomScaleNormal="70" workbookViewId="0">
      <selection activeCell="C6" sqref="C6"/>
    </sheetView>
  </sheetViews>
  <sheetFormatPr defaultRowHeight="14.25" x14ac:dyDescent="0.2"/>
  <cols>
    <col min="1" max="1" width="9.140625" style="1"/>
    <col min="2" max="2" width="3.7109375" style="1" customWidth="1"/>
    <col min="3" max="3" width="29.42578125" style="2" bestFit="1" customWidth="1"/>
    <col min="4" max="4" width="15.42578125" style="1" customWidth="1"/>
    <col min="5" max="6" width="9.140625" style="1"/>
    <col min="7" max="7" width="6.5703125" style="1" bestFit="1" customWidth="1"/>
    <col min="8" max="8" width="11.7109375" style="1" bestFit="1" customWidth="1"/>
    <col min="9" max="9" width="5.85546875" style="1" bestFit="1" customWidth="1"/>
    <col min="10" max="10" width="14.28515625" style="1" bestFit="1" customWidth="1"/>
    <col min="11" max="11" width="15.85546875" style="1" bestFit="1" customWidth="1"/>
    <col min="12" max="12" width="10.7109375" style="1" bestFit="1" customWidth="1"/>
    <col min="13" max="13" width="18.140625" style="1" bestFit="1" customWidth="1"/>
    <col min="14" max="14" width="19.7109375" style="1" bestFit="1" customWidth="1"/>
    <col min="15" max="15" width="10.7109375" style="1" bestFit="1" customWidth="1"/>
    <col min="16" max="16" width="15.7109375" style="1" bestFit="1" customWidth="1"/>
    <col min="17" max="17" width="17.28515625" style="1" bestFit="1" customWidth="1"/>
    <col min="18" max="18" width="10.7109375" style="1" bestFit="1" customWidth="1"/>
    <col min="19" max="19" width="14.28515625" style="1" bestFit="1" customWidth="1"/>
    <col min="20" max="20" width="11.85546875" style="1" bestFit="1" customWidth="1"/>
    <col min="21" max="21" width="13.5703125" style="1" bestFit="1" customWidth="1"/>
    <col min="22" max="22" width="10.7109375" style="1" bestFit="1" customWidth="1"/>
    <col min="23" max="23" width="20.85546875" style="1" customWidth="1"/>
    <col min="24" max="24" width="10.140625" style="1" customWidth="1"/>
    <col min="25" max="16384" width="9.140625" style="1"/>
  </cols>
  <sheetData>
    <row r="1" spans="2:24" ht="15" thickBot="1" x14ac:dyDescent="0.25"/>
    <row r="2" spans="2:24" ht="43.5" customHeight="1" thickBot="1" x14ac:dyDescent="0.35">
      <c r="B2" s="49" t="s">
        <v>19</v>
      </c>
      <c r="C2" s="50"/>
      <c r="D2" s="50"/>
      <c r="E2" s="51"/>
      <c r="H2" s="52" t="s">
        <v>31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 t="s">
        <v>32</v>
      </c>
      <c r="T2" s="52"/>
      <c r="U2" s="52"/>
      <c r="V2" s="52"/>
      <c r="W2" s="52"/>
    </row>
    <row r="3" spans="2:24" ht="15" thickBot="1" x14ac:dyDescent="0.25">
      <c r="B3" s="4"/>
      <c r="C3" s="3" t="s">
        <v>1</v>
      </c>
      <c r="D3" s="15" t="s">
        <v>41</v>
      </c>
      <c r="E3" s="5"/>
      <c r="G3" s="10" t="s">
        <v>0</v>
      </c>
      <c r="H3" s="10" t="s">
        <v>20</v>
      </c>
      <c r="I3" s="10" t="s">
        <v>21</v>
      </c>
      <c r="J3" s="11" t="s">
        <v>29</v>
      </c>
      <c r="K3" s="11" t="s">
        <v>22</v>
      </c>
      <c r="L3" s="11" t="s">
        <v>23</v>
      </c>
      <c r="M3" s="12" t="s">
        <v>14</v>
      </c>
      <c r="N3" s="12" t="s">
        <v>24</v>
      </c>
      <c r="O3" s="12" t="s">
        <v>23</v>
      </c>
      <c r="P3" s="13" t="s">
        <v>15</v>
      </c>
      <c r="Q3" s="13" t="s">
        <v>25</v>
      </c>
      <c r="R3" s="13" t="s">
        <v>23</v>
      </c>
      <c r="S3" s="26" t="s">
        <v>26</v>
      </c>
      <c r="T3" s="26" t="s">
        <v>16</v>
      </c>
      <c r="U3" s="26" t="s">
        <v>27</v>
      </c>
      <c r="V3" s="26" t="s">
        <v>23</v>
      </c>
      <c r="W3" s="26" t="s">
        <v>30</v>
      </c>
      <c r="X3" s="10" t="s">
        <v>28</v>
      </c>
    </row>
    <row r="4" spans="2:24" ht="15" thickBot="1" x14ac:dyDescent="0.25">
      <c r="B4" s="4"/>
      <c r="C4" s="3"/>
      <c r="D4" s="23"/>
      <c r="E4" s="5"/>
      <c r="G4" s="10">
        <v>1</v>
      </c>
      <c r="H4" s="18">
        <f>D7</f>
        <v>45170</v>
      </c>
      <c r="I4" s="10" t="str">
        <f>TEXT(H4,"DDD")</f>
        <v>Fri</v>
      </c>
      <c r="J4" s="10">
        <v>15000</v>
      </c>
      <c r="K4" s="10">
        <v>65</v>
      </c>
      <c r="L4" s="20">
        <f>IF(J4=0,"",J4/K4)</f>
        <v>230.76923076923077</v>
      </c>
      <c r="M4" s="10">
        <v>4500</v>
      </c>
      <c r="N4" s="10">
        <v>35</v>
      </c>
      <c r="O4" s="20">
        <f>IF(M4=0,"",M4/N4)</f>
        <v>128.57142857142858</v>
      </c>
      <c r="P4" s="10">
        <v>2500</v>
      </c>
      <c r="Q4" s="1">
        <v>55</v>
      </c>
      <c r="R4" s="20">
        <f>IF(P4=0,"",P4/Q4)</f>
        <v>45.454545454545453</v>
      </c>
      <c r="S4" s="14">
        <v>23000</v>
      </c>
      <c r="T4" s="14">
        <f>IF(J4=0,"",(J4+M4+P4))</f>
        <v>22000</v>
      </c>
      <c r="U4" s="14">
        <f>IF(T4="","",(K4+N4+Q4))</f>
        <v>155</v>
      </c>
      <c r="V4" s="21">
        <f>IF(U4="","",(T4/U4))</f>
        <v>141.93548387096774</v>
      </c>
      <c r="W4" s="14">
        <f>IFERROR(T4-S4,"")</f>
        <v>-1000</v>
      </c>
      <c r="X4" s="22">
        <f>IF(S4=0,"",T4/S4)</f>
        <v>0.95652173913043481</v>
      </c>
    </row>
    <row r="5" spans="2:24" ht="15" thickBot="1" x14ac:dyDescent="0.25">
      <c r="B5" s="4"/>
      <c r="C5" s="3" t="s">
        <v>2</v>
      </c>
      <c r="D5" s="16">
        <v>2023</v>
      </c>
      <c r="E5" s="5"/>
      <c r="G5" s="10">
        <v>2</v>
      </c>
      <c r="H5" s="18">
        <f>IF(H4&lt;$D$9,H4+1,"EOM")</f>
        <v>45171</v>
      </c>
      <c r="I5" s="10" t="str">
        <f t="shared" ref="I5:I34" si="0">TEXT(H5,"DDD")</f>
        <v>Sat</v>
      </c>
      <c r="J5" s="10">
        <v>7200</v>
      </c>
      <c r="K5" s="10">
        <v>58</v>
      </c>
      <c r="L5" s="20">
        <f t="shared" ref="L5:L34" si="1">IF(J5=0,"",J5/K5)</f>
        <v>124.13793103448276</v>
      </c>
      <c r="M5" s="10">
        <v>6700</v>
      </c>
      <c r="N5" s="10">
        <v>42</v>
      </c>
      <c r="O5" s="20">
        <f t="shared" ref="O5:O34" si="2">IF(M5=0,"",M5/N5)</f>
        <v>159.52380952380952</v>
      </c>
      <c r="P5" s="10">
        <v>7200</v>
      </c>
      <c r="Q5" s="10">
        <v>42</v>
      </c>
      <c r="R5" s="20">
        <f t="shared" ref="R5:R34" si="3">IF(P5=0,"",P5/Q5)</f>
        <v>171.42857142857142</v>
      </c>
      <c r="S5" s="14">
        <v>23000</v>
      </c>
      <c r="T5" s="14">
        <f t="shared" ref="T5:T34" si="4">IF(J5=0,"",(J5+M5+P5))</f>
        <v>21100</v>
      </c>
      <c r="U5" s="14">
        <f t="shared" ref="U5:U34" si="5">IF(T5="","",(K5+N5+Q5))</f>
        <v>142</v>
      </c>
      <c r="V5" s="21">
        <f t="shared" ref="V5:V34" si="6">IF(U5="","",(T5/U5))</f>
        <v>148.59154929577466</v>
      </c>
      <c r="W5" s="14">
        <f t="shared" ref="W5:W34" si="7">IFERROR(T5-S5,"")</f>
        <v>-1900</v>
      </c>
      <c r="X5" s="22">
        <f t="shared" ref="X5:X34" si="8">IF(S5=0,"",T5/S5)</f>
        <v>0.91739130434782612</v>
      </c>
    </row>
    <row r="6" spans="2:24" ht="15" thickBot="1" x14ac:dyDescent="0.25">
      <c r="B6" s="4"/>
      <c r="C6" s="3"/>
      <c r="D6" s="23"/>
      <c r="E6" s="5"/>
      <c r="G6" s="10">
        <v>3</v>
      </c>
      <c r="H6" s="18">
        <f t="shared" ref="H6:H34" si="9">IF(H5&lt;$D$9,H5+1,"EOM")</f>
        <v>45172</v>
      </c>
      <c r="I6" s="10" t="str">
        <f t="shared" si="0"/>
        <v>Sun</v>
      </c>
      <c r="J6" s="10">
        <v>13000</v>
      </c>
      <c r="K6" s="10">
        <v>69</v>
      </c>
      <c r="L6" s="20">
        <f t="shared" si="1"/>
        <v>188.40579710144928</v>
      </c>
      <c r="M6" s="10">
        <v>7200</v>
      </c>
      <c r="N6" s="10">
        <v>37</v>
      </c>
      <c r="O6" s="20">
        <f t="shared" si="2"/>
        <v>194.59459459459458</v>
      </c>
      <c r="P6" s="10">
        <v>7400</v>
      </c>
      <c r="Q6" s="10">
        <v>60</v>
      </c>
      <c r="R6" s="20">
        <f t="shared" si="3"/>
        <v>123.33333333333333</v>
      </c>
      <c r="S6" s="14">
        <v>23000</v>
      </c>
      <c r="T6" s="14">
        <f t="shared" si="4"/>
        <v>27600</v>
      </c>
      <c r="U6" s="14">
        <f t="shared" si="5"/>
        <v>166</v>
      </c>
      <c r="V6" s="21">
        <f t="shared" si="6"/>
        <v>166.26506024096386</v>
      </c>
      <c r="W6" s="14">
        <f t="shared" si="7"/>
        <v>4600</v>
      </c>
      <c r="X6" s="22">
        <f t="shared" si="8"/>
        <v>1.2</v>
      </c>
    </row>
    <row r="7" spans="2:24" ht="15" thickBot="1" x14ac:dyDescent="0.25">
      <c r="B7" s="4"/>
      <c r="C7" s="3" t="s">
        <v>4</v>
      </c>
      <c r="D7" s="17">
        <f>DATEVALUE("1"&amp;D3&amp;D5)</f>
        <v>45170</v>
      </c>
      <c r="E7" s="5"/>
      <c r="G7" s="10">
        <v>4</v>
      </c>
      <c r="H7" s="18">
        <f t="shared" si="9"/>
        <v>45173</v>
      </c>
      <c r="I7" s="10" t="str">
        <f t="shared" si="0"/>
        <v>Mon</v>
      </c>
      <c r="J7" s="10">
        <v>8000</v>
      </c>
      <c r="K7" s="10">
        <v>53</v>
      </c>
      <c r="L7" s="20">
        <f t="shared" si="1"/>
        <v>150.9433962264151</v>
      </c>
      <c r="M7" s="10">
        <v>5200</v>
      </c>
      <c r="N7" s="10">
        <v>45</v>
      </c>
      <c r="O7" s="20">
        <f t="shared" si="2"/>
        <v>115.55555555555556</v>
      </c>
      <c r="P7" s="10">
        <v>8900</v>
      </c>
      <c r="Q7" s="10">
        <v>50</v>
      </c>
      <c r="R7" s="20">
        <f t="shared" si="3"/>
        <v>178</v>
      </c>
      <c r="S7" s="14">
        <v>23000</v>
      </c>
      <c r="T7" s="14">
        <f t="shared" si="4"/>
        <v>22100</v>
      </c>
      <c r="U7" s="14">
        <f t="shared" si="5"/>
        <v>148</v>
      </c>
      <c r="V7" s="21">
        <f t="shared" si="6"/>
        <v>149.32432432432432</v>
      </c>
      <c r="W7" s="14">
        <f t="shared" si="7"/>
        <v>-900</v>
      </c>
      <c r="X7" s="22">
        <f t="shared" si="8"/>
        <v>0.96086956521739131</v>
      </c>
    </row>
    <row r="8" spans="2:24" ht="15" thickBot="1" x14ac:dyDescent="0.25">
      <c r="B8" s="4"/>
      <c r="C8" s="3"/>
      <c r="D8" s="23"/>
      <c r="E8" s="5"/>
      <c r="G8" s="10">
        <v>5</v>
      </c>
      <c r="H8" s="18">
        <f t="shared" si="9"/>
        <v>45174</v>
      </c>
      <c r="I8" s="10" t="str">
        <f t="shared" si="0"/>
        <v>Tue</v>
      </c>
      <c r="J8" s="10">
        <v>8000</v>
      </c>
      <c r="K8" s="10">
        <v>72</v>
      </c>
      <c r="L8" s="20">
        <f t="shared" si="1"/>
        <v>111.11111111111111</v>
      </c>
      <c r="M8" s="10">
        <v>3400</v>
      </c>
      <c r="N8" s="10">
        <v>33</v>
      </c>
      <c r="O8" s="20">
        <f t="shared" si="2"/>
        <v>103.03030303030303</v>
      </c>
      <c r="P8" s="10">
        <v>6100</v>
      </c>
      <c r="Q8" s="10">
        <v>48</v>
      </c>
      <c r="R8" s="20">
        <f t="shared" si="3"/>
        <v>127.08333333333333</v>
      </c>
      <c r="S8" s="14">
        <v>23000</v>
      </c>
      <c r="T8" s="14">
        <f t="shared" si="4"/>
        <v>17500</v>
      </c>
      <c r="U8" s="14">
        <f t="shared" si="5"/>
        <v>153</v>
      </c>
      <c r="V8" s="21">
        <f t="shared" si="6"/>
        <v>114.37908496732027</v>
      </c>
      <c r="W8" s="14">
        <f t="shared" si="7"/>
        <v>-5500</v>
      </c>
      <c r="X8" s="22">
        <f t="shared" si="8"/>
        <v>0.76086956521739135</v>
      </c>
    </row>
    <row r="9" spans="2:24" ht="15" thickBot="1" x14ac:dyDescent="0.25">
      <c r="B9" s="4"/>
      <c r="C9" s="3" t="s">
        <v>3</v>
      </c>
      <c r="D9" s="17">
        <f>EOMONTH(D7,0)</f>
        <v>45199</v>
      </c>
      <c r="E9" s="5"/>
      <c r="G9" s="10">
        <v>6</v>
      </c>
      <c r="H9" s="18">
        <f t="shared" si="9"/>
        <v>45175</v>
      </c>
      <c r="I9" s="10" t="str">
        <f t="shared" si="0"/>
        <v>Wed</v>
      </c>
      <c r="J9" s="10">
        <v>9000</v>
      </c>
      <c r="K9" s="10">
        <v>61</v>
      </c>
      <c r="L9" s="20">
        <f t="shared" si="1"/>
        <v>147.54098360655738</v>
      </c>
      <c r="M9" s="10">
        <v>7800</v>
      </c>
      <c r="N9" s="10">
        <v>48</v>
      </c>
      <c r="O9" s="20">
        <f t="shared" si="2"/>
        <v>162.5</v>
      </c>
      <c r="P9" s="10">
        <v>4600</v>
      </c>
      <c r="Q9" s="10">
        <v>63</v>
      </c>
      <c r="R9" s="20">
        <f t="shared" si="3"/>
        <v>73.015873015873012</v>
      </c>
      <c r="S9" s="14">
        <v>23000</v>
      </c>
      <c r="T9" s="14">
        <f t="shared" si="4"/>
        <v>21400</v>
      </c>
      <c r="U9" s="14">
        <f t="shared" si="5"/>
        <v>172</v>
      </c>
      <c r="V9" s="21">
        <f t="shared" si="6"/>
        <v>124.41860465116279</v>
      </c>
      <c r="W9" s="14">
        <f t="shared" si="7"/>
        <v>-1600</v>
      </c>
      <c r="X9" s="22">
        <f t="shared" si="8"/>
        <v>0.93043478260869561</v>
      </c>
    </row>
    <row r="10" spans="2:24" ht="15" thickBot="1" x14ac:dyDescent="0.25">
      <c r="B10" s="4"/>
      <c r="C10" s="3"/>
      <c r="D10" s="23"/>
      <c r="E10" s="5"/>
      <c r="G10" s="10">
        <v>7</v>
      </c>
      <c r="H10" s="18">
        <f t="shared" si="9"/>
        <v>45176</v>
      </c>
      <c r="I10" s="10" t="str">
        <f t="shared" si="0"/>
        <v>Thu</v>
      </c>
      <c r="J10" s="10">
        <v>17000</v>
      </c>
      <c r="K10" s="10">
        <v>66</v>
      </c>
      <c r="L10" s="20">
        <f t="shared" si="1"/>
        <v>257.57575757575756</v>
      </c>
      <c r="M10" s="10">
        <v>9900</v>
      </c>
      <c r="N10" s="10">
        <v>39</v>
      </c>
      <c r="O10" s="20">
        <f t="shared" si="2"/>
        <v>253.84615384615384</v>
      </c>
      <c r="P10" s="10">
        <v>1300</v>
      </c>
      <c r="Q10" s="10">
        <v>57</v>
      </c>
      <c r="R10" s="20">
        <f t="shared" si="3"/>
        <v>22.807017543859651</v>
      </c>
      <c r="S10" s="14">
        <v>23000</v>
      </c>
      <c r="T10" s="14">
        <f t="shared" si="4"/>
        <v>28200</v>
      </c>
      <c r="U10" s="14">
        <f t="shared" si="5"/>
        <v>162</v>
      </c>
      <c r="V10" s="21">
        <f t="shared" si="6"/>
        <v>174.07407407407408</v>
      </c>
      <c r="W10" s="14">
        <f t="shared" si="7"/>
        <v>5200</v>
      </c>
      <c r="X10" s="22">
        <f t="shared" si="8"/>
        <v>1.2260869565217392</v>
      </c>
    </row>
    <row r="11" spans="2:24" ht="15" thickBot="1" x14ac:dyDescent="0.25">
      <c r="B11" s="4"/>
      <c r="C11" s="3" t="s">
        <v>5</v>
      </c>
      <c r="D11" s="24">
        <f>COUNT(H4:H34)</f>
        <v>30</v>
      </c>
      <c r="E11" s="5"/>
      <c r="G11" s="10">
        <v>8</v>
      </c>
      <c r="H11" s="18">
        <f t="shared" si="9"/>
        <v>45177</v>
      </c>
      <c r="I11" s="10" t="str">
        <f t="shared" si="0"/>
        <v>Fri</v>
      </c>
      <c r="J11" s="10">
        <v>20000</v>
      </c>
      <c r="K11" s="10">
        <v>74</v>
      </c>
      <c r="L11" s="20">
        <f t="shared" si="1"/>
        <v>270.27027027027026</v>
      </c>
      <c r="M11" s="10">
        <v>3900</v>
      </c>
      <c r="N11" s="10">
        <v>31</v>
      </c>
      <c r="O11" s="20">
        <f t="shared" si="2"/>
        <v>125.80645161290323</v>
      </c>
      <c r="P11" s="10">
        <v>7800</v>
      </c>
      <c r="Q11" s="10">
        <v>44</v>
      </c>
      <c r="R11" s="20">
        <f t="shared" si="3"/>
        <v>177.27272727272728</v>
      </c>
      <c r="S11" s="14">
        <v>23000</v>
      </c>
      <c r="T11" s="14">
        <f t="shared" si="4"/>
        <v>31700</v>
      </c>
      <c r="U11" s="14">
        <f t="shared" si="5"/>
        <v>149</v>
      </c>
      <c r="V11" s="21">
        <f t="shared" si="6"/>
        <v>212.75167785234899</v>
      </c>
      <c r="W11" s="14">
        <f t="shared" si="7"/>
        <v>8700</v>
      </c>
      <c r="X11" s="22">
        <f t="shared" si="8"/>
        <v>1.3782608695652174</v>
      </c>
    </row>
    <row r="12" spans="2:24" ht="15" thickBot="1" x14ac:dyDescent="0.25">
      <c r="B12" s="4"/>
      <c r="C12" s="3"/>
      <c r="D12" s="23"/>
      <c r="E12" s="5"/>
      <c r="G12" s="10">
        <v>9</v>
      </c>
      <c r="H12" s="18">
        <f t="shared" si="9"/>
        <v>45178</v>
      </c>
      <c r="I12" s="10" t="str">
        <f t="shared" si="0"/>
        <v>Sat</v>
      </c>
      <c r="J12" s="10">
        <v>5000</v>
      </c>
      <c r="K12" s="10">
        <v>59</v>
      </c>
      <c r="L12" s="20">
        <f t="shared" si="1"/>
        <v>84.745762711864401</v>
      </c>
      <c r="M12" s="10">
        <v>7600</v>
      </c>
      <c r="N12" s="10">
        <v>50</v>
      </c>
      <c r="O12" s="20">
        <f t="shared" si="2"/>
        <v>152</v>
      </c>
      <c r="P12" s="10">
        <v>7800</v>
      </c>
      <c r="Q12" s="10">
        <v>61</v>
      </c>
      <c r="R12" s="20">
        <f t="shared" si="3"/>
        <v>127.8688524590164</v>
      </c>
      <c r="S12" s="14">
        <v>23000</v>
      </c>
      <c r="T12" s="14">
        <f t="shared" si="4"/>
        <v>20400</v>
      </c>
      <c r="U12" s="14">
        <f t="shared" si="5"/>
        <v>170</v>
      </c>
      <c r="V12" s="21">
        <f t="shared" si="6"/>
        <v>120</v>
      </c>
      <c r="W12" s="14">
        <f t="shared" si="7"/>
        <v>-2600</v>
      </c>
      <c r="X12" s="22">
        <f t="shared" si="8"/>
        <v>0.88695652173913042</v>
      </c>
    </row>
    <row r="13" spans="2:24" ht="15" thickBot="1" x14ac:dyDescent="0.25">
      <c r="B13" s="4"/>
      <c r="C13" s="3" t="s">
        <v>6</v>
      </c>
      <c r="D13" s="24">
        <f>COUNTIF(I4:EI34,"Sat")</f>
        <v>5</v>
      </c>
      <c r="E13" s="5"/>
      <c r="G13" s="10">
        <v>10</v>
      </c>
      <c r="H13" s="18">
        <f t="shared" si="9"/>
        <v>45179</v>
      </c>
      <c r="I13" s="10" t="str">
        <f t="shared" si="0"/>
        <v>Sun</v>
      </c>
      <c r="J13" s="19">
        <v>14500</v>
      </c>
      <c r="K13" s="10">
        <v>56</v>
      </c>
      <c r="L13" s="20">
        <f t="shared" si="1"/>
        <v>258.92857142857144</v>
      </c>
      <c r="M13" s="10">
        <v>12200</v>
      </c>
      <c r="N13" s="10">
        <v>36</v>
      </c>
      <c r="O13" s="20">
        <f t="shared" si="2"/>
        <v>338.88888888888891</v>
      </c>
      <c r="P13" s="10">
        <v>3200</v>
      </c>
      <c r="Q13" s="10">
        <v>52</v>
      </c>
      <c r="R13" s="20">
        <f t="shared" si="3"/>
        <v>61.53846153846154</v>
      </c>
      <c r="S13" s="14">
        <v>23000</v>
      </c>
      <c r="T13" s="14">
        <f t="shared" si="4"/>
        <v>29900</v>
      </c>
      <c r="U13" s="14">
        <f t="shared" si="5"/>
        <v>144</v>
      </c>
      <c r="V13" s="21">
        <f t="shared" si="6"/>
        <v>207.63888888888889</v>
      </c>
      <c r="W13" s="14">
        <f t="shared" si="7"/>
        <v>6900</v>
      </c>
      <c r="X13" s="22">
        <f t="shared" si="8"/>
        <v>1.3</v>
      </c>
    </row>
    <row r="14" spans="2:24" ht="15" thickBot="1" x14ac:dyDescent="0.25">
      <c r="B14" s="4"/>
      <c r="C14" s="3" t="s">
        <v>7</v>
      </c>
      <c r="D14" s="24">
        <f>COUNTIF(I4:I34,"Sun")</f>
        <v>4</v>
      </c>
      <c r="E14" s="5"/>
      <c r="G14" s="10">
        <v>11</v>
      </c>
      <c r="H14" s="18">
        <f t="shared" si="9"/>
        <v>45180</v>
      </c>
      <c r="I14" s="10" t="str">
        <f t="shared" si="0"/>
        <v>Mon</v>
      </c>
      <c r="J14" s="19">
        <v>18000</v>
      </c>
      <c r="K14" s="10">
        <v>68</v>
      </c>
      <c r="L14" s="20">
        <f t="shared" si="1"/>
        <v>264.70588235294116</v>
      </c>
      <c r="M14" s="10">
        <v>5700</v>
      </c>
      <c r="N14" s="10">
        <v>44</v>
      </c>
      <c r="O14" s="20">
        <f t="shared" si="2"/>
        <v>129.54545454545453</v>
      </c>
      <c r="P14" s="10">
        <v>4900</v>
      </c>
      <c r="Q14" s="10">
        <v>54</v>
      </c>
      <c r="R14" s="20">
        <f t="shared" si="3"/>
        <v>90.740740740740748</v>
      </c>
      <c r="S14" s="14">
        <v>23000</v>
      </c>
      <c r="T14" s="14">
        <f t="shared" si="4"/>
        <v>28600</v>
      </c>
      <c r="U14" s="14">
        <f t="shared" si="5"/>
        <v>166</v>
      </c>
      <c r="V14" s="21">
        <f t="shared" si="6"/>
        <v>172.28915662650601</v>
      </c>
      <c r="W14" s="14">
        <f t="shared" si="7"/>
        <v>5600</v>
      </c>
      <c r="X14" s="22">
        <f t="shared" si="8"/>
        <v>1.2434782608695651</v>
      </c>
    </row>
    <row r="15" spans="2:24" ht="15" thickBot="1" x14ac:dyDescent="0.25">
      <c r="B15" s="4"/>
      <c r="C15" s="3"/>
      <c r="D15" s="23"/>
      <c r="E15" s="5"/>
      <c r="G15" s="10">
        <v>12</v>
      </c>
      <c r="H15" s="18">
        <f t="shared" si="9"/>
        <v>45181</v>
      </c>
      <c r="I15" s="10" t="str">
        <f t="shared" si="0"/>
        <v>Tue</v>
      </c>
      <c r="J15" s="19">
        <v>9200</v>
      </c>
      <c r="K15" s="10">
        <v>63</v>
      </c>
      <c r="L15" s="20">
        <f t="shared" si="1"/>
        <v>146.03174603174602</v>
      </c>
      <c r="M15" s="10">
        <v>6000</v>
      </c>
      <c r="N15" s="10">
        <v>38</v>
      </c>
      <c r="O15" s="20">
        <f t="shared" si="2"/>
        <v>157.89473684210526</v>
      </c>
      <c r="P15" s="10">
        <v>6700</v>
      </c>
      <c r="Q15" s="10">
        <v>43</v>
      </c>
      <c r="R15" s="20">
        <f t="shared" si="3"/>
        <v>155.81395348837211</v>
      </c>
      <c r="S15" s="14">
        <v>23000</v>
      </c>
      <c r="T15" s="14">
        <f t="shared" si="4"/>
        <v>21900</v>
      </c>
      <c r="U15" s="14">
        <f t="shared" si="5"/>
        <v>144</v>
      </c>
      <c r="V15" s="21">
        <f t="shared" si="6"/>
        <v>152.08333333333334</v>
      </c>
      <c r="W15" s="14">
        <f t="shared" si="7"/>
        <v>-1100</v>
      </c>
      <c r="X15" s="22">
        <f t="shared" si="8"/>
        <v>0.95217391304347831</v>
      </c>
    </row>
    <row r="16" spans="2:24" x14ac:dyDescent="0.2">
      <c r="B16" s="4"/>
      <c r="C16" s="48" t="s">
        <v>8</v>
      </c>
      <c r="D16" s="53">
        <f>MAX(T4:T34)</f>
        <v>34200</v>
      </c>
      <c r="E16" s="5"/>
      <c r="G16" s="10">
        <v>13</v>
      </c>
      <c r="H16" s="18">
        <f t="shared" si="9"/>
        <v>45182</v>
      </c>
      <c r="I16" s="10" t="str">
        <f t="shared" si="0"/>
        <v>Wed</v>
      </c>
      <c r="J16" s="19">
        <v>7600</v>
      </c>
      <c r="K16" s="10">
        <v>55</v>
      </c>
      <c r="L16" s="20">
        <f t="shared" si="1"/>
        <v>138.18181818181819</v>
      </c>
      <c r="M16" s="10">
        <v>4800</v>
      </c>
      <c r="N16" s="10">
        <v>46</v>
      </c>
      <c r="O16" s="20">
        <f t="shared" si="2"/>
        <v>104.34782608695652</v>
      </c>
      <c r="P16" s="10">
        <v>7100</v>
      </c>
      <c r="Q16" s="10">
        <v>58</v>
      </c>
      <c r="R16" s="20">
        <f t="shared" si="3"/>
        <v>122.41379310344827</v>
      </c>
      <c r="S16" s="14">
        <v>23000</v>
      </c>
      <c r="T16" s="14">
        <f t="shared" si="4"/>
        <v>19500</v>
      </c>
      <c r="U16" s="14">
        <f t="shared" si="5"/>
        <v>159</v>
      </c>
      <c r="V16" s="21">
        <f t="shared" si="6"/>
        <v>122.64150943396227</v>
      </c>
      <c r="W16" s="14">
        <f t="shared" si="7"/>
        <v>-3500</v>
      </c>
      <c r="X16" s="22">
        <f t="shared" si="8"/>
        <v>0.84782608695652173</v>
      </c>
    </row>
    <row r="17" spans="2:24" ht="15" customHeight="1" thickBot="1" x14ac:dyDescent="0.25">
      <c r="B17" s="4"/>
      <c r="C17" s="48"/>
      <c r="D17" s="54"/>
      <c r="E17" s="5"/>
      <c r="G17" s="10">
        <v>14</v>
      </c>
      <c r="H17" s="18">
        <f t="shared" si="9"/>
        <v>45183</v>
      </c>
      <c r="I17" s="10" t="str">
        <f t="shared" si="0"/>
        <v>Thu</v>
      </c>
      <c r="J17" s="19">
        <v>10000</v>
      </c>
      <c r="K17" s="10">
        <v>71</v>
      </c>
      <c r="L17" s="20">
        <f t="shared" si="1"/>
        <v>140.8450704225352</v>
      </c>
      <c r="M17" s="10">
        <v>6900</v>
      </c>
      <c r="N17" s="10">
        <v>32</v>
      </c>
      <c r="O17" s="20">
        <f t="shared" si="2"/>
        <v>215.625</v>
      </c>
      <c r="P17" s="10">
        <v>4000</v>
      </c>
      <c r="Q17" s="10">
        <v>46</v>
      </c>
      <c r="R17" s="20">
        <f t="shared" si="3"/>
        <v>86.956521739130437</v>
      </c>
      <c r="S17" s="14">
        <v>23000</v>
      </c>
      <c r="T17" s="14">
        <f t="shared" si="4"/>
        <v>20900</v>
      </c>
      <c r="U17" s="14">
        <f t="shared" si="5"/>
        <v>149</v>
      </c>
      <c r="V17" s="21">
        <f t="shared" si="6"/>
        <v>140.26845637583892</v>
      </c>
      <c r="W17" s="14">
        <f t="shared" si="7"/>
        <v>-2100</v>
      </c>
      <c r="X17" s="22">
        <f t="shared" si="8"/>
        <v>0.90869565217391302</v>
      </c>
    </row>
    <row r="18" spans="2:24" ht="15" thickBot="1" x14ac:dyDescent="0.25">
      <c r="B18" s="4"/>
      <c r="C18" s="3"/>
      <c r="D18" s="23"/>
      <c r="E18" s="5"/>
      <c r="G18" s="10">
        <v>15</v>
      </c>
      <c r="H18" s="18">
        <f t="shared" si="9"/>
        <v>45184</v>
      </c>
      <c r="I18" s="10" t="str">
        <f t="shared" si="0"/>
        <v>Fri</v>
      </c>
      <c r="J18" s="19">
        <v>11000</v>
      </c>
      <c r="K18" s="10">
        <v>64</v>
      </c>
      <c r="L18" s="20">
        <f t="shared" si="1"/>
        <v>171.875</v>
      </c>
      <c r="M18" s="10">
        <v>5300</v>
      </c>
      <c r="N18" s="10">
        <v>41</v>
      </c>
      <c r="O18" s="20">
        <f t="shared" si="2"/>
        <v>129.26829268292684</v>
      </c>
      <c r="P18" s="10">
        <v>2100</v>
      </c>
      <c r="Q18" s="10">
        <v>65</v>
      </c>
      <c r="R18" s="20">
        <f t="shared" si="3"/>
        <v>32.307692307692307</v>
      </c>
      <c r="S18" s="14">
        <v>23000</v>
      </c>
      <c r="T18" s="14">
        <f t="shared" si="4"/>
        <v>18400</v>
      </c>
      <c r="U18" s="14">
        <f t="shared" si="5"/>
        <v>170</v>
      </c>
      <c r="V18" s="21">
        <f t="shared" si="6"/>
        <v>108.23529411764706</v>
      </c>
      <c r="W18" s="14">
        <f t="shared" si="7"/>
        <v>-4600</v>
      </c>
      <c r="X18" s="22">
        <f t="shared" si="8"/>
        <v>0.8</v>
      </c>
    </row>
    <row r="19" spans="2:24" x14ac:dyDescent="0.2">
      <c r="B19" s="4"/>
      <c r="C19" s="48" t="s">
        <v>9</v>
      </c>
      <c r="D19" s="53">
        <f>MIN(T4:T34)</f>
        <v>13700</v>
      </c>
      <c r="E19" s="5"/>
      <c r="G19" s="10">
        <v>16</v>
      </c>
      <c r="H19" s="18">
        <f t="shared" si="9"/>
        <v>45185</v>
      </c>
      <c r="I19" s="10" t="str">
        <f t="shared" si="0"/>
        <v>Sat</v>
      </c>
      <c r="J19" s="19">
        <v>13500</v>
      </c>
      <c r="K19" s="10">
        <v>70</v>
      </c>
      <c r="L19" s="20">
        <f t="shared" si="1"/>
        <v>192.85714285714286</v>
      </c>
      <c r="M19" s="10">
        <v>7300</v>
      </c>
      <c r="N19" s="10">
        <v>49</v>
      </c>
      <c r="O19" s="20">
        <f t="shared" si="2"/>
        <v>148.9795918367347</v>
      </c>
      <c r="P19" s="10">
        <v>5800</v>
      </c>
      <c r="Q19" s="10">
        <v>51</v>
      </c>
      <c r="R19" s="20">
        <f t="shared" si="3"/>
        <v>113.72549019607843</v>
      </c>
      <c r="S19" s="14">
        <v>23000</v>
      </c>
      <c r="T19" s="14">
        <f t="shared" si="4"/>
        <v>26600</v>
      </c>
      <c r="U19" s="14">
        <f t="shared" si="5"/>
        <v>170</v>
      </c>
      <c r="V19" s="21">
        <f t="shared" si="6"/>
        <v>156.47058823529412</v>
      </c>
      <c r="W19" s="14">
        <f t="shared" si="7"/>
        <v>3600</v>
      </c>
      <c r="X19" s="22">
        <f t="shared" si="8"/>
        <v>1.1565217391304348</v>
      </c>
    </row>
    <row r="20" spans="2:24" ht="15" customHeight="1" thickBot="1" x14ac:dyDescent="0.25">
      <c r="B20" s="4"/>
      <c r="C20" s="48"/>
      <c r="D20" s="54"/>
      <c r="E20" s="5"/>
      <c r="G20" s="10">
        <v>17</v>
      </c>
      <c r="H20" s="18">
        <f t="shared" si="9"/>
        <v>45186</v>
      </c>
      <c r="I20" s="10" t="str">
        <f t="shared" si="0"/>
        <v>Sun</v>
      </c>
      <c r="J20" s="19">
        <v>6700</v>
      </c>
      <c r="K20" s="10">
        <v>60</v>
      </c>
      <c r="L20" s="20">
        <f t="shared" si="1"/>
        <v>111.66666666666667</v>
      </c>
      <c r="M20" s="10">
        <v>6200</v>
      </c>
      <c r="N20" s="10">
        <v>34</v>
      </c>
      <c r="O20" s="20">
        <f t="shared" si="2"/>
        <v>182.35294117647058</v>
      </c>
      <c r="P20" s="10">
        <v>8700</v>
      </c>
      <c r="Q20" s="10">
        <v>59</v>
      </c>
      <c r="R20" s="20">
        <f t="shared" si="3"/>
        <v>147.45762711864407</v>
      </c>
      <c r="S20" s="14">
        <v>23000</v>
      </c>
      <c r="T20" s="14">
        <f t="shared" si="4"/>
        <v>21600</v>
      </c>
      <c r="U20" s="14">
        <f t="shared" si="5"/>
        <v>153</v>
      </c>
      <c r="V20" s="21">
        <f t="shared" si="6"/>
        <v>141.1764705882353</v>
      </c>
      <c r="W20" s="14">
        <f t="shared" si="7"/>
        <v>-1400</v>
      </c>
      <c r="X20" s="22">
        <f t="shared" si="8"/>
        <v>0.93913043478260871</v>
      </c>
    </row>
    <row r="21" spans="2:24" ht="15" thickBot="1" x14ac:dyDescent="0.25">
      <c r="B21" s="4"/>
      <c r="C21" s="3"/>
      <c r="D21" s="23"/>
      <c r="E21" s="5"/>
      <c r="G21" s="10">
        <v>18</v>
      </c>
      <c r="H21" s="18">
        <f t="shared" si="9"/>
        <v>45187</v>
      </c>
      <c r="I21" s="10" t="str">
        <f t="shared" si="0"/>
        <v>Mon</v>
      </c>
      <c r="J21" s="19">
        <v>8800</v>
      </c>
      <c r="K21" s="10">
        <v>75</v>
      </c>
      <c r="L21" s="20">
        <f t="shared" si="1"/>
        <v>117.33333333333333</v>
      </c>
      <c r="M21" s="10">
        <v>9900</v>
      </c>
      <c r="N21" s="10">
        <v>47</v>
      </c>
      <c r="O21" s="20">
        <f t="shared" si="2"/>
        <v>210.63829787234042</v>
      </c>
      <c r="P21" s="10">
        <v>2900</v>
      </c>
      <c r="Q21" s="10">
        <v>47</v>
      </c>
      <c r="R21" s="20">
        <f t="shared" si="3"/>
        <v>61.702127659574465</v>
      </c>
      <c r="S21" s="14">
        <v>23000</v>
      </c>
      <c r="T21" s="14">
        <f t="shared" si="4"/>
        <v>21600</v>
      </c>
      <c r="U21" s="14">
        <f t="shared" si="5"/>
        <v>169</v>
      </c>
      <c r="V21" s="21">
        <f t="shared" si="6"/>
        <v>127.81065088757397</v>
      </c>
      <c r="W21" s="14">
        <f t="shared" si="7"/>
        <v>-1400</v>
      </c>
      <c r="X21" s="22">
        <f t="shared" si="8"/>
        <v>0.93913043478260871</v>
      </c>
    </row>
    <row r="22" spans="2:24" ht="15" thickBot="1" x14ac:dyDescent="0.25">
      <c r="B22" s="4"/>
      <c r="C22" s="3" t="s">
        <v>10</v>
      </c>
      <c r="D22" s="24" t="str">
        <f>IF(T35&gt;S35,"yes","no")</f>
        <v>yes</v>
      </c>
      <c r="E22" s="5"/>
      <c r="G22" s="10">
        <v>19</v>
      </c>
      <c r="H22" s="18">
        <f t="shared" si="9"/>
        <v>45188</v>
      </c>
      <c r="I22" s="10" t="str">
        <f t="shared" si="0"/>
        <v>Tue</v>
      </c>
      <c r="J22" s="19">
        <v>9500</v>
      </c>
      <c r="K22" s="10">
        <v>62</v>
      </c>
      <c r="L22" s="20">
        <f t="shared" si="1"/>
        <v>153.2258064516129</v>
      </c>
      <c r="M22" s="10">
        <v>4900</v>
      </c>
      <c r="N22" s="10">
        <v>30</v>
      </c>
      <c r="O22" s="20">
        <f t="shared" si="2"/>
        <v>163.33333333333334</v>
      </c>
      <c r="P22" s="10">
        <v>7500</v>
      </c>
      <c r="Q22" s="10">
        <v>49</v>
      </c>
      <c r="R22" s="20">
        <f t="shared" si="3"/>
        <v>153.0612244897959</v>
      </c>
      <c r="S22" s="14">
        <v>23000</v>
      </c>
      <c r="T22" s="14">
        <f t="shared" si="4"/>
        <v>21900</v>
      </c>
      <c r="U22" s="14">
        <f t="shared" si="5"/>
        <v>141</v>
      </c>
      <c r="V22" s="21">
        <f t="shared" si="6"/>
        <v>155.31914893617022</v>
      </c>
      <c r="W22" s="14">
        <f t="shared" si="7"/>
        <v>-1100</v>
      </c>
      <c r="X22" s="22">
        <f t="shared" si="8"/>
        <v>0.95217391304347831</v>
      </c>
    </row>
    <row r="23" spans="2:24" ht="15" thickBot="1" x14ac:dyDescent="0.25">
      <c r="B23" s="4"/>
      <c r="C23" s="3"/>
      <c r="D23" s="23"/>
      <c r="E23" s="5"/>
      <c r="G23" s="10">
        <v>20</v>
      </c>
      <c r="H23" s="18">
        <f t="shared" si="9"/>
        <v>45189</v>
      </c>
      <c r="I23" s="10" t="str">
        <f t="shared" si="0"/>
        <v>Wed</v>
      </c>
      <c r="J23" s="19">
        <v>11500</v>
      </c>
      <c r="K23" s="10">
        <v>67</v>
      </c>
      <c r="L23" s="20">
        <f t="shared" si="1"/>
        <v>171.64179104477611</v>
      </c>
      <c r="M23" s="10">
        <v>7000</v>
      </c>
      <c r="N23" s="10">
        <v>40</v>
      </c>
      <c r="O23" s="20">
        <f t="shared" si="2"/>
        <v>175</v>
      </c>
      <c r="P23" s="10">
        <v>9900</v>
      </c>
      <c r="Q23" s="10">
        <v>45</v>
      </c>
      <c r="R23" s="20">
        <f t="shared" si="3"/>
        <v>220</v>
      </c>
      <c r="S23" s="14">
        <v>23000</v>
      </c>
      <c r="T23" s="14">
        <f t="shared" si="4"/>
        <v>28400</v>
      </c>
      <c r="U23" s="14">
        <f t="shared" si="5"/>
        <v>152</v>
      </c>
      <c r="V23" s="21">
        <f t="shared" si="6"/>
        <v>186.84210526315789</v>
      </c>
      <c r="W23" s="14">
        <f t="shared" si="7"/>
        <v>5400</v>
      </c>
      <c r="X23" s="22">
        <f t="shared" si="8"/>
        <v>1.2347826086956522</v>
      </c>
    </row>
    <row r="24" spans="2:24" ht="15" thickBot="1" x14ac:dyDescent="0.25">
      <c r="B24" s="4"/>
      <c r="C24" s="3" t="s">
        <v>11</v>
      </c>
      <c r="D24" s="24">
        <f>T35</f>
        <v>717500</v>
      </c>
      <c r="E24" s="5"/>
      <c r="G24" s="10">
        <v>21</v>
      </c>
      <c r="H24" s="18">
        <f t="shared" si="9"/>
        <v>45190</v>
      </c>
      <c r="I24" s="10" t="str">
        <f t="shared" si="0"/>
        <v>Thu</v>
      </c>
      <c r="J24" s="19">
        <v>12300</v>
      </c>
      <c r="K24" s="10">
        <v>77</v>
      </c>
      <c r="L24" s="20">
        <f t="shared" si="1"/>
        <v>159.74025974025975</v>
      </c>
      <c r="M24" s="10">
        <v>5600</v>
      </c>
      <c r="N24" s="10">
        <v>43</v>
      </c>
      <c r="O24" s="20">
        <f t="shared" si="2"/>
        <v>130.23255813953489</v>
      </c>
      <c r="P24" s="10">
        <v>6400</v>
      </c>
      <c r="Q24" s="10">
        <v>62</v>
      </c>
      <c r="R24" s="20">
        <f t="shared" si="3"/>
        <v>103.2258064516129</v>
      </c>
      <c r="S24" s="14">
        <v>23000</v>
      </c>
      <c r="T24" s="14">
        <f t="shared" si="4"/>
        <v>24300</v>
      </c>
      <c r="U24" s="14">
        <f t="shared" si="5"/>
        <v>182</v>
      </c>
      <c r="V24" s="21">
        <f t="shared" si="6"/>
        <v>133.5164835164835</v>
      </c>
      <c r="W24" s="14">
        <f t="shared" si="7"/>
        <v>1300</v>
      </c>
      <c r="X24" s="22">
        <f t="shared" si="8"/>
        <v>1.0565217391304347</v>
      </c>
    </row>
    <row r="25" spans="2:24" ht="15" thickBot="1" x14ac:dyDescent="0.25">
      <c r="B25" s="4"/>
      <c r="C25" s="3"/>
      <c r="D25" s="23"/>
      <c r="E25" s="5"/>
      <c r="G25" s="10">
        <v>22</v>
      </c>
      <c r="H25" s="18">
        <f t="shared" si="9"/>
        <v>45191</v>
      </c>
      <c r="I25" s="10" t="str">
        <f t="shared" si="0"/>
        <v>Fri</v>
      </c>
      <c r="J25" s="19">
        <v>8900</v>
      </c>
      <c r="K25" s="10">
        <v>52</v>
      </c>
      <c r="L25" s="20">
        <f t="shared" si="1"/>
        <v>171.15384615384616</v>
      </c>
      <c r="M25" s="10">
        <v>3500</v>
      </c>
      <c r="N25" s="10">
        <v>35</v>
      </c>
      <c r="O25" s="20">
        <f t="shared" si="2"/>
        <v>100</v>
      </c>
      <c r="P25" s="10">
        <v>5600</v>
      </c>
      <c r="Q25" s="10">
        <v>55</v>
      </c>
      <c r="R25" s="20">
        <f t="shared" si="3"/>
        <v>101.81818181818181</v>
      </c>
      <c r="S25" s="14">
        <v>23000</v>
      </c>
      <c r="T25" s="14">
        <f t="shared" si="4"/>
        <v>18000</v>
      </c>
      <c r="U25" s="14">
        <f t="shared" si="5"/>
        <v>142</v>
      </c>
      <c r="V25" s="21">
        <f t="shared" si="6"/>
        <v>126.7605633802817</v>
      </c>
      <c r="W25" s="14">
        <f t="shared" si="7"/>
        <v>-5000</v>
      </c>
      <c r="X25" s="22">
        <f t="shared" si="8"/>
        <v>0.78260869565217395</v>
      </c>
    </row>
    <row r="26" spans="2:24" ht="15" thickBot="1" x14ac:dyDescent="0.25">
      <c r="B26" s="4"/>
      <c r="C26" s="3" t="s">
        <v>12</v>
      </c>
      <c r="D26" s="31">
        <f>AVERAGE(T4:T34)</f>
        <v>23145.16129032258</v>
      </c>
      <c r="E26" s="5"/>
      <c r="G26" s="10">
        <v>23</v>
      </c>
      <c r="H26" s="18">
        <f t="shared" si="9"/>
        <v>45192</v>
      </c>
      <c r="I26" s="10" t="str">
        <f t="shared" si="0"/>
        <v>Sat</v>
      </c>
      <c r="J26" s="19">
        <v>7600</v>
      </c>
      <c r="K26" s="10">
        <v>54</v>
      </c>
      <c r="L26" s="20">
        <f t="shared" si="1"/>
        <v>140.74074074074073</v>
      </c>
      <c r="M26" s="10">
        <v>5100</v>
      </c>
      <c r="N26" s="10">
        <v>37</v>
      </c>
      <c r="O26" s="20">
        <f t="shared" si="2"/>
        <v>137.83783783783784</v>
      </c>
      <c r="P26" s="10">
        <v>1700</v>
      </c>
      <c r="Q26" s="10">
        <v>50</v>
      </c>
      <c r="R26" s="20">
        <f t="shared" si="3"/>
        <v>34</v>
      </c>
      <c r="S26" s="14">
        <v>23000</v>
      </c>
      <c r="T26" s="14">
        <f t="shared" si="4"/>
        <v>14400</v>
      </c>
      <c r="U26" s="14">
        <f t="shared" si="5"/>
        <v>141</v>
      </c>
      <c r="V26" s="21">
        <f t="shared" si="6"/>
        <v>102.12765957446808</v>
      </c>
      <c r="W26" s="14">
        <f t="shared" si="7"/>
        <v>-8600</v>
      </c>
      <c r="X26" s="22">
        <f t="shared" si="8"/>
        <v>0.62608695652173918</v>
      </c>
    </row>
    <row r="27" spans="2:24" ht="15" thickBot="1" x14ac:dyDescent="0.25">
      <c r="B27" s="4"/>
      <c r="C27" s="3"/>
      <c r="D27" s="23"/>
      <c r="E27" s="5"/>
      <c r="G27" s="10">
        <v>24</v>
      </c>
      <c r="H27" s="18">
        <f t="shared" si="9"/>
        <v>45193</v>
      </c>
      <c r="I27" s="10" t="str">
        <f t="shared" si="0"/>
        <v>Sun</v>
      </c>
      <c r="J27" s="19">
        <v>14200</v>
      </c>
      <c r="K27" s="10">
        <v>64</v>
      </c>
      <c r="L27" s="20">
        <f t="shared" si="1"/>
        <v>221.875</v>
      </c>
      <c r="M27" s="10">
        <v>5800</v>
      </c>
      <c r="N27" s="10">
        <v>45</v>
      </c>
      <c r="O27" s="20">
        <f t="shared" si="2"/>
        <v>128.88888888888889</v>
      </c>
      <c r="P27" s="10">
        <v>14200</v>
      </c>
      <c r="Q27" s="10">
        <v>64</v>
      </c>
      <c r="R27" s="20">
        <f t="shared" si="3"/>
        <v>221.875</v>
      </c>
      <c r="S27" s="14">
        <v>23000</v>
      </c>
      <c r="T27" s="14">
        <f t="shared" si="4"/>
        <v>34200</v>
      </c>
      <c r="U27" s="14">
        <f t="shared" si="5"/>
        <v>173</v>
      </c>
      <c r="V27" s="21">
        <f t="shared" si="6"/>
        <v>197.6878612716763</v>
      </c>
      <c r="W27" s="14">
        <f t="shared" si="7"/>
        <v>11200</v>
      </c>
      <c r="X27" s="22">
        <f t="shared" si="8"/>
        <v>1.4869565217391305</v>
      </c>
    </row>
    <row r="28" spans="2:24" ht="15" thickBot="1" x14ac:dyDescent="0.25">
      <c r="B28" s="4"/>
      <c r="C28" s="3" t="s">
        <v>13</v>
      </c>
      <c r="D28" s="24">
        <f>J35</f>
        <v>338300</v>
      </c>
      <c r="E28" s="5"/>
      <c r="G28" s="10">
        <v>25</v>
      </c>
      <c r="H28" s="18">
        <f t="shared" si="9"/>
        <v>45194</v>
      </c>
      <c r="I28" s="10" t="str">
        <f t="shared" si="0"/>
        <v>Mon</v>
      </c>
      <c r="J28" s="19">
        <v>6400</v>
      </c>
      <c r="K28" s="10">
        <v>61</v>
      </c>
      <c r="L28" s="20">
        <f t="shared" si="1"/>
        <v>104.91803278688525</v>
      </c>
      <c r="M28" s="10">
        <v>7400</v>
      </c>
      <c r="N28" s="10">
        <v>31</v>
      </c>
      <c r="O28" s="20">
        <f t="shared" si="2"/>
        <v>238.70967741935485</v>
      </c>
      <c r="P28" s="10">
        <v>8400</v>
      </c>
      <c r="Q28" s="10">
        <v>53</v>
      </c>
      <c r="R28" s="20">
        <f t="shared" si="3"/>
        <v>158.49056603773585</v>
      </c>
      <c r="S28" s="14">
        <v>23000</v>
      </c>
      <c r="T28" s="14">
        <f t="shared" si="4"/>
        <v>22200</v>
      </c>
      <c r="U28" s="14">
        <f t="shared" si="5"/>
        <v>145</v>
      </c>
      <c r="V28" s="21">
        <f t="shared" si="6"/>
        <v>153.10344827586206</v>
      </c>
      <c r="W28" s="14">
        <f t="shared" si="7"/>
        <v>-800</v>
      </c>
      <c r="X28" s="22">
        <f t="shared" si="8"/>
        <v>0.9652173913043478</v>
      </c>
    </row>
    <row r="29" spans="2:24" ht="15" thickBot="1" x14ac:dyDescent="0.25">
      <c r="B29" s="4"/>
      <c r="C29" s="3" t="s">
        <v>14</v>
      </c>
      <c r="D29" s="24">
        <f>M35</f>
        <v>196600</v>
      </c>
      <c r="E29" s="5"/>
      <c r="G29" s="10">
        <v>26</v>
      </c>
      <c r="H29" s="18">
        <f t="shared" si="9"/>
        <v>45195</v>
      </c>
      <c r="I29" s="10" t="str">
        <f t="shared" si="0"/>
        <v>Tue</v>
      </c>
      <c r="J29" s="19">
        <v>7800</v>
      </c>
      <c r="K29" s="10">
        <v>69</v>
      </c>
      <c r="L29" s="20">
        <f t="shared" si="1"/>
        <v>113.04347826086956</v>
      </c>
      <c r="M29" s="10">
        <v>3600</v>
      </c>
      <c r="N29" s="10">
        <v>48</v>
      </c>
      <c r="O29" s="20">
        <f t="shared" si="2"/>
        <v>75</v>
      </c>
      <c r="P29" s="10">
        <v>2300</v>
      </c>
      <c r="Q29" s="10">
        <v>42</v>
      </c>
      <c r="R29" s="20">
        <f t="shared" si="3"/>
        <v>54.761904761904759</v>
      </c>
      <c r="S29" s="14">
        <v>23000</v>
      </c>
      <c r="T29" s="14">
        <f t="shared" si="4"/>
        <v>13700</v>
      </c>
      <c r="U29" s="14">
        <f t="shared" si="5"/>
        <v>159</v>
      </c>
      <c r="V29" s="21">
        <f t="shared" si="6"/>
        <v>86.163522012578611</v>
      </c>
      <c r="W29" s="14">
        <f t="shared" si="7"/>
        <v>-9300</v>
      </c>
      <c r="X29" s="22">
        <f t="shared" si="8"/>
        <v>0.59565217391304348</v>
      </c>
    </row>
    <row r="30" spans="2:24" ht="15" thickBot="1" x14ac:dyDescent="0.25">
      <c r="B30" s="4"/>
      <c r="C30" s="3" t="s">
        <v>15</v>
      </c>
      <c r="D30" s="24">
        <f>P35</f>
        <v>182600</v>
      </c>
      <c r="E30" s="5"/>
      <c r="G30" s="10">
        <v>27</v>
      </c>
      <c r="H30" s="18">
        <f t="shared" si="9"/>
        <v>45196</v>
      </c>
      <c r="I30" s="10" t="str">
        <f t="shared" si="0"/>
        <v>Wed</v>
      </c>
      <c r="J30" s="19">
        <v>17400</v>
      </c>
      <c r="K30" s="10">
        <v>58</v>
      </c>
      <c r="L30" s="20">
        <f t="shared" si="1"/>
        <v>300</v>
      </c>
      <c r="M30" s="10">
        <v>5900</v>
      </c>
      <c r="N30" s="10">
        <v>36</v>
      </c>
      <c r="O30" s="20">
        <f t="shared" si="2"/>
        <v>163.88888888888889</v>
      </c>
      <c r="P30" s="10">
        <v>8900</v>
      </c>
      <c r="Q30" s="10">
        <v>56</v>
      </c>
      <c r="R30" s="20">
        <f t="shared" si="3"/>
        <v>158.92857142857142</v>
      </c>
      <c r="S30" s="14">
        <v>23000</v>
      </c>
      <c r="T30" s="14">
        <f t="shared" si="4"/>
        <v>32200</v>
      </c>
      <c r="U30" s="14">
        <f t="shared" si="5"/>
        <v>150</v>
      </c>
      <c r="V30" s="21">
        <f t="shared" si="6"/>
        <v>214.66666666666666</v>
      </c>
      <c r="W30" s="14">
        <f t="shared" si="7"/>
        <v>9200</v>
      </c>
      <c r="X30" s="22">
        <f t="shared" si="8"/>
        <v>1.4</v>
      </c>
    </row>
    <row r="31" spans="2:24" ht="15" thickBot="1" x14ac:dyDescent="0.25">
      <c r="B31" s="4"/>
      <c r="C31" s="3"/>
      <c r="D31" s="23"/>
      <c r="E31" s="5"/>
      <c r="G31" s="10">
        <v>28</v>
      </c>
      <c r="H31" s="18">
        <f t="shared" si="9"/>
        <v>45197</v>
      </c>
      <c r="I31" s="10" t="str">
        <f t="shared" si="0"/>
        <v>Thu</v>
      </c>
      <c r="J31" s="19">
        <v>9500</v>
      </c>
      <c r="K31" s="10">
        <v>72</v>
      </c>
      <c r="L31" s="20">
        <f t="shared" si="1"/>
        <v>131.94444444444446</v>
      </c>
      <c r="M31" s="10">
        <v>5400</v>
      </c>
      <c r="N31" s="10">
        <v>50</v>
      </c>
      <c r="O31" s="20">
        <f t="shared" si="2"/>
        <v>108</v>
      </c>
      <c r="P31" s="10">
        <v>5900</v>
      </c>
      <c r="Q31" s="10">
        <v>60</v>
      </c>
      <c r="R31" s="20">
        <f t="shared" si="3"/>
        <v>98.333333333333329</v>
      </c>
      <c r="S31" s="14">
        <v>23000</v>
      </c>
      <c r="T31" s="14">
        <f t="shared" si="4"/>
        <v>20800</v>
      </c>
      <c r="U31" s="14">
        <f t="shared" si="5"/>
        <v>182</v>
      </c>
      <c r="V31" s="21">
        <f t="shared" si="6"/>
        <v>114.28571428571429</v>
      </c>
      <c r="W31" s="14">
        <f t="shared" si="7"/>
        <v>-2200</v>
      </c>
      <c r="X31" s="22">
        <f t="shared" si="8"/>
        <v>0.90434782608695652</v>
      </c>
    </row>
    <row r="32" spans="2:24" ht="15" thickBot="1" x14ac:dyDescent="0.25">
      <c r="B32" s="4"/>
      <c r="C32" s="3" t="s">
        <v>16</v>
      </c>
      <c r="D32" s="24">
        <f>SUM(D28:D30)</f>
        <v>717500</v>
      </c>
      <c r="E32" s="5"/>
      <c r="G32" s="10">
        <v>29</v>
      </c>
      <c r="H32" s="18">
        <f t="shared" si="9"/>
        <v>45198</v>
      </c>
      <c r="I32" s="10" t="str">
        <f t="shared" si="0"/>
        <v>Fri</v>
      </c>
      <c r="J32" s="19">
        <v>12200</v>
      </c>
      <c r="K32" s="10">
        <v>53</v>
      </c>
      <c r="L32" s="20">
        <f t="shared" si="1"/>
        <v>230.18867924528303</v>
      </c>
      <c r="M32" s="10">
        <v>9800</v>
      </c>
      <c r="N32" s="10">
        <v>33</v>
      </c>
      <c r="O32" s="20">
        <f t="shared" si="2"/>
        <v>296.969696969697</v>
      </c>
      <c r="P32" s="10">
        <v>3800</v>
      </c>
      <c r="Q32" s="10">
        <v>44</v>
      </c>
      <c r="R32" s="20">
        <f t="shared" si="3"/>
        <v>86.36363636363636</v>
      </c>
      <c r="S32" s="14">
        <v>23000</v>
      </c>
      <c r="T32" s="14">
        <f t="shared" si="4"/>
        <v>25800</v>
      </c>
      <c r="U32" s="14">
        <f t="shared" si="5"/>
        <v>130</v>
      </c>
      <c r="V32" s="21">
        <f t="shared" si="6"/>
        <v>198.46153846153845</v>
      </c>
      <c r="W32" s="14">
        <f t="shared" si="7"/>
        <v>2800</v>
      </c>
      <c r="X32" s="22">
        <f t="shared" si="8"/>
        <v>1.1217391304347826</v>
      </c>
    </row>
    <row r="33" spans="2:24" ht="15" thickBot="1" x14ac:dyDescent="0.25">
      <c r="B33" s="4"/>
      <c r="C33" s="3" t="s">
        <v>17</v>
      </c>
      <c r="D33" s="24">
        <v>685000</v>
      </c>
      <c r="E33" s="5"/>
      <c r="G33" s="10">
        <v>30</v>
      </c>
      <c r="H33" s="18">
        <f t="shared" si="9"/>
        <v>45199</v>
      </c>
      <c r="I33" s="10" t="str">
        <f t="shared" si="0"/>
        <v>Sat</v>
      </c>
      <c r="J33" s="19">
        <v>10800</v>
      </c>
      <c r="K33" s="10">
        <v>73</v>
      </c>
      <c r="L33" s="20">
        <f t="shared" si="1"/>
        <v>147.94520547945206</v>
      </c>
      <c r="M33" s="10">
        <v>7500</v>
      </c>
      <c r="N33" s="10">
        <v>44</v>
      </c>
      <c r="O33" s="20">
        <f t="shared" si="2"/>
        <v>170.45454545454547</v>
      </c>
      <c r="P33" s="10">
        <v>8000</v>
      </c>
      <c r="Q33" s="10">
        <v>48</v>
      </c>
      <c r="R33" s="20">
        <f t="shared" si="3"/>
        <v>166.66666666666666</v>
      </c>
      <c r="S33" s="14">
        <v>23000</v>
      </c>
      <c r="T33" s="14">
        <f t="shared" si="4"/>
        <v>26300</v>
      </c>
      <c r="U33" s="14">
        <f t="shared" si="5"/>
        <v>165</v>
      </c>
      <c r="V33" s="21">
        <f t="shared" si="6"/>
        <v>159.39393939393941</v>
      </c>
      <c r="W33" s="14">
        <f t="shared" si="7"/>
        <v>3300</v>
      </c>
      <c r="X33" s="22">
        <f t="shared" si="8"/>
        <v>1.1434782608695653</v>
      </c>
    </row>
    <row r="34" spans="2:24" ht="15" thickBot="1" x14ac:dyDescent="0.25">
      <c r="B34" s="6"/>
      <c r="C34" s="3" t="s">
        <v>18</v>
      </c>
      <c r="D34" s="25">
        <f>D32-D33</f>
        <v>32500</v>
      </c>
      <c r="E34" s="7"/>
      <c r="G34" s="10">
        <v>31</v>
      </c>
      <c r="H34" s="18" t="str">
        <f t="shared" si="9"/>
        <v>EOM</v>
      </c>
      <c r="I34" s="10" t="str">
        <f t="shared" si="0"/>
        <v>EOM</v>
      </c>
      <c r="J34" s="19">
        <v>8700</v>
      </c>
      <c r="K34" s="10">
        <v>57</v>
      </c>
      <c r="L34" s="20">
        <f t="shared" si="1"/>
        <v>152.63157894736841</v>
      </c>
      <c r="M34" s="10">
        <v>4600</v>
      </c>
      <c r="N34" s="10">
        <v>39</v>
      </c>
      <c r="O34" s="20">
        <f t="shared" si="2"/>
        <v>117.94871794871794</v>
      </c>
      <c r="P34" s="10">
        <v>1000</v>
      </c>
      <c r="Q34" s="10">
        <v>41</v>
      </c>
      <c r="R34" s="20">
        <f t="shared" si="3"/>
        <v>24.390243902439025</v>
      </c>
      <c r="S34" s="14">
        <v>23000</v>
      </c>
      <c r="T34" s="14">
        <f t="shared" si="4"/>
        <v>14300</v>
      </c>
      <c r="U34" s="14">
        <f t="shared" si="5"/>
        <v>137</v>
      </c>
      <c r="V34" s="21">
        <f t="shared" si="6"/>
        <v>104.37956204379562</v>
      </c>
      <c r="W34" s="14">
        <f t="shared" si="7"/>
        <v>-8700</v>
      </c>
      <c r="X34" s="22">
        <f t="shared" si="8"/>
        <v>0.62173913043478257</v>
      </c>
    </row>
    <row r="35" spans="2:24" ht="48.75" customHeight="1" thickBot="1" x14ac:dyDescent="0.4">
      <c r="B35" s="6"/>
      <c r="C35" s="8"/>
      <c r="D35" s="32">
        <f>(D32-D33)/D33</f>
        <v>4.7445255474452552E-2</v>
      </c>
      <c r="E35" s="9"/>
      <c r="G35" s="45" t="s">
        <v>35</v>
      </c>
      <c r="H35" s="46"/>
      <c r="I35" s="47"/>
      <c r="J35" s="27">
        <f>SUM(J4:J34)</f>
        <v>338300</v>
      </c>
      <c r="K35" s="27">
        <f t="shared" ref="K35:U35" si="10">SUM(K4:K34)</f>
        <v>1978</v>
      </c>
      <c r="L35" s="27"/>
      <c r="M35" s="28">
        <f t="shared" si="10"/>
        <v>196600</v>
      </c>
      <c r="N35" s="28">
        <f t="shared" si="10"/>
        <v>1238</v>
      </c>
      <c r="O35" s="28"/>
      <c r="P35" s="29">
        <f t="shared" si="10"/>
        <v>182600</v>
      </c>
      <c r="Q35" s="29">
        <f t="shared" si="10"/>
        <v>1624</v>
      </c>
      <c r="R35" s="29"/>
      <c r="S35" s="30">
        <f t="shared" si="10"/>
        <v>713000</v>
      </c>
      <c r="T35" s="30">
        <f t="shared" si="10"/>
        <v>717500</v>
      </c>
      <c r="U35" s="30">
        <f t="shared" si="10"/>
        <v>4840</v>
      </c>
      <c r="V35" s="30"/>
      <c r="W35" s="30">
        <f t="shared" ref="W35" si="11">SUM(W4:W34)</f>
        <v>4500</v>
      </c>
      <c r="X35" s="26"/>
    </row>
  </sheetData>
  <mergeCells count="8">
    <mergeCell ref="G35:I35"/>
    <mergeCell ref="B2:E2"/>
    <mergeCell ref="H2:R2"/>
    <mergeCell ref="S2:W2"/>
    <mergeCell ref="C16:C17"/>
    <mergeCell ref="D16:D17"/>
    <mergeCell ref="C19:C20"/>
    <mergeCell ref="D19:D20"/>
  </mergeCells>
  <conditionalFormatting sqref="I4:I34">
    <cfRule type="cellIs" dxfId="31" priority="7" operator="equal">
      <formula>"sun"</formula>
    </cfRule>
    <cfRule type="cellIs" dxfId="30" priority="8" operator="equal">
      <formula>"sat"</formula>
    </cfRule>
  </conditionalFormatting>
  <conditionalFormatting sqref="D35">
    <cfRule type="cellIs" dxfId="29" priority="3" operator="lessThan">
      <formula>0</formula>
    </cfRule>
    <cfRule type="cellIs" dxfId="28" priority="6" operator="greaterThan">
      <formula>0</formula>
    </cfRule>
  </conditionalFormatting>
  <conditionalFormatting sqref="D34">
    <cfRule type="cellIs" dxfId="27" priority="4" operator="lessThan">
      <formula>0</formula>
    </cfRule>
    <cfRule type="cellIs" dxfId="26" priority="5" operator="greaterThan">
      <formula>0</formula>
    </cfRule>
  </conditionalFormatting>
  <conditionalFormatting sqref="D22">
    <cfRule type="cellIs" dxfId="25" priority="1" operator="equal">
      <formula>"no"</formula>
    </cfRule>
    <cfRule type="cellIs" dxfId="24" priority="2" operator="equal">
      <formula>"yes"</formula>
    </cfRule>
  </conditionalFormatting>
  <dataValidations count="2">
    <dataValidation type="list" allowBlank="1" showInputMessage="1" showErrorMessage="1" sqref="D3">
      <formula1>"JANUARY ,FEBRUARY, MARCH, APRIL, MAY, JUNE, JULY, AUGUST, SEPTEMBER, OCTOBER, NOVEMBER, DECEMBER"</formula1>
    </dataValidation>
    <dataValidation type="list" allowBlank="1" showInputMessage="1" showErrorMessage="1" sqref="D5">
      <formula1>"2020, 2021, 2022, 2023, 2024, 2025, 2026, 2027, 2028, 2029, 2030"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5"/>
  <sheetViews>
    <sheetView showGridLines="0" topLeftCell="B1" zoomScale="70" zoomScaleNormal="70" workbookViewId="0">
      <selection activeCell="C6" sqref="C6"/>
    </sheetView>
  </sheetViews>
  <sheetFormatPr defaultRowHeight="14.25" x14ac:dyDescent="0.2"/>
  <cols>
    <col min="1" max="1" width="9.140625" style="1"/>
    <col min="2" max="2" width="3.7109375" style="1" customWidth="1"/>
    <col min="3" max="3" width="29.42578125" style="2" bestFit="1" customWidth="1"/>
    <col min="4" max="4" width="15.42578125" style="1" customWidth="1"/>
    <col min="5" max="6" width="9.140625" style="1"/>
    <col min="7" max="7" width="6.5703125" style="1" bestFit="1" customWidth="1"/>
    <col min="8" max="8" width="11.7109375" style="1" bestFit="1" customWidth="1"/>
    <col min="9" max="9" width="5.85546875" style="1" bestFit="1" customWidth="1"/>
    <col min="10" max="10" width="14.28515625" style="1" bestFit="1" customWidth="1"/>
    <col min="11" max="11" width="15.85546875" style="1" bestFit="1" customWidth="1"/>
    <col min="12" max="12" width="10.7109375" style="1" bestFit="1" customWidth="1"/>
    <col min="13" max="13" width="18.140625" style="1" bestFit="1" customWidth="1"/>
    <col min="14" max="14" width="19.7109375" style="1" bestFit="1" customWidth="1"/>
    <col min="15" max="15" width="10.7109375" style="1" bestFit="1" customWidth="1"/>
    <col min="16" max="16" width="15.7109375" style="1" bestFit="1" customWidth="1"/>
    <col min="17" max="17" width="17.28515625" style="1" bestFit="1" customWidth="1"/>
    <col min="18" max="18" width="10.7109375" style="1" bestFit="1" customWidth="1"/>
    <col min="19" max="19" width="14.28515625" style="1" bestFit="1" customWidth="1"/>
    <col min="20" max="20" width="11.85546875" style="1" bestFit="1" customWidth="1"/>
    <col min="21" max="21" width="13.5703125" style="1" bestFit="1" customWidth="1"/>
    <col min="22" max="22" width="10.7109375" style="1" bestFit="1" customWidth="1"/>
    <col min="23" max="23" width="20.85546875" style="1" customWidth="1"/>
    <col min="24" max="24" width="10.140625" style="1" customWidth="1"/>
    <col min="25" max="16384" width="9.140625" style="1"/>
  </cols>
  <sheetData>
    <row r="1" spans="2:24" ht="15" thickBot="1" x14ac:dyDescent="0.25"/>
    <row r="2" spans="2:24" ht="43.5" customHeight="1" thickBot="1" x14ac:dyDescent="0.35">
      <c r="B2" s="49" t="s">
        <v>19</v>
      </c>
      <c r="C2" s="50"/>
      <c r="D2" s="50"/>
      <c r="E2" s="51"/>
      <c r="H2" s="52" t="s">
        <v>31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 t="s">
        <v>32</v>
      </c>
      <c r="T2" s="52"/>
      <c r="U2" s="52"/>
      <c r="V2" s="52"/>
      <c r="W2" s="52"/>
    </row>
    <row r="3" spans="2:24" ht="15" thickBot="1" x14ac:dyDescent="0.25">
      <c r="B3" s="4"/>
      <c r="C3" s="3" t="s">
        <v>1</v>
      </c>
      <c r="D3" s="15" t="s">
        <v>47</v>
      </c>
      <c r="E3" s="5"/>
      <c r="G3" s="10" t="s">
        <v>0</v>
      </c>
      <c r="H3" s="10" t="s">
        <v>20</v>
      </c>
      <c r="I3" s="10" t="s">
        <v>21</v>
      </c>
      <c r="J3" s="11" t="s">
        <v>29</v>
      </c>
      <c r="K3" s="11" t="s">
        <v>22</v>
      </c>
      <c r="L3" s="11" t="s">
        <v>23</v>
      </c>
      <c r="M3" s="12" t="s">
        <v>14</v>
      </c>
      <c r="N3" s="12" t="s">
        <v>24</v>
      </c>
      <c r="O3" s="12" t="s">
        <v>23</v>
      </c>
      <c r="P3" s="13" t="s">
        <v>15</v>
      </c>
      <c r="Q3" s="13" t="s">
        <v>25</v>
      </c>
      <c r="R3" s="13" t="s">
        <v>23</v>
      </c>
      <c r="S3" s="26" t="s">
        <v>26</v>
      </c>
      <c r="T3" s="26" t="s">
        <v>16</v>
      </c>
      <c r="U3" s="26" t="s">
        <v>27</v>
      </c>
      <c r="V3" s="26" t="s">
        <v>23</v>
      </c>
      <c r="W3" s="26" t="s">
        <v>30</v>
      </c>
      <c r="X3" s="10" t="s">
        <v>28</v>
      </c>
    </row>
    <row r="4" spans="2:24" ht="15" thickBot="1" x14ac:dyDescent="0.25">
      <c r="B4" s="4"/>
      <c r="C4" s="3"/>
      <c r="D4" s="23"/>
      <c r="E4" s="5"/>
      <c r="G4" s="10">
        <v>1</v>
      </c>
      <c r="H4" s="18">
        <f>D7</f>
        <v>45200</v>
      </c>
      <c r="I4" s="10" t="str">
        <f>TEXT(H4,"DDD")</f>
        <v>Sun</v>
      </c>
      <c r="J4" s="10">
        <v>15000</v>
      </c>
      <c r="K4" s="10">
        <v>65</v>
      </c>
      <c r="L4" s="20">
        <f>IF(J4=0,"",J4/K4)</f>
        <v>230.76923076923077</v>
      </c>
      <c r="M4" s="10">
        <v>4500</v>
      </c>
      <c r="N4" s="10">
        <v>35</v>
      </c>
      <c r="O4" s="20">
        <f>IF(M4=0,"",M4/N4)</f>
        <v>128.57142857142858</v>
      </c>
      <c r="P4" s="10">
        <v>2500</v>
      </c>
      <c r="Q4" s="1">
        <v>55</v>
      </c>
      <c r="R4" s="20">
        <f>IF(P4=0,"",P4/Q4)</f>
        <v>45.454545454545453</v>
      </c>
      <c r="S4" s="14">
        <v>25000</v>
      </c>
      <c r="T4" s="14">
        <f>IF(J4=0,"",(J4+M4+P4))</f>
        <v>22000</v>
      </c>
      <c r="U4" s="14">
        <f>IF(T4="","",(K4+N4+Q4))</f>
        <v>155</v>
      </c>
      <c r="V4" s="21">
        <f>IF(U4="","",(T4/U4))</f>
        <v>141.93548387096774</v>
      </c>
      <c r="W4" s="14">
        <f>IFERROR(T4-S4,"")</f>
        <v>-3000</v>
      </c>
      <c r="X4" s="22">
        <f>IF(S4=0,"",T4/S4)</f>
        <v>0.88</v>
      </c>
    </row>
    <row r="5" spans="2:24" ht="15" thickBot="1" x14ac:dyDescent="0.25">
      <c r="B5" s="4"/>
      <c r="C5" s="3" t="s">
        <v>2</v>
      </c>
      <c r="D5" s="16">
        <v>2023</v>
      </c>
      <c r="E5" s="5"/>
      <c r="G5" s="10">
        <v>2</v>
      </c>
      <c r="H5" s="18">
        <f>IF(H4&lt;$D$9,H4+1,"EOM")</f>
        <v>45201</v>
      </c>
      <c r="I5" s="10" t="str">
        <f t="shared" ref="I5:I34" si="0">TEXT(H5,"DDD")</f>
        <v>Mon</v>
      </c>
      <c r="J5" s="10">
        <v>7200</v>
      </c>
      <c r="K5" s="10">
        <v>58</v>
      </c>
      <c r="L5" s="20">
        <f t="shared" ref="L5:L34" si="1">IF(J5=0,"",J5/K5)</f>
        <v>124.13793103448276</v>
      </c>
      <c r="M5" s="10">
        <v>6700</v>
      </c>
      <c r="N5" s="10">
        <v>42</v>
      </c>
      <c r="O5" s="20">
        <f t="shared" ref="O5:O34" si="2">IF(M5=0,"",M5/N5)</f>
        <v>159.52380952380952</v>
      </c>
      <c r="P5" s="10">
        <v>7200</v>
      </c>
      <c r="Q5" s="10">
        <v>42</v>
      </c>
      <c r="R5" s="20">
        <f t="shared" ref="R5:R34" si="3">IF(P5=0,"",P5/Q5)</f>
        <v>171.42857142857142</v>
      </c>
      <c r="S5" s="14">
        <v>25000</v>
      </c>
      <c r="T5" s="14">
        <f t="shared" ref="T5:T34" si="4">IF(J5=0,"",(J5+M5+P5))</f>
        <v>21100</v>
      </c>
      <c r="U5" s="14">
        <f t="shared" ref="U5:U34" si="5">IF(T5="","",(K5+N5+Q5))</f>
        <v>142</v>
      </c>
      <c r="V5" s="21">
        <f t="shared" ref="V5:V34" si="6">IF(U5="","",(T5/U5))</f>
        <v>148.59154929577466</v>
      </c>
      <c r="W5" s="14">
        <f t="shared" ref="W5:W34" si="7">IFERROR(T5-S5,"")</f>
        <v>-3900</v>
      </c>
      <c r="X5" s="22">
        <f t="shared" ref="X5:X34" si="8">IF(S5=0,"",T5/S5)</f>
        <v>0.84399999999999997</v>
      </c>
    </row>
    <row r="6" spans="2:24" ht="15" thickBot="1" x14ac:dyDescent="0.25">
      <c r="B6" s="4"/>
      <c r="C6" s="3"/>
      <c r="D6" s="23"/>
      <c r="E6" s="5"/>
      <c r="G6" s="10">
        <v>3</v>
      </c>
      <c r="H6" s="18">
        <f t="shared" ref="H6:H34" si="9">IF(H5&lt;$D$9,H5+1,"EOM")</f>
        <v>45202</v>
      </c>
      <c r="I6" s="10" t="str">
        <f t="shared" si="0"/>
        <v>Tue</v>
      </c>
      <c r="J6" s="10">
        <v>8300</v>
      </c>
      <c r="K6" s="10">
        <v>69</v>
      </c>
      <c r="L6" s="20">
        <f t="shared" si="1"/>
        <v>120.28985507246377</v>
      </c>
      <c r="M6" s="10">
        <v>7200</v>
      </c>
      <c r="N6" s="10">
        <v>37</v>
      </c>
      <c r="O6" s="20">
        <f t="shared" si="2"/>
        <v>194.59459459459458</v>
      </c>
      <c r="P6" s="10">
        <v>3400</v>
      </c>
      <c r="Q6" s="10">
        <v>60</v>
      </c>
      <c r="R6" s="20">
        <f t="shared" si="3"/>
        <v>56.666666666666664</v>
      </c>
      <c r="S6" s="14">
        <v>25000</v>
      </c>
      <c r="T6" s="14">
        <f t="shared" si="4"/>
        <v>18900</v>
      </c>
      <c r="U6" s="14">
        <f t="shared" si="5"/>
        <v>166</v>
      </c>
      <c r="V6" s="21">
        <f t="shared" si="6"/>
        <v>113.85542168674699</v>
      </c>
      <c r="W6" s="14">
        <f t="shared" si="7"/>
        <v>-6100</v>
      </c>
      <c r="X6" s="22">
        <f t="shared" si="8"/>
        <v>0.75600000000000001</v>
      </c>
    </row>
    <row r="7" spans="2:24" ht="15" thickBot="1" x14ac:dyDescent="0.25">
      <c r="B7" s="4"/>
      <c r="C7" s="3" t="s">
        <v>4</v>
      </c>
      <c r="D7" s="17">
        <f>DATEVALUE("1"&amp;D3&amp;D5)</f>
        <v>45200</v>
      </c>
      <c r="E7" s="5"/>
      <c r="G7" s="10">
        <v>4</v>
      </c>
      <c r="H7" s="18">
        <f t="shared" si="9"/>
        <v>45203</v>
      </c>
      <c r="I7" s="10" t="str">
        <f t="shared" si="0"/>
        <v>Wed</v>
      </c>
      <c r="J7" s="10">
        <v>8000</v>
      </c>
      <c r="K7" s="10">
        <v>53</v>
      </c>
      <c r="L7" s="20">
        <f t="shared" si="1"/>
        <v>150.9433962264151</v>
      </c>
      <c r="M7" s="10">
        <v>5200</v>
      </c>
      <c r="N7" s="10">
        <v>45</v>
      </c>
      <c r="O7" s="20">
        <f t="shared" si="2"/>
        <v>115.55555555555556</v>
      </c>
      <c r="P7" s="10">
        <v>8900</v>
      </c>
      <c r="Q7" s="10">
        <v>50</v>
      </c>
      <c r="R7" s="20">
        <f t="shared" si="3"/>
        <v>178</v>
      </c>
      <c r="S7" s="14">
        <v>25000</v>
      </c>
      <c r="T7" s="14">
        <f t="shared" si="4"/>
        <v>22100</v>
      </c>
      <c r="U7" s="14">
        <f t="shared" si="5"/>
        <v>148</v>
      </c>
      <c r="V7" s="21">
        <f t="shared" si="6"/>
        <v>149.32432432432432</v>
      </c>
      <c r="W7" s="14">
        <f t="shared" si="7"/>
        <v>-2900</v>
      </c>
      <c r="X7" s="22">
        <f t="shared" si="8"/>
        <v>0.88400000000000001</v>
      </c>
    </row>
    <row r="8" spans="2:24" ht="15" thickBot="1" x14ac:dyDescent="0.25">
      <c r="B8" s="4"/>
      <c r="C8" s="3"/>
      <c r="D8" s="23"/>
      <c r="E8" s="5"/>
      <c r="G8" s="10">
        <v>5</v>
      </c>
      <c r="H8" s="18">
        <f t="shared" si="9"/>
        <v>45204</v>
      </c>
      <c r="I8" s="10" t="str">
        <f t="shared" si="0"/>
        <v>Thu</v>
      </c>
      <c r="J8" s="10">
        <v>8000</v>
      </c>
      <c r="K8" s="10">
        <v>72</v>
      </c>
      <c r="L8" s="20">
        <f t="shared" si="1"/>
        <v>111.11111111111111</v>
      </c>
      <c r="M8" s="10">
        <v>3400</v>
      </c>
      <c r="N8" s="10">
        <v>33</v>
      </c>
      <c r="O8" s="20">
        <f t="shared" si="2"/>
        <v>103.03030303030303</v>
      </c>
      <c r="P8" s="10">
        <v>6100</v>
      </c>
      <c r="Q8" s="10">
        <v>48</v>
      </c>
      <c r="R8" s="20">
        <f t="shared" si="3"/>
        <v>127.08333333333333</v>
      </c>
      <c r="S8" s="14">
        <v>25000</v>
      </c>
      <c r="T8" s="14">
        <f t="shared" si="4"/>
        <v>17500</v>
      </c>
      <c r="U8" s="14">
        <f t="shared" si="5"/>
        <v>153</v>
      </c>
      <c r="V8" s="21">
        <f t="shared" si="6"/>
        <v>114.37908496732027</v>
      </c>
      <c r="W8" s="14">
        <f t="shared" si="7"/>
        <v>-7500</v>
      </c>
      <c r="X8" s="22">
        <f t="shared" si="8"/>
        <v>0.7</v>
      </c>
    </row>
    <row r="9" spans="2:24" ht="15" thickBot="1" x14ac:dyDescent="0.25">
      <c r="B9" s="4"/>
      <c r="C9" s="3" t="s">
        <v>3</v>
      </c>
      <c r="D9" s="17">
        <f>EOMONTH(D7,0)</f>
        <v>45230</v>
      </c>
      <c r="E9" s="5"/>
      <c r="G9" s="10">
        <v>6</v>
      </c>
      <c r="H9" s="18">
        <f t="shared" si="9"/>
        <v>45205</v>
      </c>
      <c r="I9" s="10" t="str">
        <f t="shared" si="0"/>
        <v>Fri</v>
      </c>
      <c r="J9" s="10">
        <v>9000</v>
      </c>
      <c r="K9" s="10">
        <v>61</v>
      </c>
      <c r="L9" s="20">
        <f t="shared" si="1"/>
        <v>147.54098360655738</v>
      </c>
      <c r="M9" s="10">
        <v>7800</v>
      </c>
      <c r="N9" s="10">
        <v>48</v>
      </c>
      <c r="O9" s="20">
        <f t="shared" si="2"/>
        <v>162.5</v>
      </c>
      <c r="P9" s="10">
        <v>4600</v>
      </c>
      <c r="Q9" s="10">
        <v>63</v>
      </c>
      <c r="R9" s="20">
        <f t="shared" si="3"/>
        <v>73.015873015873012</v>
      </c>
      <c r="S9" s="14">
        <v>25000</v>
      </c>
      <c r="T9" s="14">
        <f t="shared" si="4"/>
        <v>21400</v>
      </c>
      <c r="U9" s="14">
        <f t="shared" si="5"/>
        <v>172</v>
      </c>
      <c r="V9" s="21">
        <f t="shared" si="6"/>
        <v>124.41860465116279</v>
      </c>
      <c r="W9" s="14">
        <f t="shared" si="7"/>
        <v>-3600</v>
      </c>
      <c r="X9" s="22">
        <f t="shared" si="8"/>
        <v>0.85599999999999998</v>
      </c>
    </row>
    <row r="10" spans="2:24" ht="15" thickBot="1" x14ac:dyDescent="0.25">
      <c r="B10" s="4"/>
      <c r="C10" s="3"/>
      <c r="D10" s="23"/>
      <c r="E10" s="5"/>
      <c r="G10" s="10">
        <v>7</v>
      </c>
      <c r="H10" s="18">
        <f t="shared" si="9"/>
        <v>45206</v>
      </c>
      <c r="I10" s="10" t="str">
        <f t="shared" si="0"/>
        <v>Sat</v>
      </c>
      <c r="J10" s="10">
        <v>17000</v>
      </c>
      <c r="K10" s="10">
        <v>66</v>
      </c>
      <c r="L10" s="20">
        <f t="shared" si="1"/>
        <v>257.57575757575756</v>
      </c>
      <c r="M10" s="10">
        <v>6300</v>
      </c>
      <c r="N10" s="10">
        <v>39</v>
      </c>
      <c r="O10" s="20">
        <f t="shared" si="2"/>
        <v>161.53846153846155</v>
      </c>
      <c r="P10" s="10">
        <v>1300</v>
      </c>
      <c r="Q10" s="10">
        <v>57</v>
      </c>
      <c r="R10" s="20">
        <f t="shared" si="3"/>
        <v>22.807017543859651</v>
      </c>
      <c r="S10" s="14">
        <v>25000</v>
      </c>
      <c r="T10" s="14">
        <f t="shared" si="4"/>
        <v>24600</v>
      </c>
      <c r="U10" s="14">
        <f t="shared" si="5"/>
        <v>162</v>
      </c>
      <c r="V10" s="21">
        <f t="shared" si="6"/>
        <v>151.85185185185185</v>
      </c>
      <c r="W10" s="14">
        <f t="shared" si="7"/>
        <v>-400</v>
      </c>
      <c r="X10" s="22">
        <f t="shared" si="8"/>
        <v>0.98399999999999999</v>
      </c>
    </row>
    <row r="11" spans="2:24" ht="15" thickBot="1" x14ac:dyDescent="0.25">
      <c r="B11" s="4"/>
      <c r="C11" s="3" t="s">
        <v>5</v>
      </c>
      <c r="D11" s="24">
        <f>COUNT(H4:H34)</f>
        <v>31</v>
      </c>
      <c r="E11" s="5"/>
      <c r="G11" s="10">
        <v>8</v>
      </c>
      <c r="H11" s="18">
        <f t="shared" si="9"/>
        <v>45207</v>
      </c>
      <c r="I11" s="10" t="str">
        <f t="shared" si="0"/>
        <v>Sun</v>
      </c>
      <c r="J11" s="10">
        <v>20000</v>
      </c>
      <c r="K11" s="10">
        <v>74</v>
      </c>
      <c r="L11" s="20">
        <f t="shared" si="1"/>
        <v>270.27027027027026</v>
      </c>
      <c r="M11" s="10">
        <v>3900</v>
      </c>
      <c r="N11" s="10">
        <v>31</v>
      </c>
      <c r="O11" s="20">
        <f t="shared" si="2"/>
        <v>125.80645161290323</v>
      </c>
      <c r="P11" s="10">
        <v>7800</v>
      </c>
      <c r="Q11" s="10">
        <v>44</v>
      </c>
      <c r="R11" s="20">
        <f t="shared" si="3"/>
        <v>177.27272727272728</v>
      </c>
      <c r="S11" s="14">
        <v>25000</v>
      </c>
      <c r="T11" s="14">
        <f t="shared" si="4"/>
        <v>31700</v>
      </c>
      <c r="U11" s="14">
        <f t="shared" si="5"/>
        <v>149</v>
      </c>
      <c r="V11" s="21">
        <f t="shared" si="6"/>
        <v>212.75167785234899</v>
      </c>
      <c r="W11" s="14">
        <f t="shared" si="7"/>
        <v>6700</v>
      </c>
      <c r="X11" s="22">
        <f t="shared" si="8"/>
        <v>1.268</v>
      </c>
    </row>
    <row r="12" spans="2:24" ht="15" thickBot="1" x14ac:dyDescent="0.25">
      <c r="B12" s="4"/>
      <c r="C12" s="3"/>
      <c r="D12" s="23"/>
      <c r="E12" s="5"/>
      <c r="G12" s="10">
        <v>9</v>
      </c>
      <c r="H12" s="18">
        <f t="shared" si="9"/>
        <v>45208</v>
      </c>
      <c r="I12" s="10" t="str">
        <f t="shared" si="0"/>
        <v>Mon</v>
      </c>
      <c r="J12" s="10">
        <v>5000</v>
      </c>
      <c r="K12" s="10">
        <v>59</v>
      </c>
      <c r="L12" s="20">
        <f t="shared" si="1"/>
        <v>84.745762711864401</v>
      </c>
      <c r="M12" s="10">
        <v>7600</v>
      </c>
      <c r="N12" s="10">
        <v>50</v>
      </c>
      <c r="O12" s="20">
        <f t="shared" si="2"/>
        <v>152</v>
      </c>
      <c r="P12" s="10">
        <v>5500</v>
      </c>
      <c r="Q12" s="10">
        <v>61</v>
      </c>
      <c r="R12" s="20">
        <f t="shared" si="3"/>
        <v>90.163934426229503</v>
      </c>
      <c r="S12" s="14">
        <v>25000</v>
      </c>
      <c r="T12" s="14">
        <f t="shared" si="4"/>
        <v>18100</v>
      </c>
      <c r="U12" s="14">
        <f t="shared" si="5"/>
        <v>170</v>
      </c>
      <c r="V12" s="21">
        <f t="shared" si="6"/>
        <v>106.47058823529412</v>
      </c>
      <c r="W12" s="14">
        <f t="shared" si="7"/>
        <v>-6900</v>
      </c>
      <c r="X12" s="22">
        <f t="shared" si="8"/>
        <v>0.72399999999999998</v>
      </c>
    </row>
    <row r="13" spans="2:24" ht="15" thickBot="1" x14ac:dyDescent="0.25">
      <c r="B13" s="4"/>
      <c r="C13" s="3" t="s">
        <v>6</v>
      </c>
      <c r="D13" s="24">
        <f>COUNTIF(I4:EI34,"Sat")</f>
        <v>4</v>
      </c>
      <c r="E13" s="5"/>
      <c r="G13" s="10">
        <v>10</v>
      </c>
      <c r="H13" s="18">
        <f t="shared" si="9"/>
        <v>45209</v>
      </c>
      <c r="I13" s="10" t="str">
        <f t="shared" si="0"/>
        <v>Tue</v>
      </c>
      <c r="J13" s="19">
        <v>14500</v>
      </c>
      <c r="K13" s="10">
        <v>56</v>
      </c>
      <c r="L13" s="20">
        <f t="shared" si="1"/>
        <v>258.92857142857144</v>
      </c>
      <c r="M13" s="10">
        <v>4200</v>
      </c>
      <c r="N13" s="10">
        <v>36</v>
      </c>
      <c r="O13" s="20">
        <f t="shared" si="2"/>
        <v>116.66666666666667</v>
      </c>
      <c r="P13" s="10">
        <v>3200</v>
      </c>
      <c r="Q13" s="10">
        <v>52</v>
      </c>
      <c r="R13" s="20">
        <f t="shared" si="3"/>
        <v>61.53846153846154</v>
      </c>
      <c r="S13" s="14">
        <v>25000</v>
      </c>
      <c r="T13" s="14">
        <f t="shared" si="4"/>
        <v>21900</v>
      </c>
      <c r="U13" s="14">
        <f t="shared" si="5"/>
        <v>144</v>
      </c>
      <c r="V13" s="21">
        <f t="shared" si="6"/>
        <v>152.08333333333334</v>
      </c>
      <c r="W13" s="14">
        <f t="shared" si="7"/>
        <v>-3100</v>
      </c>
      <c r="X13" s="22">
        <f t="shared" si="8"/>
        <v>0.876</v>
      </c>
    </row>
    <row r="14" spans="2:24" ht="15" thickBot="1" x14ac:dyDescent="0.25">
      <c r="B14" s="4"/>
      <c r="C14" s="3" t="s">
        <v>7</v>
      </c>
      <c r="D14" s="24">
        <f>COUNTIF(I4:I34,"Sun")</f>
        <v>5</v>
      </c>
      <c r="E14" s="5"/>
      <c r="G14" s="10">
        <v>11</v>
      </c>
      <c r="H14" s="18">
        <f t="shared" si="9"/>
        <v>45210</v>
      </c>
      <c r="I14" s="10" t="str">
        <f t="shared" si="0"/>
        <v>Wed</v>
      </c>
      <c r="J14" s="19">
        <v>18000</v>
      </c>
      <c r="K14" s="10">
        <v>68</v>
      </c>
      <c r="L14" s="20">
        <f t="shared" si="1"/>
        <v>264.70588235294116</v>
      </c>
      <c r="M14" s="10">
        <v>5700</v>
      </c>
      <c r="N14" s="10">
        <v>44</v>
      </c>
      <c r="O14" s="20">
        <f t="shared" si="2"/>
        <v>129.54545454545453</v>
      </c>
      <c r="P14" s="10">
        <v>4900</v>
      </c>
      <c r="Q14" s="10">
        <v>54</v>
      </c>
      <c r="R14" s="20">
        <f t="shared" si="3"/>
        <v>90.740740740740748</v>
      </c>
      <c r="S14" s="14">
        <v>25000</v>
      </c>
      <c r="T14" s="14">
        <f t="shared" si="4"/>
        <v>28600</v>
      </c>
      <c r="U14" s="14">
        <f t="shared" si="5"/>
        <v>166</v>
      </c>
      <c r="V14" s="21">
        <f t="shared" si="6"/>
        <v>172.28915662650601</v>
      </c>
      <c r="W14" s="14">
        <f t="shared" si="7"/>
        <v>3600</v>
      </c>
      <c r="X14" s="22">
        <f t="shared" si="8"/>
        <v>1.1439999999999999</v>
      </c>
    </row>
    <row r="15" spans="2:24" ht="15" thickBot="1" x14ac:dyDescent="0.25">
      <c r="B15" s="4"/>
      <c r="C15" s="3"/>
      <c r="D15" s="23"/>
      <c r="E15" s="5"/>
      <c r="G15" s="10">
        <v>12</v>
      </c>
      <c r="H15" s="18">
        <f t="shared" si="9"/>
        <v>45211</v>
      </c>
      <c r="I15" s="10" t="str">
        <f t="shared" si="0"/>
        <v>Thu</v>
      </c>
      <c r="J15" s="19">
        <v>9200</v>
      </c>
      <c r="K15" s="10">
        <v>63</v>
      </c>
      <c r="L15" s="20">
        <f t="shared" si="1"/>
        <v>146.03174603174602</v>
      </c>
      <c r="M15" s="10">
        <v>6000</v>
      </c>
      <c r="N15" s="10">
        <v>38</v>
      </c>
      <c r="O15" s="20">
        <f t="shared" si="2"/>
        <v>157.89473684210526</v>
      </c>
      <c r="P15" s="10">
        <v>6700</v>
      </c>
      <c r="Q15" s="10">
        <v>43</v>
      </c>
      <c r="R15" s="20">
        <f t="shared" si="3"/>
        <v>155.81395348837211</v>
      </c>
      <c r="S15" s="14">
        <v>25000</v>
      </c>
      <c r="T15" s="14">
        <f t="shared" si="4"/>
        <v>21900</v>
      </c>
      <c r="U15" s="14">
        <f t="shared" si="5"/>
        <v>144</v>
      </c>
      <c r="V15" s="21">
        <f t="shared" si="6"/>
        <v>152.08333333333334</v>
      </c>
      <c r="W15" s="14">
        <f t="shared" si="7"/>
        <v>-3100</v>
      </c>
      <c r="X15" s="22">
        <f t="shared" si="8"/>
        <v>0.876</v>
      </c>
    </row>
    <row r="16" spans="2:24" x14ac:dyDescent="0.2">
      <c r="B16" s="4"/>
      <c r="C16" s="48" t="s">
        <v>8</v>
      </c>
      <c r="D16" s="53">
        <f>MAX(T4:T34)</f>
        <v>31700</v>
      </c>
      <c r="E16" s="5"/>
      <c r="G16" s="10">
        <v>13</v>
      </c>
      <c r="H16" s="18">
        <f t="shared" si="9"/>
        <v>45212</v>
      </c>
      <c r="I16" s="10" t="str">
        <f t="shared" si="0"/>
        <v>Fri</v>
      </c>
      <c r="J16" s="19">
        <v>7600</v>
      </c>
      <c r="K16" s="10">
        <v>55</v>
      </c>
      <c r="L16" s="20">
        <f t="shared" si="1"/>
        <v>138.18181818181819</v>
      </c>
      <c r="M16" s="10">
        <v>4800</v>
      </c>
      <c r="N16" s="10">
        <v>46</v>
      </c>
      <c r="O16" s="20">
        <f t="shared" si="2"/>
        <v>104.34782608695652</v>
      </c>
      <c r="P16" s="10">
        <v>7100</v>
      </c>
      <c r="Q16" s="10">
        <v>58</v>
      </c>
      <c r="R16" s="20">
        <f t="shared" si="3"/>
        <v>122.41379310344827</v>
      </c>
      <c r="S16" s="14">
        <v>25000</v>
      </c>
      <c r="T16" s="14">
        <f t="shared" si="4"/>
        <v>19500</v>
      </c>
      <c r="U16" s="14">
        <f t="shared" si="5"/>
        <v>159</v>
      </c>
      <c r="V16" s="21">
        <f t="shared" si="6"/>
        <v>122.64150943396227</v>
      </c>
      <c r="W16" s="14">
        <f t="shared" si="7"/>
        <v>-5500</v>
      </c>
      <c r="X16" s="22">
        <f t="shared" si="8"/>
        <v>0.78</v>
      </c>
    </row>
    <row r="17" spans="2:24" ht="15" customHeight="1" thickBot="1" x14ac:dyDescent="0.25">
      <c r="B17" s="4"/>
      <c r="C17" s="48"/>
      <c r="D17" s="54"/>
      <c r="E17" s="5"/>
      <c r="G17" s="10">
        <v>14</v>
      </c>
      <c r="H17" s="18">
        <f t="shared" si="9"/>
        <v>45213</v>
      </c>
      <c r="I17" s="10" t="str">
        <f t="shared" si="0"/>
        <v>Sat</v>
      </c>
      <c r="J17" s="19">
        <v>10000</v>
      </c>
      <c r="K17" s="10">
        <v>71</v>
      </c>
      <c r="L17" s="20">
        <f t="shared" si="1"/>
        <v>140.8450704225352</v>
      </c>
      <c r="M17" s="10">
        <v>6900</v>
      </c>
      <c r="N17" s="10">
        <v>32</v>
      </c>
      <c r="O17" s="20">
        <f t="shared" si="2"/>
        <v>215.625</v>
      </c>
      <c r="P17" s="10">
        <v>4000</v>
      </c>
      <c r="Q17" s="10">
        <v>46</v>
      </c>
      <c r="R17" s="20">
        <f t="shared" si="3"/>
        <v>86.956521739130437</v>
      </c>
      <c r="S17" s="14">
        <v>25000</v>
      </c>
      <c r="T17" s="14">
        <f t="shared" si="4"/>
        <v>20900</v>
      </c>
      <c r="U17" s="14">
        <f t="shared" si="5"/>
        <v>149</v>
      </c>
      <c r="V17" s="21">
        <f t="shared" si="6"/>
        <v>140.26845637583892</v>
      </c>
      <c r="W17" s="14">
        <f t="shared" si="7"/>
        <v>-4100</v>
      </c>
      <c r="X17" s="22">
        <f t="shared" si="8"/>
        <v>0.83599999999999997</v>
      </c>
    </row>
    <row r="18" spans="2:24" ht="15" thickBot="1" x14ac:dyDescent="0.25">
      <c r="B18" s="4"/>
      <c r="C18" s="3"/>
      <c r="D18" s="23"/>
      <c r="E18" s="5"/>
      <c r="G18" s="10">
        <v>15</v>
      </c>
      <c r="H18" s="18">
        <f t="shared" si="9"/>
        <v>45214</v>
      </c>
      <c r="I18" s="10" t="str">
        <f t="shared" si="0"/>
        <v>Sun</v>
      </c>
      <c r="J18" s="19">
        <v>11000</v>
      </c>
      <c r="K18" s="10">
        <v>64</v>
      </c>
      <c r="L18" s="20">
        <f t="shared" si="1"/>
        <v>171.875</v>
      </c>
      <c r="M18" s="10">
        <v>5300</v>
      </c>
      <c r="N18" s="10">
        <v>41</v>
      </c>
      <c r="O18" s="20">
        <f t="shared" si="2"/>
        <v>129.26829268292684</v>
      </c>
      <c r="P18" s="10">
        <v>2100</v>
      </c>
      <c r="Q18" s="10">
        <v>65</v>
      </c>
      <c r="R18" s="20">
        <f t="shared" si="3"/>
        <v>32.307692307692307</v>
      </c>
      <c r="S18" s="14">
        <v>25000</v>
      </c>
      <c r="T18" s="14">
        <f t="shared" si="4"/>
        <v>18400</v>
      </c>
      <c r="U18" s="14">
        <f t="shared" si="5"/>
        <v>170</v>
      </c>
      <c r="V18" s="21">
        <f t="shared" si="6"/>
        <v>108.23529411764706</v>
      </c>
      <c r="W18" s="14">
        <f t="shared" si="7"/>
        <v>-6600</v>
      </c>
      <c r="X18" s="22">
        <f t="shared" si="8"/>
        <v>0.73599999999999999</v>
      </c>
    </row>
    <row r="19" spans="2:24" x14ac:dyDescent="0.2">
      <c r="B19" s="4"/>
      <c r="C19" s="48" t="s">
        <v>9</v>
      </c>
      <c r="D19" s="53">
        <f>MIN(T4:T34)</f>
        <v>13700</v>
      </c>
      <c r="E19" s="5"/>
      <c r="G19" s="10">
        <v>16</v>
      </c>
      <c r="H19" s="18">
        <f t="shared" si="9"/>
        <v>45215</v>
      </c>
      <c r="I19" s="10" t="str">
        <f t="shared" si="0"/>
        <v>Mon</v>
      </c>
      <c r="J19" s="19">
        <v>13500</v>
      </c>
      <c r="K19" s="10">
        <v>70</v>
      </c>
      <c r="L19" s="20">
        <f t="shared" si="1"/>
        <v>192.85714285714286</v>
      </c>
      <c r="M19" s="10">
        <v>7300</v>
      </c>
      <c r="N19" s="10">
        <v>49</v>
      </c>
      <c r="O19" s="20">
        <f t="shared" si="2"/>
        <v>148.9795918367347</v>
      </c>
      <c r="P19" s="10">
        <v>5800</v>
      </c>
      <c r="Q19" s="10">
        <v>51</v>
      </c>
      <c r="R19" s="20">
        <f t="shared" si="3"/>
        <v>113.72549019607843</v>
      </c>
      <c r="S19" s="14">
        <v>25000</v>
      </c>
      <c r="T19" s="14">
        <f t="shared" si="4"/>
        <v>26600</v>
      </c>
      <c r="U19" s="14">
        <f t="shared" si="5"/>
        <v>170</v>
      </c>
      <c r="V19" s="21">
        <f t="shared" si="6"/>
        <v>156.47058823529412</v>
      </c>
      <c r="W19" s="14">
        <f t="shared" si="7"/>
        <v>1600</v>
      </c>
      <c r="X19" s="22">
        <f t="shared" si="8"/>
        <v>1.0640000000000001</v>
      </c>
    </row>
    <row r="20" spans="2:24" ht="15" customHeight="1" thickBot="1" x14ac:dyDescent="0.25">
      <c r="B20" s="4"/>
      <c r="C20" s="48"/>
      <c r="D20" s="54"/>
      <c r="E20" s="5"/>
      <c r="G20" s="10">
        <v>17</v>
      </c>
      <c r="H20" s="18">
        <f t="shared" si="9"/>
        <v>45216</v>
      </c>
      <c r="I20" s="10" t="str">
        <f t="shared" si="0"/>
        <v>Tue</v>
      </c>
      <c r="J20" s="19">
        <v>6700</v>
      </c>
      <c r="K20" s="10">
        <v>60</v>
      </c>
      <c r="L20" s="20">
        <f t="shared" si="1"/>
        <v>111.66666666666667</v>
      </c>
      <c r="M20" s="10">
        <v>6200</v>
      </c>
      <c r="N20" s="10">
        <v>34</v>
      </c>
      <c r="O20" s="20">
        <f t="shared" si="2"/>
        <v>182.35294117647058</v>
      </c>
      <c r="P20" s="10">
        <v>8700</v>
      </c>
      <c r="Q20" s="10">
        <v>59</v>
      </c>
      <c r="R20" s="20">
        <f t="shared" si="3"/>
        <v>147.45762711864407</v>
      </c>
      <c r="S20" s="14">
        <v>25000</v>
      </c>
      <c r="T20" s="14">
        <f t="shared" si="4"/>
        <v>21600</v>
      </c>
      <c r="U20" s="14">
        <f t="shared" si="5"/>
        <v>153</v>
      </c>
      <c r="V20" s="21">
        <f t="shared" si="6"/>
        <v>141.1764705882353</v>
      </c>
      <c r="W20" s="14">
        <f t="shared" si="7"/>
        <v>-3400</v>
      </c>
      <c r="X20" s="22">
        <f t="shared" si="8"/>
        <v>0.86399999999999999</v>
      </c>
    </row>
    <row r="21" spans="2:24" ht="15" thickBot="1" x14ac:dyDescent="0.25">
      <c r="B21" s="4"/>
      <c r="C21" s="3"/>
      <c r="D21" s="23"/>
      <c r="E21" s="5"/>
      <c r="G21" s="10">
        <v>18</v>
      </c>
      <c r="H21" s="18">
        <f t="shared" si="9"/>
        <v>45217</v>
      </c>
      <c r="I21" s="10" t="str">
        <f t="shared" si="0"/>
        <v>Wed</v>
      </c>
      <c r="J21" s="19">
        <v>8800</v>
      </c>
      <c r="K21" s="10">
        <v>75</v>
      </c>
      <c r="L21" s="20">
        <f t="shared" si="1"/>
        <v>117.33333333333333</v>
      </c>
      <c r="M21" s="10">
        <v>3100</v>
      </c>
      <c r="N21" s="10">
        <v>47</v>
      </c>
      <c r="O21" s="20">
        <f t="shared" si="2"/>
        <v>65.957446808510639</v>
      </c>
      <c r="P21" s="10">
        <v>2900</v>
      </c>
      <c r="Q21" s="10">
        <v>47</v>
      </c>
      <c r="R21" s="20">
        <f t="shared" si="3"/>
        <v>61.702127659574465</v>
      </c>
      <c r="S21" s="14">
        <v>25000</v>
      </c>
      <c r="T21" s="14">
        <f t="shared" si="4"/>
        <v>14800</v>
      </c>
      <c r="U21" s="14">
        <f t="shared" si="5"/>
        <v>169</v>
      </c>
      <c r="V21" s="21">
        <f t="shared" si="6"/>
        <v>87.573964497041416</v>
      </c>
      <c r="W21" s="14">
        <f t="shared" si="7"/>
        <v>-10200</v>
      </c>
      <c r="X21" s="22">
        <f t="shared" si="8"/>
        <v>0.59199999999999997</v>
      </c>
    </row>
    <row r="22" spans="2:24" ht="15" thickBot="1" x14ac:dyDescent="0.25">
      <c r="B22" s="4"/>
      <c r="C22" s="3" t="s">
        <v>10</v>
      </c>
      <c r="D22" s="24" t="str">
        <f>IF(T35&gt;S35,"yes","no")</f>
        <v>no</v>
      </c>
      <c r="E22" s="5"/>
      <c r="G22" s="10">
        <v>19</v>
      </c>
      <c r="H22" s="18">
        <f t="shared" si="9"/>
        <v>45218</v>
      </c>
      <c r="I22" s="10" t="str">
        <f t="shared" si="0"/>
        <v>Thu</v>
      </c>
      <c r="J22" s="19">
        <v>9500</v>
      </c>
      <c r="K22" s="10">
        <v>62</v>
      </c>
      <c r="L22" s="20">
        <f t="shared" si="1"/>
        <v>153.2258064516129</v>
      </c>
      <c r="M22" s="10">
        <v>4900</v>
      </c>
      <c r="N22" s="10">
        <v>30</v>
      </c>
      <c r="O22" s="20">
        <f t="shared" si="2"/>
        <v>163.33333333333334</v>
      </c>
      <c r="P22" s="10">
        <v>7500</v>
      </c>
      <c r="Q22" s="10">
        <v>49</v>
      </c>
      <c r="R22" s="20">
        <f t="shared" si="3"/>
        <v>153.0612244897959</v>
      </c>
      <c r="S22" s="14">
        <v>25000</v>
      </c>
      <c r="T22" s="14">
        <f t="shared" si="4"/>
        <v>21900</v>
      </c>
      <c r="U22" s="14">
        <f t="shared" si="5"/>
        <v>141</v>
      </c>
      <c r="V22" s="21">
        <f t="shared" si="6"/>
        <v>155.31914893617022</v>
      </c>
      <c r="W22" s="14">
        <f t="shared" si="7"/>
        <v>-3100</v>
      </c>
      <c r="X22" s="22">
        <f t="shared" si="8"/>
        <v>0.876</v>
      </c>
    </row>
    <row r="23" spans="2:24" ht="15" thickBot="1" x14ac:dyDescent="0.25">
      <c r="B23" s="4"/>
      <c r="C23" s="3"/>
      <c r="D23" s="23"/>
      <c r="E23" s="5"/>
      <c r="G23" s="10">
        <v>20</v>
      </c>
      <c r="H23" s="18">
        <f t="shared" si="9"/>
        <v>45219</v>
      </c>
      <c r="I23" s="10" t="str">
        <f t="shared" si="0"/>
        <v>Fri</v>
      </c>
      <c r="J23" s="19">
        <v>11500</v>
      </c>
      <c r="K23" s="10">
        <v>67</v>
      </c>
      <c r="L23" s="20">
        <f t="shared" si="1"/>
        <v>171.64179104477611</v>
      </c>
      <c r="M23" s="10">
        <v>7000</v>
      </c>
      <c r="N23" s="10">
        <v>40</v>
      </c>
      <c r="O23" s="20">
        <f t="shared" si="2"/>
        <v>175</v>
      </c>
      <c r="P23" s="10">
        <v>8100</v>
      </c>
      <c r="Q23" s="10">
        <v>45</v>
      </c>
      <c r="R23" s="20">
        <f t="shared" si="3"/>
        <v>180</v>
      </c>
      <c r="S23" s="14">
        <v>25000</v>
      </c>
      <c r="T23" s="14">
        <f t="shared" si="4"/>
        <v>26600</v>
      </c>
      <c r="U23" s="14">
        <f t="shared" si="5"/>
        <v>152</v>
      </c>
      <c r="V23" s="21">
        <f t="shared" si="6"/>
        <v>175</v>
      </c>
      <c r="W23" s="14">
        <f t="shared" si="7"/>
        <v>1600</v>
      </c>
      <c r="X23" s="22">
        <f t="shared" si="8"/>
        <v>1.0640000000000001</v>
      </c>
    </row>
    <row r="24" spans="2:24" ht="15" thickBot="1" x14ac:dyDescent="0.25">
      <c r="B24" s="4"/>
      <c r="C24" s="3" t="s">
        <v>11</v>
      </c>
      <c r="D24" s="24">
        <f>T35</f>
        <v>662000</v>
      </c>
      <c r="E24" s="5"/>
      <c r="G24" s="10">
        <v>21</v>
      </c>
      <c r="H24" s="18">
        <f t="shared" si="9"/>
        <v>45220</v>
      </c>
      <c r="I24" s="10" t="str">
        <f t="shared" si="0"/>
        <v>Sat</v>
      </c>
      <c r="J24" s="19">
        <v>12300</v>
      </c>
      <c r="K24" s="10">
        <v>77</v>
      </c>
      <c r="L24" s="20">
        <f t="shared" si="1"/>
        <v>159.74025974025975</v>
      </c>
      <c r="M24" s="10">
        <v>5600</v>
      </c>
      <c r="N24" s="10">
        <v>43</v>
      </c>
      <c r="O24" s="20">
        <f t="shared" si="2"/>
        <v>130.23255813953489</v>
      </c>
      <c r="P24" s="10">
        <v>6400</v>
      </c>
      <c r="Q24" s="10">
        <v>62</v>
      </c>
      <c r="R24" s="20">
        <f t="shared" si="3"/>
        <v>103.2258064516129</v>
      </c>
      <c r="S24" s="14">
        <v>25000</v>
      </c>
      <c r="T24" s="14">
        <f t="shared" si="4"/>
        <v>24300</v>
      </c>
      <c r="U24" s="14">
        <f t="shared" si="5"/>
        <v>182</v>
      </c>
      <c r="V24" s="21">
        <f t="shared" si="6"/>
        <v>133.5164835164835</v>
      </c>
      <c r="W24" s="14">
        <f t="shared" si="7"/>
        <v>-700</v>
      </c>
      <c r="X24" s="22">
        <f t="shared" si="8"/>
        <v>0.97199999999999998</v>
      </c>
    </row>
    <row r="25" spans="2:24" ht="15" thickBot="1" x14ac:dyDescent="0.25">
      <c r="B25" s="4"/>
      <c r="C25" s="3"/>
      <c r="D25" s="23"/>
      <c r="E25" s="5"/>
      <c r="G25" s="10">
        <v>22</v>
      </c>
      <c r="H25" s="18">
        <f t="shared" si="9"/>
        <v>45221</v>
      </c>
      <c r="I25" s="10" t="str">
        <f t="shared" si="0"/>
        <v>Sun</v>
      </c>
      <c r="J25" s="19">
        <v>8900</v>
      </c>
      <c r="K25" s="10">
        <v>52</v>
      </c>
      <c r="L25" s="20">
        <f t="shared" si="1"/>
        <v>171.15384615384616</v>
      </c>
      <c r="M25" s="10">
        <v>3500</v>
      </c>
      <c r="N25" s="10">
        <v>35</v>
      </c>
      <c r="O25" s="20">
        <f t="shared" si="2"/>
        <v>100</v>
      </c>
      <c r="P25" s="10">
        <v>5600</v>
      </c>
      <c r="Q25" s="10">
        <v>55</v>
      </c>
      <c r="R25" s="20">
        <f t="shared" si="3"/>
        <v>101.81818181818181</v>
      </c>
      <c r="S25" s="14">
        <v>25000</v>
      </c>
      <c r="T25" s="14">
        <f t="shared" si="4"/>
        <v>18000</v>
      </c>
      <c r="U25" s="14">
        <f t="shared" si="5"/>
        <v>142</v>
      </c>
      <c r="V25" s="21">
        <f t="shared" si="6"/>
        <v>126.7605633802817</v>
      </c>
      <c r="W25" s="14">
        <f t="shared" si="7"/>
        <v>-7000</v>
      </c>
      <c r="X25" s="22">
        <f t="shared" si="8"/>
        <v>0.72</v>
      </c>
    </row>
    <row r="26" spans="2:24" ht="15" thickBot="1" x14ac:dyDescent="0.25">
      <c r="B26" s="4"/>
      <c r="C26" s="3" t="s">
        <v>12</v>
      </c>
      <c r="D26" s="31">
        <f>AVERAGE(T4:T34)</f>
        <v>21354.83870967742</v>
      </c>
      <c r="E26" s="5"/>
      <c r="G26" s="10">
        <v>23</v>
      </c>
      <c r="H26" s="18">
        <f t="shared" si="9"/>
        <v>45222</v>
      </c>
      <c r="I26" s="10" t="str">
        <f t="shared" si="0"/>
        <v>Mon</v>
      </c>
      <c r="J26" s="19">
        <v>7600</v>
      </c>
      <c r="K26" s="10">
        <v>54</v>
      </c>
      <c r="L26" s="20">
        <f t="shared" si="1"/>
        <v>140.74074074074073</v>
      </c>
      <c r="M26" s="10">
        <v>5100</v>
      </c>
      <c r="N26" s="10">
        <v>37</v>
      </c>
      <c r="O26" s="20">
        <f t="shared" si="2"/>
        <v>137.83783783783784</v>
      </c>
      <c r="P26" s="10">
        <v>1700</v>
      </c>
      <c r="Q26" s="10">
        <v>50</v>
      </c>
      <c r="R26" s="20">
        <f t="shared" si="3"/>
        <v>34</v>
      </c>
      <c r="S26" s="14">
        <v>25000</v>
      </c>
      <c r="T26" s="14">
        <f t="shared" si="4"/>
        <v>14400</v>
      </c>
      <c r="U26" s="14">
        <f t="shared" si="5"/>
        <v>141</v>
      </c>
      <c r="V26" s="21">
        <f t="shared" si="6"/>
        <v>102.12765957446808</v>
      </c>
      <c r="W26" s="14">
        <f t="shared" si="7"/>
        <v>-10600</v>
      </c>
      <c r="X26" s="22">
        <f t="shared" si="8"/>
        <v>0.57599999999999996</v>
      </c>
    </row>
    <row r="27" spans="2:24" ht="15" thickBot="1" x14ac:dyDescent="0.25">
      <c r="B27" s="4"/>
      <c r="C27" s="3"/>
      <c r="D27" s="23"/>
      <c r="E27" s="5"/>
      <c r="G27" s="10">
        <v>24</v>
      </c>
      <c r="H27" s="18">
        <f t="shared" si="9"/>
        <v>45223</v>
      </c>
      <c r="I27" s="10" t="str">
        <f t="shared" si="0"/>
        <v>Tue</v>
      </c>
      <c r="J27" s="19">
        <v>14200</v>
      </c>
      <c r="K27" s="10">
        <v>64</v>
      </c>
      <c r="L27" s="20">
        <f t="shared" si="1"/>
        <v>221.875</v>
      </c>
      <c r="M27" s="10">
        <v>5800</v>
      </c>
      <c r="N27" s="10">
        <v>45</v>
      </c>
      <c r="O27" s="20">
        <f t="shared" si="2"/>
        <v>128.88888888888889</v>
      </c>
      <c r="P27" s="10">
        <v>4200</v>
      </c>
      <c r="Q27" s="10">
        <v>64</v>
      </c>
      <c r="R27" s="20">
        <f t="shared" si="3"/>
        <v>65.625</v>
      </c>
      <c r="S27" s="14">
        <v>25000</v>
      </c>
      <c r="T27" s="14">
        <f t="shared" si="4"/>
        <v>24200</v>
      </c>
      <c r="U27" s="14">
        <f t="shared" si="5"/>
        <v>173</v>
      </c>
      <c r="V27" s="21">
        <f t="shared" si="6"/>
        <v>139.88439306358381</v>
      </c>
      <c r="W27" s="14">
        <f t="shared" si="7"/>
        <v>-800</v>
      </c>
      <c r="X27" s="22">
        <f t="shared" si="8"/>
        <v>0.96799999999999997</v>
      </c>
    </row>
    <row r="28" spans="2:24" ht="15" thickBot="1" x14ac:dyDescent="0.25">
      <c r="B28" s="4"/>
      <c r="C28" s="3" t="s">
        <v>13</v>
      </c>
      <c r="D28" s="24">
        <f>J35</f>
        <v>327600</v>
      </c>
      <c r="E28" s="5"/>
      <c r="G28" s="10">
        <v>25</v>
      </c>
      <c r="H28" s="18">
        <f t="shared" si="9"/>
        <v>45224</v>
      </c>
      <c r="I28" s="10" t="str">
        <f t="shared" si="0"/>
        <v>Wed</v>
      </c>
      <c r="J28" s="19">
        <v>6400</v>
      </c>
      <c r="K28" s="10">
        <v>61</v>
      </c>
      <c r="L28" s="20">
        <f t="shared" si="1"/>
        <v>104.91803278688525</v>
      </c>
      <c r="M28" s="10">
        <v>7400</v>
      </c>
      <c r="N28" s="10">
        <v>31</v>
      </c>
      <c r="O28" s="20">
        <f t="shared" si="2"/>
        <v>238.70967741935485</v>
      </c>
      <c r="P28" s="10">
        <v>8400</v>
      </c>
      <c r="Q28" s="10">
        <v>53</v>
      </c>
      <c r="R28" s="20">
        <f t="shared" si="3"/>
        <v>158.49056603773585</v>
      </c>
      <c r="S28" s="14">
        <v>25000</v>
      </c>
      <c r="T28" s="14">
        <f t="shared" si="4"/>
        <v>22200</v>
      </c>
      <c r="U28" s="14">
        <f t="shared" si="5"/>
        <v>145</v>
      </c>
      <c r="V28" s="21">
        <f t="shared" si="6"/>
        <v>153.10344827586206</v>
      </c>
      <c r="W28" s="14">
        <f t="shared" si="7"/>
        <v>-2800</v>
      </c>
      <c r="X28" s="22">
        <f t="shared" si="8"/>
        <v>0.88800000000000001</v>
      </c>
    </row>
    <row r="29" spans="2:24" ht="15" thickBot="1" x14ac:dyDescent="0.25">
      <c r="B29" s="4"/>
      <c r="C29" s="3" t="s">
        <v>14</v>
      </c>
      <c r="D29" s="24">
        <f>M35</f>
        <v>172200</v>
      </c>
      <c r="E29" s="5"/>
      <c r="G29" s="10">
        <v>26</v>
      </c>
      <c r="H29" s="18">
        <f t="shared" si="9"/>
        <v>45225</v>
      </c>
      <c r="I29" s="10" t="str">
        <f t="shared" si="0"/>
        <v>Thu</v>
      </c>
      <c r="J29" s="19">
        <v>7800</v>
      </c>
      <c r="K29" s="10">
        <v>69</v>
      </c>
      <c r="L29" s="20">
        <f t="shared" si="1"/>
        <v>113.04347826086956</v>
      </c>
      <c r="M29" s="10">
        <v>3600</v>
      </c>
      <c r="N29" s="10">
        <v>48</v>
      </c>
      <c r="O29" s="20">
        <f t="shared" si="2"/>
        <v>75</v>
      </c>
      <c r="P29" s="10">
        <v>2300</v>
      </c>
      <c r="Q29" s="10">
        <v>42</v>
      </c>
      <c r="R29" s="20">
        <f t="shared" si="3"/>
        <v>54.761904761904759</v>
      </c>
      <c r="S29" s="14">
        <v>25000</v>
      </c>
      <c r="T29" s="14">
        <f t="shared" si="4"/>
        <v>13700</v>
      </c>
      <c r="U29" s="14">
        <f t="shared" si="5"/>
        <v>159</v>
      </c>
      <c r="V29" s="21">
        <f t="shared" si="6"/>
        <v>86.163522012578611</v>
      </c>
      <c r="W29" s="14">
        <f t="shared" si="7"/>
        <v>-11300</v>
      </c>
      <c r="X29" s="22">
        <f t="shared" si="8"/>
        <v>0.54800000000000004</v>
      </c>
    </row>
    <row r="30" spans="2:24" ht="15" thickBot="1" x14ac:dyDescent="0.25">
      <c r="B30" s="4"/>
      <c r="C30" s="3" t="s">
        <v>15</v>
      </c>
      <c r="D30" s="24">
        <f>P35</f>
        <v>162200</v>
      </c>
      <c r="E30" s="5"/>
      <c r="G30" s="10">
        <v>27</v>
      </c>
      <c r="H30" s="18">
        <f t="shared" si="9"/>
        <v>45226</v>
      </c>
      <c r="I30" s="10" t="str">
        <f t="shared" si="0"/>
        <v>Fri</v>
      </c>
      <c r="J30" s="19">
        <v>17400</v>
      </c>
      <c r="K30" s="10">
        <v>58</v>
      </c>
      <c r="L30" s="20">
        <f t="shared" si="1"/>
        <v>300</v>
      </c>
      <c r="M30" s="10">
        <v>5900</v>
      </c>
      <c r="N30" s="10">
        <v>36</v>
      </c>
      <c r="O30" s="20">
        <f t="shared" si="2"/>
        <v>163.88888888888889</v>
      </c>
      <c r="P30" s="10">
        <v>6600</v>
      </c>
      <c r="Q30" s="10">
        <v>56</v>
      </c>
      <c r="R30" s="20">
        <f t="shared" si="3"/>
        <v>117.85714285714286</v>
      </c>
      <c r="S30" s="14">
        <v>25000</v>
      </c>
      <c r="T30" s="14">
        <f t="shared" si="4"/>
        <v>29900</v>
      </c>
      <c r="U30" s="14">
        <f t="shared" si="5"/>
        <v>150</v>
      </c>
      <c r="V30" s="21">
        <f t="shared" si="6"/>
        <v>199.33333333333334</v>
      </c>
      <c r="W30" s="14">
        <f t="shared" si="7"/>
        <v>4900</v>
      </c>
      <c r="X30" s="22">
        <f t="shared" si="8"/>
        <v>1.196</v>
      </c>
    </row>
    <row r="31" spans="2:24" ht="15" thickBot="1" x14ac:dyDescent="0.25">
      <c r="B31" s="4"/>
      <c r="C31" s="3"/>
      <c r="D31" s="23"/>
      <c r="E31" s="5"/>
      <c r="G31" s="10">
        <v>28</v>
      </c>
      <c r="H31" s="18">
        <f t="shared" si="9"/>
        <v>45227</v>
      </c>
      <c r="I31" s="10" t="str">
        <f t="shared" si="0"/>
        <v>Sat</v>
      </c>
      <c r="J31" s="19">
        <v>9500</v>
      </c>
      <c r="K31" s="10">
        <v>72</v>
      </c>
      <c r="L31" s="20">
        <f t="shared" si="1"/>
        <v>131.94444444444446</v>
      </c>
      <c r="M31" s="10">
        <v>5400</v>
      </c>
      <c r="N31" s="10">
        <v>50</v>
      </c>
      <c r="O31" s="20">
        <f t="shared" si="2"/>
        <v>108</v>
      </c>
      <c r="P31" s="10">
        <v>5900</v>
      </c>
      <c r="Q31" s="10">
        <v>60</v>
      </c>
      <c r="R31" s="20">
        <f t="shared" si="3"/>
        <v>98.333333333333329</v>
      </c>
      <c r="S31" s="14">
        <v>25000</v>
      </c>
      <c r="T31" s="14">
        <f t="shared" si="4"/>
        <v>20800</v>
      </c>
      <c r="U31" s="14">
        <f t="shared" si="5"/>
        <v>182</v>
      </c>
      <c r="V31" s="21">
        <f t="shared" si="6"/>
        <v>114.28571428571429</v>
      </c>
      <c r="W31" s="14">
        <f t="shared" si="7"/>
        <v>-4200</v>
      </c>
      <c r="X31" s="22">
        <f t="shared" si="8"/>
        <v>0.83199999999999996</v>
      </c>
    </row>
    <row r="32" spans="2:24" ht="15" thickBot="1" x14ac:dyDescent="0.25">
      <c r="B32" s="4"/>
      <c r="C32" s="3" t="s">
        <v>16</v>
      </c>
      <c r="D32" s="24">
        <f>SUM(D28:D30)</f>
        <v>662000</v>
      </c>
      <c r="E32" s="5"/>
      <c r="G32" s="10">
        <v>29</v>
      </c>
      <c r="H32" s="18">
        <f t="shared" si="9"/>
        <v>45228</v>
      </c>
      <c r="I32" s="10" t="str">
        <f t="shared" si="0"/>
        <v>Sun</v>
      </c>
      <c r="J32" s="19">
        <v>6200</v>
      </c>
      <c r="K32" s="10">
        <v>53</v>
      </c>
      <c r="L32" s="20">
        <f t="shared" si="1"/>
        <v>116.98113207547169</v>
      </c>
      <c r="M32" s="10">
        <v>3800</v>
      </c>
      <c r="N32" s="10">
        <v>33</v>
      </c>
      <c r="O32" s="20">
        <f t="shared" si="2"/>
        <v>115.15151515151516</v>
      </c>
      <c r="P32" s="10">
        <v>3800</v>
      </c>
      <c r="Q32" s="10">
        <v>44</v>
      </c>
      <c r="R32" s="20">
        <f t="shared" si="3"/>
        <v>86.36363636363636</v>
      </c>
      <c r="S32" s="14">
        <v>25000</v>
      </c>
      <c r="T32" s="14">
        <f t="shared" si="4"/>
        <v>13800</v>
      </c>
      <c r="U32" s="14">
        <f t="shared" si="5"/>
        <v>130</v>
      </c>
      <c r="V32" s="21">
        <f t="shared" si="6"/>
        <v>106.15384615384616</v>
      </c>
      <c r="W32" s="14">
        <f t="shared" si="7"/>
        <v>-11200</v>
      </c>
      <c r="X32" s="22">
        <f t="shared" si="8"/>
        <v>0.55200000000000005</v>
      </c>
    </row>
    <row r="33" spans="2:24" ht="15" thickBot="1" x14ac:dyDescent="0.25">
      <c r="B33" s="4"/>
      <c r="C33" s="3" t="s">
        <v>17</v>
      </c>
      <c r="D33" s="24">
        <v>685000</v>
      </c>
      <c r="E33" s="5"/>
      <c r="G33" s="10">
        <v>30</v>
      </c>
      <c r="H33" s="18">
        <f t="shared" si="9"/>
        <v>45229</v>
      </c>
      <c r="I33" s="10" t="str">
        <f t="shared" si="0"/>
        <v>Mon</v>
      </c>
      <c r="J33" s="19">
        <v>10800</v>
      </c>
      <c r="K33" s="10">
        <v>73</v>
      </c>
      <c r="L33" s="20">
        <f t="shared" si="1"/>
        <v>147.94520547945206</v>
      </c>
      <c r="M33" s="10">
        <v>7500</v>
      </c>
      <c r="N33" s="10">
        <v>44</v>
      </c>
      <c r="O33" s="20">
        <f t="shared" si="2"/>
        <v>170.45454545454547</v>
      </c>
      <c r="P33" s="10">
        <v>8000</v>
      </c>
      <c r="Q33" s="10">
        <v>48</v>
      </c>
      <c r="R33" s="20">
        <f t="shared" si="3"/>
        <v>166.66666666666666</v>
      </c>
      <c r="S33" s="14">
        <v>25000</v>
      </c>
      <c r="T33" s="14">
        <f t="shared" si="4"/>
        <v>26300</v>
      </c>
      <c r="U33" s="14">
        <f t="shared" si="5"/>
        <v>165</v>
      </c>
      <c r="V33" s="21">
        <f t="shared" si="6"/>
        <v>159.39393939393941</v>
      </c>
      <c r="W33" s="14">
        <f t="shared" si="7"/>
        <v>1300</v>
      </c>
      <c r="X33" s="22">
        <f t="shared" si="8"/>
        <v>1.052</v>
      </c>
    </row>
    <row r="34" spans="2:24" ht="15" thickBot="1" x14ac:dyDescent="0.25">
      <c r="B34" s="6"/>
      <c r="C34" s="3" t="s">
        <v>18</v>
      </c>
      <c r="D34" s="25">
        <f>D32-D33</f>
        <v>-23000</v>
      </c>
      <c r="E34" s="7"/>
      <c r="G34" s="10">
        <v>31</v>
      </c>
      <c r="H34" s="18">
        <f t="shared" si="9"/>
        <v>45230</v>
      </c>
      <c r="I34" s="10" t="str">
        <f t="shared" si="0"/>
        <v>Tue</v>
      </c>
      <c r="J34" s="19">
        <v>8700</v>
      </c>
      <c r="K34" s="10">
        <v>57</v>
      </c>
      <c r="L34" s="20">
        <f t="shared" si="1"/>
        <v>152.63157894736841</v>
      </c>
      <c r="M34" s="10">
        <v>4600</v>
      </c>
      <c r="N34" s="10">
        <v>39</v>
      </c>
      <c r="O34" s="20">
        <f t="shared" si="2"/>
        <v>117.94871794871794</v>
      </c>
      <c r="P34" s="10">
        <v>1000</v>
      </c>
      <c r="Q34" s="10">
        <v>41</v>
      </c>
      <c r="R34" s="20">
        <f t="shared" si="3"/>
        <v>24.390243902439025</v>
      </c>
      <c r="S34" s="14">
        <v>25000</v>
      </c>
      <c r="T34" s="14">
        <f t="shared" si="4"/>
        <v>14300</v>
      </c>
      <c r="U34" s="14">
        <f t="shared" si="5"/>
        <v>137</v>
      </c>
      <c r="V34" s="21">
        <f t="shared" si="6"/>
        <v>104.37956204379562</v>
      </c>
      <c r="W34" s="14">
        <f t="shared" si="7"/>
        <v>-10700</v>
      </c>
      <c r="X34" s="22">
        <f t="shared" si="8"/>
        <v>0.57199999999999995</v>
      </c>
    </row>
    <row r="35" spans="2:24" ht="48.75" customHeight="1" thickBot="1" x14ac:dyDescent="0.4">
      <c r="B35" s="6"/>
      <c r="C35" s="8"/>
      <c r="D35" s="32">
        <f>(D32-D33)/D33</f>
        <v>-3.3576642335766425E-2</v>
      </c>
      <c r="E35" s="9"/>
      <c r="G35" s="45" t="s">
        <v>35</v>
      </c>
      <c r="H35" s="46"/>
      <c r="I35" s="47"/>
      <c r="J35" s="27">
        <f>SUM(J4:J34)</f>
        <v>327600</v>
      </c>
      <c r="K35" s="27">
        <f t="shared" ref="K35:U35" si="10">SUM(K4:K34)</f>
        <v>1978</v>
      </c>
      <c r="L35" s="27"/>
      <c r="M35" s="28">
        <f t="shared" si="10"/>
        <v>172200</v>
      </c>
      <c r="N35" s="28">
        <f t="shared" si="10"/>
        <v>1238</v>
      </c>
      <c r="O35" s="28"/>
      <c r="P35" s="29">
        <f t="shared" si="10"/>
        <v>162200</v>
      </c>
      <c r="Q35" s="29">
        <f t="shared" si="10"/>
        <v>1624</v>
      </c>
      <c r="R35" s="29"/>
      <c r="S35" s="30">
        <f t="shared" si="10"/>
        <v>775000</v>
      </c>
      <c r="T35" s="30">
        <f t="shared" si="10"/>
        <v>662000</v>
      </c>
      <c r="U35" s="30">
        <f t="shared" si="10"/>
        <v>4840</v>
      </c>
      <c r="V35" s="30"/>
      <c r="W35" s="30">
        <f t="shared" ref="W35" si="11">SUM(W4:W34)</f>
        <v>-113000</v>
      </c>
      <c r="X35" s="26"/>
    </row>
  </sheetData>
  <mergeCells count="8">
    <mergeCell ref="G35:I35"/>
    <mergeCell ref="B2:E2"/>
    <mergeCell ref="H2:R2"/>
    <mergeCell ref="S2:W2"/>
    <mergeCell ref="C16:C17"/>
    <mergeCell ref="D16:D17"/>
    <mergeCell ref="C19:C20"/>
    <mergeCell ref="D19:D20"/>
  </mergeCells>
  <conditionalFormatting sqref="I4:I34">
    <cfRule type="cellIs" dxfId="23" priority="7" operator="equal">
      <formula>"sun"</formula>
    </cfRule>
    <cfRule type="cellIs" dxfId="22" priority="8" operator="equal">
      <formula>"sat"</formula>
    </cfRule>
  </conditionalFormatting>
  <conditionalFormatting sqref="D35">
    <cfRule type="cellIs" dxfId="21" priority="3" operator="lessThan">
      <formula>0</formula>
    </cfRule>
    <cfRule type="cellIs" dxfId="20" priority="6" operator="greaterThan">
      <formula>0</formula>
    </cfRule>
  </conditionalFormatting>
  <conditionalFormatting sqref="D34">
    <cfRule type="cellIs" dxfId="19" priority="4" operator="lessThan">
      <formula>0</formula>
    </cfRule>
    <cfRule type="cellIs" dxfId="18" priority="5" operator="greaterThan">
      <formula>0</formula>
    </cfRule>
  </conditionalFormatting>
  <conditionalFormatting sqref="D22">
    <cfRule type="cellIs" dxfId="17" priority="1" operator="equal">
      <formula>"no"</formula>
    </cfRule>
    <cfRule type="cellIs" dxfId="16" priority="2" operator="equal">
      <formula>"yes"</formula>
    </cfRule>
  </conditionalFormatting>
  <dataValidations count="2">
    <dataValidation type="list" allowBlank="1" showInputMessage="1" showErrorMessage="1" sqref="D5">
      <formula1>"2020, 2021, 2022, 2023, 2024, 2025, 2026, 2027, 2028, 2029, 2030"</formula1>
    </dataValidation>
    <dataValidation type="list" allowBlank="1" showInputMessage="1" showErrorMessage="1" sqref="D3">
      <formula1>"JANUARY ,FEBRUARY, MARCH, APRIL, MAY, JUNE, JULY, AUGUST, SEPTEMBER, OCTOBER, NOVEMBER, DECEMBER"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5"/>
  <sheetViews>
    <sheetView showGridLines="0" topLeftCell="B1" zoomScale="70" zoomScaleNormal="70" workbookViewId="0">
      <selection activeCell="C6" sqref="C6"/>
    </sheetView>
  </sheetViews>
  <sheetFormatPr defaultRowHeight="14.25" x14ac:dyDescent="0.2"/>
  <cols>
    <col min="1" max="1" width="9.140625" style="1"/>
    <col min="2" max="2" width="3.7109375" style="1" customWidth="1"/>
    <col min="3" max="3" width="29.42578125" style="2" bestFit="1" customWidth="1"/>
    <col min="4" max="4" width="15.42578125" style="1" customWidth="1"/>
    <col min="5" max="6" width="9.140625" style="1"/>
    <col min="7" max="7" width="6.5703125" style="1" bestFit="1" customWidth="1"/>
    <col min="8" max="8" width="11.7109375" style="1" bestFit="1" customWidth="1"/>
    <col min="9" max="9" width="5.85546875" style="1" bestFit="1" customWidth="1"/>
    <col min="10" max="10" width="14.28515625" style="1" bestFit="1" customWidth="1"/>
    <col min="11" max="11" width="15.85546875" style="1" bestFit="1" customWidth="1"/>
    <col min="12" max="12" width="10.7109375" style="1" bestFit="1" customWidth="1"/>
    <col min="13" max="13" width="18.140625" style="1" bestFit="1" customWidth="1"/>
    <col min="14" max="14" width="19.7109375" style="1" bestFit="1" customWidth="1"/>
    <col min="15" max="15" width="10.7109375" style="1" bestFit="1" customWidth="1"/>
    <col min="16" max="16" width="15.7109375" style="1" bestFit="1" customWidth="1"/>
    <col min="17" max="17" width="17.28515625" style="1" bestFit="1" customWidth="1"/>
    <col min="18" max="18" width="10.7109375" style="1" bestFit="1" customWidth="1"/>
    <col min="19" max="19" width="14.28515625" style="1" bestFit="1" customWidth="1"/>
    <col min="20" max="20" width="11.85546875" style="1" bestFit="1" customWidth="1"/>
    <col min="21" max="21" width="13.5703125" style="1" bestFit="1" customWidth="1"/>
    <col min="22" max="22" width="10.7109375" style="1" bestFit="1" customWidth="1"/>
    <col min="23" max="23" width="20.85546875" style="1" customWidth="1"/>
    <col min="24" max="24" width="10.140625" style="1" customWidth="1"/>
    <col min="25" max="16384" width="9.140625" style="1"/>
  </cols>
  <sheetData>
    <row r="1" spans="2:24" ht="15" thickBot="1" x14ac:dyDescent="0.25"/>
    <row r="2" spans="2:24" ht="43.5" customHeight="1" thickBot="1" x14ac:dyDescent="0.35">
      <c r="B2" s="49" t="s">
        <v>19</v>
      </c>
      <c r="C2" s="50"/>
      <c r="D2" s="50"/>
      <c r="E2" s="51"/>
      <c r="H2" s="52" t="s">
        <v>31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 t="s">
        <v>32</v>
      </c>
      <c r="T2" s="52"/>
      <c r="U2" s="52"/>
      <c r="V2" s="52"/>
      <c r="W2" s="52"/>
    </row>
    <row r="3" spans="2:24" ht="15" thickBot="1" x14ac:dyDescent="0.25">
      <c r="B3" s="4"/>
      <c r="C3" s="3" t="s">
        <v>1</v>
      </c>
      <c r="D3" s="15" t="s">
        <v>42</v>
      </c>
      <c r="E3" s="5"/>
      <c r="G3" s="10" t="s">
        <v>0</v>
      </c>
      <c r="H3" s="10" t="s">
        <v>20</v>
      </c>
      <c r="I3" s="10" t="s">
        <v>21</v>
      </c>
      <c r="J3" s="11" t="s">
        <v>29</v>
      </c>
      <c r="K3" s="11" t="s">
        <v>22</v>
      </c>
      <c r="L3" s="11" t="s">
        <v>23</v>
      </c>
      <c r="M3" s="12" t="s">
        <v>14</v>
      </c>
      <c r="N3" s="12" t="s">
        <v>24</v>
      </c>
      <c r="O3" s="12" t="s">
        <v>23</v>
      </c>
      <c r="P3" s="13" t="s">
        <v>15</v>
      </c>
      <c r="Q3" s="13" t="s">
        <v>25</v>
      </c>
      <c r="R3" s="13" t="s">
        <v>23</v>
      </c>
      <c r="S3" s="26" t="s">
        <v>26</v>
      </c>
      <c r="T3" s="26" t="s">
        <v>16</v>
      </c>
      <c r="U3" s="26" t="s">
        <v>27</v>
      </c>
      <c r="V3" s="26" t="s">
        <v>23</v>
      </c>
      <c r="W3" s="26" t="s">
        <v>30</v>
      </c>
      <c r="X3" s="10" t="s">
        <v>28</v>
      </c>
    </row>
    <row r="4" spans="2:24" ht="15" thickBot="1" x14ac:dyDescent="0.25">
      <c r="B4" s="4"/>
      <c r="C4" s="3"/>
      <c r="D4" s="23"/>
      <c r="E4" s="5"/>
      <c r="G4" s="10">
        <v>1</v>
      </c>
      <c r="H4" s="18">
        <f>D7</f>
        <v>45231</v>
      </c>
      <c r="I4" s="10" t="str">
        <f>TEXT(H4,"DDD")</f>
        <v>Wed</v>
      </c>
      <c r="J4" s="10">
        <v>15000</v>
      </c>
      <c r="K4" s="10">
        <v>65</v>
      </c>
      <c r="L4" s="20">
        <f>IF(J4=0,"",J4/K4)</f>
        <v>230.76923076923077</v>
      </c>
      <c r="M4" s="10">
        <v>4500</v>
      </c>
      <c r="N4" s="10">
        <v>35</v>
      </c>
      <c r="O4" s="20">
        <f>IF(M4=0,"",M4/N4)</f>
        <v>128.57142857142858</v>
      </c>
      <c r="P4" s="10">
        <v>2500</v>
      </c>
      <c r="Q4" s="1">
        <v>55</v>
      </c>
      <c r="R4" s="20">
        <f>IF(P4=0,"",P4/Q4)</f>
        <v>45.454545454545453</v>
      </c>
      <c r="S4" s="14">
        <v>25000</v>
      </c>
      <c r="T4" s="14">
        <f>IF(J4=0,"",(J4+M4+P4))</f>
        <v>22000</v>
      </c>
      <c r="U4" s="14">
        <f>IF(T4="","",(K4+N4+Q4))</f>
        <v>155</v>
      </c>
      <c r="V4" s="21">
        <f>IF(U4="","",(T4/U4))</f>
        <v>141.93548387096774</v>
      </c>
      <c r="W4" s="14">
        <f>IFERROR(T4-S4,"")</f>
        <v>-3000</v>
      </c>
      <c r="X4" s="22">
        <f>IF(S4=0,"",T4/S4)</f>
        <v>0.88</v>
      </c>
    </row>
    <row r="5" spans="2:24" ht="15" thickBot="1" x14ac:dyDescent="0.25">
      <c r="B5" s="4"/>
      <c r="C5" s="3" t="s">
        <v>2</v>
      </c>
      <c r="D5" s="16">
        <v>2023</v>
      </c>
      <c r="E5" s="5"/>
      <c r="G5" s="10">
        <v>2</v>
      </c>
      <c r="H5" s="18">
        <f>IF(H4&lt;$D$9,H4+1,"EOM")</f>
        <v>45232</v>
      </c>
      <c r="I5" s="10" t="str">
        <f t="shared" ref="I5:I34" si="0">TEXT(H5,"DDD")</f>
        <v>Thu</v>
      </c>
      <c r="J5" s="10">
        <v>7200</v>
      </c>
      <c r="K5" s="10">
        <v>58</v>
      </c>
      <c r="L5" s="20">
        <f t="shared" ref="L5:L34" si="1">IF(J5=0,"",J5/K5)</f>
        <v>124.13793103448276</v>
      </c>
      <c r="M5" s="10">
        <v>6700</v>
      </c>
      <c r="N5" s="10">
        <v>42</v>
      </c>
      <c r="O5" s="20">
        <f t="shared" ref="O5:O34" si="2">IF(M5=0,"",M5/N5)</f>
        <v>159.52380952380952</v>
      </c>
      <c r="P5" s="10">
        <v>7200</v>
      </c>
      <c r="Q5" s="10">
        <v>42</v>
      </c>
      <c r="R5" s="20">
        <f t="shared" ref="R5:R34" si="3">IF(P5=0,"",P5/Q5)</f>
        <v>171.42857142857142</v>
      </c>
      <c r="S5" s="14">
        <v>25000</v>
      </c>
      <c r="T5" s="14">
        <f t="shared" ref="T5:T34" si="4">IF(J5=0,"",(J5+M5+P5))</f>
        <v>21100</v>
      </c>
      <c r="U5" s="14">
        <f t="shared" ref="U5:U34" si="5">IF(T5="","",(K5+N5+Q5))</f>
        <v>142</v>
      </c>
      <c r="V5" s="21">
        <f t="shared" ref="V5:V34" si="6">IF(U5="","",(T5/U5))</f>
        <v>148.59154929577466</v>
      </c>
      <c r="W5" s="14">
        <f t="shared" ref="W5:W34" si="7">IFERROR(T5-S5,"")</f>
        <v>-3900</v>
      </c>
      <c r="X5" s="22">
        <f t="shared" ref="X5:X34" si="8">IF(S5=0,"",T5/S5)</f>
        <v>0.84399999999999997</v>
      </c>
    </row>
    <row r="6" spans="2:24" ht="15" thickBot="1" x14ac:dyDescent="0.25">
      <c r="B6" s="4"/>
      <c r="C6" s="3"/>
      <c r="D6" s="23"/>
      <c r="E6" s="5"/>
      <c r="G6" s="10">
        <v>3</v>
      </c>
      <c r="H6" s="18">
        <f t="shared" ref="H6:H34" si="9">IF(H5&lt;$D$9,H5+1,"EOM")</f>
        <v>45233</v>
      </c>
      <c r="I6" s="10" t="str">
        <f t="shared" si="0"/>
        <v>Fri</v>
      </c>
      <c r="J6" s="10">
        <v>8300</v>
      </c>
      <c r="K6" s="10">
        <v>69</v>
      </c>
      <c r="L6" s="20">
        <f t="shared" si="1"/>
        <v>120.28985507246377</v>
      </c>
      <c r="M6" s="10">
        <v>7200</v>
      </c>
      <c r="N6" s="10">
        <v>37</v>
      </c>
      <c r="O6" s="20">
        <f t="shared" si="2"/>
        <v>194.59459459459458</v>
      </c>
      <c r="P6" s="10">
        <v>3400</v>
      </c>
      <c r="Q6" s="10">
        <v>60</v>
      </c>
      <c r="R6" s="20">
        <f t="shared" si="3"/>
        <v>56.666666666666664</v>
      </c>
      <c r="S6" s="14">
        <v>25000</v>
      </c>
      <c r="T6" s="14">
        <f t="shared" si="4"/>
        <v>18900</v>
      </c>
      <c r="U6" s="14">
        <f t="shared" si="5"/>
        <v>166</v>
      </c>
      <c r="V6" s="21">
        <f t="shared" si="6"/>
        <v>113.85542168674699</v>
      </c>
      <c r="W6" s="14">
        <f t="shared" si="7"/>
        <v>-6100</v>
      </c>
      <c r="X6" s="22">
        <f t="shared" si="8"/>
        <v>0.75600000000000001</v>
      </c>
    </row>
    <row r="7" spans="2:24" ht="15" thickBot="1" x14ac:dyDescent="0.25">
      <c r="B7" s="4"/>
      <c r="C7" s="3" t="s">
        <v>4</v>
      </c>
      <c r="D7" s="17">
        <f>DATEVALUE("1"&amp;D3&amp;D5)</f>
        <v>45231</v>
      </c>
      <c r="E7" s="5"/>
      <c r="G7" s="10">
        <v>4</v>
      </c>
      <c r="H7" s="18">
        <f t="shared" si="9"/>
        <v>45234</v>
      </c>
      <c r="I7" s="10" t="str">
        <f t="shared" si="0"/>
        <v>Sat</v>
      </c>
      <c r="J7" s="10">
        <v>8000</v>
      </c>
      <c r="K7" s="10">
        <v>53</v>
      </c>
      <c r="L7" s="20">
        <f t="shared" si="1"/>
        <v>150.9433962264151</v>
      </c>
      <c r="M7" s="10">
        <v>5200</v>
      </c>
      <c r="N7" s="10">
        <v>45</v>
      </c>
      <c r="O7" s="20">
        <f t="shared" si="2"/>
        <v>115.55555555555556</v>
      </c>
      <c r="P7" s="10">
        <v>8900</v>
      </c>
      <c r="Q7" s="10">
        <v>50</v>
      </c>
      <c r="R7" s="20">
        <f t="shared" si="3"/>
        <v>178</v>
      </c>
      <c r="S7" s="14">
        <v>25000</v>
      </c>
      <c r="T7" s="14">
        <f t="shared" si="4"/>
        <v>22100</v>
      </c>
      <c r="U7" s="14">
        <f t="shared" si="5"/>
        <v>148</v>
      </c>
      <c r="V7" s="21">
        <f t="shared" si="6"/>
        <v>149.32432432432432</v>
      </c>
      <c r="W7" s="14">
        <f t="shared" si="7"/>
        <v>-2900</v>
      </c>
      <c r="X7" s="22">
        <f t="shared" si="8"/>
        <v>0.88400000000000001</v>
      </c>
    </row>
    <row r="8" spans="2:24" ht="15" thickBot="1" x14ac:dyDescent="0.25">
      <c r="B8" s="4"/>
      <c r="C8" s="3"/>
      <c r="D8" s="23"/>
      <c r="E8" s="5"/>
      <c r="G8" s="10">
        <v>5</v>
      </c>
      <c r="H8" s="18">
        <f t="shared" si="9"/>
        <v>45235</v>
      </c>
      <c r="I8" s="10" t="str">
        <f t="shared" si="0"/>
        <v>Sun</v>
      </c>
      <c r="J8" s="10">
        <v>8000</v>
      </c>
      <c r="K8" s="10">
        <v>72</v>
      </c>
      <c r="L8" s="20">
        <f t="shared" si="1"/>
        <v>111.11111111111111</v>
      </c>
      <c r="M8" s="10">
        <v>3400</v>
      </c>
      <c r="N8" s="10">
        <v>33</v>
      </c>
      <c r="O8" s="20">
        <f t="shared" si="2"/>
        <v>103.03030303030303</v>
      </c>
      <c r="P8" s="10">
        <v>6100</v>
      </c>
      <c r="Q8" s="10">
        <v>48</v>
      </c>
      <c r="R8" s="20">
        <f t="shared" si="3"/>
        <v>127.08333333333333</v>
      </c>
      <c r="S8" s="14">
        <v>25000</v>
      </c>
      <c r="T8" s="14">
        <f t="shared" si="4"/>
        <v>17500</v>
      </c>
      <c r="U8" s="14">
        <f t="shared" si="5"/>
        <v>153</v>
      </c>
      <c r="V8" s="21">
        <f t="shared" si="6"/>
        <v>114.37908496732027</v>
      </c>
      <c r="W8" s="14">
        <f t="shared" si="7"/>
        <v>-7500</v>
      </c>
      <c r="X8" s="22">
        <f t="shared" si="8"/>
        <v>0.7</v>
      </c>
    </row>
    <row r="9" spans="2:24" ht="15" thickBot="1" x14ac:dyDescent="0.25">
      <c r="B9" s="4"/>
      <c r="C9" s="3" t="s">
        <v>3</v>
      </c>
      <c r="D9" s="17">
        <f>EOMONTH(D7,0)</f>
        <v>45260</v>
      </c>
      <c r="E9" s="5"/>
      <c r="G9" s="10">
        <v>6</v>
      </c>
      <c r="H9" s="18">
        <f t="shared" si="9"/>
        <v>45236</v>
      </c>
      <c r="I9" s="10" t="str">
        <f t="shared" si="0"/>
        <v>Mon</v>
      </c>
      <c r="J9" s="10">
        <v>9000</v>
      </c>
      <c r="K9" s="10">
        <v>61</v>
      </c>
      <c r="L9" s="20">
        <f t="shared" si="1"/>
        <v>147.54098360655738</v>
      </c>
      <c r="M9" s="10">
        <v>7800</v>
      </c>
      <c r="N9" s="10">
        <v>48</v>
      </c>
      <c r="O9" s="20">
        <f t="shared" si="2"/>
        <v>162.5</v>
      </c>
      <c r="P9" s="10">
        <v>4600</v>
      </c>
      <c r="Q9" s="10">
        <v>63</v>
      </c>
      <c r="R9" s="20">
        <f t="shared" si="3"/>
        <v>73.015873015873012</v>
      </c>
      <c r="S9" s="14">
        <v>25000</v>
      </c>
      <c r="T9" s="14">
        <f t="shared" si="4"/>
        <v>21400</v>
      </c>
      <c r="U9" s="14">
        <f t="shared" si="5"/>
        <v>172</v>
      </c>
      <c r="V9" s="21">
        <f t="shared" si="6"/>
        <v>124.41860465116279</v>
      </c>
      <c r="W9" s="14">
        <f t="shared" si="7"/>
        <v>-3600</v>
      </c>
      <c r="X9" s="22">
        <f t="shared" si="8"/>
        <v>0.85599999999999998</v>
      </c>
    </row>
    <row r="10" spans="2:24" ht="15" thickBot="1" x14ac:dyDescent="0.25">
      <c r="B10" s="4"/>
      <c r="C10" s="3"/>
      <c r="D10" s="23"/>
      <c r="E10" s="5"/>
      <c r="G10" s="10">
        <v>7</v>
      </c>
      <c r="H10" s="18">
        <f t="shared" si="9"/>
        <v>45237</v>
      </c>
      <c r="I10" s="10" t="str">
        <f t="shared" si="0"/>
        <v>Tue</v>
      </c>
      <c r="J10" s="10">
        <v>17000</v>
      </c>
      <c r="K10" s="10">
        <v>66</v>
      </c>
      <c r="L10" s="20">
        <f t="shared" si="1"/>
        <v>257.57575757575756</v>
      </c>
      <c r="M10" s="10">
        <v>6300</v>
      </c>
      <c r="N10" s="10">
        <v>39</v>
      </c>
      <c r="O10" s="20">
        <f t="shared" si="2"/>
        <v>161.53846153846155</v>
      </c>
      <c r="P10" s="10">
        <v>1300</v>
      </c>
      <c r="Q10" s="10">
        <v>57</v>
      </c>
      <c r="R10" s="20">
        <f t="shared" si="3"/>
        <v>22.807017543859651</v>
      </c>
      <c r="S10" s="14">
        <v>25000</v>
      </c>
      <c r="T10" s="14">
        <f t="shared" si="4"/>
        <v>24600</v>
      </c>
      <c r="U10" s="14">
        <f t="shared" si="5"/>
        <v>162</v>
      </c>
      <c r="V10" s="21">
        <f t="shared" si="6"/>
        <v>151.85185185185185</v>
      </c>
      <c r="W10" s="14">
        <f t="shared" si="7"/>
        <v>-400</v>
      </c>
      <c r="X10" s="22">
        <f t="shared" si="8"/>
        <v>0.98399999999999999</v>
      </c>
    </row>
    <row r="11" spans="2:24" ht="15" thickBot="1" x14ac:dyDescent="0.25">
      <c r="B11" s="4"/>
      <c r="C11" s="3" t="s">
        <v>5</v>
      </c>
      <c r="D11" s="24">
        <f>COUNT(H4:H34)</f>
        <v>30</v>
      </c>
      <c r="E11" s="5"/>
      <c r="G11" s="10">
        <v>8</v>
      </c>
      <c r="H11" s="18">
        <f t="shared" si="9"/>
        <v>45238</v>
      </c>
      <c r="I11" s="10" t="str">
        <f t="shared" si="0"/>
        <v>Wed</v>
      </c>
      <c r="J11" s="10">
        <v>20000</v>
      </c>
      <c r="K11" s="10">
        <v>74</v>
      </c>
      <c r="L11" s="20">
        <f t="shared" si="1"/>
        <v>270.27027027027026</v>
      </c>
      <c r="M11" s="10">
        <v>3900</v>
      </c>
      <c r="N11" s="10">
        <v>31</v>
      </c>
      <c r="O11" s="20">
        <f t="shared" si="2"/>
        <v>125.80645161290323</v>
      </c>
      <c r="P11" s="10">
        <v>7800</v>
      </c>
      <c r="Q11" s="10">
        <v>44</v>
      </c>
      <c r="R11" s="20">
        <f t="shared" si="3"/>
        <v>177.27272727272728</v>
      </c>
      <c r="S11" s="14">
        <v>25000</v>
      </c>
      <c r="T11" s="14">
        <f t="shared" si="4"/>
        <v>31700</v>
      </c>
      <c r="U11" s="14">
        <f t="shared" si="5"/>
        <v>149</v>
      </c>
      <c r="V11" s="21">
        <f t="shared" si="6"/>
        <v>212.75167785234899</v>
      </c>
      <c r="W11" s="14">
        <f t="shared" si="7"/>
        <v>6700</v>
      </c>
      <c r="X11" s="22">
        <f t="shared" si="8"/>
        <v>1.268</v>
      </c>
    </row>
    <row r="12" spans="2:24" ht="15" thickBot="1" x14ac:dyDescent="0.25">
      <c r="B12" s="4"/>
      <c r="C12" s="3"/>
      <c r="D12" s="23"/>
      <c r="E12" s="5"/>
      <c r="G12" s="10">
        <v>9</v>
      </c>
      <c r="H12" s="18">
        <f t="shared" si="9"/>
        <v>45239</v>
      </c>
      <c r="I12" s="10" t="str">
        <f t="shared" si="0"/>
        <v>Thu</v>
      </c>
      <c r="J12" s="10">
        <v>5000</v>
      </c>
      <c r="K12" s="10">
        <v>59</v>
      </c>
      <c r="L12" s="20">
        <f t="shared" si="1"/>
        <v>84.745762711864401</v>
      </c>
      <c r="M12" s="10">
        <v>7600</v>
      </c>
      <c r="N12" s="10">
        <v>50</v>
      </c>
      <c r="O12" s="20">
        <f t="shared" si="2"/>
        <v>152</v>
      </c>
      <c r="P12" s="10">
        <v>5500</v>
      </c>
      <c r="Q12" s="10">
        <v>61</v>
      </c>
      <c r="R12" s="20">
        <f t="shared" si="3"/>
        <v>90.163934426229503</v>
      </c>
      <c r="S12" s="14">
        <v>25000</v>
      </c>
      <c r="T12" s="14">
        <f t="shared" si="4"/>
        <v>18100</v>
      </c>
      <c r="U12" s="14">
        <f t="shared" si="5"/>
        <v>170</v>
      </c>
      <c r="V12" s="21">
        <f t="shared" si="6"/>
        <v>106.47058823529412</v>
      </c>
      <c r="W12" s="14">
        <f t="shared" si="7"/>
        <v>-6900</v>
      </c>
      <c r="X12" s="22">
        <f t="shared" si="8"/>
        <v>0.72399999999999998</v>
      </c>
    </row>
    <row r="13" spans="2:24" ht="15" thickBot="1" x14ac:dyDescent="0.25">
      <c r="B13" s="4"/>
      <c r="C13" s="3" t="s">
        <v>6</v>
      </c>
      <c r="D13" s="24">
        <f>COUNTIF(I4:EI34,"Sat")</f>
        <v>4</v>
      </c>
      <c r="E13" s="5"/>
      <c r="G13" s="10">
        <v>10</v>
      </c>
      <c r="H13" s="18">
        <f t="shared" si="9"/>
        <v>45240</v>
      </c>
      <c r="I13" s="10" t="str">
        <f t="shared" si="0"/>
        <v>Fri</v>
      </c>
      <c r="J13" s="19">
        <v>14500</v>
      </c>
      <c r="K13" s="10">
        <v>56</v>
      </c>
      <c r="L13" s="20">
        <f t="shared" si="1"/>
        <v>258.92857142857144</v>
      </c>
      <c r="M13" s="10">
        <v>4200</v>
      </c>
      <c r="N13" s="10">
        <v>36</v>
      </c>
      <c r="O13" s="20">
        <f t="shared" si="2"/>
        <v>116.66666666666667</v>
      </c>
      <c r="P13" s="10">
        <v>3200</v>
      </c>
      <c r="Q13" s="10">
        <v>52</v>
      </c>
      <c r="R13" s="20">
        <f t="shared" si="3"/>
        <v>61.53846153846154</v>
      </c>
      <c r="S13" s="14">
        <v>25000</v>
      </c>
      <c r="T13" s="14">
        <f t="shared" si="4"/>
        <v>21900</v>
      </c>
      <c r="U13" s="14">
        <f t="shared" si="5"/>
        <v>144</v>
      </c>
      <c r="V13" s="21">
        <f t="shared" si="6"/>
        <v>152.08333333333334</v>
      </c>
      <c r="W13" s="14">
        <f t="shared" si="7"/>
        <v>-3100</v>
      </c>
      <c r="X13" s="22">
        <f t="shared" si="8"/>
        <v>0.876</v>
      </c>
    </row>
    <row r="14" spans="2:24" ht="15" thickBot="1" x14ac:dyDescent="0.25">
      <c r="B14" s="4"/>
      <c r="C14" s="3" t="s">
        <v>7</v>
      </c>
      <c r="D14" s="24">
        <f>COUNTIF(I4:I34,"Sun")</f>
        <v>4</v>
      </c>
      <c r="E14" s="5"/>
      <c r="G14" s="10">
        <v>11</v>
      </c>
      <c r="H14" s="18">
        <f t="shared" si="9"/>
        <v>45241</v>
      </c>
      <c r="I14" s="10" t="str">
        <f t="shared" si="0"/>
        <v>Sat</v>
      </c>
      <c r="J14" s="19">
        <v>18000</v>
      </c>
      <c r="K14" s="10">
        <v>68</v>
      </c>
      <c r="L14" s="20">
        <f t="shared" si="1"/>
        <v>264.70588235294116</v>
      </c>
      <c r="M14" s="10">
        <v>5700</v>
      </c>
      <c r="N14" s="10">
        <v>44</v>
      </c>
      <c r="O14" s="20">
        <f t="shared" si="2"/>
        <v>129.54545454545453</v>
      </c>
      <c r="P14" s="10">
        <v>4900</v>
      </c>
      <c r="Q14" s="10">
        <v>54</v>
      </c>
      <c r="R14" s="20">
        <f t="shared" si="3"/>
        <v>90.740740740740748</v>
      </c>
      <c r="S14" s="14">
        <v>25000</v>
      </c>
      <c r="T14" s="14">
        <f t="shared" si="4"/>
        <v>28600</v>
      </c>
      <c r="U14" s="14">
        <f t="shared" si="5"/>
        <v>166</v>
      </c>
      <c r="V14" s="21">
        <f t="shared" si="6"/>
        <v>172.28915662650601</v>
      </c>
      <c r="W14" s="14">
        <f t="shared" si="7"/>
        <v>3600</v>
      </c>
      <c r="X14" s="22">
        <f t="shared" si="8"/>
        <v>1.1439999999999999</v>
      </c>
    </row>
    <row r="15" spans="2:24" ht="15" thickBot="1" x14ac:dyDescent="0.25">
      <c r="B15" s="4"/>
      <c r="C15" s="3"/>
      <c r="D15" s="23"/>
      <c r="E15" s="5"/>
      <c r="G15" s="10">
        <v>12</v>
      </c>
      <c r="H15" s="18">
        <f t="shared" si="9"/>
        <v>45242</v>
      </c>
      <c r="I15" s="10" t="str">
        <f t="shared" si="0"/>
        <v>Sun</v>
      </c>
      <c r="J15" s="19">
        <v>9200</v>
      </c>
      <c r="K15" s="10">
        <v>63</v>
      </c>
      <c r="L15" s="20">
        <f t="shared" si="1"/>
        <v>146.03174603174602</v>
      </c>
      <c r="M15" s="10">
        <v>6000</v>
      </c>
      <c r="N15" s="10">
        <v>38</v>
      </c>
      <c r="O15" s="20">
        <f t="shared" si="2"/>
        <v>157.89473684210526</v>
      </c>
      <c r="P15" s="10">
        <v>6700</v>
      </c>
      <c r="Q15" s="10">
        <v>43</v>
      </c>
      <c r="R15" s="20">
        <f t="shared" si="3"/>
        <v>155.81395348837211</v>
      </c>
      <c r="S15" s="14">
        <v>25000</v>
      </c>
      <c r="T15" s="14">
        <f t="shared" si="4"/>
        <v>21900</v>
      </c>
      <c r="U15" s="14">
        <f t="shared" si="5"/>
        <v>144</v>
      </c>
      <c r="V15" s="21">
        <f t="shared" si="6"/>
        <v>152.08333333333334</v>
      </c>
      <c r="W15" s="14">
        <f t="shared" si="7"/>
        <v>-3100</v>
      </c>
      <c r="X15" s="22">
        <f t="shared" si="8"/>
        <v>0.876</v>
      </c>
    </row>
    <row r="16" spans="2:24" x14ac:dyDescent="0.2">
      <c r="B16" s="4"/>
      <c r="C16" s="48" t="s">
        <v>8</v>
      </c>
      <c r="D16" s="53">
        <f>MAX(T4:T34)</f>
        <v>31700</v>
      </c>
      <c r="E16" s="5"/>
      <c r="G16" s="10">
        <v>13</v>
      </c>
      <c r="H16" s="18">
        <f t="shared" si="9"/>
        <v>45243</v>
      </c>
      <c r="I16" s="10" t="str">
        <f t="shared" si="0"/>
        <v>Mon</v>
      </c>
      <c r="J16" s="19">
        <v>7600</v>
      </c>
      <c r="K16" s="10">
        <v>55</v>
      </c>
      <c r="L16" s="20">
        <f t="shared" si="1"/>
        <v>138.18181818181819</v>
      </c>
      <c r="M16" s="10">
        <v>4800</v>
      </c>
      <c r="N16" s="10">
        <v>46</v>
      </c>
      <c r="O16" s="20">
        <f t="shared" si="2"/>
        <v>104.34782608695652</v>
      </c>
      <c r="P16" s="10">
        <v>7100</v>
      </c>
      <c r="Q16" s="10">
        <v>58</v>
      </c>
      <c r="R16" s="20">
        <f t="shared" si="3"/>
        <v>122.41379310344827</v>
      </c>
      <c r="S16" s="14">
        <v>25000</v>
      </c>
      <c r="T16" s="14">
        <f t="shared" si="4"/>
        <v>19500</v>
      </c>
      <c r="U16" s="14">
        <f t="shared" si="5"/>
        <v>159</v>
      </c>
      <c r="V16" s="21">
        <f t="shared" si="6"/>
        <v>122.64150943396227</v>
      </c>
      <c r="W16" s="14">
        <f t="shared" si="7"/>
        <v>-5500</v>
      </c>
      <c r="X16" s="22">
        <f t="shared" si="8"/>
        <v>0.78</v>
      </c>
    </row>
    <row r="17" spans="2:24" ht="15" customHeight="1" thickBot="1" x14ac:dyDescent="0.25">
      <c r="B17" s="4"/>
      <c r="C17" s="48"/>
      <c r="D17" s="54"/>
      <c r="E17" s="5"/>
      <c r="G17" s="10">
        <v>14</v>
      </c>
      <c r="H17" s="18">
        <f t="shared" si="9"/>
        <v>45244</v>
      </c>
      <c r="I17" s="10" t="str">
        <f t="shared" si="0"/>
        <v>Tue</v>
      </c>
      <c r="J17" s="19">
        <v>10000</v>
      </c>
      <c r="K17" s="10">
        <v>71</v>
      </c>
      <c r="L17" s="20">
        <f t="shared" si="1"/>
        <v>140.8450704225352</v>
      </c>
      <c r="M17" s="10">
        <v>6900</v>
      </c>
      <c r="N17" s="10">
        <v>32</v>
      </c>
      <c r="O17" s="20">
        <f t="shared" si="2"/>
        <v>215.625</v>
      </c>
      <c r="P17" s="10">
        <v>4000</v>
      </c>
      <c r="Q17" s="10">
        <v>46</v>
      </c>
      <c r="R17" s="20">
        <f t="shared" si="3"/>
        <v>86.956521739130437</v>
      </c>
      <c r="S17" s="14">
        <v>25000</v>
      </c>
      <c r="T17" s="14">
        <f t="shared" si="4"/>
        <v>20900</v>
      </c>
      <c r="U17" s="14">
        <f t="shared" si="5"/>
        <v>149</v>
      </c>
      <c r="V17" s="21">
        <f t="shared" si="6"/>
        <v>140.26845637583892</v>
      </c>
      <c r="W17" s="14">
        <f t="shared" si="7"/>
        <v>-4100</v>
      </c>
      <c r="X17" s="22">
        <f t="shared" si="8"/>
        <v>0.83599999999999997</v>
      </c>
    </row>
    <row r="18" spans="2:24" ht="15" thickBot="1" x14ac:dyDescent="0.25">
      <c r="B18" s="4"/>
      <c r="C18" s="3"/>
      <c r="D18" s="23"/>
      <c r="E18" s="5"/>
      <c r="G18" s="10">
        <v>15</v>
      </c>
      <c r="H18" s="18">
        <f t="shared" si="9"/>
        <v>45245</v>
      </c>
      <c r="I18" s="10" t="str">
        <f t="shared" si="0"/>
        <v>Wed</v>
      </c>
      <c r="J18" s="19">
        <v>11000</v>
      </c>
      <c r="K18" s="10">
        <v>64</v>
      </c>
      <c r="L18" s="20">
        <f t="shared" si="1"/>
        <v>171.875</v>
      </c>
      <c r="M18" s="10">
        <v>5300</v>
      </c>
      <c r="N18" s="10">
        <v>41</v>
      </c>
      <c r="O18" s="20">
        <f t="shared" si="2"/>
        <v>129.26829268292684</v>
      </c>
      <c r="P18" s="10">
        <v>2100</v>
      </c>
      <c r="Q18" s="10">
        <v>65</v>
      </c>
      <c r="R18" s="20">
        <f t="shared" si="3"/>
        <v>32.307692307692307</v>
      </c>
      <c r="S18" s="14">
        <v>25000</v>
      </c>
      <c r="T18" s="14">
        <f t="shared" si="4"/>
        <v>18400</v>
      </c>
      <c r="U18" s="14">
        <f t="shared" si="5"/>
        <v>170</v>
      </c>
      <c r="V18" s="21">
        <f t="shared" si="6"/>
        <v>108.23529411764706</v>
      </c>
      <c r="W18" s="14">
        <f t="shared" si="7"/>
        <v>-6600</v>
      </c>
      <c r="X18" s="22">
        <f t="shared" si="8"/>
        <v>0.73599999999999999</v>
      </c>
    </row>
    <row r="19" spans="2:24" x14ac:dyDescent="0.2">
      <c r="B19" s="4"/>
      <c r="C19" s="48" t="s">
        <v>9</v>
      </c>
      <c r="D19" s="53">
        <f>MIN(T4:T34)</f>
        <v>13700</v>
      </c>
      <c r="E19" s="5"/>
      <c r="G19" s="10">
        <v>16</v>
      </c>
      <c r="H19" s="18">
        <f t="shared" si="9"/>
        <v>45246</v>
      </c>
      <c r="I19" s="10" t="str">
        <f t="shared" si="0"/>
        <v>Thu</v>
      </c>
      <c r="J19" s="19">
        <v>13500</v>
      </c>
      <c r="K19" s="10">
        <v>70</v>
      </c>
      <c r="L19" s="20">
        <f t="shared" si="1"/>
        <v>192.85714285714286</v>
      </c>
      <c r="M19" s="10">
        <v>7300</v>
      </c>
      <c r="N19" s="10">
        <v>49</v>
      </c>
      <c r="O19" s="20">
        <f t="shared" si="2"/>
        <v>148.9795918367347</v>
      </c>
      <c r="P19" s="10">
        <v>5800</v>
      </c>
      <c r="Q19" s="10">
        <v>51</v>
      </c>
      <c r="R19" s="20">
        <f t="shared" si="3"/>
        <v>113.72549019607843</v>
      </c>
      <c r="S19" s="14">
        <v>25000</v>
      </c>
      <c r="T19" s="14">
        <f t="shared" si="4"/>
        <v>26600</v>
      </c>
      <c r="U19" s="14">
        <f t="shared" si="5"/>
        <v>170</v>
      </c>
      <c r="V19" s="21">
        <f t="shared" si="6"/>
        <v>156.47058823529412</v>
      </c>
      <c r="W19" s="14">
        <f t="shared" si="7"/>
        <v>1600</v>
      </c>
      <c r="X19" s="22">
        <f t="shared" si="8"/>
        <v>1.0640000000000001</v>
      </c>
    </row>
    <row r="20" spans="2:24" ht="15" customHeight="1" thickBot="1" x14ac:dyDescent="0.25">
      <c r="B20" s="4"/>
      <c r="C20" s="48"/>
      <c r="D20" s="54"/>
      <c r="E20" s="5"/>
      <c r="G20" s="10">
        <v>17</v>
      </c>
      <c r="H20" s="18">
        <f t="shared" si="9"/>
        <v>45247</v>
      </c>
      <c r="I20" s="10" t="str">
        <f t="shared" si="0"/>
        <v>Fri</v>
      </c>
      <c r="J20" s="19">
        <v>6700</v>
      </c>
      <c r="K20" s="10">
        <v>60</v>
      </c>
      <c r="L20" s="20">
        <f t="shared" si="1"/>
        <v>111.66666666666667</v>
      </c>
      <c r="M20" s="10">
        <v>6200</v>
      </c>
      <c r="N20" s="10">
        <v>34</v>
      </c>
      <c r="O20" s="20">
        <f t="shared" si="2"/>
        <v>182.35294117647058</v>
      </c>
      <c r="P20" s="10">
        <v>8700</v>
      </c>
      <c r="Q20" s="10">
        <v>59</v>
      </c>
      <c r="R20" s="20">
        <f t="shared" si="3"/>
        <v>147.45762711864407</v>
      </c>
      <c r="S20" s="14">
        <v>25000</v>
      </c>
      <c r="T20" s="14">
        <f t="shared" si="4"/>
        <v>21600</v>
      </c>
      <c r="U20" s="14">
        <f t="shared" si="5"/>
        <v>153</v>
      </c>
      <c r="V20" s="21">
        <f t="shared" si="6"/>
        <v>141.1764705882353</v>
      </c>
      <c r="W20" s="14">
        <f t="shared" si="7"/>
        <v>-3400</v>
      </c>
      <c r="X20" s="22">
        <f t="shared" si="8"/>
        <v>0.86399999999999999</v>
      </c>
    </row>
    <row r="21" spans="2:24" ht="15" thickBot="1" x14ac:dyDescent="0.25">
      <c r="B21" s="4"/>
      <c r="C21" s="3"/>
      <c r="D21" s="23"/>
      <c r="E21" s="5"/>
      <c r="G21" s="10">
        <v>18</v>
      </c>
      <c r="H21" s="18">
        <f t="shared" si="9"/>
        <v>45248</v>
      </c>
      <c r="I21" s="10" t="str">
        <f t="shared" si="0"/>
        <v>Sat</v>
      </c>
      <c r="J21" s="19">
        <v>8800</v>
      </c>
      <c r="K21" s="10">
        <v>75</v>
      </c>
      <c r="L21" s="20">
        <f t="shared" si="1"/>
        <v>117.33333333333333</v>
      </c>
      <c r="M21" s="10">
        <v>3100</v>
      </c>
      <c r="N21" s="10">
        <v>47</v>
      </c>
      <c r="O21" s="20">
        <f t="shared" si="2"/>
        <v>65.957446808510639</v>
      </c>
      <c r="P21" s="10">
        <v>2900</v>
      </c>
      <c r="Q21" s="10">
        <v>47</v>
      </c>
      <c r="R21" s="20">
        <f t="shared" si="3"/>
        <v>61.702127659574465</v>
      </c>
      <c r="S21" s="14">
        <v>25000</v>
      </c>
      <c r="T21" s="14">
        <f t="shared" si="4"/>
        <v>14800</v>
      </c>
      <c r="U21" s="14">
        <f t="shared" si="5"/>
        <v>169</v>
      </c>
      <c r="V21" s="21">
        <f t="shared" si="6"/>
        <v>87.573964497041416</v>
      </c>
      <c r="W21" s="14">
        <f t="shared" si="7"/>
        <v>-10200</v>
      </c>
      <c r="X21" s="22">
        <f t="shared" si="8"/>
        <v>0.59199999999999997</v>
      </c>
    </row>
    <row r="22" spans="2:24" ht="15" thickBot="1" x14ac:dyDescent="0.25">
      <c r="B22" s="4"/>
      <c r="C22" s="3" t="s">
        <v>10</v>
      </c>
      <c r="D22" s="24" t="str">
        <f>IF(T35&gt;S35,"yes","no")</f>
        <v>no</v>
      </c>
      <c r="E22" s="5"/>
      <c r="G22" s="10">
        <v>19</v>
      </c>
      <c r="H22" s="18">
        <f t="shared" si="9"/>
        <v>45249</v>
      </c>
      <c r="I22" s="10" t="str">
        <f t="shared" si="0"/>
        <v>Sun</v>
      </c>
      <c r="J22" s="19">
        <v>9500</v>
      </c>
      <c r="K22" s="10">
        <v>62</v>
      </c>
      <c r="L22" s="20">
        <f t="shared" si="1"/>
        <v>153.2258064516129</v>
      </c>
      <c r="M22" s="10">
        <v>4900</v>
      </c>
      <c r="N22" s="10">
        <v>30</v>
      </c>
      <c r="O22" s="20">
        <f t="shared" si="2"/>
        <v>163.33333333333334</v>
      </c>
      <c r="P22" s="10">
        <v>7500</v>
      </c>
      <c r="Q22" s="10">
        <v>49</v>
      </c>
      <c r="R22" s="20">
        <f t="shared" si="3"/>
        <v>153.0612244897959</v>
      </c>
      <c r="S22" s="14">
        <v>25000</v>
      </c>
      <c r="T22" s="14">
        <f t="shared" si="4"/>
        <v>21900</v>
      </c>
      <c r="U22" s="14">
        <f t="shared" si="5"/>
        <v>141</v>
      </c>
      <c r="V22" s="21">
        <f t="shared" si="6"/>
        <v>155.31914893617022</v>
      </c>
      <c r="W22" s="14">
        <f t="shared" si="7"/>
        <v>-3100</v>
      </c>
      <c r="X22" s="22">
        <f t="shared" si="8"/>
        <v>0.876</v>
      </c>
    </row>
    <row r="23" spans="2:24" ht="15" thickBot="1" x14ac:dyDescent="0.25">
      <c r="B23" s="4"/>
      <c r="C23" s="3"/>
      <c r="D23" s="23"/>
      <c r="E23" s="5"/>
      <c r="G23" s="10">
        <v>20</v>
      </c>
      <c r="H23" s="18">
        <f t="shared" si="9"/>
        <v>45250</v>
      </c>
      <c r="I23" s="10" t="str">
        <f t="shared" si="0"/>
        <v>Mon</v>
      </c>
      <c r="J23" s="19">
        <v>11500</v>
      </c>
      <c r="K23" s="10">
        <v>67</v>
      </c>
      <c r="L23" s="20">
        <f t="shared" si="1"/>
        <v>171.64179104477611</v>
      </c>
      <c r="M23" s="10">
        <v>7000</v>
      </c>
      <c r="N23" s="10">
        <v>40</v>
      </c>
      <c r="O23" s="20">
        <f t="shared" si="2"/>
        <v>175</v>
      </c>
      <c r="P23" s="10">
        <v>8100</v>
      </c>
      <c r="Q23" s="10">
        <v>45</v>
      </c>
      <c r="R23" s="20">
        <f t="shared" si="3"/>
        <v>180</v>
      </c>
      <c r="S23" s="14">
        <v>25000</v>
      </c>
      <c r="T23" s="14">
        <f t="shared" si="4"/>
        <v>26600</v>
      </c>
      <c r="U23" s="14">
        <f t="shared" si="5"/>
        <v>152</v>
      </c>
      <c r="V23" s="21">
        <f t="shared" si="6"/>
        <v>175</v>
      </c>
      <c r="W23" s="14">
        <f t="shared" si="7"/>
        <v>1600</v>
      </c>
      <c r="X23" s="22">
        <f t="shared" si="8"/>
        <v>1.0640000000000001</v>
      </c>
    </row>
    <row r="24" spans="2:24" ht="15" thickBot="1" x14ac:dyDescent="0.25">
      <c r="B24" s="4"/>
      <c r="C24" s="3" t="s">
        <v>11</v>
      </c>
      <c r="D24" s="24">
        <f>T35</f>
        <v>662000</v>
      </c>
      <c r="E24" s="5"/>
      <c r="G24" s="10">
        <v>21</v>
      </c>
      <c r="H24" s="18">
        <f t="shared" si="9"/>
        <v>45251</v>
      </c>
      <c r="I24" s="10" t="str">
        <f t="shared" si="0"/>
        <v>Tue</v>
      </c>
      <c r="J24" s="19">
        <v>12300</v>
      </c>
      <c r="K24" s="10">
        <v>77</v>
      </c>
      <c r="L24" s="20">
        <f t="shared" si="1"/>
        <v>159.74025974025975</v>
      </c>
      <c r="M24" s="10">
        <v>5600</v>
      </c>
      <c r="N24" s="10">
        <v>43</v>
      </c>
      <c r="O24" s="20">
        <f t="shared" si="2"/>
        <v>130.23255813953489</v>
      </c>
      <c r="P24" s="10">
        <v>6400</v>
      </c>
      <c r="Q24" s="10">
        <v>62</v>
      </c>
      <c r="R24" s="20">
        <f t="shared" si="3"/>
        <v>103.2258064516129</v>
      </c>
      <c r="S24" s="14">
        <v>25000</v>
      </c>
      <c r="T24" s="14">
        <f t="shared" si="4"/>
        <v>24300</v>
      </c>
      <c r="U24" s="14">
        <f t="shared" si="5"/>
        <v>182</v>
      </c>
      <c r="V24" s="21">
        <f t="shared" si="6"/>
        <v>133.5164835164835</v>
      </c>
      <c r="W24" s="14">
        <f t="shared" si="7"/>
        <v>-700</v>
      </c>
      <c r="X24" s="22">
        <f t="shared" si="8"/>
        <v>0.97199999999999998</v>
      </c>
    </row>
    <row r="25" spans="2:24" ht="15" thickBot="1" x14ac:dyDescent="0.25">
      <c r="B25" s="4"/>
      <c r="C25" s="3"/>
      <c r="D25" s="23"/>
      <c r="E25" s="5"/>
      <c r="G25" s="10">
        <v>22</v>
      </c>
      <c r="H25" s="18">
        <f t="shared" si="9"/>
        <v>45252</v>
      </c>
      <c r="I25" s="10" t="str">
        <f t="shared" si="0"/>
        <v>Wed</v>
      </c>
      <c r="J25" s="19">
        <v>8900</v>
      </c>
      <c r="K25" s="10">
        <v>52</v>
      </c>
      <c r="L25" s="20">
        <f t="shared" si="1"/>
        <v>171.15384615384616</v>
      </c>
      <c r="M25" s="10">
        <v>3500</v>
      </c>
      <c r="N25" s="10">
        <v>35</v>
      </c>
      <c r="O25" s="20">
        <f t="shared" si="2"/>
        <v>100</v>
      </c>
      <c r="P25" s="10">
        <v>5600</v>
      </c>
      <c r="Q25" s="10">
        <v>55</v>
      </c>
      <c r="R25" s="20">
        <f t="shared" si="3"/>
        <v>101.81818181818181</v>
      </c>
      <c r="S25" s="14">
        <v>25000</v>
      </c>
      <c r="T25" s="14">
        <f t="shared" si="4"/>
        <v>18000</v>
      </c>
      <c r="U25" s="14">
        <f t="shared" si="5"/>
        <v>142</v>
      </c>
      <c r="V25" s="21">
        <f t="shared" si="6"/>
        <v>126.7605633802817</v>
      </c>
      <c r="W25" s="14">
        <f t="shared" si="7"/>
        <v>-7000</v>
      </c>
      <c r="X25" s="22">
        <f t="shared" si="8"/>
        <v>0.72</v>
      </c>
    </row>
    <row r="26" spans="2:24" ht="15" thickBot="1" x14ac:dyDescent="0.25">
      <c r="B26" s="4"/>
      <c r="C26" s="3" t="s">
        <v>12</v>
      </c>
      <c r="D26" s="31">
        <f>AVERAGE(T4:T34)</f>
        <v>21354.83870967742</v>
      </c>
      <c r="E26" s="5"/>
      <c r="G26" s="10">
        <v>23</v>
      </c>
      <c r="H26" s="18">
        <f t="shared" si="9"/>
        <v>45253</v>
      </c>
      <c r="I26" s="10" t="str">
        <f t="shared" si="0"/>
        <v>Thu</v>
      </c>
      <c r="J26" s="19">
        <v>7600</v>
      </c>
      <c r="K26" s="10">
        <v>54</v>
      </c>
      <c r="L26" s="20">
        <f t="shared" si="1"/>
        <v>140.74074074074073</v>
      </c>
      <c r="M26" s="10">
        <v>5100</v>
      </c>
      <c r="N26" s="10">
        <v>37</v>
      </c>
      <c r="O26" s="20">
        <f t="shared" si="2"/>
        <v>137.83783783783784</v>
      </c>
      <c r="P26" s="10">
        <v>1700</v>
      </c>
      <c r="Q26" s="10">
        <v>50</v>
      </c>
      <c r="R26" s="20">
        <f t="shared" si="3"/>
        <v>34</v>
      </c>
      <c r="S26" s="14">
        <v>25000</v>
      </c>
      <c r="T26" s="14">
        <f t="shared" si="4"/>
        <v>14400</v>
      </c>
      <c r="U26" s="14">
        <f t="shared" si="5"/>
        <v>141</v>
      </c>
      <c r="V26" s="21">
        <f t="shared" si="6"/>
        <v>102.12765957446808</v>
      </c>
      <c r="W26" s="14">
        <f t="shared" si="7"/>
        <v>-10600</v>
      </c>
      <c r="X26" s="22">
        <f t="shared" si="8"/>
        <v>0.57599999999999996</v>
      </c>
    </row>
    <row r="27" spans="2:24" ht="15" thickBot="1" x14ac:dyDescent="0.25">
      <c r="B27" s="4"/>
      <c r="C27" s="3"/>
      <c r="D27" s="23"/>
      <c r="E27" s="5"/>
      <c r="G27" s="10">
        <v>24</v>
      </c>
      <c r="H27" s="18">
        <f t="shared" si="9"/>
        <v>45254</v>
      </c>
      <c r="I27" s="10" t="str">
        <f t="shared" si="0"/>
        <v>Fri</v>
      </c>
      <c r="J27" s="19">
        <v>14200</v>
      </c>
      <c r="K27" s="10">
        <v>64</v>
      </c>
      <c r="L27" s="20">
        <f t="shared" si="1"/>
        <v>221.875</v>
      </c>
      <c r="M27" s="10">
        <v>5800</v>
      </c>
      <c r="N27" s="10">
        <v>45</v>
      </c>
      <c r="O27" s="20">
        <f t="shared" si="2"/>
        <v>128.88888888888889</v>
      </c>
      <c r="P27" s="10">
        <v>4200</v>
      </c>
      <c r="Q27" s="10">
        <v>64</v>
      </c>
      <c r="R27" s="20">
        <f t="shared" si="3"/>
        <v>65.625</v>
      </c>
      <c r="S27" s="14">
        <v>25000</v>
      </c>
      <c r="T27" s="14">
        <f t="shared" si="4"/>
        <v>24200</v>
      </c>
      <c r="U27" s="14">
        <f t="shared" si="5"/>
        <v>173</v>
      </c>
      <c r="V27" s="21">
        <f t="shared" si="6"/>
        <v>139.88439306358381</v>
      </c>
      <c r="W27" s="14">
        <f t="shared" si="7"/>
        <v>-800</v>
      </c>
      <c r="X27" s="22">
        <f t="shared" si="8"/>
        <v>0.96799999999999997</v>
      </c>
    </row>
    <row r="28" spans="2:24" ht="15" thickBot="1" x14ac:dyDescent="0.25">
      <c r="B28" s="4"/>
      <c r="C28" s="3" t="s">
        <v>13</v>
      </c>
      <c r="D28" s="24">
        <f>J35</f>
        <v>327600</v>
      </c>
      <c r="E28" s="5"/>
      <c r="G28" s="10">
        <v>25</v>
      </c>
      <c r="H28" s="18">
        <f t="shared" si="9"/>
        <v>45255</v>
      </c>
      <c r="I28" s="10" t="str">
        <f t="shared" si="0"/>
        <v>Sat</v>
      </c>
      <c r="J28" s="19">
        <v>6400</v>
      </c>
      <c r="K28" s="10">
        <v>61</v>
      </c>
      <c r="L28" s="20">
        <f t="shared" si="1"/>
        <v>104.91803278688525</v>
      </c>
      <c r="M28" s="10">
        <v>7400</v>
      </c>
      <c r="N28" s="10">
        <v>31</v>
      </c>
      <c r="O28" s="20">
        <f t="shared" si="2"/>
        <v>238.70967741935485</v>
      </c>
      <c r="P28" s="10">
        <v>8400</v>
      </c>
      <c r="Q28" s="10">
        <v>53</v>
      </c>
      <c r="R28" s="20">
        <f t="shared" si="3"/>
        <v>158.49056603773585</v>
      </c>
      <c r="S28" s="14">
        <v>25000</v>
      </c>
      <c r="T28" s="14">
        <f t="shared" si="4"/>
        <v>22200</v>
      </c>
      <c r="U28" s="14">
        <f t="shared" si="5"/>
        <v>145</v>
      </c>
      <c r="V28" s="21">
        <f t="shared" si="6"/>
        <v>153.10344827586206</v>
      </c>
      <c r="W28" s="14">
        <f t="shared" si="7"/>
        <v>-2800</v>
      </c>
      <c r="X28" s="22">
        <f t="shared" si="8"/>
        <v>0.88800000000000001</v>
      </c>
    </row>
    <row r="29" spans="2:24" ht="15" thickBot="1" x14ac:dyDescent="0.25">
      <c r="B29" s="4"/>
      <c r="C29" s="3" t="s">
        <v>14</v>
      </c>
      <c r="D29" s="24">
        <f>M35</f>
        <v>172200</v>
      </c>
      <c r="E29" s="5"/>
      <c r="G29" s="10">
        <v>26</v>
      </c>
      <c r="H29" s="18">
        <f t="shared" si="9"/>
        <v>45256</v>
      </c>
      <c r="I29" s="10" t="str">
        <f t="shared" si="0"/>
        <v>Sun</v>
      </c>
      <c r="J29" s="19">
        <v>7800</v>
      </c>
      <c r="K29" s="10">
        <v>69</v>
      </c>
      <c r="L29" s="20">
        <f t="shared" si="1"/>
        <v>113.04347826086956</v>
      </c>
      <c r="M29" s="10">
        <v>3600</v>
      </c>
      <c r="N29" s="10">
        <v>48</v>
      </c>
      <c r="O29" s="20">
        <f t="shared" si="2"/>
        <v>75</v>
      </c>
      <c r="P29" s="10">
        <v>2300</v>
      </c>
      <c r="Q29" s="10">
        <v>42</v>
      </c>
      <c r="R29" s="20">
        <f t="shared" si="3"/>
        <v>54.761904761904759</v>
      </c>
      <c r="S29" s="14">
        <v>25000</v>
      </c>
      <c r="T29" s="14">
        <f t="shared" si="4"/>
        <v>13700</v>
      </c>
      <c r="U29" s="14">
        <f t="shared" si="5"/>
        <v>159</v>
      </c>
      <c r="V29" s="21">
        <f t="shared" si="6"/>
        <v>86.163522012578611</v>
      </c>
      <c r="W29" s="14">
        <f t="shared" si="7"/>
        <v>-11300</v>
      </c>
      <c r="X29" s="22">
        <f t="shared" si="8"/>
        <v>0.54800000000000004</v>
      </c>
    </row>
    <row r="30" spans="2:24" ht="15" thickBot="1" x14ac:dyDescent="0.25">
      <c r="B30" s="4"/>
      <c r="C30" s="3" t="s">
        <v>15</v>
      </c>
      <c r="D30" s="24">
        <f>P35</f>
        <v>162200</v>
      </c>
      <c r="E30" s="5"/>
      <c r="G30" s="10">
        <v>27</v>
      </c>
      <c r="H30" s="18">
        <f t="shared" si="9"/>
        <v>45257</v>
      </c>
      <c r="I30" s="10" t="str">
        <f t="shared" si="0"/>
        <v>Mon</v>
      </c>
      <c r="J30" s="19">
        <v>17400</v>
      </c>
      <c r="K30" s="10">
        <v>58</v>
      </c>
      <c r="L30" s="20">
        <f t="shared" si="1"/>
        <v>300</v>
      </c>
      <c r="M30" s="10">
        <v>5900</v>
      </c>
      <c r="N30" s="10">
        <v>36</v>
      </c>
      <c r="O30" s="20">
        <f t="shared" si="2"/>
        <v>163.88888888888889</v>
      </c>
      <c r="P30" s="10">
        <v>6600</v>
      </c>
      <c r="Q30" s="10">
        <v>56</v>
      </c>
      <c r="R30" s="20">
        <f t="shared" si="3"/>
        <v>117.85714285714286</v>
      </c>
      <c r="S30" s="14">
        <v>25000</v>
      </c>
      <c r="T30" s="14">
        <f t="shared" si="4"/>
        <v>29900</v>
      </c>
      <c r="U30" s="14">
        <f t="shared" si="5"/>
        <v>150</v>
      </c>
      <c r="V30" s="21">
        <f t="shared" si="6"/>
        <v>199.33333333333334</v>
      </c>
      <c r="W30" s="14">
        <f t="shared" si="7"/>
        <v>4900</v>
      </c>
      <c r="X30" s="22">
        <f t="shared" si="8"/>
        <v>1.196</v>
      </c>
    </row>
    <row r="31" spans="2:24" ht="15" thickBot="1" x14ac:dyDescent="0.25">
      <c r="B31" s="4"/>
      <c r="C31" s="3"/>
      <c r="D31" s="23"/>
      <c r="E31" s="5"/>
      <c r="G31" s="10">
        <v>28</v>
      </c>
      <c r="H31" s="18">
        <f t="shared" si="9"/>
        <v>45258</v>
      </c>
      <c r="I31" s="10" t="str">
        <f t="shared" si="0"/>
        <v>Tue</v>
      </c>
      <c r="J31" s="19">
        <v>9500</v>
      </c>
      <c r="K31" s="10">
        <v>72</v>
      </c>
      <c r="L31" s="20">
        <f t="shared" si="1"/>
        <v>131.94444444444446</v>
      </c>
      <c r="M31" s="10">
        <v>5400</v>
      </c>
      <c r="N31" s="10">
        <v>50</v>
      </c>
      <c r="O31" s="20">
        <f t="shared" si="2"/>
        <v>108</v>
      </c>
      <c r="P31" s="10">
        <v>5900</v>
      </c>
      <c r="Q31" s="10">
        <v>60</v>
      </c>
      <c r="R31" s="20">
        <f t="shared" si="3"/>
        <v>98.333333333333329</v>
      </c>
      <c r="S31" s="14">
        <v>25000</v>
      </c>
      <c r="T31" s="14">
        <f t="shared" si="4"/>
        <v>20800</v>
      </c>
      <c r="U31" s="14">
        <f t="shared" si="5"/>
        <v>182</v>
      </c>
      <c r="V31" s="21">
        <f t="shared" si="6"/>
        <v>114.28571428571429</v>
      </c>
      <c r="W31" s="14">
        <f t="shared" si="7"/>
        <v>-4200</v>
      </c>
      <c r="X31" s="22">
        <f t="shared" si="8"/>
        <v>0.83199999999999996</v>
      </c>
    </row>
    <row r="32" spans="2:24" ht="15" thickBot="1" x14ac:dyDescent="0.25">
      <c r="B32" s="4"/>
      <c r="C32" s="3" t="s">
        <v>16</v>
      </c>
      <c r="D32" s="24">
        <f>SUM(D28:D30)</f>
        <v>662000</v>
      </c>
      <c r="E32" s="5"/>
      <c r="G32" s="10">
        <v>29</v>
      </c>
      <c r="H32" s="18">
        <f t="shared" si="9"/>
        <v>45259</v>
      </c>
      <c r="I32" s="10" t="str">
        <f t="shared" si="0"/>
        <v>Wed</v>
      </c>
      <c r="J32" s="19">
        <v>6200</v>
      </c>
      <c r="K32" s="10">
        <v>53</v>
      </c>
      <c r="L32" s="20">
        <f t="shared" si="1"/>
        <v>116.98113207547169</v>
      </c>
      <c r="M32" s="10">
        <v>3800</v>
      </c>
      <c r="N32" s="10">
        <v>33</v>
      </c>
      <c r="O32" s="20">
        <f t="shared" si="2"/>
        <v>115.15151515151516</v>
      </c>
      <c r="P32" s="10">
        <v>3800</v>
      </c>
      <c r="Q32" s="10">
        <v>44</v>
      </c>
      <c r="R32" s="20">
        <f t="shared" si="3"/>
        <v>86.36363636363636</v>
      </c>
      <c r="S32" s="14">
        <v>25000</v>
      </c>
      <c r="T32" s="14">
        <f t="shared" si="4"/>
        <v>13800</v>
      </c>
      <c r="U32" s="14">
        <f t="shared" si="5"/>
        <v>130</v>
      </c>
      <c r="V32" s="21">
        <f t="shared" si="6"/>
        <v>106.15384615384616</v>
      </c>
      <c r="W32" s="14">
        <f t="shared" si="7"/>
        <v>-11200</v>
      </c>
      <c r="X32" s="22">
        <f t="shared" si="8"/>
        <v>0.55200000000000005</v>
      </c>
    </row>
    <row r="33" spans="2:24" ht="15" thickBot="1" x14ac:dyDescent="0.25">
      <c r="B33" s="4"/>
      <c r="C33" s="3" t="s">
        <v>17</v>
      </c>
      <c r="D33" s="24">
        <v>685000</v>
      </c>
      <c r="E33" s="5"/>
      <c r="G33" s="10">
        <v>30</v>
      </c>
      <c r="H33" s="18">
        <f t="shared" si="9"/>
        <v>45260</v>
      </c>
      <c r="I33" s="10" t="str">
        <f t="shared" si="0"/>
        <v>Thu</v>
      </c>
      <c r="J33" s="19">
        <v>10800</v>
      </c>
      <c r="K33" s="10">
        <v>73</v>
      </c>
      <c r="L33" s="20">
        <f t="shared" si="1"/>
        <v>147.94520547945206</v>
      </c>
      <c r="M33" s="10">
        <v>7500</v>
      </c>
      <c r="N33" s="10">
        <v>44</v>
      </c>
      <c r="O33" s="20">
        <f t="shared" si="2"/>
        <v>170.45454545454547</v>
      </c>
      <c r="P33" s="10">
        <v>8000</v>
      </c>
      <c r="Q33" s="10">
        <v>48</v>
      </c>
      <c r="R33" s="20">
        <f t="shared" si="3"/>
        <v>166.66666666666666</v>
      </c>
      <c r="S33" s="14">
        <v>25000</v>
      </c>
      <c r="T33" s="14">
        <f t="shared" si="4"/>
        <v>26300</v>
      </c>
      <c r="U33" s="14">
        <f t="shared" si="5"/>
        <v>165</v>
      </c>
      <c r="V33" s="21">
        <f t="shared" si="6"/>
        <v>159.39393939393941</v>
      </c>
      <c r="W33" s="14">
        <f t="shared" si="7"/>
        <v>1300</v>
      </c>
      <c r="X33" s="22">
        <f t="shared" si="8"/>
        <v>1.052</v>
      </c>
    </row>
    <row r="34" spans="2:24" ht="15" thickBot="1" x14ac:dyDescent="0.25">
      <c r="B34" s="6"/>
      <c r="C34" s="3" t="s">
        <v>18</v>
      </c>
      <c r="D34" s="25">
        <f>D32-D33</f>
        <v>-23000</v>
      </c>
      <c r="E34" s="7"/>
      <c r="G34" s="10">
        <v>31</v>
      </c>
      <c r="H34" s="18" t="str">
        <f t="shared" si="9"/>
        <v>EOM</v>
      </c>
      <c r="I34" s="10" t="str">
        <f t="shared" si="0"/>
        <v>EOM</v>
      </c>
      <c r="J34" s="19">
        <v>8700</v>
      </c>
      <c r="K34" s="10">
        <v>57</v>
      </c>
      <c r="L34" s="20">
        <f t="shared" si="1"/>
        <v>152.63157894736841</v>
      </c>
      <c r="M34" s="10">
        <v>4600</v>
      </c>
      <c r="N34" s="10">
        <v>39</v>
      </c>
      <c r="O34" s="20">
        <f t="shared" si="2"/>
        <v>117.94871794871794</v>
      </c>
      <c r="P34" s="10">
        <v>1000</v>
      </c>
      <c r="Q34" s="10">
        <v>41</v>
      </c>
      <c r="R34" s="20">
        <f t="shared" si="3"/>
        <v>24.390243902439025</v>
      </c>
      <c r="S34" s="14">
        <v>25000</v>
      </c>
      <c r="T34" s="14">
        <f t="shared" si="4"/>
        <v>14300</v>
      </c>
      <c r="U34" s="14">
        <f t="shared" si="5"/>
        <v>137</v>
      </c>
      <c r="V34" s="21">
        <f t="shared" si="6"/>
        <v>104.37956204379562</v>
      </c>
      <c r="W34" s="14">
        <f t="shared" si="7"/>
        <v>-10700</v>
      </c>
      <c r="X34" s="22">
        <f t="shared" si="8"/>
        <v>0.57199999999999995</v>
      </c>
    </row>
    <row r="35" spans="2:24" ht="48.75" customHeight="1" thickBot="1" x14ac:dyDescent="0.4">
      <c r="B35" s="6"/>
      <c r="C35" s="8"/>
      <c r="D35" s="32">
        <f>(D32-D33)/D33</f>
        <v>-3.3576642335766425E-2</v>
      </c>
      <c r="E35" s="9"/>
      <c r="G35" s="45" t="s">
        <v>35</v>
      </c>
      <c r="H35" s="46"/>
      <c r="I35" s="47"/>
      <c r="J35" s="27">
        <f>SUM(J4:J34)</f>
        <v>327600</v>
      </c>
      <c r="K35" s="27">
        <f t="shared" ref="K35:U35" si="10">SUM(K4:K34)</f>
        <v>1978</v>
      </c>
      <c r="L35" s="27"/>
      <c r="M35" s="28">
        <f t="shared" si="10"/>
        <v>172200</v>
      </c>
      <c r="N35" s="28">
        <f t="shared" si="10"/>
        <v>1238</v>
      </c>
      <c r="O35" s="28"/>
      <c r="P35" s="29">
        <f t="shared" si="10"/>
        <v>162200</v>
      </c>
      <c r="Q35" s="29">
        <f t="shared" si="10"/>
        <v>1624</v>
      </c>
      <c r="R35" s="29"/>
      <c r="S35" s="30">
        <f t="shared" si="10"/>
        <v>775000</v>
      </c>
      <c r="T35" s="30">
        <f t="shared" si="10"/>
        <v>662000</v>
      </c>
      <c r="U35" s="30">
        <f t="shared" si="10"/>
        <v>4840</v>
      </c>
      <c r="V35" s="30"/>
      <c r="W35" s="30">
        <f t="shared" ref="W35" si="11">SUM(W4:W34)</f>
        <v>-113000</v>
      </c>
      <c r="X35" s="26"/>
    </row>
  </sheetData>
  <mergeCells count="8">
    <mergeCell ref="G35:I35"/>
    <mergeCell ref="B2:E2"/>
    <mergeCell ref="H2:R2"/>
    <mergeCell ref="S2:W2"/>
    <mergeCell ref="C16:C17"/>
    <mergeCell ref="D16:D17"/>
    <mergeCell ref="C19:C20"/>
    <mergeCell ref="D19:D20"/>
  </mergeCells>
  <conditionalFormatting sqref="I4:I34">
    <cfRule type="cellIs" dxfId="15" priority="7" operator="equal">
      <formula>"sun"</formula>
    </cfRule>
    <cfRule type="cellIs" dxfId="14" priority="8" operator="equal">
      <formula>"sat"</formula>
    </cfRule>
  </conditionalFormatting>
  <conditionalFormatting sqref="D35">
    <cfRule type="cellIs" dxfId="13" priority="3" operator="lessThan">
      <formula>0</formula>
    </cfRule>
    <cfRule type="cellIs" dxfId="12" priority="6" operator="greaterThan">
      <formula>0</formula>
    </cfRule>
  </conditionalFormatting>
  <conditionalFormatting sqref="D34">
    <cfRule type="cellIs" dxfId="11" priority="4" operator="lessThan">
      <formula>0</formula>
    </cfRule>
    <cfRule type="cellIs" dxfId="10" priority="5" operator="greaterThan">
      <formula>0</formula>
    </cfRule>
  </conditionalFormatting>
  <conditionalFormatting sqref="D22">
    <cfRule type="cellIs" dxfId="9" priority="1" operator="equal">
      <formula>"no"</formula>
    </cfRule>
    <cfRule type="cellIs" dxfId="8" priority="2" operator="equal">
      <formula>"yes"</formula>
    </cfRule>
  </conditionalFormatting>
  <dataValidations count="2">
    <dataValidation type="list" allowBlank="1" showInputMessage="1" showErrorMessage="1" sqref="D3">
      <formula1>"JANUARY ,FEBRUARY, MARCH, APRIL, MAY, JUNE, JULY, AUGUST, SEPTEMBER, OCTOBER, NOVEMBER, DECEMBER"</formula1>
    </dataValidation>
    <dataValidation type="list" allowBlank="1" showInputMessage="1" showErrorMessage="1" sqref="D5">
      <formula1>"2020, 2021, 2022, 2023, 2024, 2025, 2026, 2027, 2028, 2029, 2030"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5"/>
  <sheetViews>
    <sheetView showGridLines="0" zoomScale="70" zoomScaleNormal="70" workbookViewId="0">
      <selection activeCell="C6" sqref="C6"/>
    </sheetView>
  </sheetViews>
  <sheetFormatPr defaultRowHeight="14.25" x14ac:dyDescent="0.2"/>
  <cols>
    <col min="1" max="1" width="9.140625" style="1"/>
    <col min="2" max="2" width="3.7109375" style="1" customWidth="1"/>
    <col min="3" max="3" width="29.42578125" style="2" bestFit="1" customWidth="1"/>
    <col min="4" max="4" width="15.42578125" style="1" customWidth="1"/>
    <col min="5" max="6" width="9.140625" style="1"/>
    <col min="7" max="7" width="6.5703125" style="1" bestFit="1" customWidth="1"/>
    <col min="8" max="8" width="11.7109375" style="1" bestFit="1" customWidth="1"/>
    <col min="9" max="9" width="5.85546875" style="1" bestFit="1" customWidth="1"/>
    <col min="10" max="10" width="14.28515625" style="1" bestFit="1" customWidth="1"/>
    <col min="11" max="11" width="15.85546875" style="1" bestFit="1" customWidth="1"/>
    <col min="12" max="12" width="10.7109375" style="1" bestFit="1" customWidth="1"/>
    <col min="13" max="13" width="18.140625" style="1" bestFit="1" customWidth="1"/>
    <col min="14" max="14" width="19.7109375" style="1" bestFit="1" customWidth="1"/>
    <col min="15" max="15" width="10.7109375" style="1" bestFit="1" customWidth="1"/>
    <col min="16" max="16" width="15.7109375" style="1" bestFit="1" customWidth="1"/>
    <col min="17" max="17" width="17.28515625" style="1" bestFit="1" customWidth="1"/>
    <col min="18" max="18" width="10.7109375" style="1" bestFit="1" customWidth="1"/>
    <col min="19" max="19" width="14.28515625" style="1" bestFit="1" customWidth="1"/>
    <col min="20" max="20" width="11.85546875" style="1" bestFit="1" customWidth="1"/>
    <col min="21" max="21" width="13.5703125" style="1" bestFit="1" customWidth="1"/>
    <col min="22" max="22" width="10.7109375" style="1" bestFit="1" customWidth="1"/>
    <col min="23" max="23" width="20.85546875" style="1" customWidth="1"/>
    <col min="24" max="24" width="10.140625" style="1" customWidth="1"/>
    <col min="25" max="16384" width="9.140625" style="1"/>
  </cols>
  <sheetData>
    <row r="1" spans="2:24" ht="15" thickBot="1" x14ac:dyDescent="0.25"/>
    <row r="2" spans="2:24" ht="43.5" customHeight="1" thickBot="1" x14ac:dyDescent="0.35">
      <c r="B2" s="49" t="s">
        <v>19</v>
      </c>
      <c r="C2" s="50"/>
      <c r="D2" s="50"/>
      <c r="E2" s="51"/>
      <c r="H2" s="52" t="s">
        <v>31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 t="s">
        <v>32</v>
      </c>
      <c r="T2" s="52"/>
      <c r="U2" s="52"/>
      <c r="V2" s="52"/>
      <c r="W2" s="52"/>
    </row>
    <row r="3" spans="2:24" ht="15" thickBot="1" x14ac:dyDescent="0.25">
      <c r="B3" s="4"/>
      <c r="C3" s="3" t="s">
        <v>1</v>
      </c>
      <c r="D3" s="15" t="s">
        <v>43</v>
      </c>
      <c r="E3" s="5"/>
      <c r="G3" s="10" t="s">
        <v>0</v>
      </c>
      <c r="H3" s="10" t="s">
        <v>20</v>
      </c>
      <c r="I3" s="10" t="s">
        <v>21</v>
      </c>
      <c r="J3" s="11" t="s">
        <v>29</v>
      </c>
      <c r="K3" s="11" t="s">
        <v>22</v>
      </c>
      <c r="L3" s="11" t="s">
        <v>23</v>
      </c>
      <c r="M3" s="12" t="s">
        <v>14</v>
      </c>
      <c r="N3" s="12" t="s">
        <v>24</v>
      </c>
      <c r="O3" s="12" t="s">
        <v>23</v>
      </c>
      <c r="P3" s="13" t="s">
        <v>15</v>
      </c>
      <c r="Q3" s="13" t="s">
        <v>25</v>
      </c>
      <c r="R3" s="13" t="s">
        <v>23</v>
      </c>
      <c r="S3" s="26" t="s">
        <v>26</v>
      </c>
      <c r="T3" s="26" t="s">
        <v>16</v>
      </c>
      <c r="U3" s="26" t="s">
        <v>27</v>
      </c>
      <c r="V3" s="26" t="s">
        <v>23</v>
      </c>
      <c r="W3" s="26" t="s">
        <v>30</v>
      </c>
      <c r="X3" s="10" t="s">
        <v>28</v>
      </c>
    </row>
    <row r="4" spans="2:24" ht="15" thickBot="1" x14ac:dyDescent="0.25">
      <c r="B4" s="4"/>
      <c r="C4" s="3"/>
      <c r="D4" s="23"/>
      <c r="E4" s="5"/>
      <c r="G4" s="10">
        <v>1</v>
      </c>
      <c r="H4" s="18">
        <f>D7</f>
        <v>45261</v>
      </c>
      <c r="I4" s="10" t="str">
        <f>TEXT(H4,"DDD")</f>
        <v>Fri</v>
      </c>
      <c r="J4" s="10">
        <v>15000</v>
      </c>
      <c r="K4" s="10">
        <v>65</v>
      </c>
      <c r="L4" s="20">
        <f>IF(J4=0,"",J4/K4)</f>
        <v>230.76923076923077</v>
      </c>
      <c r="M4" s="10">
        <v>4500</v>
      </c>
      <c r="N4" s="10">
        <v>35</v>
      </c>
      <c r="O4" s="20">
        <f>IF(M4=0,"",M4/N4)</f>
        <v>128.57142857142858</v>
      </c>
      <c r="P4" s="10">
        <v>2500</v>
      </c>
      <c r="Q4" s="1">
        <v>55</v>
      </c>
      <c r="R4" s="20">
        <f>IF(P4=0,"",P4/Q4)</f>
        <v>45.454545454545453</v>
      </c>
      <c r="S4" s="14">
        <v>25000</v>
      </c>
      <c r="T4" s="14">
        <f>IF(J4=0,"",(J4+M4+P4))</f>
        <v>22000</v>
      </c>
      <c r="U4" s="14">
        <f>IF(T4="","",(K4+N4+Q4))</f>
        <v>155</v>
      </c>
      <c r="V4" s="21">
        <f>IF(U4="","",(T4/U4))</f>
        <v>141.93548387096774</v>
      </c>
      <c r="W4" s="14">
        <f>IFERROR(T4-S4,"")</f>
        <v>-3000</v>
      </c>
      <c r="X4" s="22">
        <f>IF(S4=0,"",T4/S4)</f>
        <v>0.88</v>
      </c>
    </row>
    <row r="5" spans="2:24" ht="15" thickBot="1" x14ac:dyDescent="0.25">
      <c r="B5" s="4"/>
      <c r="C5" s="3" t="s">
        <v>2</v>
      </c>
      <c r="D5" s="16">
        <v>2023</v>
      </c>
      <c r="E5" s="5"/>
      <c r="G5" s="10">
        <v>2</v>
      </c>
      <c r="H5" s="18">
        <f>IF(H4&lt;$D$9,H4+1,"EOM")</f>
        <v>45262</v>
      </c>
      <c r="I5" s="10" t="str">
        <f t="shared" ref="I5:I34" si="0">TEXT(H5,"DDD")</f>
        <v>Sat</v>
      </c>
      <c r="J5" s="10">
        <v>7200</v>
      </c>
      <c r="K5" s="10">
        <v>58</v>
      </c>
      <c r="L5" s="20">
        <f t="shared" ref="L5:L34" si="1">IF(J5=0,"",J5/K5)</f>
        <v>124.13793103448276</v>
      </c>
      <c r="M5" s="10">
        <v>6700</v>
      </c>
      <c r="N5" s="10">
        <v>42</v>
      </c>
      <c r="O5" s="20">
        <f t="shared" ref="O5:O34" si="2">IF(M5=0,"",M5/N5)</f>
        <v>159.52380952380952</v>
      </c>
      <c r="P5" s="10">
        <v>7200</v>
      </c>
      <c r="Q5" s="10">
        <v>42</v>
      </c>
      <c r="R5" s="20">
        <f t="shared" ref="R5:R34" si="3">IF(P5=0,"",P5/Q5)</f>
        <v>171.42857142857142</v>
      </c>
      <c r="S5" s="14">
        <v>25000</v>
      </c>
      <c r="T5" s="14">
        <f t="shared" ref="T5:T34" si="4">IF(J5=0,"",(J5+M5+P5))</f>
        <v>21100</v>
      </c>
      <c r="U5" s="14">
        <f t="shared" ref="U5:U34" si="5">IF(T5="","",(K5+N5+Q5))</f>
        <v>142</v>
      </c>
      <c r="V5" s="21">
        <f t="shared" ref="V5:V34" si="6">IF(U5="","",(T5/U5))</f>
        <v>148.59154929577466</v>
      </c>
      <c r="W5" s="14">
        <f t="shared" ref="W5:W34" si="7">IFERROR(T5-S5,"")</f>
        <v>-3900</v>
      </c>
      <c r="X5" s="22">
        <f t="shared" ref="X5:X34" si="8">IF(S5=0,"",T5/S5)</f>
        <v>0.84399999999999997</v>
      </c>
    </row>
    <row r="6" spans="2:24" ht="15" thickBot="1" x14ac:dyDescent="0.25">
      <c r="B6" s="4"/>
      <c r="C6" s="3"/>
      <c r="D6" s="23"/>
      <c r="E6" s="5"/>
      <c r="G6" s="10">
        <v>3</v>
      </c>
      <c r="H6" s="18">
        <f t="shared" ref="H6:H34" si="9">IF(H5&lt;$D$9,H5+1,"EOM")</f>
        <v>45263</v>
      </c>
      <c r="I6" s="10" t="str">
        <f t="shared" si="0"/>
        <v>Sun</v>
      </c>
      <c r="J6" s="10">
        <v>8300</v>
      </c>
      <c r="K6" s="10">
        <v>69</v>
      </c>
      <c r="L6" s="20">
        <f t="shared" si="1"/>
        <v>120.28985507246377</v>
      </c>
      <c r="M6" s="10">
        <v>7200</v>
      </c>
      <c r="N6" s="10">
        <v>37</v>
      </c>
      <c r="O6" s="20">
        <f t="shared" si="2"/>
        <v>194.59459459459458</v>
      </c>
      <c r="P6" s="10">
        <v>3400</v>
      </c>
      <c r="Q6" s="10">
        <v>60</v>
      </c>
      <c r="R6" s="20">
        <f t="shared" si="3"/>
        <v>56.666666666666664</v>
      </c>
      <c r="S6" s="14">
        <v>25000</v>
      </c>
      <c r="T6" s="14">
        <f t="shared" si="4"/>
        <v>18900</v>
      </c>
      <c r="U6" s="14">
        <f t="shared" si="5"/>
        <v>166</v>
      </c>
      <c r="V6" s="21">
        <f t="shared" si="6"/>
        <v>113.85542168674699</v>
      </c>
      <c r="W6" s="14">
        <f t="shared" si="7"/>
        <v>-6100</v>
      </c>
      <c r="X6" s="22">
        <f t="shared" si="8"/>
        <v>0.75600000000000001</v>
      </c>
    </row>
    <row r="7" spans="2:24" ht="15" thickBot="1" x14ac:dyDescent="0.25">
      <c r="B7" s="4"/>
      <c r="C7" s="3" t="s">
        <v>4</v>
      </c>
      <c r="D7" s="17">
        <f>DATEVALUE("1"&amp;D3&amp;D5)</f>
        <v>45261</v>
      </c>
      <c r="E7" s="5"/>
      <c r="G7" s="10">
        <v>4</v>
      </c>
      <c r="H7" s="18">
        <f t="shared" si="9"/>
        <v>45264</v>
      </c>
      <c r="I7" s="10" t="str">
        <f t="shared" si="0"/>
        <v>Mon</v>
      </c>
      <c r="J7" s="10">
        <v>8000</v>
      </c>
      <c r="K7" s="10">
        <v>53</v>
      </c>
      <c r="L7" s="20">
        <f t="shared" si="1"/>
        <v>150.9433962264151</v>
      </c>
      <c r="M7" s="10">
        <v>5200</v>
      </c>
      <c r="N7" s="10">
        <v>45</v>
      </c>
      <c r="O7" s="20">
        <f t="shared" si="2"/>
        <v>115.55555555555556</v>
      </c>
      <c r="P7" s="10">
        <v>8900</v>
      </c>
      <c r="Q7" s="10">
        <v>50</v>
      </c>
      <c r="R7" s="20">
        <f t="shared" si="3"/>
        <v>178</v>
      </c>
      <c r="S7" s="14">
        <v>25000</v>
      </c>
      <c r="T7" s="14">
        <f t="shared" si="4"/>
        <v>22100</v>
      </c>
      <c r="U7" s="14">
        <f t="shared" si="5"/>
        <v>148</v>
      </c>
      <c r="V7" s="21">
        <f t="shared" si="6"/>
        <v>149.32432432432432</v>
      </c>
      <c r="W7" s="14">
        <f t="shared" si="7"/>
        <v>-2900</v>
      </c>
      <c r="X7" s="22">
        <f t="shared" si="8"/>
        <v>0.88400000000000001</v>
      </c>
    </row>
    <row r="8" spans="2:24" ht="15" thickBot="1" x14ac:dyDescent="0.25">
      <c r="B8" s="4"/>
      <c r="C8" s="3"/>
      <c r="D8" s="23"/>
      <c r="E8" s="5"/>
      <c r="G8" s="10">
        <v>5</v>
      </c>
      <c r="H8" s="18">
        <f t="shared" si="9"/>
        <v>45265</v>
      </c>
      <c r="I8" s="10" t="str">
        <f t="shared" si="0"/>
        <v>Tue</v>
      </c>
      <c r="J8" s="10">
        <v>8000</v>
      </c>
      <c r="K8" s="10">
        <v>72</v>
      </c>
      <c r="L8" s="20">
        <f t="shared" si="1"/>
        <v>111.11111111111111</v>
      </c>
      <c r="M8" s="10">
        <v>3400</v>
      </c>
      <c r="N8" s="10">
        <v>33</v>
      </c>
      <c r="O8" s="20">
        <f t="shared" si="2"/>
        <v>103.03030303030303</v>
      </c>
      <c r="P8" s="10">
        <v>6100</v>
      </c>
      <c r="Q8" s="10">
        <v>48</v>
      </c>
      <c r="R8" s="20">
        <f t="shared" si="3"/>
        <v>127.08333333333333</v>
      </c>
      <c r="S8" s="14">
        <v>25000</v>
      </c>
      <c r="T8" s="14">
        <f t="shared" si="4"/>
        <v>17500</v>
      </c>
      <c r="U8" s="14">
        <f t="shared" si="5"/>
        <v>153</v>
      </c>
      <c r="V8" s="21">
        <f t="shared" si="6"/>
        <v>114.37908496732027</v>
      </c>
      <c r="W8" s="14">
        <f t="shared" si="7"/>
        <v>-7500</v>
      </c>
      <c r="X8" s="22">
        <f t="shared" si="8"/>
        <v>0.7</v>
      </c>
    </row>
    <row r="9" spans="2:24" ht="15" thickBot="1" x14ac:dyDescent="0.25">
      <c r="B9" s="4"/>
      <c r="C9" s="3" t="s">
        <v>3</v>
      </c>
      <c r="D9" s="17">
        <f>EOMONTH(D7,0)</f>
        <v>45291</v>
      </c>
      <c r="E9" s="5"/>
      <c r="G9" s="10">
        <v>6</v>
      </c>
      <c r="H9" s="18">
        <f t="shared" si="9"/>
        <v>45266</v>
      </c>
      <c r="I9" s="10" t="str">
        <f t="shared" si="0"/>
        <v>Wed</v>
      </c>
      <c r="J9" s="10">
        <v>9000</v>
      </c>
      <c r="K9" s="10">
        <v>61</v>
      </c>
      <c r="L9" s="20">
        <f t="shared" si="1"/>
        <v>147.54098360655738</v>
      </c>
      <c r="M9" s="10">
        <v>7800</v>
      </c>
      <c r="N9" s="10">
        <v>48</v>
      </c>
      <c r="O9" s="20">
        <f t="shared" si="2"/>
        <v>162.5</v>
      </c>
      <c r="P9" s="10">
        <v>4600</v>
      </c>
      <c r="Q9" s="10">
        <v>63</v>
      </c>
      <c r="R9" s="20">
        <f t="shared" si="3"/>
        <v>73.015873015873012</v>
      </c>
      <c r="S9" s="14">
        <v>25000</v>
      </c>
      <c r="T9" s="14">
        <f t="shared" si="4"/>
        <v>21400</v>
      </c>
      <c r="U9" s="14">
        <f t="shared" si="5"/>
        <v>172</v>
      </c>
      <c r="V9" s="21">
        <f t="shared" si="6"/>
        <v>124.41860465116279</v>
      </c>
      <c r="W9" s="14">
        <f t="shared" si="7"/>
        <v>-3600</v>
      </c>
      <c r="X9" s="22">
        <f t="shared" si="8"/>
        <v>0.85599999999999998</v>
      </c>
    </row>
    <row r="10" spans="2:24" ht="15" thickBot="1" x14ac:dyDescent="0.25">
      <c r="B10" s="4"/>
      <c r="C10" s="3"/>
      <c r="D10" s="23"/>
      <c r="E10" s="5"/>
      <c r="G10" s="10">
        <v>7</v>
      </c>
      <c r="H10" s="18">
        <f t="shared" si="9"/>
        <v>45267</v>
      </c>
      <c r="I10" s="10" t="str">
        <f t="shared" si="0"/>
        <v>Thu</v>
      </c>
      <c r="J10" s="10">
        <v>17000</v>
      </c>
      <c r="K10" s="10">
        <v>66</v>
      </c>
      <c r="L10" s="20">
        <f t="shared" si="1"/>
        <v>257.57575757575756</v>
      </c>
      <c r="M10" s="10">
        <v>6300</v>
      </c>
      <c r="N10" s="10">
        <v>39</v>
      </c>
      <c r="O10" s="20">
        <f t="shared" si="2"/>
        <v>161.53846153846155</v>
      </c>
      <c r="P10" s="10">
        <v>1300</v>
      </c>
      <c r="Q10" s="10">
        <v>57</v>
      </c>
      <c r="R10" s="20">
        <f t="shared" si="3"/>
        <v>22.807017543859651</v>
      </c>
      <c r="S10" s="14">
        <v>25000</v>
      </c>
      <c r="T10" s="14">
        <f t="shared" si="4"/>
        <v>24600</v>
      </c>
      <c r="U10" s="14">
        <f t="shared" si="5"/>
        <v>162</v>
      </c>
      <c r="V10" s="21">
        <f t="shared" si="6"/>
        <v>151.85185185185185</v>
      </c>
      <c r="W10" s="14">
        <f t="shared" si="7"/>
        <v>-400</v>
      </c>
      <c r="X10" s="22">
        <f t="shared" si="8"/>
        <v>0.98399999999999999</v>
      </c>
    </row>
    <row r="11" spans="2:24" ht="15" thickBot="1" x14ac:dyDescent="0.25">
      <c r="B11" s="4"/>
      <c r="C11" s="3" t="s">
        <v>5</v>
      </c>
      <c r="D11" s="24">
        <f>COUNT(H4:H34)</f>
        <v>31</v>
      </c>
      <c r="E11" s="5"/>
      <c r="G11" s="10">
        <v>8</v>
      </c>
      <c r="H11" s="18">
        <f t="shared" si="9"/>
        <v>45268</v>
      </c>
      <c r="I11" s="10" t="str">
        <f t="shared" si="0"/>
        <v>Fri</v>
      </c>
      <c r="J11" s="10">
        <v>20000</v>
      </c>
      <c r="K11" s="10">
        <v>74</v>
      </c>
      <c r="L11" s="20">
        <f t="shared" si="1"/>
        <v>270.27027027027026</v>
      </c>
      <c r="M11" s="10">
        <v>3900</v>
      </c>
      <c r="N11" s="10">
        <v>31</v>
      </c>
      <c r="O11" s="20">
        <f t="shared" si="2"/>
        <v>125.80645161290323</v>
      </c>
      <c r="P11" s="10">
        <v>7800</v>
      </c>
      <c r="Q11" s="10">
        <v>44</v>
      </c>
      <c r="R11" s="20">
        <f t="shared" si="3"/>
        <v>177.27272727272728</v>
      </c>
      <c r="S11" s="14">
        <v>25000</v>
      </c>
      <c r="T11" s="14">
        <f t="shared" si="4"/>
        <v>31700</v>
      </c>
      <c r="U11" s="14">
        <f t="shared" si="5"/>
        <v>149</v>
      </c>
      <c r="V11" s="21">
        <f t="shared" si="6"/>
        <v>212.75167785234899</v>
      </c>
      <c r="W11" s="14">
        <f t="shared" si="7"/>
        <v>6700</v>
      </c>
      <c r="X11" s="22">
        <f t="shared" si="8"/>
        <v>1.268</v>
      </c>
    </row>
    <row r="12" spans="2:24" ht="15" thickBot="1" x14ac:dyDescent="0.25">
      <c r="B12" s="4"/>
      <c r="C12" s="3"/>
      <c r="D12" s="23"/>
      <c r="E12" s="5"/>
      <c r="G12" s="10">
        <v>9</v>
      </c>
      <c r="H12" s="18">
        <f t="shared" si="9"/>
        <v>45269</v>
      </c>
      <c r="I12" s="10" t="str">
        <f t="shared" si="0"/>
        <v>Sat</v>
      </c>
      <c r="J12" s="10">
        <v>5000</v>
      </c>
      <c r="K12" s="10">
        <v>59</v>
      </c>
      <c r="L12" s="20">
        <f t="shared" si="1"/>
        <v>84.745762711864401</v>
      </c>
      <c r="M12" s="10">
        <v>7600</v>
      </c>
      <c r="N12" s="10">
        <v>50</v>
      </c>
      <c r="O12" s="20">
        <f t="shared" si="2"/>
        <v>152</v>
      </c>
      <c r="P12" s="10">
        <v>5500</v>
      </c>
      <c r="Q12" s="10">
        <v>61</v>
      </c>
      <c r="R12" s="20">
        <f t="shared" si="3"/>
        <v>90.163934426229503</v>
      </c>
      <c r="S12" s="14">
        <v>25000</v>
      </c>
      <c r="T12" s="14">
        <f t="shared" si="4"/>
        <v>18100</v>
      </c>
      <c r="U12" s="14">
        <f t="shared" si="5"/>
        <v>170</v>
      </c>
      <c r="V12" s="21">
        <f t="shared" si="6"/>
        <v>106.47058823529412</v>
      </c>
      <c r="W12" s="14">
        <f t="shared" si="7"/>
        <v>-6900</v>
      </c>
      <c r="X12" s="22">
        <f t="shared" si="8"/>
        <v>0.72399999999999998</v>
      </c>
    </row>
    <row r="13" spans="2:24" ht="15" thickBot="1" x14ac:dyDescent="0.25">
      <c r="B13" s="4"/>
      <c r="C13" s="3" t="s">
        <v>6</v>
      </c>
      <c r="D13" s="24">
        <f>COUNTIF(I4:EI34,"Sat")</f>
        <v>5</v>
      </c>
      <c r="E13" s="5"/>
      <c r="G13" s="10">
        <v>10</v>
      </c>
      <c r="H13" s="18">
        <f t="shared" si="9"/>
        <v>45270</v>
      </c>
      <c r="I13" s="10" t="str">
        <f t="shared" si="0"/>
        <v>Sun</v>
      </c>
      <c r="J13" s="19">
        <v>14500</v>
      </c>
      <c r="K13" s="10">
        <v>56</v>
      </c>
      <c r="L13" s="20">
        <f t="shared" si="1"/>
        <v>258.92857142857144</v>
      </c>
      <c r="M13" s="10">
        <v>4200</v>
      </c>
      <c r="N13" s="10">
        <v>36</v>
      </c>
      <c r="O13" s="20">
        <f t="shared" si="2"/>
        <v>116.66666666666667</v>
      </c>
      <c r="P13" s="10">
        <v>3200</v>
      </c>
      <c r="Q13" s="10">
        <v>52</v>
      </c>
      <c r="R13" s="20">
        <f t="shared" si="3"/>
        <v>61.53846153846154</v>
      </c>
      <c r="S13" s="14">
        <v>25000</v>
      </c>
      <c r="T13" s="14">
        <f t="shared" si="4"/>
        <v>21900</v>
      </c>
      <c r="U13" s="14">
        <f t="shared" si="5"/>
        <v>144</v>
      </c>
      <c r="V13" s="21">
        <f t="shared" si="6"/>
        <v>152.08333333333334</v>
      </c>
      <c r="W13" s="14">
        <f t="shared" si="7"/>
        <v>-3100</v>
      </c>
      <c r="X13" s="22">
        <f t="shared" si="8"/>
        <v>0.876</v>
      </c>
    </row>
    <row r="14" spans="2:24" ht="15" thickBot="1" x14ac:dyDescent="0.25">
      <c r="B14" s="4"/>
      <c r="C14" s="3" t="s">
        <v>7</v>
      </c>
      <c r="D14" s="24">
        <f>COUNTIF(I4:I34,"Sun")</f>
        <v>5</v>
      </c>
      <c r="E14" s="5"/>
      <c r="G14" s="10">
        <v>11</v>
      </c>
      <c r="H14" s="18">
        <f t="shared" si="9"/>
        <v>45271</v>
      </c>
      <c r="I14" s="10" t="str">
        <f t="shared" si="0"/>
        <v>Mon</v>
      </c>
      <c r="J14" s="19">
        <v>18000</v>
      </c>
      <c r="K14" s="10">
        <v>68</v>
      </c>
      <c r="L14" s="20">
        <f t="shared" si="1"/>
        <v>264.70588235294116</v>
      </c>
      <c r="M14" s="10">
        <v>5700</v>
      </c>
      <c r="N14" s="10">
        <v>44</v>
      </c>
      <c r="O14" s="20">
        <f t="shared" si="2"/>
        <v>129.54545454545453</v>
      </c>
      <c r="P14" s="10">
        <v>4900</v>
      </c>
      <c r="Q14" s="10">
        <v>54</v>
      </c>
      <c r="R14" s="20">
        <f t="shared" si="3"/>
        <v>90.740740740740748</v>
      </c>
      <c r="S14" s="14">
        <v>25000</v>
      </c>
      <c r="T14" s="14">
        <f t="shared" si="4"/>
        <v>28600</v>
      </c>
      <c r="U14" s="14">
        <f t="shared" si="5"/>
        <v>166</v>
      </c>
      <c r="V14" s="21">
        <f t="shared" si="6"/>
        <v>172.28915662650601</v>
      </c>
      <c r="W14" s="14">
        <f t="shared" si="7"/>
        <v>3600</v>
      </c>
      <c r="X14" s="22">
        <f t="shared" si="8"/>
        <v>1.1439999999999999</v>
      </c>
    </row>
    <row r="15" spans="2:24" ht="15" thickBot="1" x14ac:dyDescent="0.25">
      <c r="B15" s="4"/>
      <c r="C15" s="3"/>
      <c r="D15" s="23"/>
      <c r="E15" s="5"/>
      <c r="G15" s="10">
        <v>12</v>
      </c>
      <c r="H15" s="18">
        <f t="shared" si="9"/>
        <v>45272</v>
      </c>
      <c r="I15" s="10" t="str">
        <f t="shared" si="0"/>
        <v>Tue</v>
      </c>
      <c r="J15" s="19">
        <v>9200</v>
      </c>
      <c r="K15" s="10">
        <v>63</v>
      </c>
      <c r="L15" s="20">
        <f t="shared" si="1"/>
        <v>146.03174603174602</v>
      </c>
      <c r="M15" s="10">
        <v>6000</v>
      </c>
      <c r="N15" s="10">
        <v>38</v>
      </c>
      <c r="O15" s="20">
        <f t="shared" si="2"/>
        <v>157.89473684210526</v>
      </c>
      <c r="P15" s="10">
        <v>6700</v>
      </c>
      <c r="Q15" s="10">
        <v>43</v>
      </c>
      <c r="R15" s="20">
        <f t="shared" si="3"/>
        <v>155.81395348837211</v>
      </c>
      <c r="S15" s="14">
        <v>25000</v>
      </c>
      <c r="T15" s="14">
        <f t="shared" si="4"/>
        <v>21900</v>
      </c>
      <c r="U15" s="14">
        <f t="shared" si="5"/>
        <v>144</v>
      </c>
      <c r="V15" s="21">
        <f t="shared" si="6"/>
        <v>152.08333333333334</v>
      </c>
      <c r="W15" s="14">
        <f t="shared" si="7"/>
        <v>-3100</v>
      </c>
      <c r="X15" s="22">
        <f t="shared" si="8"/>
        <v>0.876</v>
      </c>
    </row>
    <row r="16" spans="2:24" x14ac:dyDescent="0.2">
      <c r="B16" s="4"/>
      <c r="C16" s="48" t="s">
        <v>8</v>
      </c>
      <c r="D16" s="53">
        <f>MAX(T4:T34)</f>
        <v>31700</v>
      </c>
      <c r="E16" s="5"/>
      <c r="G16" s="10">
        <v>13</v>
      </c>
      <c r="H16" s="18">
        <f t="shared" si="9"/>
        <v>45273</v>
      </c>
      <c r="I16" s="10" t="str">
        <f t="shared" si="0"/>
        <v>Wed</v>
      </c>
      <c r="J16" s="19">
        <v>7600</v>
      </c>
      <c r="K16" s="10">
        <v>55</v>
      </c>
      <c r="L16" s="20">
        <f t="shared" si="1"/>
        <v>138.18181818181819</v>
      </c>
      <c r="M16" s="10">
        <v>4800</v>
      </c>
      <c r="N16" s="10">
        <v>46</v>
      </c>
      <c r="O16" s="20">
        <f t="shared" si="2"/>
        <v>104.34782608695652</v>
      </c>
      <c r="P16" s="10">
        <v>7100</v>
      </c>
      <c r="Q16" s="10">
        <v>58</v>
      </c>
      <c r="R16" s="20">
        <f t="shared" si="3"/>
        <v>122.41379310344827</v>
      </c>
      <c r="S16" s="14">
        <v>25000</v>
      </c>
      <c r="T16" s="14">
        <f t="shared" si="4"/>
        <v>19500</v>
      </c>
      <c r="U16" s="14">
        <f t="shared" si="5"/>
        <v>159</v>
      </c>
      <c r="V16" s="21">
        <f t="shared" si="6"/>
        <v>122.64150943396227</v>
      </c>
      <c r="W16" s="14">
        <f t="shared" si="7"/>
        <v>-5500</v>
      </c>
      <c r="X16" s="22">
        <f t="shared" si="8"/>
        <v>0.78</v>
      </c>
    </row>
    <row r="17" spans="2:24" ht="15" customHeight="1" thickBot="1" x14ac:dyDescent="0.25">
      <c r="B17" s="4"/>
      <c r="C17" s="48"/>
      <c r="D17" s="54"/>
      <c r="E17" s="5"/>
      <c r="G17" s="10">
        <v>14</v>
      </c>
      <c r="H17" s="18">
        <f t="shared" si="9"/>
        <v>45274</v>
      </c>
      <c r="I17" s="10" t="str">
        <f t="shared" si="0"/>
        <v>Thu</v>
      </c>
      <c r="J17" s="19">
        <v>10000</v>
      </c>
      <c r="K17" s="10">
        <v>71</v>
      </c>
      <c r="L17" s="20">
        <f t="shared" si="1"/>
        <v>140.8450704225352</v>
      </c>
      <c r="M17" s="10">
        <v>6900</v>
      </c>
      <c r="N17" s="10">
        <v>32</v>
      </c>
      <c r="O17" s="20">
        <f t="shared" si="2"/>
        <v>215.625</v>
      </c>
      <c r="P17" s="10">
        <v>4000</v>
      </c>
      <c r="Q17" s="10">
        <v>46</v>
      </c>
      <c r="R17" s="20">
        <f t="shared" si="3"/>
        <v>86.956521739130437</v>
      </c>
      <c r="S17" s="14">
        <v>25000</v>
      </c>
      <c r="T17" s="14">
        <f t="shared" si="4"/>
        <v>20900</v>
      </c>
      <c r="U17" s="14">
        <f t="shared" si="5"/>
        <v>149</v>
      </c>
      <c r="V17" s="21">
        <f t="shared" si="6"/>
        <v>140.26845637583892</v>
      </c>
      <c r="W17" s="14">
        <f t="shared" si="7"/>
        <v>-4100</v>
      </c>
      <c r="X17" s="22">
        <f t="shared" si="8"/>
        <v>0.83599999999999997</v>
      </c>
    </row>
    <row r="18" spans="2:24" ht="15" thickBot="1" x14ac:dyDescent="0.25">
      <c r="B18" s="4"/>
      <c r="C18" s="3"/>
      <c r="D18" s="23"/>
      <c r="E18" s="5"/>
      <c r="G18" s="10">
        <v>15</v>
      </c>
      <c r="H18" s="18">
        <f t="shared" si="9"/>
        <v>45275</v>
      </c>
      <c r="I18" s="10" t="str">
        <f t="shared" si="0"/>
        <v>Fri</v>
      </c>
      <c r="J18" s="19">
        <v>11000</v>
      </c>
      <c r="K18" s="10">
        <v>64</v>
      </c>
      <c r="L18" s="20">
        <f t="shared" si="1"/>
        <v>171.875</v>
      </c>
      <c r="M18" s="10">
        <v>5300</v>
      </c>
      <c r="N18" s="10">
        <v>41</v>
      </c>
      <c r="O18" s="20">
        <f t="shared" si="2"/>
        <v>129.26829268292684</v>
      </c>
      <c r="P18" s="10">
        <v>2100</v>
      </c>
      <c r="Q18" s="10">
        <v>65</v>
      </c>
      <c r="R18" s="20">
        <f t="shared" si="3"/>
        <v>32.307692307692307</v>
      </c>
      <c r="S18" s="14">
        <v>25000</v>
      </c>
      <c r="T18" s="14">
        <f t="shared" si="4"/>
        <v>18400</v>
      </c>
      <c r="U18" s="14">
        <f t="shared" si="5"/>
        <v>170</v>
      </c>
      <c r="V18" s="21">
        <f t="shared" si="6"/>
        <v>108.23529411764706</v>
      </c>
      <c r="W18" s="14">
        <f t="shared" si="7"/>
        <v>-6600</v>
      </c>
      <c r="X18" s="22">
        <f t="shared" si="8"/>
        <v>0.73599999999999999</v>
      </c>
    </row>
    <row r="19" spans="2:24" x14ac:dyDescent="0.2">
      <c r="B19" s="4"/>
      <c r="C19" s="48" t="s">
        <v>9</v>
      </c>
      <c r="D19" s="53">
        <f>MIN(T4:T34)</f>
        <v>13700</v>
      </c>
      <c r="E19" s="5"/>
      <c r="G19" s="10">
        <v>16</v>
      </c>
      <c r="H19" s="18">
        <f t="shared" si="9"/>
        <v>45276</v>
      </c>
      <c r="I19" s="10" t="str">
        <f t="shared" si="0"/>
        <v>Sat</v>
      </c>
      <c r="J19" s="19">
        <v>13500</v>
      </c>
      <c r="K19" s="10">
        <v>70</v>
      </c>
      <c r="L19" s="20">
        <f t="shared" si="1"/>
        <v>192.85714285714286</v>
      </c>
      <c r="M19" s="10">
        <v>7300</v>
      </c>
      <c r="N19" s="10">
        <v>49</v>
      </c>
      <c r="O19" s="20">
        <f t="shared" si="2"/>
        <v>148.9795918367347</v>
      </c>
      <c r="P19" s="10">
        <v>5800</v>
      </c>
      <c r="Q19" s="10">
        <v>51</v>
      </c>
      <c r="R19" s="20">
        <f t="shared" si="3"/>
        <v>113.72549019607843</v>
      </c>
      <c r="S19" s="14">
        <v>25000</v>
      </c>
      <c r="T19" s="14">
        <f t="shared" si="4"/>
        <v>26600</v>
      </c>
      <c r="U19" s="14">
        <f t="shared" si="5"/>
        <v>170</v>
      </c>
      <c r="V19" s="21">
        <f t="shared" si="6"/>
        <v>156.47058823529412</v>
      </c>
      <c r="W19" s="14">
        <f t="shared" si="7"/>
        <v>1600</v>
      </c>
      <c r="X19" s="22">
        <f t="shared" si="8"/>
        <v>1.0640000000000001</v>
      </c>
    </row>
    <row r="20" spans="2:24" ht="15" customHeight="1" thickBot="1" x14ac:dyDescent="0.25">
      <c r="B20" s="4"/>
      <c r="C20" s="48"/>
      <c r="D20" s="54"/>
      <c r="E20" s="5"/>
      <c r="G20" s="10">
        <v>17</v>
      </c>
      <c r="H20" s="18">
        <f t="shared" si="9"/>
        <v>45277</v>
      </c>
      <c r="I20" s="10" t="str">
        <f t="shared" si="0"/>
        <v>Sun</v>
      </c>
      <c r="J20" s="19">
        <v>6700</v>
      </c>
      <c r="K20" s="10">
        <v>60</v>
      </c>
      <c r="L20" s="20">
        <f t="shared" si="1"/>
        <v>111.66666666666667</v>
      </c>
      <c r="M20" s="10">
        <v>6200</v>
      </c>
      <c r="N20" s="10">
        <v>34</v>
      </c>
      <c r="O20" s="20">
        <f t="shared" si="2"/>
        <v>182.35294117647058</v>
      </c>
      <c r="P20" s="10">
        <v>8700</v>
      </c>
      <c r="Q20" s="10">
        <v>59</v>
      </c>
      <c r="R20" s="20">
        <f t="shared" si="3"/>
        <v>147.45762711864407</v>
      </c>
      <c r="S20" s="14">
        <v>25000</v>
      </c>
      <c r="T20" s="14">
        <f t="shared" si="4"/>
        <v>21600</v>
      </c>
      <c r="U20" s="14">
        <f t="shared" si="5"/>
        <v>153</v>
      </c>
      <c r="V20" s="21">
        <f t="shared" si="6"/>
        <v>141.1764705882353</v>
      </c>
      <c r="W20" s="14">
        <f t="shared" si="7"/>
        <v>-3400</v>
      </c>
      <c r="X20" s="22">
        <f t="shared" si="8"/>
        <v>0.86399999999999999</v>
      </c>
    </row>
    <row r="21" spans="2:24" ht="15" thickBot="1" x14ac:dyDescent="0.25">
      <c r="B21" s="4"/>
      <c r="C21" s="3"/>
      <c r="D21" s="23"/>
      <c r="E21" s="5"/>
      <c r="G21" s="10">
        <v>18</v>
      </c>
      <c r="H21" s="18">
        <f t="shared" si="9"/>
        <v>45278</v>
      </c>
      <c r="I21" s="10" t="str">
        <f t="shared" si="0"/>
        <v>Mon</v>
      </c>
      <c r="J21" s="19">
        <v>8800</v>
      </c>
      <c r="K21" s="10">
        <v>75</v>
      </c>
      <c r="L21" s="20">
        <f t="shared" si="1"/>
        <v>117.33333333333333</v>
      </c>
      <c r="M21" s="10">
        <v>3100</v>
      </c>
      <c r="N21" s="10">
        <v>47</v>
      </c>
      <c r="O21" s="20">
        <f t="shared" si="2"/>
        <v>65.957446808510639</v>
      </c>
      <c r="P21" s="10">
        <v>2900</v>
      </c>
      <c r="Q21" s="10">
        <v>47</v>
      </c>
      <c r="R21" s="20">
        <f t="shared" si="3"/>
        <v>61.702127659574465</v>
      </c>
      <c r="S21" s="14">
        <v>25000</v>
      </c>
      <c r="T21" s="14">
        <f t="shared" si="4"/>
        <v>14800</v>
      </c>
      <c r="U21" s="14">
        <f t="shared" si="5"/>
        <v>169</v>
      </c>
      <c r="V21" s="21">
        <f t="shared" si="6"/>
        <v>87.573964497041416</v>
      </c>
      <c r="W21" s="14">
        <f t="shared" si="7"/>
        <v>-10200</v>
      </c>
      <c r="X21" s="22">
        <f t="shared" si="8"/>
        <v>0.59199999999999997</v>
      </c>
    </row>
    <row r="22" spans="2:24" ht="15" thickBot="1" x14ac:dyDescent="0.25">
      <c r="B22" s="4"/>
      <c r="C22" s="3" t="s">
        <v>10</v>
      </c>
      <c r="D22" s="24" t="str">
        <f>IF(T35&gt;S35,"yes","no")</f>
        <v>no</v>
      </c>
      <c r="E22" s="5"/>
      <c r="G22" s="10">
        <v>19</v>
      </c>
      <c r="H22" s="18">
        <f t="shared" si="9"/>
        <v>45279</v>
      </c>
      <c r="I22" s="10" t="str">
        <f t="shared" si="0"/>
        <v>Tue</v>
      </c>
      <c r="J22" s="19">
        <v>9500</v>
      </c>
      <c r="K22" s="10">
        <v>62</v>
      </c>
      <c r="L22" s="20">
        <f t="shared" si="1"/>
        <v>153.2258064516129</v>
      </c>
      <c r="M22" s="10">
        <v>4900</v>
      </c>
      <c r="N22" s="10">
        <v>30</v>
      </c>
      <c r="O22" s="20">
        <f t="shared" si="2"/>
        <v>163.33333333333334</v>
      </c>
      <c r="P22" s="10">
        <v>7500</v>
      </c>
      <c r="Q22" s="10">
        <v>49</v>
      </c>
      <c r="R22" s="20">
        <f t="shared" si="3"/>
        <v>153.0612244897959</v>
      </c>
      <c r="S22" s="14">
        <v>25000</v>
      </c>
      <c r="T22" s="14">
        <f t="shared" si="4"/>
        <v>21900</v>
      </c>
      <c r="U22" s="14">
        <f t="shared" si="5"/>
        <v>141</v>
      </c>
      <c r="V22" s="21">
        <f t="shared" si="6"/>
        <v>155.31914893617022</v>
      </c>
      <c r="W22" s="14">
        <f t="shared" si="7"/>
        <v>-3100</v>
      </c>
      <c r="X22" s="22">
        <f t="shared" si="8"/>
        <v>0.876</v>
      </c>
    </row>
    <row r="23" spans="2:24" ht="15" thickBot="1" x14ac:dyDescent="0.25">
      <c r="B23" s="4"/>
      <c r="C23" s="3"/>
      <c r="D23" s="23"/>
      <c r="E23" s="5"/>
      <c r="G23" s="10">
        <v>20</v>
      </c>
      <c r="H23" s="18">
        <f t="shared" si="9"/>
        <v>45280</v>
      </c>
      <c r="I23" s="10" t="str">
        <f t="shared" si="0"/>
        <v>Wed</v>
      </c>
      <c r="J23" s="19">
        <v>11500</v>
      </c>
      <c r="K23" s="10">
        <v>67</v>
      </c>
      <c r="L23" s="20">
        <f t="shared" si="1"/>
        <v>171.64179104477611</v>
      </c>
      <c r="M23" s="10">
        <v>7000</v>
      </c>
      <c r="N23" s="10">
        <v>40</v>
      </c>
      <c r="O23" s="20">
        <f t="shared" si="2"/>
        <v>175</v>
      </c>
      <c r="P23" s="10">
        <v>8100</v>
      </c>
      <c r="Q23" s="10">
        <v>45</v>
      </c>
      <c r="R23" s="20">
        <f t="shared" si="3"/>
        <v>180</v>
      </c>
      <c r="S23" s="14">
        <v>25000</v>
      </c>
      <c r="T23" s="14">
        <f t="shared" si="4"/>
        <v>26600</v>
      </c>
      <c r="U23" s="14">
        <f t="shared" si="5"/>
        <v>152</v>
      </c>
      <c r="V23" s="21">
        <f t="shared" si="6"/>
        <v>175</v>
      </c>
      <c r="W23" s="14">
        <f t="shared" si="7"/>
        <v>1600</v>
      </c>
      <c r="X23" s="22">
        <f t="shared" si="8"/>
        <v>1.0640000000000001</v>
      </c>
    </row>
    <row r="24" spans="2:24" ht="15" thickBot="1" x14ac:dyDescent="0.25">
      <c r="B24" s="4"/>
      <c r="C24" s="3" t="s">
        <v>11</v>
      </c>
      <c r="D24" s="24">
        <f>T35</f>
        <v>662000</v>
      </c>
      <c r="E24" s="5"/>
      <c r="G24" s="10">
        <v>21</v>
      </c>
      <c r="H24" s="18">
        <f t="shared" si="9"/>
        <v>45281</v>
      </c>
      <c r="I24" s="10" t="str">
        <f t="shared" si="0"/>
        <v>Thu</v>
      </c>
      <c r="J24" s="19">
        <v>12300</v>
      </c>
      <c r="K24" s="10">
        <v>77</v>
      </c>
      <c r="L24" s="20">
        <f t="shared" si="1"/>
        <v>159.74025974025975</v>
      </c>
      <c r="M24" s="10">
        <v>5600</v>
      </c>
      <c r="N24" s="10">
        <v>43</v>
      </c>
      <c r="O24" s="20">
        <f t="shared" si="2"/>
        <v>130.23255813953489</v>
      </c>
      <c r="P24" s="10">
        <v>6400</v>
      </c>
      <c r="Q24" s="10">
        <v>62</v>
      </c>
      <c r="R24" s="20">
        <f t="shared" si="3"/>
        <v>103.2258064516129</v>
      </c>
      <c r="S24" s="14">
        <v>25000</v>
      </c>
      <c r="T24" s="14">
        <f t="shared" si="4"/>
        <v>24300</v>
      </c>
      <c r="U24" s="14">
        <f t="shared" si="5"/>
        <v>182</v>
      </c>
      <c r="V24" s="21">
        <f t="shared" si="6"/>
        <v>133.5164835164835</v>
      </c>
      <c r="W24" s="14">
        <f t="shared" si="7"/>
        <v>-700</v>
      </c>
      <c r="X24" s="22">
        <f t="shared" si="8"/>
        <v>0.97199999999999998</v>
      </c>
    </row>
    <row r="25" spans="2:24" ht="15" thickBot="1" x14ac:dyDescent="0.25">
      <c r="B25" s="4"/>
      <c r="C25" s="3"/>
      <c r="D25" s="23"/>
      <c r="E25" s="5"/>
      <c r="G25" s="10">
        <v>22</v>
      </c>
      <c r="H25" s="18">
        <f t="shared" si="9"/>
        <v>45282</v>
      </c>
      <c r="I25" s="10" t="str">
        <f t="shared" si="0"/>
        <v>Fri</v>
      </c>
      <c r="J25" s="19">
        <v>8900</v>
      </c>
      <c r="K25" s="10">
        <v>52</v>
      </c>
      <c r="L25" s="20">
        <f t="shared" si="1"/>
        <v>171.15384615384616</v>
      </c>
      <c r="M25" s="10">
        <v>3500</v>
      </c>
      <c r="N25" s="10">
        <v>35</v>
      </c>
      <c r="O25" s="20">
        <f t="shared" si="2"/>
        <v>100</v>
      </c>
      <c r="P25" s="10">
        <v>5600</v>
      </c>
      <c r="Q25" s="10">
        <v>55</v>
      </c>
      <c r="R25" s="20">
        <f t="shared" si="3"/>
        <v>101.81818181818181</v>
      </c>
      <c r="S25" s="14">
        <v>25000</v>
      </c>
      <c r="T25" s="14">
        <f t="shared" si="4"/>
        <v>18000</v>
      </c>
      <c r="U25" s="14">
        <f t="shared" si="5"/>
        <v>142</v>
      </c>
      <c r="V25" s="21">
        <f t="shared" si="6"/>
        <v>126.7605633802817</v>
      </c>
      <c r="W25" s="14">
        <f t="shared" si="7"/>
        <v>-7000</v>
      </c>
      <c r="X25" s="22">
        <f t="shared" si="8"/>
        <v>0.72</v>
      </c>
    </row>
    <row r="26" spans="2:24" ht="15" thickBot="1" x14ac:dyDescent="0.25">
      <c r="B26" s="4"/>
      <c r="C26" s="3" t="s">
        <v>12</v>
      </c>
      <c r="D26" s="31">
        <f>AVERAGE(T4:T34)</f>
        <v>21354.83870967742</v>
      </c>
      <c r="E26" s="5"/>
      <c r="G26" s="10">
        <v>23</v>
      </c>
      <c r="H26" s="18">
        <f t="shared" si="9"/>
        <v>45283</v>
      </c>
      <c r="I26" s="10" t="str">
        <f t="shared" si="0"/>
        <v>Sat</v>
      </c>
      <c r="J26" s="19">
        <v>7600</v>
      </c>
      <c r="K26" s="10">
        <v>54</v>
      </c>
      <c r="L26" s="20">
        <f t="shared" si="1"/>
        <v>140.74074074074073</v>
      </c>
      <c r="M26" s="10">
        <v>5100</v>
      </c>
      <c r="N26" s="10">
        <v>37</v>
      </c>
      <c r="O26" s="20">
        <f t="shared" si="2"/>
        <v>137.83783783783784</v>
      </c>
      <c r="P26" s="10">
        <v>1700</v>
      </c>
      <c r="Q26" s="10">
        <v>50</v>
      </c>
      <c r="R26" s="20">
        <f t="shared" si="3"/>
        <v>34</v>
      </c>
      <c r="S26" s="14">
        <v>25000</v>
      </c>
      <c r="T26" s="14">
        <f t="shared" si="4"/>
        <v>14400</v>
      </c>
      <c r="U26" s="14">
        <f t="shared" si="5"/>
        <v>141</v>
      </c>
      <c r="V26" s="21">
        <f t="shared" si="6"/>
        <v>102.12765957446808</v>
      </c>
      <c r="W26" s="14">
        <f t="shared" si="7"/>
        <v>-10600</v>
      </c>
      <c r="X26" s="22">
        <f t="shared" si="8"/>
        <v>0.57599999999999996</v>
      </c>
    </row>
    <row r="27" spans="2:24" ht="15" thickBot="1" x14ac:dyDescent="0.25">
      <c r="B27" s="4"/>
      <c r="C27" s="3"/>
      <c r="D27" s="23"/>
      <c r="E27" s="5"/>
      <c r="G27" s="10">
        <v>24</v>
      </c>
      <c r="H27" s="18">
        <f t="shared" si="9"/>
        <v>45284</v>
      </c>
      <c r="I27" s="10" t="str">
        <f t="shared" si="0"/>
        <v>Sun</v>
      </c>
      <c r="J27" s="19">
        <v>14200</v>
      </c>
      <c r="K27" s="10">
        <v>64</v>
      </c>
      <c r="L27" s="20">
        <f t="shared" si="1"/>
        <v>221.875</v>
      </c>
      <c r="M27" s="10">
        <v>5800</v>
      </c>
      <c r="N27" s="10">
        <v>45</v>
      </c>
      <c r="O27" s="20">
        <f t="shared" si="2"/>
        <v>128.88888888888889</v>
      </c>
      <c r="P27" s="10">
        <v>4200</v>
      </c>
      <c r="Q27" s="10">
        <v>64</v>
      </c>
      <c r="R27" s="20">
        <f t="shared" si="3"/>
        <v>65.625</v>
      </c>
      <c r="S27" s="14">
        <v>25000</v>
      </c>
      <c r="T27" s="14">
        <f t="shared" si="4"/>
        <v>24200</v>
      </c>
      <c r="U27" s="14">
        <f t="shared" si="5"/>
        <v>173</v>
      </c>
      <c r="V27" s="21">
        <f t="shared" si="6"/>
        <v>139.88439306358381</v>
      </c>
      <c r="W27" s="14">
        <f t="shared" si="7"/>
        <v>-800</v>
      </c>
      <c r="X27" s="22">
        <f t="shared" si="8"/>
        <v>0.96799999999999997</v>
      </c>
    </row>
    <row r="28" spans="2:24" ht="15" thickBot="1" x14ac:dyDescent="0.25">
      <c r="B28" s="4"/>
      <c r="C28" s="3" t="s">
        <v>13</v>
      </c>
      <c r="D28" s="24">
        <f>J35</f>
        <v>327600</v>
      </c>
      <c r="E28" s="5"/>
      <c r="G28" s="10">
        <v>25</v>
      </c>
      <c r="H28" s="18">
        <f t="shared" si="9"/>
        <v>45285</v>
      </c>
      <c r="I28" s="10" t="str">
        <f t="shared" si="0"/>
        <v>Mon</v>
      </c>
      <c r="J28" s="19">
        <v>6400</v>
      </c>
      <c r="K28" s="10">
        <v>61</v>
      </c>
      <c r="L28" s="20">
        <f t="shared" si="1"/>
        <v>104.91803278688525</v>
      </c>
      <c r="M28" s="10">
        <v>7400</v>
      </c>
      <c r="N28" s="10">
        <v>31</v>
      </c>
      <c r="O28" s="20">
        <f t="shared" si="2"/>
        <v>238.70967741935485</v>
      </c>
      <c r="P28" s="10">
        <v>8400</v>
      </c>
      <c r="Q28" s="10">
        <v>53</v>
      </c>
      <c r="R28" s="20">
        <f t="shared" si="3"/>
        <v>158.49056603773585</v>
      </c>
      <c r="S28" s="14">
        <v>25000</v>
      </c>
      <c r="T28" s="14">
        <f t="shared" si="4"/>
        <v>22200</v>
      </c>
      <c r="U28" s="14">
        <f t="shared" si="5"/>
        <v>145</v>
      </c>
      <c r="V28" s="21">
        <f t="shared" si="6"/>
        <v>153.10344827586206</v>
      </c>
      <c r="W28" s="14">
        <f t="shared" si="7"/>
        <v>-2800</v>
      </c>
      <c r="X28" s="22">
        <f t="shared" si="8"/>
        <v>0.88800000000000001</v>
      </c>
    </row>
    <row r="29" spans="2:24" ht="15" thickBot="1" x14ac:dyDescent="0.25">
      <c r="B29" s="4"/>
      <c r="C29" s="3" t="s">
        <v>14</v>
      </c>
      <c r="D29" s="24">
        <f>M35</f>
        <v>172200</v>
      </c>
      <c r="E29" s="5"/>
      <c r="G29" s="10">
        <v>26</v>
      </c>
      <c r="H29" s="18">
        <f t="shared" si="9"/>
        <v>45286</v>
      </c>
      <c r="I29" s="10" t="str">
        <f t="shared" si="0"/>
        <v>Tue</v>
      </c>
      <c r="J29" s="19">
        <v>7800</v>
      </c>
      <c r="K29" s="10">
        <v>69</v>
      </c>
      <c r="L29" s="20">
        <f t="shared" si="1"/>
        <v>113.04347826086956</v>
      </c>
      <c r="M29" s="10">
        <v>3600</v>
      </c>
      <c r="N29" s="10">
        <v>48</v>
      </c>
      <c r="O29" s="20">
        <f t="shared" si="2"/>
        <v>75</v>
      </c>
      <c r="P29" s="10">
        <v>2300</v>
      </c>
      <c r="Q29" s="10">
        <v>42</v>
      </c>
      <c r="R29" s="20">
        <f t="shared" si="3"/>
        <v>54.761904761904759</v>
      </c>
      <c r="S29" s="14">
        <v>25000</v>
      </c>
      <c r="T29" s="14">
        <f t="shared" si="4"/>
        <v>13700</v>
      </c>
      <c r="U29" s="14">
        <f t="shared" si="5"/>
        <v>159</v>
      </c>
      <c r="V29" s="21">
        <f t="shared" si="6"/>
        <v>86.163522012578611</v>
      </c>
      <c r="W29" s="14">
        <f t="shared" si="7"/>
        <v>-11300</v>
      </c>
      <c r="X29" s="22">
        <f t="shared" si="8"/>
        <v>0.54800000000000004</v>
      </c>
    </row>
    <row r="30" spans="2:24" ht="15" thickBot="1" x14ac:dyDescent="0.25">
      <c r="B30" s="4"/>
      <c r="C30" s="3" t="s">
        <v>15</v>
      </c>
      <c r="D30" s="24">
        <f>P35</f>
        <v>162200</v>
      </c>
      <c r="E30" s="5"/>
      <c r="G30" s="10">
        <v>27</v>
      </c>
      <c r="H30" s="18">
        <f t="shared" si="9"/>
        <v>45287</v>
      </c>
      <c r="I30" s="10" t="str">
        <f t="shared" si="0"/>
        <v>Wed</v>
      </c>
      <c r="J30" s="19">
        <v>17400</v>
      </c>
      <c r="K30" s="10">
        <v>58</v>
      </c>
      <c r="L30" s="20">
        <f t="shared" si="1"/>
        <v>300</v>
      </c>
      <c r="M30" s="10">
        <v>5900</v>
      </c>
      <c r="N30" s="10">
        <v>36</v>
      </c>
      <c r="O30" s="20">
        <f t="shared" si="2"/>
        <v>163.88888888888889</v>
      </c>
      <c r="P30" s="10">
        <v>6600</v>
      </c>
      <c r="Q30" s="10">
        <v>56</v>
      </c>
      <c r="R30" s="20">
        <f t="shared" si="3"/>
        <v>117.85714285714286</v>
      </c>
      <c r="S30" s="14">
        <v>25000</v>
      </c>
      <c r="T30" s="14">
        <f t="shared" si="4"/>
        <v>29900</v>
      </c>
      <c r="U30" s="14">
        <f t="shared" si="5"/>
        <v>150</v>
      </c>
      <c r="V30" s="21">
        <f t="shared" si="6"/>
        <v>199.33333333333334</v>
      </c>
      <c r="W30" s="14">
        <f t="shared" si="7"/>
        <v>4900</v>
      </c>
      <c r="X30" s="22">
        <f t="shared" si="8"/>
        <v>1.196</v>
      </c>
    </row>
    <row r="31" spans="2:24" ht="15" thickBot="1" x14ac:dyDescent="0.25">
      <c r="B31" s="4"/>
      <c r="C31" s="3"/>
      <c r="D31" s="23"/>
      <c r="E31" s="5"/>
      <c r="G31" s="10">
        <v>28</v>
      </c>
      <c r="H31" s="18">
        <f t="shared" si="9"/>
        <v>45288</v>
      </c>
      <c r="I31" s="10" t="str">
        <f t="shared" si="0"/>
        <v>Thu</v>
      </c>
      <c r="J31" s="19">
        <v>9500</v>
      </c>
      <c r="K31" s="10">
        <v>72</v>
      </c>
      <c r="L31" s="20">
        <f t="shared" si="1"/>
        <v>131.94444444444446</v>
      </c>
      <c r="M31" s="10">
        <v>5400</v>
      </c>
      <c r="N31" s="10">
        <v>50</v>
      </c>
      <c r="O31" s="20">
        <f t="shared" si="2"/>
        <v>108</v>
      </c>
      <c r="P31" s="10">
        <v>5900</v>
      </c>
      <c r="Q31" s="10">
        <v>60</v>
      </c>
      <c r="R31" s="20">
        <f t="shared" si="3"/>
        <v>98.333333333333329</v>
      </c>
      <c r="S31" s="14">
        <v>25000</v>
      </c>
      <c r="T31" s="14">
        <f t="shared" si="4"/>
        <v>20800</v>
      </c>
      <c r="U31" s="14">
        <f t="shared" si="5"/>
        <v>182</v>
      </c>
      <c r="V31" s="21">
        <f t="shared" si="6"/>
        <v>114.28571428571429</v>
      </c>
      <c r="W31" s="14">
        <f t="shared" si="7"/>
        <v>-4200</v>
      </c>
      <c r="X31" s="22">
        <f t="shared" si="8"/>
        <v>0.83199999999999996</v>
      </c>
    </row>
    <row r="32" spans="2:24" ht="15" thickBot="1" x14ac:dyDescent="0.25">
      <c r="B32" s="4"/>
      <c r="C32" s="3" t="s">
        <v>16</v>
      </c>
      <c r="D32" s="24">
        <f>SUM(D28:D30)</f>
        <v>662000</v>
      </c>
      <c r="E32" s="5"/>
      <c r="G32" s="10">
        <v>29</v>
      </c>
      <c r="H32" s="18">
        <f t="shared" si="9"/>
        <v>45289</v>
      </c>
      <c r="I32" s="10" t="str">
        <f t="shared" si="0"/>
        <v>Fri</v>
      </c>
      <c r="J32" s="19">
        <v>6200</v>
      </c>
      <c r="K32" s="10">
        <v>53</v>
      </c>
      <c r="L32" s="20">
        <f t="shared" si="1"/>
        <v>116.98113207547169</v>
      </c>
      <c r="M32" s="10">
        <v>3800</v>
      </c>
      <c r="N32" s="10">
        <v>33</v>
      </c>
      <c r="O32" s="20">
        <f t="shared" si="2"/>
        <v>115.15151515151516</v>
      </c>
      <c r="P32" s="10">
        <v>3800</v>
      </c>
      <c r="Q32" s="10">
        <v>44</v>
      </c>
      <c r="R32" s="20">
        <f t="shared" si="3"/>
        <v>86.36363636363636</v>
      </c>
      <c r="S32" s="14">
        <v>25000</v>
      </c>
      <c r="T32" s="14">
        <f t="shared" si="4"/>
        <v>13800</v>
      </c>
      <c r="U32" s="14">
        <f t="shared" si="5"/>
        <v>130</v>
      </c>
      <c r="V32" s="21">
        <f t="shared" si="6"/>
        <v>106.15384615384616</v>
      </c>
      <c r="W32" s="14">
        <f t="shared" si="7"/>
        <v>-11200</v>
      </c>
      <c r="X32" s="22">
        <f t="shared" si="8"/>
        <v>0.55200000000000005</v>
      </c>
    </row>
    <row r="33" spans="2:24" ht="15" thickBot="1" x14ac:dyDescent="0.25">
      <c r="B33" s="4"/>
      <c r="C33" s="3" t="s">
        <v>17</v>
      </c>
      <c r="D33" s="24">
        <v>685000</v>
      </c>
      <c r="E33" s="5"/>
      <c r="G33" s="10">
        <v>30</v>
      </c>
      <c r="H33" s="18">
        <f t="shared" si="9"/>
        <v>45290</v>
      </c>
      <c r="I33" s="10" t="str">
        <f t="shared" si="0"/>
        <v>Sat</v>
      </c>
      <c r="J33" s="19">
        <v>10800</v>
      </c>
      <c r="K33" s="10">
        <v>73</v>
      </c>
      <c r="L33" s="20">
        <f t="shared" si="1"/>
        <v>147.94520547945206</v>
      </c>
      <c r="M33" s="10">
        <v>7500</v>
      </c>
      <c r="N33" s="10">
        <v>44</v>
      </c>
      <c r="O33" s="20">
        <f t="shared" si="2"/>
        <v>170.45454545454547</v>
      </c>
      <c r="P33" s="10">
        <v>8000</v>
      </c>
      <c r="Q33" s="10">
        <v>48</v>
      </c>
      <c r="R33" s="20">
        <f t="shared" si="3"/>
        <v>166.66666666666666</v>
      </c>
      <c r="S33" s="14">
        <v>25000</v>
      </c>
      <c r="T33" s="14">
        <f t="shared" si="4"/>
        <v>26300</v>
      </c>
      <c r="U33" s="14">
        <f t="shared" si="5"/>
        <v>165</v>
      </c>
      <c r="V33" s="21">
        <f t="shared" si="6"/>
        <v>159.39393939393941</v>
      </c>
      <c r="W33" s="14">
        <f t="shared" si="7"/>
        <v>1300</v>
      </c>
      <c r="X33" s="22">
        <f t="shared" si="8"/>
        <v>1.052</v>
      </c>
    </row>
    <row r="34" spans="2:24" ht="15" thickBot="1" x14ac:dyDescent="0.25">
      <c r="B34" s="6"/>
      <c r="C34" s="3" t="s">
        <v>18</v>
      </c>
      <c r="D34" s="25">
        <f>D32-D33</f>
        <v>-23000</v>
      </c>
      <c r="E34" s="7"/>
      <c r="G34" s="10">
        <v>31</v>
      </c>
      <c r="H34" s="18">
        <f t="shared" si="9"/>
        <v>45291</v>
      </c>
      <c r="I34" s="10" t="str">
        <f t="shared" si="0"/>
        <v>Sun</v>
      </c>
      <c r="J34" s="19">
        <v>8700</v>
      </c>
      <c r="K34" s="10">
        <v>57</v>
      </c>
      <c r="L34" s="20">
        <f t="shared" si="1"/>
        <v>152.63157894736841</v>
      </c>
      <c r="M34" s="10">
        <v>4600</v>
      </c>
      <c r="N34" s="10">
        <v>39</v>
      </c>
      <c r="O34" s="20">
        <f t="shared" si="2"/>
        <v>117.94871794871794</v>
      </c>
      <c r="P34" s="10">
        <v>1000</v>
      </c>
      <c r="Q34" s="10">
        <v>41</v>
      </c>
      <c r="R34" s="20">
        <f t="shared" si="3"/>
        <v>24.390243902439025</v>
      </c>
      <c r="S34" s="14">
        <v>25000</v>
      </c>
      <c r="T34" s="14">
        <f t="shared" si="4"/>
        <v>14300</v>
      </c>
      <c r="U34" s="14">
        <f t="shared" si="5"/>
        <v>137</v>
      </c>
      <c r="V34" s="21">
        <f t="shared" si="6"/>
        <v>104.37956204379562</v>
      </c>
      <c r="W34" s="14">
        <f t="shared" si="7"/>
        <v>-10700</v>
      </c>
      <c r="X34" s="22">
        <f t="shared" si="8"/>
        <v>0.57199999999999995</v>
      </c>
    </row>
    <row r="35" spans="2:24" ht="48.75" customHeight="1" thickBot="1" x14ac:dyDescent="0.4">
      <c r="B35" s="6"/>
      <c r="C35" s="8"/>
      <c r="D35" s="32">
        <f>(D32-D33)/D33</f>
        <v>-3.3576642335766425E-2</v>
      </c>
      <c r="E35" s="9"/>
      <c r="G35" s="45" t="s">
        <v>35</v>
      </c>
      <c r="H35" s="46"/>
      <c r="I35" s="47"/>
      <c r="J35" s="27">
        <f>SUM(J4:J34)</f>
        <v>327600</v>
      </c>
      <c r="K35" s="27">
        <f t="shared" ref="K35:U35" si="10">SUM(K4:K34)</f>
        <v>1978</v>
      </c>
      <c r="L35" s="27"/>
      <c r="M35" s="28">
        <f t="shared" si="10"/>
        <v>172200</v>
      </c>
      <c r="N35" s="28">
        <f t="shared" si="10"/>
        <v>1238</v>
      </c>
      <c r="O35" s="28"/>
      <c r="P35" s="29">
        <f t="shared" si="10"/>
        <v>162200</v>
      </c>
      <c r="Q35" s="29">
        <f t="shared" si="10"/>
        <v>1624</v>
      </c>
      <c r="R35" s="29"/>
      <c r="S35" s="30">
        <f t="shared" si="10"/>
        <v>775000</v>
      </c>
      <c r="T35" s="30">
        <f t="shared" si="10"/>
        <v>662000</v>
      </c>
      <c r="U35" s="30">
        <f t="shared" si="10"/>
        <v>4840</v>
      </c>
      <c r="V35" s="30"/>
      <c r="W35" s="30">
        <f t="shared" ref="W35" si="11">SUM(W4:W34)</f>
        <v>-113000</v>
      </c>
      <c r="X35" s="26"/>
    </row>
  </sheetData>
  <mergeCells count="8">
    <mergeCell ref="G35:I35"/>
    <mergeCell ref="B2:E2"/>
    <mergeCell ref="H2:R2"/>
    <mergeCell ref="S2:W2"/>
    <mergeCell ref="C16:C17"/>
    <mergeCell ref="D16:D17"/>
    <mergeCell ref="C19:C20"/>
    <mergeCell ref="D19:D20"/>
  </mergeCells>
  <conditionalFormatting sqref="I4:I34">
    <cfRule type="cellIs" dxfId="7" priority="7" operator="equal">
      <formula>"sun"</formula>
    </cfRule>
    <cfRule type="cellIs" dxfId="6" priority="8" operator="equal">
      <formula>"sat"</formula>
    </cfRule>
  </conditionalFormatting>
  <conditionalFormatting sqref="D35">
    <cfRule type="cellIs" dxfId="5" priority="3" operator="lessThan">
      <formula>0</formula>
    </cfRule>
    <cfRule type="cellIs" dxfId="4" priority="6" operator="greaterThan">
      <formula>0</formula>
    </cfRule>
  </conditionalFormatting>
  <conditionalFormatting sqref="D34">
    <cfRule type="cellIs" dxfId="3" priority="4" operator="lessThan">
      <formula>0</formula>
    </cfRule>
    <cfRule type="cellIs" dxfId="2" priority="5" operator="greaterThan">
      <formula>0</formula>
    </cfRule>
  </conditionalFormatting>
  <conditionalFormatting sqref="D2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D5">
      <formula1>"2020, 2021, 2022, 2023, 2024, 2025, 2026, 2027, 2028, 2029, 2030"</formula1>
    </dataValidation>
    <dataValidation type="list" allowBlank="1" showInputMessage="1" showErrorMessage="1" sqref="D3">
      <formula1>"JANUARY ,FEBRUARY, MARCH, APRIL, MAY, JUNE, JULY, AUGUST, SEPTEMBER, OCTOBER, NOVEMBER, DECEMBER"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5"/>
  <sheetViews>
    <sheetView showGridLines="0" tabSelected="1" zoomScale="70" zoomScaleNormal="70" workbookViewId="0">
      <selection activeCell="G2" sqref="G2"/>
    </sheetView>
  </sheetViews>
  <sheetFormatPr defaultRowHeight="14.25" x14ac:dyDescent="0.2"/>
  <cols>
    <col min="1" max="1" width="9.140625" style="1"/>
    <col min="2" max="2" width="3.7109375" style="1" customWidth="1"/>
    <col min="3" max="3" width="26.28515625" style="2" customWidth="1"/>
    <col min="4" max="4" width="15.42578125" style="1" customWidth="1"/>
    <col min="5" max="6" width="9.140625" style="1"/>
    <col min="7" max="7" width="6.5703125" style="1" bestFit="1" customWidth="1"/>
    <col min="8" max="8" width="11.7109375" style="1" bestFit="1" customWidth="1"/>
    <col min="9" max="9" width="5.85546875" style="1" bestFit="1" customWidth="1"/>
    <col min="10" max="10" width="14.28515625" style="1" bestFit="1" customWidth="1"/>
    <col min="11" max="11" width="15.85546875" style="1" bestFit="1" customWidth="1"/>
    <col min="12" max="12" width="10.7109375" style="1" bestFit="1" customWidth="1"/>
    <col min="13" max="13" width="18.140625" style="1" bestFit="1" customWidth="1"/>
    <col min="14" max="14" width="19.7109375" style="1" bestFit="1" customWidth="1"/>
    <col min="15" max="15" width="10.7109375" style="1" bestFit="1" customWidth="1"/>
    <col min="16" max="16" width="15.7109375" style="1" bestFit="1" customWidth="1"/>
    <col min="17" max="17" width="17.28515625" style="1" bestFit="1" customWidth="1"/>
    <col min="18" max="18" width="10.7109375" style="1" bestFit="1" customWidth="1"/>
    <col min="19" max="19" width="14.28515625" style="1" bestFit="1" customWidth="1"/>
    <col min="20" max="20" width="11.85546875" style="1" bestFit="1" customWidth="1"/>
    <col min="21" max="21" width="13.5703125" style="1" bestFit="1" customWidth="1"/>
    <col min="22" max="22" width="10.7109375" style="1" bestFit="1" customWidth="1"/>
    <col min="23" max="23" width="20.85546875" style="1" customWidth="1"/>
    <col min="24" max="24" width="10.140625" style="1" customWidth="1"/>
    <col min="25" max="16384" width="9.140625" style="1"/>
  </cols>
  <sheetData>
    <row r="1" spans="2:24" ht="15" thickBot="1" x14ac:dyDescent="0.25"/>
    <row r="2" spans="2:24" ht="61.5" customHeight="1" thickBot="1" x14ac:dyDescent="0.25">
      <c r="B2" s="57" t="s">
        <v>50</v>
      </c>
      <c r="C2" s="58"/>
      <c r="D2" s="55" t="s">
        <v>19</v>
      </c>
      <c r="E2" s="56"/>
      <c r="H2" s="52" t="s">
        <v>31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 t="s">
        <v>32</v>
      </c>
      <c r="T2" s="52"/>
      <c r="U2" s="52"/>
      <c r="V2" s="52"/>
      <c r="W2" s="52"/>
    </row>
    <row r="3" spans="2:24" ht="15" thickBot="1" x14ac:dyDescent="0.25">
      <c r="B3" s="4"/>
      <c r="C3" s="3" t="s">
        <v>1</v>
      </c>
      <c r="D3" s="15" t="s">
        <v>33</v>
      </c>
      <c r="E3" s="5"/>
      <c r="G3" s="10" t="s">
        <v>0</v>
      </c>
      <c r="H3" s="10" t="s">
        <v>20</v>
      </c>
      <c r="I3" s="10" t="s">
        <v>21</v>
      </c>
      <c r="J3" s="11" t="s">
        <v>29</v>
      </c>
      <c r="K3" s="11" t="s">
        <v>22</v>
      </c>
      <c r="L3" s="11" t="s">
        <v>23</v>
      </c>
      <c r="M3" s="12" t="s">
        <v>14</v>
      </c>
      <c r="N3" s="12" t="s">
        <v>24</v>
      </c>
      <c r="O3" s="12" t="s">
        <v>23</v>
      </c>
      <c r="P3" s="13" t="s">
        <v>15</v>
      </c>
      <c r="Q3" s="13" t="s">
        <v>25</v>
      </c>
      <c r="R3" s="13" t="s">
        <v>23</v>
      </c>
      <c r="S3" s="26" t="s">
        <v>26</v>
      </c>
      <c r="T3" s="26" t="s">
        <v>16</v>
      </c>
      <c r="U3" s="26" t="s">
        <v>27</v>
      </c>
      <c r="V3" s="26" t="s">
        <v>23</v>
      </c>
      <c r="W3" s="26" t="s">
        <v>30</v>
      </c>
      <c r="X3" s="10" t="s">
        <v>28</v>
      </c>
    </row>
    <row r="4" spans="2:24" ht="15" thickBot="1" x14ac:dyDescent="0.25">
      <c r="B4" s="4"/>
      <c r="C4" s="3"/>
      <c r="D4" s="23"/>
      <c r="E4" s="5"/>
      <c r="G4" s="10">
        <v>1</v>
      </c>
      <c r="H4" s="18">
        <f>D7</f>
        <v>44927</v>
      </c>
      <c r="I4" s="10" t="str">
        <f>TEXT(H4,"DDD")</f>
        <v>Sun</v>
      </c>
      <c r="J4" s="10">
        <v>15000</v>
      </c>
      <c r="K4" s="10">
        <v>65</v>
      </c>
      <c r="L4" s="20">
        <f>IF(J4=0,"",J4/K4)</f>
        <v>230.76923076923077</v>
      </c>
      <c r="M4" s="10">
        <v>4500</v>
      </c>
      <c r="N4" s="10">
        <v>35</v>
      </c>
      <c r="O4" s="20">
        <f>IF(M4=0,"",M4/N4)</f>
        <v>128.57142857142858</v>
      </c>
      <c r="P4" s="10">
        <v>2500</v>
      </c>
      <c r="Q4" s="1">
        <v>55</v>
      </c>
      <c r="R4" s="20">
        <f>IF(P4=0,"",P4/Q4)</f>
        <v>45.454545454545453</v>
      </c>
      <c r="S4" s="14">
        <v>25000</v>
      </c>
      <c r="T4" s="14">
        <f>IF(J4=0,"",(J4+M4+P4))</f>
        <v>22000</v>
      </c>
      <c r="U4" s="14">
        <f>IF(T4="","",(K4+N4+Q4))</f>
        <v>155</v>
      </c>
      <c r="V4" s="21">
        <f>IF(U4="","",(T4/U4))</f>
        <v>141.93548387096774</v>
      </c>
      <c r="W4" s="14">
        <f>IFERROR(T4-S4,"")</f>
        <v>-3000</v>
      </c>
      <c r="X4" s="22">
        <f>IF(S4=0,"",T4/S4)</f>
        <v>0.88</v>
      </c>
    </row>
    <row r="5" spans="2:24" ht="15" thickBot="1" x14ac:dyDescent="0.25">
      <c r="B5" s="4"/>
      <c r="C5" s="3" t="s">
        <v>2</v>
      </c>
      <c r="D5" s="16">
        <v>2023</v>
      </c>
      <c r="E5" s="5"/>
      <c r="G5" s="10">
        <v>2</v>
      </c>
      <c r="H5" s="18">
        <f>IF(H4&lt;$D$9,H4+1,"EOM")</f>
        <v>44928</v>
      </c>
      <c r="I5" s="10" t="str">
        <f t="shared" ref="I5:I34" si="0">TEXT(H5,"DDD")</f>
        <v>Mon</v>
      </c>
      <c r="J5" s="10">
        <v>7200</v>
      </c>
      <c r="K5" s="10">
        <v>58</v>
      </c>
      <c r="L5" s="20">
        <f t="shared" ref="L5:L34" si="1">IF(J5=0,"",J5/K5)</f>
        <v>124.13793103448276</v>
      </c>
      <c r="M5" s="10">
        <v>6700</v>
      </c>
      <c r="N5" s="10">
        <v>42</v>
      </c>
      <c r="O5" s="20">
        <f t="shared" ref="O5:O34" si="2">IF(M5=0,"",M5/N5)</f>
        <v>159.52380952380952</v>
      </c>
      <c r="P5" s="10">
        <v>7200</v>
      </c>
      <c r="Q5" s="10">
        <v>42</v>
      </c>
      <c r="R5" s="20">
        <f t="shared" ref="R5:R34" si="3">IF(P5=0,"",P5/Q5)</f>
        <v>171.42857142857142</v>
      </c>
      <c r="S5" s="14">
        <v>25000</v>
      </c>
      <c r="T5" s="14">
        <f t="shared" ref="T5:T34" si="4">IF(J5=0,"",(J5+M5+P5))</f>
        <v>21100</v>
      </c>
      <c r="U5" s="14">
        <f t="shared" ref="U5:U34" si="5">IF(T5="","",(K5+N5+Q5))</f>
        <v>142</v>
      </c>
      <c r="V5" s="21">
        <f t="shared" ref="V5:V34" si="6">IF(U5="","",(T5/U5))</f>
        <v>148.59154929577466</v>
      </c>
      <c r="W5" s="14">
        <f t="shared" ref="W5:W34" si="7">IFERROR(T5-S5,"")</f>
        <v>-3900</v>
      </c>
      <c r="X5" s="22">
        <f t="shared" ref="X5:X34" si="8">IF(S5=0,"",T5/S5)</f>
        <v>0.84399999999999997</v>
      </c>
    </row>
    <row r="6" spans="2:24" ht="15" thickBot="1" x14ac:dyDescent="0.25">
      <c r="B6" s="4"/>
      <c r="C6" s="3"/>
      <c r="D6" s="23"/>
      <c r="E6" s="5"/>
      <c r="G6" s="10">
        <v>3</v>
      </c>
      <c r="H6" s="18">
        <f t="shared" ref="H6:H34" si="9">IF(H5&lt;$D$9,H5+1,"EOM")</f>
        <v>44929</v>
      </c>
      <c r="I6" s="10" t="str">
        <f t="shared" si="0"/>
        <v>Tue</v>
      </c>
      <c r="J6" s="10">
        <v>8300</v>
      </c>
      <c r="K6" s="10">
        <v>69</v>
      </c>
      <c r="L6" s="20">
        <f t="shared" si="1"/>
        <v>120.28985507246377</v>
      </c>
      <c r="M6" s="10">
        <v>7200</v>
      </c>
      <c r="N6" s="10">
        <v>37</v>
      </c>
      <c r="O6" s="20">
        <f t="shared" si="2"/>
        <v>194.59459459459458</v>
      </c>
      <c r="P6" s="10">
        <v>3400</v>
      </c>
      <c r="Q6" s="10">
        <v>60</v>
      </c>
      <c r="R6" s="20">
        <f t="shared" si="3"/>
        <v>56.666666666666664</v>
      </c>
      <c r="S6" s="14">
        <v>25000</v>
      </c>
      <c r="T6" s="14">
        <f t="shared" si="4"/>
        <v>18900</v>
      </c>
      <c r="U6" s="14">
        <f t="shared" si="5"/>
        <v>166</v>
      </c>
      <c r="V6" s="21">
        <f t="shared" si="6"/>
        <v>113.85542168674699</v>
      </c>
      <c r="W6" s="14">
        <f t="shared" si="7"/>
        <v>-6100</v>
      </c>
      <c r="X6" s="22">
        <f t="shared" si="8"/>
        <v>0.75600000000000001</v>
      </c>
    </row>
    <row r="7" spans="2:24" ht="15" thickBot="1" x14ac:dyDescent="0.25">
      <c r="B7" s="4"/>
      <c r="C7" s="3" t="s">
        <v>4</v>
      </c>
      <c r="D7" s="17">
        <f>DATEVALUE("1"&amp;D3&amp;D5)</f>
        <v>44927</v>
      </c>
      <c r="E7" s="5"/>
      <c r="G7" s="10">
        <v>4</v>
      </c>
      <c r="H7" s="18">
        <f t="shared" si="9"/>
        <v>44930</v>
      </c>
      <c r="I7" s="10" t="str">
        <f t="shared" si="0"/>
        <v>Wed</v>
      </c>
      <c r="J7" s="10">
        <v>8000</v>
      </c>
      <c r="K7" s="10">
        <v>53</v>
      </c>
      <c r="L7" s="20">
        <f t="shared" si="1"/>
        <v>150.9433962264151</v>
      </c>
      <c r="M7" s="10">
        <v>5200</v>
      </c>
      <c r="N7" s="10">
        <v>45</v>
      </c>
      <c r="O7" s="20">
        <f t="shared" si="2"/>
        <v>115.55555555555556</v>
      </c>
      <c r="P7" s="10">
        <v>8900</v>
      </c>
      <c r="Q7" s="10">
        <v>50</v>
      </c>
      <c r="R7" s="20">
        <f t="shared" si="3"/>
        <v>178</v>
      </c>
      <c r="S7" s="14">
        <v>25000</v>
      </c>
      <c r="T7" s="14">
        <f t="shared" si="4"/>
        <v>22100</v>
      </c>
      <c r="U7" s="14">
        <f t="shared" si="5"/>
        <v>148</v>
      </c>
      <c r="V7" s="21">
        <f t="shared" si="6"/>
        <v>149.32432432432432</v>
      </c>
      <c r="W7" s="14">
        <f t="shared" si="7"/>
        <v>-2900</v>
      </c>
      <c r="X7" s="22">
        <f t="shared" si="8"/>
        <v>0.88400000000000001</v>
      </c>
    </row>
    <row r="8" spans="2:24" ht="15" thickBot="1" x14ac:dyDescent="0.25">
      <c r="B8" s="4"/>
      <c r="C8" s="3"/>
      <c r="D8" s="23"/>
      <c r="E8" s="5"/>
      <c r="G8" s="10">
        <v>5</v>
      </c>
      <c r="H8" s="18">
        <f t="shared" si="9"/>
        <v>44931</v>
      </c>
      <c r="I8" s="10" t="str">
        <f t="shared" si="0"/>
        <v>Thu</v>
      </c>
      <c r="J8" s="10">
        <v>8000</v>
      </c>
      <c r="K8" s="10">
        <v>72</v>
      </c>
      <c r="L8" s="20">
        <f t="shared" si="1"/>
        <v>111.11111111111111</v>
      </c>
      <c r="M8" s="10">
        <v>3400</v>
      </c>
      <c r="N8" s="10">
        <v>33</v>
      </c>
      <c r="O8" s="20">
        <f t="shared" si="2"/>
        <v>103.03030303030303</v>
      </c>
      <c r="P8" s="10">
        <v>6100</v>
      </c>
      <c r="Q8" s="10">
        <v>48</v>
      </c>
      <c r="R8" s="20">
        <f t="shared" si="3"/>
        <v>127.08333333333333</v>
      </c>
      <c r="S8" s="14">
        <v>25000</v>
      </c>
      <c r="T8" s="14">
        <f t="shared" si="4"/>
        <v>17500</v>
      </c>
      <c r="U8" s="14">
        <f t="shared" si="5"/>
        <v>153</v>
      </c>
      <c r="V8" s="21">
        <f t="shared" si="6"/>
        <v>114.37908496732027</v>
      </c>
      <c r="W8" s="14">
        <f t="shared" si="7"/>
        <v>-7500</v>
      </c>
      <c r="X8" s="22">
        <f t="shared" si="8"/>
        <v>0.7</v>
      </c>
    </row>
    <row r="9" spans="2:24" ht="15" thickBot="1" x14ac:dyDescent="0.25">
      <c r="B9" s="4"/>
      <c r="C9" s="3" t="s">
        <v>3</v>
      </c>
      <c r="D9" s="17">
        <f>EOMONTH(D7,0)</f>
        <v>44957</v>
      </c>
      <c r="E9" s="5"/>
      <c r="G9" s="10">
        <v>6</v>
      </c>
      <c r="H9" s="18">
        <f t="shared" si="9"/>
        <v>44932</v>
      </c>
      <c r="I9" s="10" t="str">
        <f t="shared" si="0"/>
        <v>Fri</v>
      </c>
      <c r="J9" s="10">
        <v>9000</v>
      </c>
      <c r="K9" s="10">
        <v>61</v>
      </c>
      <c r="L9" s="20">
        <f t="shared" si="1"/>
        <v>147.54098360655738</v>
      </c>
      <c r="M9" s="10">
        <v>7800</v>
      </c>
      <c r="N9" s="10">
        <v>48</v>
      </c>
      <c r="O9" s="20">
        <f t="shared" si="2"/>
        <v>162.5</v>
      </c>
      <c r="P9" s="10">
        <v>4600</v>
      </c>
      <c r="Q9" s="10">
        <v>63</v>
      </c>
      <c r="R9" s="20">
        <f t="shared" si="3"/>
        <v>73.015873015873012</v>
      </c>
      <c r="S9" s="14">
        <v>25000</v>
      </c>
      <c r="T9" s="14">
        <f t="shared" si="4"/>
        <v>21400</v>
      </c>
      <c r="U9" s="14">
        <f t="shared" si="5"/>
        <v>172</v>
      </c>
      <c r="V9" s="21">
        <f t="shared" si="6"/>
        <v>124.41860465116279</v>
      </c>
      <c r="W9" s="14">
        <f t="shared" si="7"/>
        <v>-3600</v>
      </c>
      <c r="X9" s="22">
        <f t="shared" si="8"/>
        <v>0.85599999999999998</v>
      </c>
    </row>
    <row r="10" spans="2:24" ht="15" thickBot="1" x14ac:dyDescent="0.25">
      <c r="B10" s="4"/>
      <c r="C10" s="3"/>
      <c r="D10" s="23"/>
      <c r="E10" s="5"/>
      <c r="G10" s="10">
        <v>7</v>
      </c>
      <c r="H10" s="18">
        <f t="shared" si="9"/>
        <v>44933</v>
      </c>
      <c r="I10" s="10" t="str">
        <f t="shared" si="0"/>
        <v>Sat</v>
      </c>
      <c r="J10" s="10">
        <v>17000</v>
      </c>
      <c r="K10" s="10">
        <v>66</v>
      </c>
      <c r="L10" s="20">
        <f t="shared" si="1"/>
        <v>257.57575757575756</v>
      </c>
      <c r="M10" s="10">
        <v>6300</v>
      </c>
      <c r="N10" s="10">
        <v>39</v>
      </c>
      <c r="O10" s="20">
        <f t="shared" si="2"/>
        <v>161.53846153846155</v>
      </c>
      <c r="P10" s="10">
        <v>1300</v>
      </c>
      <c r="Q10" s="10">
        <v>57</v>
      </c>
      <c r="R10" s="20">
        <f t="shared" si="3"/>
        <v>22.807017543859651</v>
      </c>
      <c r="S10" s="14">
        <v>25000</v>
      </c>
      <c r="T10" s="14">
        <f t="shared" si="4"/>
        <v>24600</v>
      </c>
      <c r="U10" s="14">
        <f t="shared" si="5"/>
        <v>162</v>
      </c>
      <c r="V10" s="21">
        <f t="shared" si="6"/>
        <v>151.85185185185185</v>
      </c>
      <c r="W10" s="14">
        <f t="shared" si="7"/>
        <v>-400</v>
      </c>
      <c r="X10" s="22">
        <f t="shared" si="8"/>
        <v>0.98399999999999999</v>
      </c>
    </row>
    <row r="11" spans="2:24" ht="15" thickBot="1" x14ac:dyDescent="0.25">
      <c r="B11" s="4"/>
      <c r="C11" s="3" t="s">
        <v>5</v>
      </c>
      <c r="D11" s="24">
        <f>COUNT(H4:H34)</f>
        <v>31</v>
      </c>
      <c r="E11" s="5"/>
      <c r="G11" s="10">
        <v>8</v>
      </c>
      <c r="H11" s="18">
        <f t="shared" si="9"/>
        <v>44934</v>
      </c>
      <c r="I11" s="10" t="str">
        <f t="shared" si="0"/>
        <v>Sun</v>
      </c>
      <c r="J11" s="10">
        <v>20000</v>
      </c>
      <c r="K11" s="10">
        <v>74</v>
      </c>
      <c r="L11" s="20">
        <f t="shared" si="1"/>
        <v>270.27027027027026</v>
      </c>
      <c r="M11" s="10">
        <v>3900</v>
      </c>
      <c r="N11" s="10">
        <v>31</v>
      </c>
      <c r="O11" s="20">
        <f t="shared" si="2"/>
        <v>125.80645161290323</v>
      </c>
      <c r="P11" s="10">
        <v>7800</v>
      </c>
      <c r="Q11" s="10">
        <v>44</v>
      </c>
      <c r="R11" s="20">
        <f t="shared" si="3"/>
        <v>177.27272727272728</v>
      </c>
      <c r="S11" s="14">
        <v>25000</v>
      </c>
      <c r="T11" s="14">
        <f t="shared" si="4"/>
        <v>31700</v>
      </c>
      <c r="U11" s="14">
        <f t="shared" si="5"/>
        <v>149</v>
      </c>
      <c r="V11" s="21">
        <f t="shared" si="6"/>
        <v>212.75167785234899</v>
      </c>
      <c r="W11" s="14">
        <f t="shared" si="7"/>
        <v>6700</v>
      </c>
      <c r="X11" s="22">
        <f t="shared" si="8"/>
        <v>1.268</v>
      </c>
    </row>
    <row r="12" spans="2:24" ht="15" thickBot="1" x14ac:dyDescent="0.25">
      <c r="B12" s="4"/>
      <c r="C12" s="3"/>
      <c r="D12" s="23"/>
      <c r="E12" s="5"/>
      <c r="G12" s="10">
        <v>9</v>
      </c>
      <c r="H12" s="18">
        <f t="shared" si="9"/>
        <v>44935</v>
      </c>
      <c r="I12" s="10" t="str">
        <f t="shared" si="0"/>
        <v>Mon</v>
      </c>
      <c r="J12" s="10">
        <v>5000</v>
      </c>
      <c r="K12" s="10">
        <v>59</v>
      </c>
      <c r="L12" s="20">
        <f t="shared" si="1"/>
        <v>84.745762711864401</v>
      </c>
      <c r="M12" s="10">
        <v>7600</v>
      </c>
      <c r="N12" s="10">
        <v>50</v>
      </c>
      <c r="O12" s="20">
        <f t="shared" si="2"/>
        <v>152</v>
      </c>
      <c r="P12" s="10">
        <v>5500</v>
      </c>
      <c r="Q12" s="10">
        <v>61</v>
      </c>
      <c r="R12" s="20">
        <f t="shared" si="3"/>
        <v>90.163934426229503</v>
      </c>
      <c r="S12" s="14">
        <v>25000</v>
      </c>
      <c r="T12" s="14">
        <f t="shared" si="4"/>
        <v>18100</v>
      </c>
      <c r="U12" s="14">
        <f t="shared" si="5"/>
        <v>170</v>
      </c>
      <c r="V12" s="21">
        <f t="shared" si="6"/>
        <v>106.47058823529412</v>
      </c>
      <c r="W12" s="14">
        <f t="shared" si="7"/>
        <v>-6900</v>
      </c>
      <c r="X12" s="22">
        <f t="shared" si="8"/>
        <v>0.72399999999999998</v>
      </c>
    </row>
    <row r="13" spans="2:24" ht="15" thickBot="1" x14ac:dyDescent="0.25">
      <c r="B13" s="4"/>
      <c r="C13" s="3" t="s">
        <v>6</v>
      </c>
      <c r="D13" s="24">
        <f>COUNTIF(I4:EI34,"Sat")</f>
        <v>4</v>
      </c>
      <c r="E13" s="5"/>
      <c r="G13" s="10">
        <v>10</v>
      </c>
      <c r="H13" s="18">
        <f t="shared" si="9"/>
        <v>44936</v>
      </c>
      <c r="I13" s="10" t="str">
        <f t="shared" si="0"/>
        <v>Tue</v>
      </c>
      <c r="J13" s="19">
        <v>14500</v>
      </c>
      <c r="K13" s="10">
        <v>56</v>
      </c>
      <c r="L13" s="20">
        <f t="shared" si="1"/>
        <v>258.92857142857144</v>
      </c>
      <c r="M13" s="10">
        <v>4200</v>
      </c>
      <c r="N13" s="10">
        <v>36</v>
      </c>
      <c r="O13" s="20">
        <f t="shared" si="2"/>
        <v>116.66666666666667</v>
      </c>
      <c r="P13" s="10">
        <v>3200</v>
      </c>
      <c r="Q13" s="10">
        <v>52</v>
      </c>
      <c r="R13" s="20">
        <f t="shared" si="3"/>
        <v>61.53846153846154</v>
      </c>
      <c r="S13" s="14">
        <v>25000</v>
      </c>
      <c r="T13" s="14">
        <f t="shared" si="4"/>
        <v>21900</v>
      </c>
      <c r="U13" s="14">
        <f t="shared" si="5"/>
        <v>144</v>
      </c>
      <c r="V13" s="21">
        <f t="shared" si="6"/>
        <v>152.08333333333334</v>
      </c>
      <c r="W13" s="14">
        <f t="shared" si="7"/>
        <v>-3100</v>
      </c>
      <c r="X13" s="22">
        <f t="shared" si="8"/>
        <v>0.876</v>
      </c>
    </row>
    <row r="14" spans="2:24" ht="15" thickBot="1" x14ac:dyDescent="0.25">
      <c r="B14" s="4"/>
      <c r="C14" s="3" t="s">
        <v>7</v>
      </c>
      <c r="D14" s="24">
        <f>COUNTIF(I4:I34,"Sun")</f>
        <v>5</v>
      </c>
      <c r="E14" s="5"/>
      <c r="G14" s="10">
        <v>11</v>
      </c>
      <c r="H14" s="18">
        <f t="shared" si="9"/>
        <v>44937</v>
      </c>
      <c r="I14" s="10" t="str">
        <f t="shared" si="0"/>
        <v>Wed</v>
      </c>
      <c r="J14" s="19">
        <v>18000</v>
      </c>
      <c r="K14" s="10">
        <v>68</v>
      </c>
      <c r="L14" s="20">
        <f t="shared" si="1"/>
        <v>264.70588235294116</v>
      </c>
      <c r="M14" s="10">
        <v>5700</v>
      </c>
      <c r="N14" s="10">
        <v>44</v>
      </c>
      <c r="O14" s="20">
        <f t="shared" si="2"/>
        <v>129.54545454545453</v>
      </c>
      <c r="P14" s="10">
        <v>4900</v>
      </c>
      <c r="Q14" s="10">
        <v>54</v>
      </c>
      <c r="R14" s="20">
        <f t="shared" si="3"/>
        <v>90.740740740740748</v>
      </c>
      <c r="S14" s="14">
        <v>25000</v>
      </c>
      <c r="T14" s="14">
        <f t="shared" si="4"/>
        <v>28600</v>
      </c>
      <c r="U14" s="14">
        <f t="shared" si="5"/>
        <v>166</v>
      </c>
      <c r="V14" s="21">
        <f t="shared" si="6"/>
        <v>172.28915662650601</v>
      </c>
      <c r="W14" s="14">
        <f t="shared" si="7"/>
        <v>3600</v>
      </c>
      <c r="X14" s="22">
        <f t="shared" si="8"/>
        <v>1.1439999999999999</v>
      </c>
    </row>
    <row r="15" spans="2:24" ht="15" thickBot="1" x14ac:dyDescent="0.25">
      <c r="B15" s="4"/>
      <c r="C15" s="3"/>
      <c r="D15" s="23"/>
      <c r="E15" s="5"/>
      <c r="G15" s="10">
        <v>12</v>
      </c>
      <c r="H15" s="18">
        <f t="shared" si="9"/>
        <v>44938</v>
      </c>
      <c r="I15" s="10" t="str">
        <f t="shared" si="0"/>
        <v>Thu</v>
      </c>
      <c r="J15" s="19">
        <v>9200</v>
      </c>
      <c r="K15" s="10">
        <v>63</v>
      </c>
      <c r="L15" s="20">
        <f t="shared" si="1"/>
        <v>146.03174603174602</v>
      </c>
      <c r="M15" s="10">
        <v>6000</v>
      </c>
      <c r="N15" s="10">
        <v>38</v>
      </c>
      <c r="O15" s="20">
        <f t="shared" si="2"/>
        <v>157.89473684210526</v>
      </c>
      <c r="P15" s="10">
        <v>6700</v>
      </c>
      <c r="Q15" s="10">
        <v>43</v>
      </c>
      <c r="R15" s="20">
        <f t="shared" si="3"/>
        <v>155.81395348837211</v>
      </c>
      <c r="S15" s="14">
        <v>25000</v>
      </c>
      <c r="T15" s="14">
        <f t="shared" si="4"/>
        <v>21900</v>
      </c>
      <c r="U15" s="14">
        <f t="shared" si="5"/>
        <v>144</v>
      </c>
      <c r="V15" s="21">
        <f t="shared" si="6"/>
        <v>152.08333333333334</v>
      </c>
      <c r="W15" s="14">
        <f t="shared" si="7"/>
        <v>-3100</v>
      </c>
      <c r="X15" s="22">
        <f t="shared" si="8"/>
        <v>0.876</v>
      </c>
    </row>
    <row r="16" spans="2:24" x14ac:dyDescent="0.2">
      <c r="B16" s="4"/>
      <c r="C16" s="48" t="s">
        <v>8</v>
      </c>
      <c r="D16" s="53">
        <f>MAX(T4:T34)</f>
        <v>31700</v>
      </c>
      <c r="E16" s="5"/>
      <c r="G16" s="10">
        <v>13</v>
      </c>
      <c r="H16" s="18">
        <f t="shared" si="9"/>
        <v>44939</v>
      </c>
      <c r="I16" s="10" t="str">
        <f t="shared" si="0"/>
        <v>Fri</v>
      </c>
      <c r="J16" s="19">
        <v>7600</v>
      </c>
      <c r="K16" s="10">
        <v>55</v>
      </c>
      <c r="L16" s="20">
        <f t="shared" si="1"/>
        <v>138.18181818181819</v>
      </c>
      <c r="M16" s="10">
        <v>4800</v>
      </c>
      <c r="N16" s="10">
        <v>46</v>
      </c>
      <c r="O16" s="20">
        <f t="shared" si="2"/>
        <v>104.34782608695652</v>
      </c>
      <c r="P16" s="10">
        <v>7100</v>
      </c>
      <c r="Q16" s="10">
        <v>58</v>
      </c>
      <c r="R16" s="20">
        <f t="shared" si="3"/>
        <v>122.41379310344827</v>
      </c>
      <c r="S16" s="14">
        <v>25000</v>
      </c>
      <c r="T16" s="14">
        <f t="shared" si="4"/>
        <v>19500</v>
      </c>
      <c r="U16" s="14">
        <f t="shared" si="5"/>
        <v>159</v>
      </c>
      <c r="V16" s="21">
        <f t="shared" si="6"/>
        <v>122.64150943396227</v>
      </c>
      <c r="W16" s="14">
        <f t="shared" si="7"/>
        <v>-5500</v>
      </c>
      <c r="X16" s="22">
        <f t="shared" si="8"/>
        <v>0.78</v>
      </c>
    </row>
    <row r="17" spans="2:24" ht="15" customHeight="1" thickBot="1" x14ac:dyDescent="0.25">
      <c r="B17" s="4"/>
      <c r="C17" s="48"/>
      <c r="D17" s="54"/>
      <c r="E17" s="5"/>
      <c r="G17" s="10">
        <v>14</v>
      </c>
      <c r="H17" s="18">
        <f t="shared" si="9"/>
        <v>44940</v>
      </c>
      <c r="I17" s="10" t="str">
        <f t="shared" si="0"/>
        <v>Sat</v>
      </c>
      <c r="J17" s="19">
        <v>10000</v>
      </c>
      <c r="K17" s="10">
        <v>71</v>
      </c>
      <c r="L17" s="20">
        <f t="shared" si="1"/>
        <v>140.8450704225352</v>
      </c>
      <c r="M17" s="10">
        <v>6900</v>
      </c>
      <c r="N17" s="10">
        <v>32</v>
      </c>
      <c r="O17" s="20">
        <f t="shared" si="2"/>
        <v>215.625</v>
      </c>
      <c r="P17" s="10">
        <v>4000</v>
      </c>
      <c r="Q17" s="10">
        <v>46</v>
      </c>
      <c r="R17" s="20">
        <f t="shared" si="3"/>
        <v>86.956521739130437</v>
      </c>
      <c r="S17" s="14">
        <v>25000</v>
      </c>
      <c r="T17" s="14">
        <f t="shared" si="4"/>
        <v>20900</v>
      </c>
      <c r="U17" s="14">
        <f t="shared" si="5"/>
        <v>149</v>
      </c>
      <c r="V17" s="21">
        <f t="shared" si="6"/>
        <v>140.26845637583892</v>
      </c>
      <c r="W17" s="14">
        <f t="shared" si="7"/>
        <v>-4100</v>
      </c>
      <c r="X17" s="22">
        <f t="shared" si="8"/>
        <v>0.83599999999999997</v>
      </c>
    </row>
    <row r="18" spans="2:24" ht="15" thickBot="1" x14ac:dyDescent="0.25">
      <c r="B18" s="4"/>
      <c r="C18" s="3"/>
      <c r="D18" s="23"/>
      <c r="E18" s="5"/>
      <c r="G18" s="10">
        <v>15</v>
      </c>
      <c r="H18" s="18">
        <f t="shared" si="9"/>
        <v>44941</v>
      </c>
      <c r="I18" s="10" t="str">
        <f t="shared" si="0"/>
        <v>Sun</v>
      </c>
      <c r="J18" s="19">
        <v>11000</v>
      </c>
      <c r="K18" s="10">
        <v>64</v>
      </c>
      <c r="L18" s="20">
        <f t="shared" si="1"/>
        <v>171.875</v>
      </c>
      <c r="M18" s="10">
        <v>5300</v>
      </c>
      <c r="N18" s="10">
        <v>41</v>
      </c>
      <c r="O18" s="20">
        <f t="shared" si="2"/>
        <v>129.26829268292684</v>
      </c>
      <c r="P18" s="10">
        <v>2100</v>
      </c>
      <c r="Q18" s="10">
        <v>65</v>
      </c>
      <c r="R18" s="20">
        <f t="shared" si="3"/>
        <v>32.307692307692307</v>
      </c>
      <c r="S18" s="14">
        <v>25000</v>
      </c>
      <c r="T18" s="14">
        <f t="shared" si="4"/>
        <v>18400</v>
      </c>
      <c r="U18" s="14">
        <f t="shared" si="5"/>
        <v>170</v>
      </c>
      <c r="V18" s="21">
        <f t="shared" si="6"/>
        <v>108.23529411764706</v>
      </c>
      <c r="W18" s="14">
        <f t="shared" si="7"/>
        <v>-6600</v>
      </c>
      <c r="X18" s="22">
        <f t="shared" si="8"/>
        <v>0.73599999999999999</v>
      </c>
    </row>
    <row r="19" spans="2:24" x14ac:dyDescent="0.2">
      <c r="B19" s="4"/>
      <c r="C19" s="48" t="s">
        <v>9</v>
      </c>
      <c r="D19" s="53">
        <f>MIN(T4:T34)</f>
        <v>13700</v>
      </c>
      <c r="E19" s="5"/>
      <c r="G19" s="10">
        <v>16</v>
      </c>
      <c r="H19" s="18">
        <f t="shared" si="9"/>
        <v>44942</v>
      </c>
      <c r="I19" s="10" t="str">
        <f t="shared" si="0"/>
        <v>Mon</v>
      </c>
      <c r="J19" s="19">
        <v>13500</v>
      </c>
      <c r="K19" s="10">
        <v>70</v>
      </c>
      <c r="L19" s="20">
        <f t="shared" si="1"/>
        <v>192.85714285714286</v>
      </c>
      <c r="M19" s="10">
        <v>7300</v>
      </c>
      <c r="N19" s="10">
        <v>49</v>
      </c>
      <c r="O19" s="20">
        <f t="shared" si="2"/>
        <v>148.9795918367347</v>
      </c>
      <c r="P19" s="10">
        <v>5800</v>
      </c>
      <c r="Q19" s="10">
        <v>51</v>
      </c>
      <c r="R19" s="20">
        <f t="shared" si="3"/>
        <v>113.72549019607843</v>
      </c>
      <c r="S19" s="14">
        <v>25000</v>
      </c>
      <c r="T19" s="14">
        <f t="shared" si="4"/>
        <v>26600</v>
      </c>
      <c r="U19" s="14">
        <f t="shared" si="5"/>
        <v>170</v>
      </c>
      <c r="V19" s="21">
        <f t="shared" si="6"/>
        <v>156.47058823529412</v>
      </c>
      <c r="W19" s="14">
        <f t="shared" si="7"/>
        <v>1600</v>
      </c>
      <c r="X19" s="22">
        <f t="shared" si="8"/>
        <v>1.0640000000000001</v>
      </c>
    </row>
    <row r="20" spans="2:24" ht="15" customHeight="1" thickBot="1" x14ac:dyDescent="0.25">
      <c r="B20" s="4"/>
      <c r="C20" s="48"/>
      <c r="D20" s="54"/>
      <c r="E20" s="5"/>
      <c r="G20" s="10">
        <v>17</v>
      </c>
      <c r="H20" s="18">
        <f t="shared" si="9"/>
        <v>44943</v>
      </c>
      <c r="I20" s="10" t="str">
        <f t="shared" si="0"/>
        <v>Tue</v>
      </c>
      <c r="J20" s="19">
        <v>6700</v>
      </c>
      <c r="K20" s="10">
        <v>60</v>
      </c>
      <c r="L20" s="20">
        <f t="shared" si="1"/>
        <v>111.66666666666667</v>
      </c>
      <c r="M20" s="10">
        <v>6200</v>
      </c>
      <c r="N20" s="10">
        <v>34</v>
      </c>
      <c r="O20" s="20">
        <f t="shared" si="2"/>
        <v>182.35294117647058</v>
      </c>
      <c r="P20" s="10">
        <v>8700</v>
      </c>
      <c r="Q20" s="10">
        <v>59</v>
      </c>
      <c r="R20" s="20">
        <f t="shared" si="3"/>
        <v>147.45762711864407</v>
      </c>
      <c r="S20" s="14">
        <v>25000</v>
      </c>
      <c r="T20" s="14">
        <f t="shared" si="4"/>
        <v>21600</v>
      </c>
      <c r="U20" s="14">
        <f t="shared" si="5"/>
        <v>153</v>
      </c>
      <c r="V20" s="21">
        <f t="shared" si="6"/>
        <v>141.1764705882353</v>
      </c>
      <c r="W20" s="14">
        <f t="shared" si="7"/>
        <v>-3400</v>
      </c>
      <c r="X20" s="22">
        <f t="shared" si="8"/>
        <v>0.86399999999999999</v>
      </c>
    </row>
    <row r="21" spans="2:24" ht="15" thickBot="1" x14ac:dyDescent="0.25">
      <c r="B21" s="4"/>
      <c r="C21" s="3"/>
      <c r="D21" s="23"/>
      <c r="E21" s="5"/>
      <c r="G21" s="10">
        <v>18</v>
      </c>
      <c r="H21" s="18">
        <f t="shared" si="9"/>
        <v>44944</v>
      </c>
      <c r="I21" s="10" t="str">
        <f t="shared" si="0"/>
        <v>Wed</v>
      </c>
      <c r="J21" s="19">
        <v>8800</v>
      </c>
      <c r="K21" s="10">
        <v>75</v>
      </c>
      <c r="L21" s="20">
        <f t="shared" si="1"/>
        <v>117.33333333333333</v>
      </c>
      <c r="M21" s="10">
        <v>3100</v>
      </c>
      <c r="N21" s="10">
        <v>47</v>
      </c>
      <c r="O21" s="20">
        <f t="shared" si="2"/>
        <v>65.957446808510639</v>
      </c>
      <c r="P21" s="10">
        <v>2900</v>
      </c>
      <c r="Q21" s="10">
        <v>47</v>
      </c>
      <c r="R21" s="20">
        <f t="shared" si="3"/>
        <v>61.702127659574465</v>
      </c>
      <c r="S21" s="14">
        <v>25000</v>
      </c>
      <c r="T21" s="14">
        <f t="shared" si="4"/>
        <v>14800</v>
      </c>
      <c r="U21" s="14">
        <f t="shared" si="5"/>
        <v>169</v>
      </c>
      <c r="V21" s="21">
        <f t="shared" si="6"/>
        <v>87.573964497041416</v>
      </c>
      <c r="W21" s="14">
        <f t="shared" si="7"/>
        <v>-10200</v>
      </c>
      <c r="X21" s="22">
        <f t="shared" si="8"/>
        <v>0.59199999999999997</v>
      </c>
    </row>
    <row r="22" spans="2:24" ht="15" thickBot="1" x14ac:dyDescent="0.25">
      <c r="B22" s="4"/>
      <c r="C22" s="3" t="s">
        <v>10</v>
      </c>
      <c r="D22" s="24" t="str">
        <f>IF(T35&gt;S35,"yes","no")</f>
        <v>no</v>
      </c>
      <c r="E22" s="5"/>
      <c r="G22" s="10">
        <v>19</v>
      </c>
      <c r="H22" s="18">
        <f t="shared" si="9"/>
        <v>44945</v>
      </c>
      <c r="I22" s="10" t="str">
        <f t="shared" si="0"/>
        <v>Thu</v>
      </c>
      <c r="J22" s="19">
        <v>9500</v>
      </c>
      <c r="K22" s="10">
        <v>62</v>
      </c>
      <c r="L22" s="20">
        <f t="shared" si="1"/>
        <v>153.2258064516129</v>
      </c>
      <c r="M22" s="10">
        <v>4900</v>
      </c>
      <c r="N22" s="10">
        <v>30</v>
      </c>
      <c r="O22" s="20">
        <f t="shared" si="2"/>
        <v>163.33333333333334</v>
      </c>
      <c r="P22" s="10">
        <v>7500</v>
      </c>
      <c r="Q22" s="10">
        <v>49</v>
      </c>
      <c r="R22" s="20">
        <f t="shared" si="3"/>
        <v>153.0612244897959</v>
      </c>
      <c r="S22" s="14">
        <v>25000</v>
      </c>
      <c r="T22" s="14">
        <f t="shared" si="4"/>
        <v>21900</v>
      </c>
      <c r="U22" s="14">
        <f t="shared" si="5"/>
        <v>141</v>
      </c>
      <c r="V22" s="21">
        <f t="shared" si="6"/>
        <v>155.31914893617022</v>
      </c>
      <c r="W22" s="14">
        <f t="shared" si="7"/>
        <v>-3100</v>
      </c>
      <c r="X22" s="22">
        <f t="shared" si="8"/>
        <v>0.876</v>
      </c>
    </row>
    <row r="23" spans="2:24" ht="15" thickBot="1" x14ac:dyDescent="0.25">
      <c r="B23" s="4"/>
      <c r="C23" s="3"/>
      <c r="D23" s="23"/>
      <c r="E23" s="5"/>
      <c r="G23" s="10">
        <v>20</v>
      </c>
      <c r="H23" s="18">
        <f t="shared" si="9"/>
        <v>44946</v>
      </c>
      <c r="I23" s="10" t="str">
        <f t="shared" si="0"/>
        <v>Fri</v>
      </c>
      <c r="J23" s="19">
        <v>11500</v>
      </c>
      <c r="K23" s="10">
        <v>67</v>
      </c>
      <c r="L23" s="20">
        <f t="shared" si="1"/>
        <v>171.64179104477611</v>
      </c>
      <c r="M23" s="10">
        <v>7000</v>
      </c>
      <c r="N23" s="10">
        <v>40</v>
      </c>
      <c r="O23" s="20">
        <f t="shared" si="2"/>
        <v>175</v>
      </c>
      <c r="P23" s="10">
        <v>8100</v>
      </c>
      <c r="Q23" s="10">
        <v>45</v>
      </c>
      <c r="R23" s="20">
        <f t="shared" si="3"/>
        <v>180</v>
      </c>
      <c r="S23" s="14">
        <v>25000</v>
      </c>
      <c r="T23" s="14">
        <f t="shared" si="4"/>
        <v>26600</v>
      </c>
      <c r="U23" s="14">
        <f t="shared" si="5"/>
        <v>152</v>
      </c>
      <c r="V23" s="21">
        <f t="shared" si="6"/>
        <v>175</v>
      </c>
      <c r="W23" s="14">
        <f t="shared" si="7"/>
        <v>1600</v>
      </c>
      <c r="X23" s="22">
        <f t="shared" si="8"/>
        <v>1.0640000000000001</v>
      </c>
    </row>
    <row r="24" spans="2:24" ht="15" thickBot="1" x14ac:dyDescent="0.25">
      <c r="B24" s="4"/>
      <c r="C24" s="3" t="s">
        <v>11</v>
      </c>
      <c r="D24" s="24">
        <f>T35</f>
        <v>662000</v>
      </c>
      <c r="E24" s="5"/>
      <c r="G24" s="10">
        <v>21</v>
      </c>
      <c r="H24" s="18">
        <f t="shared" si="9"/>
        <v>44947</v>
      </c>
      <c r="I24" s="10" t="str">
        <f t="shared" si="0"/>
        <v>Sat</v>
      </c>
      <c r="J24" s="19">
        <v>12300</v>
      </c>
      <c r="K24" s="10">
        <v>77</v>
      </c>
      <c r="L24" s="20">
        <f t="shared" si="1"/>
        <v>159.74025974025975</v>
      </c>
      <c r="M24" s="10">
        <v>5600</v>
      </c>
      <c r="N24" s="10">
        <v>43</v>
      </c>
      <c r="O24" s="20">
        <f t="shared" si="2"/>
        <v>130.23255813953489</v>
      </c>
      <c r="P24" s="10">
        <v>6400</v>
      </c>
      <c r="Q24" s="10">
        <v>62</v>
      </c>
      <c r="R24" s="20">
        <f t="shared" si="3"/>
        <v>103.2258064516129</v>
      </c>
      <c r="S24" s="14">
        <v>25000</v>
      </c>
      <c r="T24" s="14">
        <f t="shared" si="4"/>
        <v>24300</v>
      </c>
      <c r="U24" s="14">
        <f t="shared" si="5"/>
        <v>182</v>
      </c>
      <c r="V24" s="21">
        <f t="shared" si="6"/>
        <v>133.5164835164835</v>
      </c>
      <c r="W24" s="14">
        <f t="shared" si="7"/>
        <v>-700</v>
      </c>
      <c r="X24" s="22">
        <f t="shared" si="8"/>
        <v>0.97199999999999998</v>
      </c>
    </row>
    <row r="25" spans="2:24" ht="15" thickBot="1" x14ac:dyDescent="0.25">
      <c r="B25" s="4"/>
      <c r="C25" s="3"/>
      <c r="D25" s="23"/>
      <c r="E25" s="5"/>
      <c r="G25" s="10">
        <v>22</v>
      </c>
      <c r="H25" s="18">
        <f t="shared" si="9"/>
        <v>44948</v>
      </c>
      <c r="I25" s="10" t="str">
        <f t="shared" si="0"/>
        <v>Sun</v>
      </c>
      <c r="J25" s="19">
        <v>8900</v>
      </c>
      <c r="K25" s="10">
        <v>52</v>
      </c>
      <c r="L25" s="20">
        <f t="shared" si="1"/>
        <v>171.15384615384616</v>
      </c>
      <c r="M25" s="10">
        <v>3500</v>
      </c>
      <c r="N25" s="10">
        <v>35</v>
      </c>
      <c r="O25" s="20">
        <f t="shared" si="2"/>
        <v>100</v>
      </c>
      <c r="P25" s="10">
        <v>5600</v>
      </c>
      <c r="Q25" s="10">
        <v>55</v>
      </c>
      <c r="R25" s="20">
        <f t="shared" si="3"/>
        <v>101.81818181818181</v>
      </c>
      <c r="S25" s="14">
        <v>25000</v>
      </c>
      <c r="T25" s="14">
        <f t="shared" si="4"/>
        <v>18000</v>
      </c>
      <c r="U25" s="14">
        <f t="shared" si="5"/>
        <v>142</v>
      </c>
      <c r="V25" s="21">
        <f t="shared" si="6"/>
        <v>126.7605633802817</v>
      </c>
      <c r="W25" s="14">
        <f t="shared" si="7"/>
        <v>-7000</v>
      </c>
      <c r="X25" s="22">
        <f t="shared" si="8"/>
        <v>0.72</v>
      </c>
    </row>
    <row r="26" spans="2:24" ht="15" thickBot="1" x14ac:dyDescent="0.25">
      <c r="B26" s="4"/>
      <c r="C26" s="3" t="s">
        <v>12</v>
      </c>
      <c r="D26" s="31">
        <f>AVERAGE(T4:T34)</f>
        <v>21354.83870967742</v>
      </c>
      <c r="E26" s="5"/>
      <c r="G26" s="10">
        <v>23</v>
      </c>
      <c r="H26" s="18">
        <f t="shared" si="9"/>
        <v>44949</v>
      </c>
      <c r="I26" s="10" t="str">
        <f t="shared" si="0"/>
        <v>Mon</v>
      </c>
      <c r="J26" s="19">
        <v>7600</v>
      </c>
      <c r="K26" s="10">
        <v>54</v>
      </c>
      <c r="L26" s="20">
        <f t="shared" si="1"/>
        <v>140.74074074074073</v>
      </c>
      <c r="M26" s="10">
        <v>5100</v>
      </c>
      <c r="N26" s="10">
        <v>37</v>
      </c>
      <c r="O26" s="20">
        <f t="shared" si="2"/>
        <v>137.83783783783784</v>
      </c>
      <c r="P26" s="10">
        <v>1700</v>
      </c>
      <c r="Q26" s="10">
        <v>50</v>
      </c>
      <c r="R26" s="20">
        <f t="shared" si="3"/>
        <v>34</v>
      </c>
      <c r="S26" s="14">
        <v>25000</v>
      </c>
      <c r="T26" s="14">
        <f t="shared" si="4"/>
        <v>14400</v>
      </c>
      <c r="U26" s="14">
        <f t="shared" si="5"/>
        <v>141</v>
      </c>
      <c r="V26" s="21">
        <f t="shared" si="6"/>
        <v>102.12765957446808</v>
      </c>
      <c r="W26" s="14">
        <f t="shared" si="7"/>
        <v>-10600</v>
      </c>
      <c r="X26" s="22">
        <f t="shared" si="8"/>
        <v>0.57599999999999996</v>
      </c>
    </row>
    <row r="27" spans="2:24" ht="15" thickBot="1" x14ac:dyDescent="0.25">
      <c r="B27" s="4"/>
      <c r="C27" s="3"/>
      <c r="D27" s="23"/>
      <c r="E27" s="5"/>
      <c r="G27" s="10">
        <v>24</v>
      </c>
      <c r="H27" s="18">
        <f t="shared" si="9"/>
        <v>44950</v>
      </c>
      <c r="I27" s="10" t="str">
        <f t="shared" si="0"/>
        <v>Tue</v>
      </c>
      <c r="J27" s="19">
        <v>14200</v>
      </c>
      <c r="K27" s="10">
        <v>64</v>
      </c>
      <c r="L27" s="20">
        <f t="shared" si="1"/>
        <v>221.875</v>
      </c>
      <c r="M27" s="10">
        <v>5800</v>
      </c>
      <c r="N27" s="10">
        <v>45</v>
      </c>
      <c r="O27" s="20">
        <f t="shared" si="2"/>
        <v>128.88888888888889</v>
      </c>
      <c r="P27" s="10">
        <v>4200</v>
      </c>
      <c r="Q27" s="10">
        <v>64</v>
      </c>
      <c r="R27" s="20">
        <f t="shared" si="3"/>
        <v>65.625</v>
      </c>
      <c r="S27" s="14">
        <v>25000</v>
      </c>
      <c r="T27" s="14">
        <f t="shared" si="4"/>
        <v>24200</v>
      </c>
      <c r="U27" s="14">
        <f t="shared" si="5"/>
        <v>173</v>
      </c>
      <c r="V27" s="21">
        <f t="shared" si="6"/>
        <v>139.88439306358381</v>
      </c>
      <c r="W27" s="14">
        <f t="shared" si="7"/>
        <v>-800</v>
      </c>
      <c r="X27" s="22">
        <f t="shared" si="8"/>
        <v>0.96799999999999997</v>
      </c>
    </row>
    <row r="28" spans="2:24" ht="15" thickBot="1" x14ac:dyDescent="0.25">
      <c r="B28" s="4"/>
      <c r="C28" s="3" t="s">
        <v>13</v>
      </c>
      <c r="D28" s="24">
        <f>J35</f>
        <v>327600</v>
      </c>
      <c r="E28" s="5"/>
      <c r="G28" s="10">
        <v>25</v>
      </c>
      <c r="H28" s="18">
        <f t="shared" si="9"/>
        <v>44951</v>
      </c>
      <c r="I28" s="10" t="str">
        <f t="shared" si="0"/>
        <v>Wed</v>
      </c>
      <c r="J28" s="19">
        <v>6400</v>
      </c>
      <c r="K28" s="10">
        <v>61</v>
      </c>
      <c r="L28" s="20">
        <f t="shared" si="1"/>
        <v>104.91803278688525</v>
      </c>
      <c r="M28" s="10">
        <v>7400</v>
      </c>
      <c r="N28" s="10">
        <v>31</v>
      </c>
      <c r="O28" s="20">
        <f t="shared" si="2"/>
        <v>238.70967741935485</v>
      </c>
      <c r="P28" s="10">
        <v>8400</v>
      </c>
      <c r="Q28" s="10">
        <v>53</v>
      </c>
      <c r="R28" s="20">
        <f t="shared" si="3"/>
        <v>158.49056603773585</v>
      </c>
      <c r="S28" s="14">
        <v>25000</v>
      </c>
      <c r="T28" s="14">
        <f t="shared" si="4"/>
        <v>22200</v>
      </c>
      <c r="U28" s="14">
        <f t="shared" si="5"/>
        <v>145</v>
      </c>
      <c r="V28" s="21">
        <f t="shared" si="6"/>
        <v>153.10344827586206</v>
      </c>
      <c r="W28" s="14">
        <f t="shared" si="7"/>
        <v>-2800</v>
      </c>
      <c r="X28" s="22">
        <f t="shared" si="8"/>
        <v>0.88800000000000001</v>
      </c>
    </row>
    <row r="29" spans="2:24" ht="15" thickBot="1" x14ac:dyDescent="0.25">
      <c r="B29" s="4"/>
      <c r="C29" s="3" t="s">
        <v>14</v>
      </c>
      <c r="D29" s="24">
        <f>M35</f>
        <v>172200</v>
      </c>
      <c r="E29" s="5"/>
      <c r="G29" s="10">
        <v>26</v>
      </c>
      <c r="H29" s="18">
        <f t="shared" si="9"/>
        <v>44952</v>
      </c>
      <c r="I29" s="10" t="str">
        <f t="shared" si="0"/>
        <v>Thu</v>
      </c>
      <c r="J29" s="19">
        <v>7800</v>
      </c>
      <c r="K29" s="10">
        <v>69</v>
      </c>
      <c r="L29" s="20">
        <f t="shared" si="1"/>
        <v>113.04347826086956</v>
      </c>
      <c r="M29" s="10">
        <v>3600</v>
      </c>
      <c r="N29" s="10">
        <v>48</v>
      </c>
      <c r="O29" s="20">
        <f t="shared" si="2"/>
        <v>75</v>
      </c>
      <c r="P29" s="10">
        <v>2300</v>
      </c>
      <c r="Q29" s="10">
        <v>42</v>
      </c>
      <c r="R29" s="20">
        <f t="shared" si="3"/>
        <v>54.761904761904759</v>
      </c>
      <c r="S29" s="14">
        <v>25000</v>
      </c>
      <c r="T29" s="14">
        <f t="shared" si="4"/>
        <v>13700</v>
      </c>
      <c r="U29" s="14">
        <f t="shared" si="5"/>
        <v>159</v>
      </c>
      <c r="V29" s="21">
        <f t="shared" si="6"/>
        <v>86.163522012578611</v>
      </c>
      <c r="W29" s="14">
        <f t="shared" si="7"/>
        <v>-11300</v>
      </c>
      <c r="X29" s="22">
        <f t="shared" si="8"/>
        <v>0.54800000000000004</v>
      </c>
    </row>
    <row r="30" spans="2:24" ht="15" thickBot="1" x14ac:dyDescent="0.25">
      <c r="B30" s="4"/>
      <c r="C30" s="3" t="s">
        <v>15</v>
      </c>
      <c r="D30" s="24">
        <f>P35</f>
        <v>162200</v>
      </c>
      <c r="E30" s="5"/>
      <c r="G30" s="10">
        <v>27</v>
      </c>
      <c r="H30" s="18">
        <f t="shared" si="9"/>
        <v>44953</v>
      </c>
      <c r="I30" s="10" t="str">
        <f t="shared" si="0"/>
        <v>Fri</v>
      </c>
      <c r="J30" s="19">
        <v>17400</v>
      </c>
      <c r="K30" s="10">
        <v>58</v>
      </c>
      <c r="L30" s="20">
        <f t="shared" si="1"/>
        <v>300</v>
      </c>
      <c r="M30" s="10">
        <v>5900</v>
      </c>
      <c r="N30" s="10">
        <v>36</v>
      </c>
      <c r="O30" s="20">
        <f t="shared" si="2"/>
        <v>163.88888888888889</v>
      </c>
      <c r="P30" s="10">
        <v>6600</v>
      </c>
      <c r="Q30" s="10">
        <v>56</v>
      </c>
      <c r="R30" s="20">
        <f t="shared" si="3"/>
        <v>117.85714285714286</v>
      </c>
      <c r="S30" s="14">
        <v>25000</v>
      </c>
      <c r="T30" s="14">
        <f t="shared" si="4"/>
        <v>29900</v>
      </c>
      <c r="U30" s="14">
        <f t="shared" si="5"/>
        <v>150</v>
      </c>
      <c r="V30" s="21">
        <f t="shared" si="6"/>
        <v>199.33333333333334</v>
      </c>
      <c r="W30" s="14">
        <f t="shared" si="7"/>
        <v>4900</v>
      </c>
      <c r="X30" s="22">
        <f t="shared" si="8"/>
        <v>1.196</v>
      </c>
    </row>
    <row r="31" spans="2:24" ht="15" thickBot="1" x14ac:dyDescent="0.25">
      <c r="B31" s="4"/>
      <c r="C31" s="3"/>
      <c r="D31" s="23"/>
      <c r="E31" s="5"/>
      <c r="G31" s="10">
        <v>28</v>
      </c>
      <c r="H31" s="18">
        <f t="shared" si="9"/>
        <v>44954</v>
      </c>
      <c r="I31" s="10" t="str">
        <f t="shared" si="0"/>
        <v>Sat</v>
      </c>
      <c r="J31" s="19">
        <v>9500</v>
      </c>
      <c r="K31" s="10">
        <v>72</v>
      </c>
      <c r="L31" s="20">
        <f t="shared" si="1"/>
        <v>131.94444444444446</v>
      </c>
      <c r="M31" s="10">
        <v>5400</v>
      </c>
      <c r="N31" s="10">
        <v>50</v>
      </c>
      <c r="O31" s="20">
        <f t="shared" si="2"/>
        <v>108</v>
      </c>
      <c r="P31" s="10">
        <v>5900</v>
      </c>
      <c r="Q31" s="10">
        <v>60</v>
      </c>
      <c r="R31" s="20">
        <f t="shared" si="3"/>
        <v>98.333333333333329</v>
      </c>
      <c r="S31" s="14">
        <v>25000</v>
      </c>
      <c r="T31" s="14">
        <f t="shared" si="4"/>
        <v>20800</v>
      </c>
      <c r="U31" s="14">
        <f t="shared" si="5"/>
        <v>182</v>
      </c>
      <c r="V31" s="21">
        <f t="shared" si="6"/>
        <v>114.28571428571429</v>
      </c>
      <c r="W31" s="14">
        <f t="shared" si="7"/>
        <v>-4200</v>
      </c>
      <c r="X31" s="22">
        <f t="shared" si="8"/>
        <v>0.83199999999999996</v>
      </c>
    </row>
    <row r="32" spans="2:24" ht="15" thickBot="1" x14ac:dyDescent="0.25">
      <c r="B32" s="4"/>
      <c r="C32" s="3" t="s">
        <v>16</v>
      </c>
      <c r="D32" s="24">
        <f>SUM(D28:D30)</f>
        <v>662000</v>
      </c>
      <c r="E32" s="5"/>
      <c r="G32" s="10">
        <v>29</v>
      </c>
      <c r="H32" s="18">
        <f t="shared" si="9"/>
        <v>44955</v>
      </c>
      <c r="I32" s="10" t="str">
        <f t="shared" si="0"/>
        <v>Sun</v>
      </c>
      <c r="J32" s="19">
        <v>6200</v>
      </c>
      <c r="K32" s="10">
        <v>53</v>
      </c>
      <c r="L32" s="20">
        <f t="shared" si="1"/>
        <v>116.98113207547169</v>
      </c>
      <c r="M32" s="10">
        <v>3800</v>
      </c>
      <c r="N32" s="10">
        <v>33</v>
      </c>
      <c r="O32" s="20">
        <f t="shared" si="2"/>
        <v>115.15151515151516</v>
      </c>
      <c r="P32" s="10">
        <v>3800</v>
      </c>
      <c r="Q32" s="10">
        <v>44</v>
      </c>
      <c r="R32" s="20">
        <f t="shared" si="3"/>
        <v>86.36363636363636</v>
      </c>
      <c r="S32" s="14">
        <v>25000</v>
      </c>
      <c r="T32" s="14">
        <f t="shared" si="4"/>
        <v>13800</v>
      </c>
      <c r="U32" s="14">
        <f t="shared" si="5"/>
        <v>130</v>
      </c>
      <c r="V32" s="21">
        <f t="shared" si="6"/>
        <v>106.15384615384616</v>
      </c>
      <c r="W32" s="14">
        <f t="shared" si="7"/>
        <v>-11200</v>
      </c>
      <c r="X32" s="22">
        <f t="shared" si="8"/>
        <v>0.55200000000000005</v>
      </c>
    </row>
    <row r="33" spans="2:24" ht="15" thickBot="1" x14ac:dyDescent="0.25">
      <c r="B33" s="4"/>
      <c r="C33" s="3" t="s">
        <v>17</v>
      </c>
      <c r="D33" s="24">
        <v>685000</v>
      </c>
      <c r="E33" s="5"/>
      <c r="G33" s="10">
        <v>30</v>
      </c>
      <c r="H33" s="18">
        <f t="shared" si="9"/>
        <v>44956</v>
      </c>
      <c r="I33" s="10" t="str">
        <f t="shared" si="0"/>
        <v>Mon</v>
      </c>
      <c r="J33" s="19">
        <v>10800</v>
      </c>
      <c r="K33" s="10">
        <v>73</v>
      </c>
      <c r="L33" s="20">
        <f t="shared" si="1"/>
        <v>147.94520547945206</v>
      </c>
      <c r="M33" s="10">
        <v>7500</v>
      </c>
      <c r="N33" s="10">
        <v>44</v>
      </c>
      <c r="O33" s="20">
        <f t="shared" si="2"/>
        <v>170.45454545454547</v>
      </c>
      <c r="P33" s="10">
        <v>8000</v>
      </c>
      <c r="Q33" s="10">
        <v>48</v>
      </c>
      <c r="R33" s="20">
        <f t="shared" si="3"/>
        <v>166.66666666666666</v>
      </c>
      <c r="S33" s="14">
        <v>25000</v>
      </c>
      <c r="T33" s="14">
        <f t="shared" si="4"/>
        <v>26300</v>
      </c>
      <c r="U33" s="14">
        <f t="shared" si="5"/>
        <v>165</v>
      </c>
      <c r="V33" s="21">
        <f t="shared" si="6"/>
        <v>159.39393939393941</v>
      </c>
      <c r="W33" s="14">
        <f t="shared" si="7"/>
        <v>1300</v>
      </c>
      <c r="X33" s="22">
        <f t="shared" si="8"/>
        <v>1.052</v>
      </c>
    </row>
    <row r="34" spans="2:24" ht="15" thickBot="1" x14ac:dyDescent="0.25">
      <c r="B34" s="6"/>
      <c r="C34" s="3" t="s">
        <v>18</v>
      </c>
      <c r="D34" s="25">
        <f>D32-D33</f>
        <v>-23000</v>
      </c>
      <c r="E34" s="7"/>
      <c r="G34" s="10">
        <v>31</v>
      </c>
      <c r="H34" s="18">
        <f t="shared" si="9"/>
        <v>44957</v>
      </c>
      <c r="I34" s="10" t="str">
        <f t="shared" si="0"/>
        <v>Tue</v>
      </c>
      <c r="J34" s="19">
        <v>8700</v>
      </c>
      <c r="K34" s="10">
        <v>57</v>
      </c>
      <c r="L34" s="20">
        <f t="shared" si="1"/>
        <v>152.63157894736841</v>
      </c>
      <c r="M34" s="10">
        <v>4600</v>
      </c>
      <c r="N34" s="10">
        <v>39</v>
      </c>
      <c r="O34" s="20">
        <f t="shared" si="2"/>
        <v>117.94871794871794</v>
      </c>
      <c r="P34" s="10">
        <v>1000</v>
      </c>
      <c r="Q34" s="10">
        <v>41</v>
      </c>
      <c r="R34" s="20">
        <f t="shared" si="3"/>
        <v>24.390243902439025</v>
      </c>
      <c r="S34" s="14">
        <v>25000</v>
      </c>
      <c r="T34" s="14">
        <f t="shared" si="4"/>
        <v>14300</v>
      </c>
      <c r="U34" s="14">
        <f t="shared" si="5"/>
        <v>137</v>
      </c>
      <c r="V34" s="21">
        <f t="shared" si="6"/>
        <v>104.37956204379562</v>
      </c>
      <c r="W34" s="14">
        <f t="shared" si="7"/>
        <v>-10700</v>
      </c>
      <c r="X34" s="22">
        <f t="shared" si="8"/>
        <v>0.57199999999999995</v>
      </c>
    </row>
    <row r="35" spans="2:24" ht="48.75" customHeight="1" thickBot="1" x14ac:dyDescent="0.4">
      <c r="B35" s="6"/>
      <c r="C35" s="8"/>
      <c r="D35" s="32">
        <f>(D32-D33)/D33</f>
        <v>-3.3576642335766425E-2</v>
      </c>
      <c r="E35" s="9"/>
      <c r="G35" s="45" t="s">
        <v>35</v>
      </c>
      <c r="H35" s="46"/>
      <c r="I35" s="47"/>
      <c r="J35" s="27">
        <f>SUM(J4:J34)</f>
        <v>327600</v>
      </c>
      <c r="K35" s="27">
        <f t="shared" ref="K35:S35" si="10">SUM(K4:K34)</f>
        <v>1978</v>
      </c>
      <c r="L35" s="27"/>
      <c r="M35" s="28">
        <f t="shared" si="10"/>
        <v>172200</v>
      </c>
      <c r="N35" s="28">
        <f t="shared" si="10"/>
        <v>1238</v>
      </c>
      <c r="O35" s="28"/>
      <c r="P35" s="29">
        <f t="shared" si="10"/>
        <v>162200</v>
      </c>
      <c r="Q35" s="29">
        <f t="shared" si="10"/>
        <v>1624</v>
      </c>
      <c r="R35" s="29"/>
      <c r="S35" s="30">
        <f t="shared" si="10"/>
        <v>775000</v>
      </c>
      <c r="T35" s="30">
        <f t="shared" ref="T35" si="11">SUM(T4:T34)</f>
        <v>662000</v>
      </c>
      <c r="U35" s="30">
        <f t="shared" ref="U35" si="12">SUM(U4:U34)</f>
        <v>4840</v>
      </c>
      <c r="V35" s="30"/>
      <c r="W35" s="30">
        <f t="shared" ref="W35" si="13">SUM(W4:W34)</f>
        <v>-113000</v>
      </c>
      <c r="X35" s="26"/>
    </row>
  </sheetData>
  <mergeCells count="9">
    <mergeCell ref="G35:I35"/>
    <mergeCell ref="C16:C17"/>
    <mergeCell ref="C19:C20"/>
    <mergeCell ref="S2:W2"/>
    <mergeCell ref="H2:R2"/>
    <mergeCell ref="D16:D17"/>
    <mergeCell ref="D19:D20"/>
    <mergeCell ref="B2:C2"/>
    <mergeCell ref="D2:E2"/>
  </mergeCells>
  <conditionalFormatting sqref="I4:I34">
    <cfRule type="cellIs" dxfId="95" priority="8" operator="equal">
      <formula>"sun"</formula>
    </cfRule>
    <cfRule type="cellIs" dxfId="94" priority="9" operator="equal">
      <formula>"sat"</formula>
    </cfRule>
  </conditionalFormatting>
  <conditionalFormatting sqref="D35">
    <cfRule type="cellIs" dxfId="93" priority="3" operator="lessThan">
      <formula>0</formula>
    </cfRule>
    <cfRule type="cellIs" dxfId="92" priority="7" operator="greaterThan">
      <formula>0</formula>
    </cfRule>
  </conditionalFormatting>
  <conditionalFormatting sqref="D34">
    <cfRule type="cellIs" dxfId="91" priority="4" operator="lessThan">
      <formula>0</formula>
    </cfRule>
    <cfRule type="cellIs" dxfId="90" priority="5" operator="greaterThan">
      <formula>0</formula>
    </cfRule>
  </conditionalFormatting>
  <conditionalFormatting sqref="D22">
    <cfRule type="cellIs" dxfId="89" priority="1" operator="equal">
      <formula>"no"</formula>
    </cfRule>
    <cfRule type="cellIs" dxfId="88" priority="2" operator="equal">
      <formula>"yes"</formula>
    </cfRule>
  </conditionalFormatting>
  <dataValidations count="2">
    <dataValidation type="list" allowBlank="1" showInputMessage="1" showErrorMessage="1" sqref="D3">
      <formula1>"JANUARY ,FEBRUARY, MARCH, APRIL, MAY, JUNE, JULY, AUGUST, SEPTEMBER, OCTOBER, NOVEMBER, DECEMBER"</formula1>
    </dataValidation>
    <dataValidation type="list" allowBlank="1" showInputMessage="1" showErrorMessage="1" sqref="D5">
      <formula1>"2020, 2021, 2022, 2023, 2024, 2025, 2026, 2027, 2028, 2029, 2030"</formula1>
    </dataValidation>
  </dataValidations>
  <hyperlinks>
    <hyperlink ref="B2:C2" location="HOME!A1" display="Home                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5"/>
  <sheetViews>
    <sheetView showGridLines="0" zoomScale="70" zoomScaleNormal="70" workbookViewId="0">
      <selection activeCell="C6" sqref="C6"/>
    </sheetView>
  </sheetViews>
  <sheetFormatPr defaultRowHeight="14.25" x14ac:dyDescent="0.2"/>
  <cols>
    <col min="1" max="1" width="9.140625" style="1"/>
    <col min="2" max="2" width="3.7109375" style="1" customWidth="1"/>
    <col min="3" max="3" width="29.42578125" style="2" bestFit="1" customWidth="1"/>
    <col min="4" max="4" width="15.42578125" style="1" customWidth="1"/>
    <col min="5" max="6" width="9.140625" style="1"/>
    <col min="7" max="7" width="6.5703125" style="1" bestFit="1" customWidth="1"/>
    <col min="8" max="8" width="11.7109375" style="1" bestFit="1" customWidth="1"/>
    <col min="9" max="9" width="5.85546875" style="1" bestFit="1" customWidth="1"/>
    <col min="10" max="10" width="14.28515625" style="1" bestFit="1" customWidth="1"/>
    <col min="11" max="11" width="15.85546875" style="1" bestFit="1" customWidth="1"/>
    <col min="12" max="12" width="10.7109375" style="1" bestFit="1" customWidth="1"/>
    <col min="13" max="13" width="18.140625" style="1" bestFit="1" customWidth="1"/>
    <col min="14" max="14" width="19.7109375" style="1" bestFit="1" customWidth="1"/>
    <col min="15" max="15" width="10.7109375" style="1" bestFit="1" customWidth="1"/>
    <col min="16" max="16" width="15.7109375" style="1" bestFit="1" customWidth="1"/>
    <col min="17" max="17" width="17.28515625" style="1" bestFit="1" customWidth="1"/>
    <col min="18" max="18" width="10.7109375" style="1" bestFit="1" customWidth="1"/>
    <col min="19" max="19" width="14.28515625" style="1" bestFit="1" customWidth="1"/>
    <col min="20" max="20" width="11.85546875" style="1" bestFit="1" customWidth="1"/>
    <col min="21" max="21" width="13.5703125" style="1" bestFit="1" customWidth="1"/>
    <col min="22" max="22" width="10.7109375" style="1" bestFit="1" customWidth="1"/>
    <col min="23" max="23" width="20.85546875" style="1" customWidth="1"/>
    <col min="24" max="24" width="10.140625" style="1" customWidth="1"/>
    <col min="25" max="16384" width="9.140625" style="1"/>
  </cols>
  <sheetData>
    <row r="1" spans="2:24" ht="15" thickBot="1" x14ac:dyDescent="0.25"/>
    <row r="2" spans="2:24" ht="43.5" customHeight="1" thickBot="1" x14ac:dyDescent="0.35">
      <c r="B2" s="49" t="s">
        <v>19</v>
      </c>
      <c r="C2" s="50"/>
      <c r="D2" s="50"/>
      <c r="E2" s="51"/>
      <c r="H2" s="52" t="s">
        <v>31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 t="s">
        <v>32</v>
      </c>
      <c r="T2" s="52"/>
      <c r="U2" s="52"/>
      <c r="V2" s="52"/>
      <c r="W2" s="52"/>
    </row>
    <row r="3" spans="2:24" ht="15" thickBot="1" x14ac:dyDescent="0.25">
      <c r="B3" s="4"/>
      <c r="C3" s="3" t="s">
        <v>1</v>
      </c>
      <c r="D3" s="15" t="s">
        <v>34</v>
      </c>
      <c r="E3" s="5"/>
      <c r="G3" s="10" t="s">
        <v>0</v>
      </c>
      <c r="H3" s="10" t="s">
        <v>20</v>
      </c>
      <c r="I3" s="10" t="s">
        <v>21</v>
      </c>
      <c r="J3" s="11" t="s">
        <v>29</v>
      </c>
      <c r="K3" s="11" t="s">
        <v>22</v>
      </c>
      <c r="L3" s="11" t="s">
        <v>23</v>
      </c>
      <c r="M3" s="12" t="s">
        <v>14</v>
      </c>
      <c r="N3" s="12" t="s">
        <v>24</v>
      </c>
      <c r="O3" s="12" t="s">
        <v>23</v>
      </c>
      <c r="P3" s="13" t="s">
        <v>15</v>
      </c>
      <c r="Q3" s="13" t="s">
        <v>25</v>
      </c>
      <c r="R3" s="13" t="s">
        <v>23</v>
      </c>
      <c r="S3" s="26" t="s">
        <v>26</v>
      </c>
      <c r="T3" s="26" t="s">
        <v>16</v>
      </c>
      <c r="U3" s="26" t="s">
        <v>27</v>
      </c>
      <c r="V3" s="26" t="s">
        <v>23</v>
      </c>
      <c r="W3" s="26" t="s">
        <v>30</v>
      </c>
      <c r="X3" s="10" t="s">
        <v>28</v>
      </c>
    </row>
    <row r="4" spans="2:24" ht="15" thickBot="1" x14ac:dyDescent="0.25">
      <c r="B4" s="4"/>
      <c r="C4" s="3"/>
      <c r="D4" s="23"/>
      <c r="E4" s="5"/>
      <c r="G4" s="10">
        <v>1</v>
      </c>
      <c r="H4" s="18">
        <f>D7</f>
        <v>44958</v>
      </c>
      <c r="I4" s="10" t="str">
        <f>TEXT(H4,"DDD")</f>
        <v>Wed</v>
      </c>
      <c r="J4" s="10">
        <v>15000</v>
      </c>
      <c r="K4" s="10">
        <v>65</v>
      </c>
      <c r="L4" s="20">
        <f>IF(J4=0,"",J4/K4)</f>
        <v>230.76923076923077</v>
      </c>
      <c r="M4" s="10">
        <v>4500</v>
      </c>
      <c r="N4" s="10">
        <v>35</v>
      </c>
      <c r="O4" s="20">
        <f>IF(M4=0,"",M4/N4)</f>
        <v>128.57142857142858</v>
      </c>
      <c r="P4" s="10">
        <v>7800</v>
      </c>
      <c r="Q4" s="1">
        <v>55</v>
      </c>
      <c r="R4" s="20">
        <f>IF(P4=0,"",P4/Q4)</f>
        <v>141.81818181818181</v>
      </c>
      <c r="S4" s="14">
        <v>23000</v>
      </c>
      <c r="T4" s="14">
        <f>IF(J4=0,"",(J4+M4+P4))</f>
        <v>27300</v>
      </c>
      <c r="U4" s="14">
        <f>IF(T4="","",(K4+N4+Q4))</f>
        <v>155</v>
      </c>
      <c r="V4" s="21">
        <f>IF(U4="","",(T4/U4))</f>
        <v>176.12903225806451</v>
      </c>
      <c r="W4" s="14">
        <f>IFERROR(T4-S4,"")</f>
        <v>4300</v>
      </c>
      <c r="X4" s="22">
        <f>IF(S4=0,"",T4/S4)</f>
        <v>1.1869565217391305</v>
      </c>
    </row>
    <row r="5" spans="2:24" ht="15" thickBot="1" x14ac:dyDescent="0.25">
      <c r="B5" s="4"/>
      <c r="C5" s="3" t="s">
        <v>2</v>
      </c>
      <c r="D5" s="16">
        <v>2023</v>
      </c>
      <c r="E5" s="5"/>
      <c r="G5" s="10">
        <v>2</v>
      </c>
      <c r="H5" s="18">
        <f>IF(H4&lt;$D$9,H4+1,"EOM")</f>
        <v>44959</v>
      </c>
      <c r="I5" s="10" t="str">
        <f t="shared" ref="I5:I34" si="0">TEXT(H5,"DDD")</f>
        <v>Thu</v>
      </c>
      <c r="J5" s="10">
        <v>7200</v>
      </c>
      <c r="K5" s="10">
        <v>58</v>
      </c>
      <c r="L5" s="20">
        <f t="shared" ref="L5:L34" si="1">IF(J5=0,"",J5/K5)</f>
        <v>124.13793103448276</v>
      </c>
      <c r="M5" s="10">
        <v>6700</v>
      </c>
      <c r="N5" s="10">
        <v>42</v>
      </c>
      <c r="O5" s="20">
        <f t="shared" ref="O5:O34" si="2">IF(M5=0,"",M5/N5)</f>
        <v>159.52380952380952</v>
      </c>
      <c r="P5" s="10">
        <v>7200</v>
      </c>
      <c r="Q5" s="10">
        <v>42</v>
      </c>
      <c r="R5" s="20">
        <f t="shared" ref="R5:R34" si="3">IF(P5=0,"",P5/Q5)</f>
        <v>171.42857142857142</v>
      </c>
      <c r="S5" s="14">
        <v>23000</v>
      </c>
      <c r="T5" s="14">
        <f t="shared" ref="T5:T34" si="4">IF(J5=0,"",(J5+M5+P5))</f>
        <v>21100</v>
      </c>
      <c r="U5" s="14">
        <f t="shared" ref="U5:U34" si="5">IF(T5="","",(K5+N5+Q5))</f>
        <v>142</v>
      </c>
      <c r="V5" s="21">
        <f t="shared" ref="V5:V34" si="6">IF(U5="","",(T5/U5))</f>
        <v>148.59154929577466</v>
      </c>
      <c r="W5" s="14">
        <f t="shared" ref="W5:W34" si="7">IFERROR(T5-S5,"")</f>
        <v>-1900</v>
      </c>
      <c r="X5" s="22">
        <f t="shared" ref="X5:X34" si="8">IF(S5=0,"",T5/S5)</f>
        <v>0.91739130434782612</v>
      </c>
    </row>
    <row r="6" spans="2:24" ht="15" thickBot="1" x14ac:dyDescent="0.25">
      <c r="B6" s="4"/>
      <c r="C6" s="3"/>
      <c r="D6" s="23"/>
      <c r="E6" s="5"/>
      <c r="G6" s="10">
        <v>3</v>
      </c>
      <c r="H6" s="18">
        <f t="shared" ref="H6:H34" si="9">IF(H5&lt;$D$9,H5+1,"EOM")</f>
        <v>44960</v>
      </c>
      <c r="I6" s="10" t="str">
        <f t="shared" si="0"/>
        <v>Fri</v>
      </c>
      <c r="J6" s="10">
        <v>8300</v>
      </c>
      <c r="K6" s="10">
        <v>69</v>
      </c>
      <c r="L6" s="20">
        <f t="shared" si="1"/>
        <v>120.28985507246377</v>
      </c>
      <c r="M6" s="10">
        <v>7200</v>
      </c>
      <c r="N6" s="10">
        <v>37</v>
      </c>
      <c r="O6" s="20">
        <f t="shared" si="2"/>
        <v>194.59459459459458</v>
      </c>
      <c r="P6" s="10">
        <v>3400</v>
      </c>
      <c r="Q6" s="10">
        <v>60</v>
      </c>
      <c r="R6" s="20">
        <f t="shared" si="3"/>
        <v>56.666666666666664</v>
      </c>
      <c r="S6" s="14">
        <v>23000</v>
      </c>
      <c r="T6" s="14">
        <f t="shared" si="4"/>
        <v>18900</v>
      </c>
      <c r="U6" s="14">
        <f t="shared" si="5"/>
        <v>166</v>
      </c>
      <c r="V6" s="21">
        <f t="shared" si="6"/>
        <v>113.85542168674699</v>
      </c>
      <c r="W6" s="14">
        <f t="shared" si="7"/>
        <v>-4100</v>
      </c>
      <c r="X6" s="22">
        <f t="shared" si="8"/>
        <v>0.82173913043478264</v>
      </c>
    </row>
    <row r="7" spans="2:24" ht="15" thickBot="1" x14ac:dyDescent="0.25">
      <c r="B7" s="4"/>
      <c r="C7" s="3" t="s">
        <v>4</v>
      </c>
      <c r="D7" s="17">
        <f>DATEVALUE("1"&amp;D3&amp;D5)</f>
        <v>44958</v>
      </c>
      <c r="E7" s="5"/>
      <c r="G7" s="10">
        <v>4</v>
      </c>
      <c r="H7" s="18">
        <f t="shared" si="9"/>
        <v>44961</v>
      </c>
      <c r="I7" s="10" t="str">
        <f t="shared" si="0"/>
        <v>Sat</v>
      </c>
      <c r="J7" s="10">
        <v>8000</v>
      </c>
      <c r="K7" s="10">
        <v>53</v>
      </c>
      <c r="L7" s="20">
        <f t="shared" si="1"/>
        <v>150.9433962264151</v>
      </c>
      <c r="M7" s="10">
        <v>5200</v>
      </c>
      <c r="N7" s="10">
        <v>45</v>
      </c>
      <c r="O7" s="20">
        <f t="shared" si="2"/>
        <v>115.55555555555556</v>
      </c>
      <c r="P7" s="10">
        <v>8900</v>
      </c>
      <c r="Q7" s="10">
        <v>50</v>
      </c>
      <c r="R7" s="20">
        <f t="shared" si="3"/>
        <v>178</v>
      </c>
      <c r="S7" s="14">
        <v>23000</v>
      </c>
      <c r="T7" s="14">
        <f t="shared" si="4"/>
        <v>22100</v>
      </c>
      <c r="U7" s="14">
        <f t="shared" si="5"/>
        <v>148</v>
      </c>
      <c r="V7" s="21">
        <f t="shared" si="6"/>
        <v>149.32432432432432</v>
      </c>
      <c r="W7" s="14">
        <f t="shared" si="7"/>
        <v>-900</v>
      </c>
      <c r="X7" s="22">
        <f t="shared" si="8"/>
        <v>0.96086956521739131</v>
      </c>
    </row>
    <row r="8" spans="2:24" ht="15" thickBot="1" x14ac:dyDescent="0.25">
      <c r="B8" s="4"/>
      <c r="C8" s="3"/>
      <c r="D8" s="23"/>
      <c r="E8" s="5"/>
      <c r="G8" s="10">
        <v>5</v>
      </c>
      <c r="H8" s="18">
        <f t="shared" si="9"/>
        <v>44962</v>
      </c>
      <c r="I8" s="10" t="str">
        <f t="shared" si="0"/>
        <v>Sun</v>
      </c>
      <c r="J8" s="10">
        <v>8000</v>
      </c>
      <c r="K8" s="10">
        <v>72</v>
      </c>
      <c r="L8" s="20">
        <f t="shared" si="1"/>
        <v>111.11111111111111</v>
      </c>
      <c r="M8" s="10">
        <v>3400</v>
      </c>
      <c r="N8" s="10">
        <v>33</v>
      </c>
      <c r="O8" s="20">
        <f t="shared" si="2"/>
        <v>103.03030303030303</v>
      </c>
      <c r="P8" s="10">
        <v>6100</v>
      </c>
      <c r="Q8" s="10">
        <v>48</v>
      </c>
      <c r="R8" s="20">
        <f t="shared" si="3"/>
        <v>127.08333333333333</v>
      </c>
      <c r="S8" s="14">
        <v>23000</v>
      </c>
      <c r="T8" s="14">
        <f t="shared" si="4"/>
        <v>17500</v>
      </c>
      <c r="U8" s="14">
        <f t="shared" si="5"/>
        <v>153</v>
      </c>
      <c r="V8" s="21">
        <f t="shared" si="6"/>
        <v>114.37908496732027</v>
      </c>
      <c r="W8" s="14">
        <f t="shared" si="7"/>
        <v>-5500</v>
      </c>
      <c r="X8" s="22">
        <f t="shared" si="8"/>
        <v>0.76086956521739135</v>
      </c>
    </row>
    <row r="9" spans="2:24" ht="15" thickBot="1" x14ac:dyDescent="0.25">
      <c r="B9" s="4"/>
      <c r="C9" s="3" t="s">
        <v>3</v>
      </c>
      <c r="D9" s="17">
        <f>EOMONTH(D7,0)</f>
        <v>44985</v>
      </c>
      <c r="E9" s="5"/>
      <c r="G9" s="10">
        <v>6</v>
      </c>
      <c r="H9" s="18">
        <f t="shared" si="9"/>
        <v>44963</v>
      </c>
      <c r="I9" s="10" t="str">
        <f t="shared" si="0"/>
        <v>Mon</v>
      </c>
      <c r="J9" s="10">
        <v>9000</v>
      </c>
      <c r="K9" s="10">
        <v>61</v>
      </c>
      <c r="L9" s="20">
        <f t="shared" si="1"/>
        <v>147.54098360655738</v>
      </c>
      <c r="M9" s="10">
        <v>7800</v>
      </c>
      <c r="N9" s="10">
        <v>48</v>
      </c>
      <c r="O9" s="20">
        <f t="shared" si="2"/>
        <v>162.5</v>
      </c>
      <c r="P9" s="10">
        <v>4600</v>
      </c>
      <c r="Q9" s="10">
        <v>63</v>
      </c>
      <c r="R9" s="20">
        <f t="shared" si="3"/>
        <v>73.015873015873012</v>
      </c>
      <c r="S9" s="14">
        <v>23000</v>
      </c>
      <c r="T9" s="14">
        <f t="shared" si="4"/>
        <v>21400</v>
      </c>
      <c r="U9" s="14">
        <f t="shared" si="5"/>
        <v>172</v>
      </c>
      <c r="V9" s="21">
        <f t="shared" si="6"/>
        <v>124.41860465116279</v>
      </c>
      <c r="W9" s="14">
        <f t="shared" si="7"/>
        <v>-1600</v>
      </c>
      <c r="X9" s="22">
        <f t="shared" si="8"/>
        <v>0.93043478260869561</v>
      </c>
    </row>
    <row r="10" spans="2:24" ht="15" thickBot="1" x14ac:dyDescent="0.25">
      <c r="B10" s="4"/>
      <c r="C10" s="3"/>
      <c r="D10" s="23"/>
      <c r="E10" s="5"/>
      <c r="G10" s="10">
        <v>7</v>
      </c>
      <c r="H10" s="18">
        <f t="shared" si="9"/>
        <v>44964</v>
      </c>
      <c r="I10" s="10" t="str">
        <f t="shared" si="0"/>
        <v>Tue</v>
      </c>
      <c r="J10" s="10">
        <v>17000</v>
      </c>
      <c r="K10" s="10">
        <v>66</v>
      </c>
      <c r="L10" s="20">
        <f t="shared" si="1"/>
        <v>257.57575757575756</v>
      </c>
      <c r="M10" s="10">
        <v>6300</v>
      </c>
      <c r="N10" s="10">
        <v>39</v>
      </c>
      <c r="O10" s="20">
        <f t="shared" si="2"/>
        <v>161.53846153846155</v>
      </c>
      <c r="P10" s="10">
        <v>1300</v>
      </c>
      <c r="Q10" s="10">
        <v>57</v>
      </c>
      <c r="R10" s="20">
        <f t="shared" si="3"/>
        <v>22.807017543859651</v>
      </c>
      <c r="S10" s="14">
        <v>23000</v>
      </c>
      <c r="T10" s="14">
        <f t="shared" si="4"/>
        <v>24600</v>
      </c>
      <c r="U10" s="14">
        <f t="shared" si="5"/>
        <v>162</v>
      </c>
      <c r="V10" s="21">
        <f t="shared" si="6"/>
        <v>151.85185185185185</v>
      </c>
      <c r="W10" s="14">
        <f t="shared" si="7"/>
        <v>1600</v>
      </c>
      <c r="X10" s="22">
        <f t="shared" si="8"/>
        <v>1.0695652173913044</v>
      </c>
    </row>
    <row r="11" spans="2:24" ht="15" thickBot="1" x14ac:dyDescent="0.25">
      <c r="B11" s="4"/>
      <c r="C11" s="3" t="s">
        <v>5</v>
      </c>
      <c r="D11" s="24">
        <f>COUNT(H4:H34)</f>
        <v>28</v>
      </c>
      <c r="E11" s="5"/>
      <c r="G11" s="10">
        <v>8</v>
      </c>
      <c r="H11" s="18">
        <f t="shared" si="9"/>
        <v>44965</v>
      </c>
      <c r="I11" s="10" t="str">
        <f t="shared" si="0"/>
        <v>Wed</v>
      </c>
      <c r="J11" s="10">
        <v>20000</v>
      </c>
      <c r="K11" s="10">
        <v>74</v>
      </c>
      <c r="L11" s="20">
        <f t="shared" si="1"/>
        <v>270.27027027027026</v>
      </c>
      <c r="M11" s="10">
        <v>3900</v>
      </c>
      <c r="N11" s="10">
        <v>31</v>
      </c>
      <c r="O11" s="20">
        <f t="shared" si="2"/>
        <v>125.80645161290323</v>
      </c>
      <c r="P11" s="10">
        <v>7800</v>
      </c>
      <c r="Q11" s="10">
        <v>44</v>
      </c>
      <c r="R11" s="20">
        <f t="shared" si="3"/>
        <v>177.27272727272728</v>
      </c>
      <c r="S11" s="14">
        <v>23000</v>
      </c>
      <c r="T11" s="14">
        <f t="shared" si="4"/>
        <v>31700</v>
      </c>
      <c r="U11" s="14">
        <f t="shared" si="5"/>
        <v>149</v>
      </c>
      <c r="V11" s="21">
        <f t="shared" si="6"/>
        <v>212.75167785234899</v>
      </c>
      <c r="W11" s="14">
        <f t="shared" si="7"/>
        <v>8700</v>
      </c>
      <c r="X11" s="22">
        <f t="shared" si="8"/>
        <v>1.3782608695652174</v>
      </c>
    </row>
    <row r="12" spans="2:24" ht="15" thickBot="1" x14ac:dyDescent="0.25">
      <c r="B12" s="4"/>
      <c r="C12" s="3"/>
      <c r="D12" s="23"/>
      <c r="E12" s="5"/>
      <c r="G12" s="10">
        <v>9</v>
      </c>
      <c r="H12" s="18">
        <f t="shared" si="9"/>
        <v>44966</v>
      </c>
      <c r="I12" s="10" t="str">
        <f t="shared" si="0"/>
        <v>Thu</v>
      </c>
      <c r="J12" s="10">
        <v>5000</v>
      </c>
      <c r="K12" s="10">
        <v>59</v>
      </c>
      <c r="L12" s="20">
        <f t="shared" si="1"/>
        <v>84.745762711864401</v>
      </c>
      <c r="M12" s="10">
        <v>7600</v>
      </c>
      <c r="N12" s="10">
        <v>50</v>
      </c>
      <c r="O12" s="20">
        <f t="shared" si="2"/>
        <v>152</v>
      </c>
      <c r="P12" s="10">
        <v>5500</v>
      </c>
      <c r="Q12" s="10">
        <v>61</v>
      </c>
      <c r="R12" s="20">
        <f t="shared" si="3"/>
        <v>90.163934426229503</v>
      </c>
      <c r="S12" s="14">
        <v>23000</v>
      </c>
      <c r="T12" s="14">
        <f t="shared" si="4"/>
        <v>18100</v>
      </c>
      <c r="U12" s="14">
        <f t="shared" si="5"/>
        <v>170</v>
      </c>
      <c r="V12" s="21">
        <f t="shared" si="6"/>
        <v>106.47058823529412</v>
      </c>
      <c r="W12" s="14">
        <f t="shared" si="7"/>
        <v>-4900</v>
      </c>
      <c r="X12" s="22">
        <f t="shared" si="8"/>
        <v>0.78695652173913044</v>
      </c>
    </row>
    <row r="13" spans="2:24" ht="15" thickBot="1" x14ac:dyDescent="0.25">
      <c r="B13" s="4"/>
      <c r="C13" s="3" t="s">
        <v>6</v>
      </c>
      <c r="D13" s="24">
        <f>COUNTIF(I4:EI34,"Sat")</f>
        <v>4</v>
      </c>
      <c r="E13" s="5"/>
      <c r="G13" s="10">
        <v>10</v>
      </c>
      <c r="H13" s="18">
        <f t="shared" si="9"/>
        <v>44967</v>
      </c>
      <c r="I13" s="10" t="str">
        <f t="shared" si="0"/>
        <v>Fri</v>
      </c>
      <c r="J13" s="19">
        <v>14500</v>
      </c>
      <c r="K13" s="10">
        <v>56</v>
      </c>
      <c r="L13" s="20">
        <f t="shared" si="1"/>
        <v>258.92857142857144</v>
      </c>
      <c r="M13" s="10">
        <v>4200</v>
      </c>
      <c r="N13" s="10">
        <v>36</v>
      </c>
      <c r="O13" s="20">
        <f t="shared" si="2"/>
        <v>116.66666666666667</v>
      </c>
      <c r="P13" s="10">
        <v>3200</v>
      </c>
      <c r="Q13" s="10">
        <v>52</v>
      </c>
      <c r="R13" s="20">
        <f t="shared" si="3"/>
        <v>61.53846153846154</v>
      </c>
      <c r="S13" s="14">
        <v>23000</v>
      </c>
      <c r="T13" s="14">
        <f t="shared" si="4"/>
        <v>21900</v>
      </c>
      <c r="U13" s="14">
        <f t="shared" si="5"/>
        <v>144</v>
      </c>
      <c r="V13" s="21">
        <f t="shared" si="6"/>
        <v>152.08333333333334</v>
      </c>
      <c r="W13" s="14">
        <f t="shared" si="7"/>
        <v>-1100</v>
      </c>
      <c r="X13" s="22">
        <f t="shared" si="8"/>
        <v>0.95217391304347831</v>
      </c>
    </row>
    <row r="14" spans="2:24" ht="15" thickBot="1" x14ac:dyDescent="0.25">
      <c r="B14" s="4"/>
      <c r="C14" s="3" t="s">
        <v>7</v>
      </c>
      <c r="D14" s="24">
        <f>COUNTIF(I4:I34,"Sun")</f>
        <v>4</v>
      </c>
      <c r="E14" s="5"/>
      <c r="G14" s="10">
        <v>11</v>
      </c>
      <c r="H14" s="18">
        <f t="shared" si="9"/>
        <v>44968</v>
      </c>
      <c r="I14" s="10" t="str">
        <f t="shared" si="0"/>
        <v>Sat</v>
      </c>
      <c r="J14" s="19">
        <v>18000</v>
      </c>
      <c r="K14" s="10">
        <v>68</v>
      </c>
      <c r="L14" s="20">
        <f t="shared" si="1"/>
        <v>264.70588235294116</v>
      </c>
      <c r="M14" s="10">
        <v>5700</v>
      </c>
      <c r="N14" s="10">
        <v>44</v>
      </c>
      <c r="O14" s="20">
        <f t="shared" si="2"/>
        <v>129.54545454545453</v>
      </c>
      <c r="P14" s="10">
        <v>4900</v>
      </c>
      <c r="Q14" s="10">
        <v>54</v>
      </c>
      <c r="R14" s="20">
        <f t="shared" si="3"/>
        <v>90.740740740740748</v>
      </c>
      <c r="S14" s="14">
        <v>23000</v>
      </c>
      <c r="T14" s="14">
        <f t="shared" si="4"/>
        <v>28600</v>
      </c>
      <c r="U14" s="14">
        <f t="shared" si="5"/>
        <v>166</v>
      </c>
      <c r="V14" s="21">
        <f t="shared" si="6"/>
        <v>172.28915662650601</v>
      </c>
      <c r="W14" s="14">
        <f t="shared" si="7"/>
        <v>5600</v>
      </c>
      <c r="X14" s="22">
        <f t="shared" si="8"/>
        <v>1.2434782608695651</v>
      </c>
    </row>
    <row r="15" spans="2:24" ht="15" thickBot="1" x14ac:dyDescent="0.25">
      <c r="B15" s="4"/>
      <c r="C15" s="3"/>
      <c r="D15" s="23"/>
      <c r="E15" s="5"/>
      <c r="G15" s="10">
        <v>12</v>
      </c>
      <c r="H15" s="18">
        <f t="shared" si="9"/>
        <v>44969</v>
      </c>
      <c r="I15" s="10" t="str">
        <f t="shared" si="0"/>
        <v>Sun</v>
      </c>
      <c r="J15" s="19">
        <v>9200</v>
      </c>
      <c r="K15" s="10">
        <v>63</v>
      </c>
      <c r="L15" s="20">
        <f t="shared" si="1"/>
        <v>146.03174603174602</v>
      </c>
      <c r="M15" s="10">
        <v>6000</v>
      </c>
      <c r="N15" s="10">
        <v>38</v>
      </c>
      <c r="O15" s="20">
        <f t="shared" si="2"/>
        <v>157.89473684210526</v>
      </c>
      <c r="P15" s="10">
        <v>6700</v>
      </c>
      <c r="Q15" s="10">
        <v>43</v>
      </c>
      <c r="R15" s="20">
        <f t="shared" si="3"/>
        <v>155.81395348837211</v>
      </c>
      <c r="S15" s="14">
        <v>23000</v>
      </c>
      <c r="T15" s="14">
        <f t="shared" si="4"/>
        <v>21900</v>
      </c>
      <c r="U15" s="14">
        <f t="shared" si="5"/>
        <v>144</v>
      </c>
      <c r="V15" s="21">
        <f t="shared" si="6"/>
        <v>152.08333333333334</v>
      </c>
      <c r="W15" s="14">
        <f t="shared" si="7"/>
        <v>-1100</v>
      </c>
      <c r="X15" s="22">
        <f t="shared" si="8"/>
        <v>0.95217391304347831</v>
      </c>
    </row>
    <row r="16" spans="2:24" x14ac:dyDescent="0.2">
      <c r="B16" s="4"/>
      <c r="C16" s="48" t="s">
        <v>8</v>
      </c>
      <c r="D16" s="53">
        <f>MAX(T4:T34)</f>
        <v>110900</v>
      </c>
      <c r="E16" s="5"/>
      <c r="G16" s="10">
        <v>13</v>
      </c>
      <c r="H16" s="18">
        <f t="shared" si="9"/>
        <v>44970</v>
      </c>
      <c r="I16" s="10" t="str">
        <f t="shared" si="0"/>
        <v>Mon</v>
      </c>
      <c r="J16" s="19">
        <v>7600</v>
      </c>
      <c r="K16" s="10">
        <v>55</v>
      </c>
      <c r="L16" s="20">
        <f t="shared" si="1"/>
        <v>138.18181818181819</v>
      </c>
      <c r="M16" s="10">
        <v>4800</v>
      </c>
      <c r="N16" s="10">
        <v>46</v>
      </c>
      <c r="O16" s="20">
        <f t="shared" si="2"/>
        <v>104.34782608695652</v>
      </c>
      <c r="P16" s="10">
        <v>7100</v>
      </c>
      <c r="Q16" s="10">
        <v>58</v>
      </c>
      <c r="R16" s="20">
        <f t="shared" si="3"/>
        <v>122.41379310344827</v>
      </c>
      <c r="S16" s="14">
        <v>23000</v>
      </c>
      <c r="T16" s="14">
        <f t="shared" si="4"/>
        <v>19500</v>
      </c>
      <c r="U16" s="14">
        <f t="shared" si="5"/>
        <v>159</v>
      </c>
      <c r="V16" s="21">
        <f t="shared" si="6"/>
        <v>122.64150943396227</v>
      </c>
      <c r="W16" s="14">
        <f t="shared" si="7"/>
        <v>-3500</v>
      </c>
      <c r="X16" s="22">
        <f t="shared" si="8"/>
        <v>0.84782608695652173</v>
      </c>
    </row>
    <row r="17" spans="2:24" ht="15" customHeight="1" thickBot="1" x14ac:dyDescent="0.25">
      <c r="B17" s="4"/>
      <c r="C17" s="48"/>
      <c r="D17" s="54"/>
      <c r="E17" s="5"/>
      <c r="G17" s="10">
        <v>14</v>
      </c>
      <c r="H17" s="18">
        <f t="shared" si="9"/>
        <v>44971</v>
      </c>
      <c r="I17" s="10" t="str">
        <f t="shared" si="0"/>
        <v>Tue</v>
      </c>
      <c r="J17" s="19">
        <v>100000</v>
      </c>
      <c r="K17" s="10">
        <v>71</v>
      </c>
      <c r="L17" s="20">
        <f t="shared" si="1"/>
        <v>1408.4507042253522</v>
      </c>
      <c r="M17" s="10">
        <v>6900</v>
      </c>
      <c r="N17" s="10">
        <v>32</v>
      </c>
      <c r="O17" s="20">
        <f t="shared" si="2"/>
        <v>215.625</v>
      </c>
      <c r="P17" s="10">
        <v>4000</v>
      </c>
      <c r="Q17" s="10">
        <v>46</v>
      </c>
      <c r="R17" s="20">
        <f t="shared" si="3"/>
        <v>86.956521739130437</v>
      </c>
      <c r="S17" s="14">
        <v>23000</v>
      </c>
      <c r="T17" s="14">
        <f t="shared" si="4"/>
        <v>110900</v>
      </c>
      <c r="U17" s="14">
        <f t="shared" si="5"/>
        <v>149</v>
      </c>
      <c r="V17" s="21">
        <f t="shared" si="6"/>
        <v>744.29530201342277</v>
      </c>
      <c r="W17" s="14">
        <f t="shared" si="7"/>
        <v>87900</v>
      </c>
      <c r="X17" s="22">
        <f t="shared" si="8"/>
        <v>4.821739130434783</v>
      </c>
    </row>
    <row r="18" spans="2:24" ht="15" thickBot="1" x14ac:dyDescent="0.25">
      <c r="B18" s="4"/>
      <c r="C18" s="3"/>
      <c r="D18" s="23"/>
      <c r="E18" s="5"/>
      <c r="G18" s="10">
        <v>15</v>
      </c>
      <c r="H18" s="18">
        <f t="shared" si="9"/>
        <v>44972</v>
      </c>
      <c r="I18" s="10" t="str">
        <f t="shared" si="0"/>
        <v>Wed</v>
      </c>
      <c r="J18" s="19">
        <v>11000</v>
      </c>
      <c r="K18" s="10">
        <v>64</v>
      </c>
      <c r="L18" s="20">
        <f t="shared" si="1"/>
        <v>171.875</v>
      </c>
      <c r="M18" s="10">
        <v>5300</v>
      </c>
      <c r="N18" s="10">
        <v>41</v>
      </c>
      <c r="O18" s="20">
        <f t="shared" si="2"/>
        <v>129.26829268292684</v>
      </c>
      <c r="P18" s="10">
        <v>2100</v>
      </c>
      <c r="Q18" s="10">
        <v>65</v>
      </c>
      <c r="R18" s="20">
        <f t="shared" si="3"/>
        <v>32.307692307692307</v>
      </c>
      <c r="S18" s="14">
        <v>23000</v>
      </c>
      <c r="T18" s="14">
        <f t="shared" si="4"/>
        <v>18400</v>
      </c>
      <c r="U18" s="14">
        <f t="shared" si="5"/>
        <v>170</v>
      </c>
      <c r="V18" s="21">
        <f t="shared" si="6"/>
        <v>108.23529411764706</v>
      </c>
      <c r="W18" s="14">
        <f t="shared" si="7"/>
        <v>-4600</v>
      </c>
      <c r="X18" s="22">
        <f t="shared" si="8"/>
        <v>0.8</v>
      </c>
    </row>
    <row r="19" spans="2:24" x14ac:dyDescent="0.2">
      <c r="B19" s="4"/>
      <c r="C19" s="48" t="s">
        <v>9</v>
      </c>
      <c r="D19" s="53">
        <f>MIN(T4:T34)</f>
        <v>13700</v>
      </c>
      <c r="E19" s="5"/>
      <c r="G19" s="10">
        <v>16</v>
      </c>
      <c r="H19" s="18">
        <f t="shared" si="9"/>
        <v>44973</v>
      </c>
      <c r="I19" s="10" t="str">
        <f t="shared" si="0"/>
        <v>Thu</v>
      </c>
      <c r="J19" s="19">
        <v>13500</v>
      </c>
      <c r="K19" s="10">
        <v>70</v>
      </c>
      <c r="L19" s="20">
        <f t="shared" si="1"/>
        <v>192.85714285714286</v>
      </c>
      <c r="M19" s="10">
        <v>7300</v>
      </c>
      <c r="N19" s="10">
        <v>49</v>
      </c>
      <c r="O19" s="20">
        <f t="shared" si="2"/>
        <v>148.9795918367347</v>
      </c>
      <c r="P19" s="10">
        <v>7900</v>
      </c>
      <c r="Q19" s="10">
        <v>51</v>
      </c>
      <c r="R19" s="20">
        <f t="shared" si="3"/>
        <v>154.90196078431373</v>
      </c>
      <c r="S19" s="14">
        <v>23000</v>
      </c>
      <c r="T19" s="14">
        <f t="shared" si="4"/>
        <v>28700</v>
      </c>
      <c r="U19" s="14">
        <f t="shared" si="5"/>
        <v>170</v>
      </c>
      <c r="V19" s="21">
        <f t="shared" si="6"/>
        <v>168.8235294117647</v>
      </c>
      <c r="W19" s="14">
        <f t="shared" si="7"/>
        <v>5700</v>
      </c>
      <c r="X19" s="22">
        <f t="shared" si="8"/>
        <v>1.2478260869565216</v>
      </c>
    </row>
    <row r="20" spans="2:24" ht="15" customHeight="1" thickBot="1" x14ac:dyDescent="0.25">
      <c r="B20" s="4"/>
      <c r="C20" s="48"/>
      <c r="D20" s="54"/>
      <c r="E20" s="5"/>
      <c r="G20" s="10">
        <v>17</v>
      </c>
      <c r="H20" s="18">
        <f t="shared" si="9"/>
        <v>44974</v>
      </c>
      <c r="I20" s="10" t="str">
        <f t="shared" si="0"/>
        <v>Fri</v>
      </c>
      <c r="J20" s="19">
        <v>6700</v>
      </c>
      <c r="K20" s="10">
        <v>60</v>
      </c>
      <c r="L20" s="20">
        <f t="shared" si="1"/>
        <v>111.66666666666667</v>
      </c>
      <c r="M20" s="10">
        <v>6200</v>
      </c>
      <c r="N20" s="10">
        <v>34</v>
      </c>
      <c r="O20" s="20">
        <f t="shared" si="2"/>
        <v>182.35294117647058</v>
      </c>
      <c r="P20" s="10">
        <v>8700</v>
      </c>
      <c r="Q20" s="10">
        <v>59</v>
      </c>
      <c r="R20" s="20">
        <f t="shared" si="3"/>
        <v>147.45762711864407</v>
      </c>
      <c r="S20" s="14">
        <v>23000</v>
      </c>
      <c r="T20" s="14">
        <f t="shared" si="4"/>
        <v>21600</v>
      </c>
      <c r="U20" s="14">
        <f t="shared" si="5"/>
        <v>153</v>
      </c>
      <c r="V20" s="21">
        <f t="shared" si="6"/>
        <v>141.1764705882353</v>
      </c>
      <c r="W20" s="14">
        <f t="shared" si="7"/>
        <v>-1400</v>
      </c>
      <c r="X20" s="22">
        <f t="shared" si="8"/>
        <v>0.93913043478260871</v>
      </c>
    </row>
    <row r="21" spans="2:24" ht="15" thickBot="1" x14ac:dyDescent="0.25">
      <c r="B21" s="4"/>
      <c r="C21" s="3"/>
      <c r="D21" s="23"/>
      <c r="E21" s="5"/>
      <c r="G21" s="10">
        <v>18</v>
      </c>
      <c r="H21" s="18">
        <f t="shared" si="9"/>
        <v>44975</v>
      </c>
      <c r="I21" s="10" t="str">
        <f t="shared" si="0"/>
        <v>Sat</v>
      </c>
      <c r="J21" s="19">
        <v>8800</v>
      </c>
      <c r="K21" s="10">
        <v>75</v>
      </c>
      <c r="L21" s="20">
        <f t="shared" si="1"/>
        <v>117.33333333333333</v>
      </c>
      <c r="M21" s="10">
        <v>3100</v>
      </c>
      <c r="N21" s="10">
        <v>47</v>
      </c>
      <c r="O21" s="20">
        <f t="shared" si="2"/>
        <v>65.957446808510639</v>
      </c>
      <c r="P21" s="10">
        <v>2900</v>
      </c>
      <c r="Q21" s="10">
        <v>47</v>
      </c>
      <c r="R21" s="20">
        <f t="shared" si="3"/>
        <v>61.702127659574465</v>
      </c>
      <c r="S21" s="14">
        <v>23000</v>
      </c>
      <c r="T21" s="14">
        <f t="shared" si="4"/>
        <v>14800</v>
      </c>
      <c r="U21" s="14">
        <f t="shared" si="5"/>
        <v>169</v>
      </c>
      <c r="V21" s="21">
        <f t="shared" si="6"/>
        <v>87.573964497041416</v>
      </c>
      <c r="W21" s="14">
        <f t="shared" si="7"/>
        <v>-8200</v>
      </c>
      <c r="X21" s="22">
        <f t="shared" si="8"/>
        <v>0.64347826086956517</v>
      </c>
    </row>
    <row r="22" spans="2:24" ht="15" thickBot="1" x14ac:dyDescent="0.25">
      <c r="B22" s="4"/>
      <c r="C22" s="3" t="s">
        <v>10</v>
      </c>
      <c r="D22" s="24" t="str">
        <f>IF(T35&gt;S35,"yes","no")</f>
        <v>yes</v>
      </c>
      <c r="E22" s="5"/>
      <c r="G22" s="10">
        <v>19</v>
      </c>
      <c r="H22" s="18">
        <f t="shared" si="9"/>
        <v>44976</v>
      </c>
      <c r="I22" s="10" t="str">
        <f t="shared" si="0"/>
        <v>Sun</v>
      </c>
      <c r="J22" s="19">
        <v>9500</v>
      </c>
      <c r="K22" s="10">
        <v>62</v>
      </c>
      <c r="L22" s="20">
        <f t="shared" si="1"/>
        <v>153.2258064516129</v>
      </c>
      <c r="M22" s="10">
        <v>4900</v>
      </c>
      <c r="N22" s="10">
        <v>30</v>
      </c>
      <c r="O22" s="20">
        <f t="shared" si="2"/>
        <v>163.33333333333334</v>
      </c>
      <c r="P22" s="10">
        <v>7500</v>
      </c>
      <c r="Q22" s="10">
        <v>49</v>
      </c>
      <c r="R22" s="20">
        <f t="shared" si="3"/>
        <v>153.0612244897959</v>
      </c>
      <c r="S22" s="14">
        <v>23000</v>
      </c>
      <c r="T22" s="14">
        <f t="shared" si="4"/>
        <v>21900</v>
      </c>
      <c r="U22" s="14">
        <f t="shared" si="5"/>
        <v>141</v>
      </c>
      <c r="V22" s="21">
        <f t="shared" si="6"/>
        <v>155.31914893617022</v>
      </c>
      <c r="W22" s="14">
        <f t="shared" si="7"/>
        <v>-1100</v>
      </c>
      <c r="X22" s="22">
        <f t="shared" si="8"/>
        <v>0.95217391304347831</v>
      </c>
    </row>
    <row r="23" spans="2:24" ht="15" thickBot="1" x14ac:dyDescent="0.25">
      <c r="B23" s="4"/>
      <c r="C23" s="3"/>
      <c r="D23" s="23"/>
      <c r="E23" s="5"/>
      <c r="G23" s="10">
        <v>20</v>
      </c>
      <c r="H23" s="18">
        <f t="shared" si="9"/>
        <v>44977</v>
      </c>
      <c r="I23" s="10" t="str">
        <f t="shared" si="0"/>
        <v>Mon</v>
      </c>
      <c r="J23" s="19">
        <v>11500</v>
      </c>
      <c r="K23" s="10">
        <v>67</v>
      </c>
      <c r="L23" s="20">
        <f t="shared" si="1"/>
        <v>171.64179104477611</v>
      </c>
      <c r="M23" s="10">
        <v>7000</v>
      </c>
      <c r="N23" s="10">
        <v>40</v>
      </c>
      <c r="O23" s="20">
        <f t="shared" si="2"/>
        <v>175</v>
      </c>
      <c r="P23" s="10">
        <v>8100</v>
      </c>
      <c r="Q23" s="10">
        <v>45</v>
      </c>
      <c r="R23" s="20">
        <f t="shared" si="3"/>
        <v>180</v>
      </c>
      <c r="S23" s="14">
        <v>23000</v>
      </c>
      <c r="T23" s="14">
        <f t="shared" si="4"/>
        <v>26600</v>
      </c>
      <c r="U23" s="14">
        <f t="shared" si="5"/>
        <v>152</v>
      </c>
      <c r="V23" s="21">
        <f t="shared" si="6"/>
        <v>175</v>
      </c>
      <c r="W23" s="14">
        <f t="shared" si="7"/>
        <v>3600</v>
      </c>
      <c r="X23" s="22">
        <f t="shared" si="8"/>
        <v>1.1565217391304348</v>
      </c>
    </row>
    <row r="24" spans="2:24" ht="15" thickBot="1" x14ac:dyDescent="0.25">
      <c r="B24" s="4"/>
      <c r="C24" s="3" t="s">
        <v>11</v>
      </c>
      <c r="D24" s="24">
        <f>T35</f>
        <v>759900</v>
      </c>
      <c r="E24" s="5"/>
      <c r="G24" s="10">
        <v>21</v>
      </c>
      <c r="H24" s="18">
        <f t="shared" si="9"/>
        <v>44978</v>
      </c>
      <c r="I24" s="10" t="str">
        <f t="shared" si="0"/>
        <v>Tue</v>
      </c>
      <c r="J24" s="19">
        <v>12300</v>
      </c>
      <c r="K24" s="10">
        <v>77</v>
      </c>
      <c r="L24" s="20">
        <f t="shared" si="1"/>
        <v>159.74025974025975</v>
      </c>
      <c r="M24" s="10">
        <v>5600</v>
      </c>
      <c r="N24" s="10">
        <v>43</v>
      </c>
      <c r="O24" s="20">
        <f t="shared" si="2"/>
        <v>130.23255813953489</v>
      </c>
      <c r="P24" s="10">
        <v>6400</v>
      </c>
      <c r="Q24" s="10">
        <v>62</v>
      </c>
      <c r="R24" s="20">
        <f t="shared" si="3"/>
        <v>103.2258064516129</v>
      </c>
      <c r="S24" s="14">
        <v>23000</v>
      </c>
      <c r="T24" s="14">
        <f t="shared" si="4"/>
        <v>24300</v>
      </c>
      <c r="U24" s="14">
        <f t="shared" si="5"/>
        <v>182</v>
      </c>
      <c r="V24" s="21">
        <f t="shared" si="6"/>
        <v>133.5164835164835</v>
      </c>
      <c r="W24" s="14">
        <f t="shared" si="7"/>
        <v>1300</v>
      </c>
      <c r="X24" s="22">
        <f t="shared" si="8"/>
        <v>1.0565217391304347</v>
      </c>
    </row>
    <row r="25" spans="2:24" ht="15" thickBot="1" x14ac:dyDescent="0.25">
      <c r="B25" s="4"/>
      <c r="C25" s="3"/>
      <c r="D25" s="23"/>
      <c r="E25" s="5"/>
      <c r="G25" s="10">
        <v>22</v>
      </c>
      <c r="H25" s="18">
        <f t="shared" si="9"/>
        <v>44979</v>
      </c>
      <c r="I25" s="10" t="str">
        <f t="shared" si="0"/>
        <v>Wed</v>
      </c>
      <c r="J25" s="19">
        <v>8900</v>
      </c>
      <c r="K25" s="10">
        <v>52</v>
      </c>
      <c r="L25" s="20">
        <f t="shared" si="1"/>
        <v>171.15384615384616</v>
      </c>
      <c r="M25" s="10">
        <v>3500</v>
      </c>
      <c r="N25" s="10">
        <v>35</v>
      </c>
      <c r="O25" s="20">
        <f t="shared" si="2"/>
        <v>100</v>
      </c>
      <c r="P25" s="10">
        <v>5600</v>
      </c>
      <c r="Q25" s="10">
        <v>55</v>
      </c>
      <c r="R25" s="20">
        <f t="shared" si="3"/>
        <v>101.81818181818181</v>
      </c>
      <c r="S25" s="14">
        <v>23000</v>
      </c>
      <c r="T25" s="14">
        <f t="shared" si="4"/>
        <v>18000</v>
      </c>
      <c r="U25" s="14">
        <f t="shared" si="5"/>
        <v>142</v>
      </c>
      <c r="V25" s="21">
        <f t="shared" si="6"/>
        <v>126.7605633802817</v>
      </c>
      <c r="W25" s="14">
        <f t="shared" si="7"/>
        <v>-5000</v>
      </c>
      <c r="X25" s="22">
        <f t="shared" si="8"/>
        <v>0.78260869565217395</v>
      </c>
    </row>
    <row r="26" spans="2:24" ht="15" thickBot="1" x14ac:dyDescent="0.25">
      <c r="B26" s="4"/>
      <c r="C26" s="3" t="s">
        <v>12</v>
      </c>
      <c r="D26" s="31">
        <f>AVERAGE(T4:T34)</f>
        <v>24512.903225806451</v>
      </c>
      <c r="E26" s="5"/>
      <c r="G26" s="10">
        <v>23</v>
      </c>
      <c r="H26" s="18">
        <f t="shared" si="9"/>
        <v>44980</v>
      </c>
      <c r="I26" s="10" t="str">
        <f t="shared" si="0"/>
        <v>Thu</v>
      </c>
      <c r="J26" s="19">
        <v>7600</v>
      </c>
      <c r="K26" s="10">
        <v>54</v>
      </c>
      <c r="L26" s="20">
        <f t="shared" si="1"/>
        <v>140.74074074074073</v>
      </c>
      <c r="M26" s="10">
        <v>5100</v>
      </c>
      <c r="N26" s="10">
        <v>37</v>
      </c>
      <c r="O26" s="20">
        <f t="shared" si="2"/>
        <v>137.83783783783784</v>
      </c>
      <c r="P26" s="10">
        <v>1700</v>
      </c>
      <c r="Q26" s="10">
        <v>50</v>
      </c>
      <c r="R26" s="20">
        <f t="shared" si="3"/>
        <v>34</v>
      </c>
      <c r="S26" s="14">
        <v>23000</v>
      </c>
      <c r="T26" s="14">
        <f t="shared" si="4"/>
        <v>14400</v>
      </c>
      <c r="U26" s="14">
        <f t="shared" si="5"/>
        <v>141</v>
      </c>
      <c r="V26" s="21">
        <f t="shared" si="6"/>
        <v>102.12765957446808</v>
      </c>
      <c r="W26" s="14">
        <f t="shared" si="7"/>
        <v>-8600</v>
      </c>
      <c r="X26" s="22">
        <f t="shared" si="8"/>
        <v>0.62608695652173918</v>
      </c>
    </row>
    <row r="27" spans="2:24" ht="15" thickBot="1" x14ac:dyDescent="0.25">
      <c r="B27" s="4"/>
      <c r="C27" s="3"/>
      <c r="D27" s="23"/>
      <c r="E27" s="5"/>
      <c r="G27" s="10">
        <v>24</v>
      </c>
      <c r="H27" s="18">
        <f t="shared" si="9"/>
        <v>44981</v>
      </c>
      <c r="I27" s="10" t="str">
        <f t="shared" si="0"/>
        <v>Fri</v>
      </c>
      <c r="J27" s="19">
        <v>14200</v>
      </c>
      <c r="K27" s="10">
        <v>64</v>
      </c>
      <c r="L27" s="20">
        <f t="shared" si="1"/>
        <v>221.875</v>
      </c>
      <c r="M27" s="10">
        <v>5800</v>
      </c>
      <c r="N27" s="10">
        <v>45</v>
      </c>
      <c r="O27" s="20">
        <f t="shared" si="2"/>
        <v>128.88888888888889</v>
      </c>
      <c r="P27" s="10">
        <v>4200</v>
      </c>
      <c r="Q27" s="10">
        <v>64</v>
      </c>
      <c r="R27" s="20">
        <f t="shared" si="3"/>
        <v>65.625</v>
      </c>
      <c r="S27" s="14">
        <v>23000</v>
      </c>
      <c r="T27" s="14">
        <f t="shared" si="4"/>
        <v>24200</v>
      </c>
      <c r="U27" s="14">
        <f t="shared" si="5"/>
        <v>173</v>
      </c>
      <c r="V27" s="21">
        <f t="shared" si="6"/>
        <v>139.88439306358381</v>
      </c>
      <c r="W27" s="14">
        <f t="shared" si="7"/>
        <v>1200</v>
      </c>
      <c r="X27" s="22">
        <f t="shared" si="8"/>
        <v>1.0521739130434782</v>
      </c>
    </row>
    <row r="28" spans="2:24" ht="15" thickBot="1" x14ac:dyDescent="0.25">
      <c r="B28" s="4"/>
      <c r="C28" s="3" t="s">
        <v>13</v>
      </c>
      <c r="D28" s="24">
        <f>J35</f>
        <v>418100</v>
      </c>
      <c r="E28" s="5"/>
      <c r="G28" s="10">
        <v>25</v>
      </c>
      <c r="H28" s="18">
        <f t="shared" si="9"/>
        <v>44982</v>
      </c>
      <c r="I28" s="10" t="str">
        <f t="shared" si="0"/>
        <v>Sat</v>
      </c>
      <c r="J28" s="19">
        <v>6900</v>
      </c>
      <c r="K28" s="10">
        <v>61</v>
      </c>
      <c r="L28" s="20">
        <f t="shared" si="1"/>
        <v>113.11475409836065</v>
      </c>
      <c r="M28" s="10">
        <v>7400</v>
      </c>
      <c r="N28" s="10">
        <v>31</v>
      </c>
      <c r="O28" s="20">
        <f t="shared" si="2"/>
        <v>238.70967741935485</v>
      </c>
      <c r="P28" s="10">
        <v>8400</v>
      </c>
      <c r="Q28" s="10">
        <v>53</v>
      </c>
      <c r="R28" s="20">
        <f t="shared" si="3"/>
        <v>158.49056603773585</v>
      </c>
      <c r="S28" s="14">
        <v>23000</v>
      </c>
      <c r="T28" s="14">
        <f t="shared" si="4"/>
        <v>22700</v>
      </c>
      <c r="U28" s="14">
        <f t="shared" si="5"/>
        <v>145</v>
      </c>
      <c r="V28" s="21">
        <f t="shared" si="6"/>
        <v>156.55172413793105</v>
      </c>
      <c r="W28" s="14">
        <f t="shared" si="7"/>
        <v>-300</v>
      </c>
      <c r="X28" s="22">
        <f t="shared" si="8"/>
        <v>0.9869565217391304</v>
      </c>
    </row>
    <row r="29" spans="2:24" ht="15" thickBot="1" x14ac:dyDescent="0.25">
      <c r="B29" s="4"/>
      <c r="C29" s="3" t="s">
        <v>14</v>
      </c>
      <c r="D29" s="24">
        <f>M35</f>
        <v>172200</v>
      </c>
      <c r="E29" s="5"/>
      <c r="G29" s="10">
        <v>26</v>
      </c>
      <c r="H29" s="18">
        <f t="shared" si="9"/>
        <v>44983</v>
      </c>
      <c r="I29" s="10" t="str">
        <f t="shared" si="0"/>
        <v>Sun</v>
      </c>
      <c r="J29" s="19">
        <v>7800</v>
      </c>
      <c r="K29" s="10">
        <v>69</v>
      </c>
      <c r="L29" s="20">
        <f t="shared" si="1"/>
        <v>113.04347826086956</v>
      </c>
      <c r="M29" s="10">
        <v>3600</v>
      </c>
      <c r="N29" s="10">
        <v>48</v>
      </c>
      <c r="O29" s="20">
        <f t="shared" si="2"/>
        <v>75</v>
      </c>
      <c r="P29" s="10">
        <v>2300</v>
      </c>
      <c r="Q29" s="10">
        <v>42</v>
      </c>
      <c r="R29" s="20">
        <f t="shared" si="3"/>
        <v>54.761904761904759</v>
      </c>
      <c r="S29" s="14">
        <v>23000</v>
      </c>
      <c r="T29" s="14">
        <f t="shared" si="4"/>
        <v>13700</v>
      </c>
      <c r="U29" s="14">
        <f t="shared" si="5"/>
        <v>159</v>
      </c>
      <c r="V29" s="21">
        <f t="shared" si="6"/>
        <v>86.163522012578611</v>
      </c>
      <c r="W29" s="14">
        <f t="shared" si="7"/>
        <v>-9300</v>
      </c>
      <c r="X29" s="22">
        <f t="shared" si="8"/>
        <v>0.59565217391304348</v>
      </c>
    </row>
    <row r="30" spans="2:24" ht="15" thickBot="1" x14ac:dyDescent="0.25">
      <c r="B30" s="4"/>
      <c r="C30" s="3" t="s">
        <v>15</v>
      </c>
      <c r="D30" s="24">
        <f>P35</f>
        <v>169600</v>
      </c>
      <c r="E30" s="5"/>
      <c r="G30" s="10">
        <v>27</v>
      </c>
      <c r="H30" s="18">
        <f t="shared" si="9"/>
        <v>44984</v>
      </c>
      <c r="I30" s="10" t="str">
        <f t="shared" si="0"/>
        <v>Mon</v>
      </c>
      <c r="J30" s="19">
        <v>17400</v>
      </c>
      <c r="K30" s="10">
        <v>58</v>
      </c>
      <c r="L30" s="20">
        <f t="shared" si="1"/>
        <v>300</v>
      </c>
      <c r="M30" s="10">
        <v>5900</v>
      </c>
      <c r="N30" s="10">
        <v>36</v>
      </c>
      <c r="O30" s="20">
        <f t="shared" si="2"/>
        <v>163.88888888888889</v>
      </c>
      <c r="P30" s="10">
        <v>6600</v>
      </c>
      <c r="Q30" s="10">
        <v>56</v>
      </c>
      <c r="R30" s="20">
        <f t="shared" si="3"/>
        <v>117.85714285714286</v>
      </c>
      <c r="S30" s="14">
        <v>23000</v>
      </c>
      <c r="T30" s="14">
        <f t="shared" si="4"/>
        <v>29900</v>
      </c>
      <c r="U30" s="14">
        <f t="shared" si="5"/>
        <v>150</v>
      </c>
      <c r="V30" s="21">
        <f t="shared" si="6"/>
        <v>199.33333333333334</v>
      </c>
      <c r="W30" s="14">
        <f t="shared" si="7"/>
        <v>6900</v>
      </c>
      <c r="X30" s="22">
        <f t="shared" si="8"/>
        <v>1.3</v>
      </c>
    </row>
    <row r="31" spans="2:24" ht="15" thickBot="1" x14ac:dyDescent="0.25">
      <c r="B31" s="4"/>
      <c r="C31" s="3"/>
      <c r="D31" s="23"/>
      <c r="E31" s="5"/>
      <c r="G31" s="10">
        <v>28</v>
      </c>
      <c r="H31" s="18">
        <f t="shared" si="9"/>
        <v>44985</v>
      </c>
      <c r="I31" s="10" t="str">
        <f t="shared" si="0"/>
        <v>Tue</v>
      </c>
      <c r="J31" s="19">
        <v>9500</v>
      </c>
      <c r="K31" s="10">
        <v>72</v>
      </c>
      <c r="L31" s="20">
        <f t="shared" si="1"/>
        <v>131.94444444444446</v>
      </c>
      <c r="M31" s="10">
        <v>5400</v>
      </c>
      <c r="N31" s="10">
        <v>50</v>
      </c>
      <c r="O31" s="20">
        <f t="shared" si="2"/>
        <v>108</v>
      </c>
      <c r="P31" s="10">
        <v>5900</v>
      </c>
      <c r="Q31" s="10">
        <v>60</v>
      </c>
      <c r="R31" s="20">
        <f t="shared" si="3"/>
        <v>98.333333333333329</v>
      </c>
      <c r="S31" s="14">
        <v>23000</v>
      </c>
      <c r="T31" s="14">
        <f t="shared" si="4"/>
        <v>20800</v>
      </c>
      <c r="U31" s="14">
        <f t="shared" si="5"/>
        <v>182</v>
      </c>
      <c r="V31" s="21">
        <f t="shared" si="6"/>
        <v>114.28571428571429</v>
      </c>
      <c r="W31" s="14">
        <f t="shared" si="7"/>
        <v>-2200</v>
      </c>
      <c r="X31" s="22">
        <f t="shared" si="8"/>
        <v>0.90434782608695652</v>
      </c>
    </row>
    <row r="32" spans="2:24" ht="15" thickBot="1" x14ac:dyDescent="0.25">
      <c r="B32" s="4"/>
      <c r="C32" s="3" t="s">
        <v>16</v>
      </c>
      <c r="D32" s="24">
        <f>SUM(D28:D30)</f>
        <v>759900</v>
      </c>
      <c r="E32" s="5"/>
      <c r="G32" s="10">
        <v>29</v>
      </c>
      <c r="H32" s="18" t="str">
        <f t="shared" si="9"/>
        <v>EOM</v>
      </c>
      <c r="I32" s="10" t="str">
        <f t="shared" si="0"/>
        <v>EOM</v>
      </c>
      <c r="J32" s="19">
        <v>6200</v>
      </c>
      <c r="K32" s="10">
        <v>53</v>
      </c>
      <c r="L32" s="20">
        <f t="shared" si="1"/>
        <v>116.98113207547169</v>
      </c>
      <c r="M32" s="10">
        <v>3800</v>
      </c>
      <c r="N32" s="10">
        <v>33</v>
      </c>
      <c r="O32" s="20">
        <f t="shared" si="2"/>
        <v>115.15151515151516</v>
      </c>
      <c r="P32" s="10">
        <v>3800</v>
      </c>
      <c r="Q32" s="10">
        <v>44</v>
      </c>
      <c r="R32" s="20">
        <f t="shared" si="3"/>
        <v>86.36363636363636</v>
      </c>
      <c r="S32" s="14">
        <v>23000</v>
      </c>
      <c r="T32" s="14">
        <f t="shared" si="4"/>
        <v>13800</v>
      </c>
      <c r="U32" s="14">
        <f t="shared" si="5"/>
        <v>130</v>
      </c>
      <c r="V32" s="21">
        <f t="shared" si="6"/>
        <v>106.15384615384616</v>
      </c>
      <c r="W32" s="14">
        <f t="shared" si="7"/>
        <v>-9200</v>
      </c>
      <c r="X32" s="22">
        <f t="shared" si="8"/>
        <v>0.6</v>
      </c>
    </row>
    <row r="33" spans="2:24" ht="15" thickBot="1" x14ac:dyDescent="0.25">
      <c r="B33" s="4"/>
      <c r="C33" s="3" t="s">
        <v>17</v>
      </c>
      <c r="D33" s="24">
        <v>685000</v>
      </c>
      <c r="E33" s="5"/>
      <c r="G33" s="10">
        <v>30</v>
      </c>
      <c r="H33" s="18" t="str">
        <f t="shared" si="9"/>
        <v>EOM</v>
      </c>
      <c r="I33" s="10" t="str">
        <f t="shared" si="0"/>
        <v>EOM</v>
      </c>
      <c r="J33" s="19">
        <v>10800</v>
      </c>
      <c r="K33" s="10">
        <v>73</v>
      </c>
      <c r="L33" s="20">
        <f t="shared" si="1"/>
        <v>147.94520547945206</v>
      </c>
      <c r="M33" s="10">
        <v>7500</v>
      </c>
      <c r="N33" s="10">
        <v>44</v>
      </c>
      <c r="O33" s="20">
        <f t="shared" si="2"/>
        <v>170.45454545454547</v>
      </c>
      <c r="P33" s="10">
        <v>8000</v>
      </c>
      <c r="Q33" s="10">
        <v>48</v>
      </c>
      <c r="R33" s="20">
        <f t="shared" si="3"/>
        <v>166.66666666666666</v>
      </c>
      <c r="S33" s="14">
        <v>23000</v>
      </c>
      <c r="T33" s="14">
        <f t="shared" si="4"/>
        <v>26300</v>
      </c>
      <c r="U33" s="14">
        <f t="shared" si="5"/>
        <v>165</v>
      </c>
      <c r="V33" s="21">
        <f t="shared" si="6"/>
        <v>159.39393939393941</v>
      </c>
      <c r="W33" s="14">
        <f t="shared" si="7"/>
        <v>3300</v>
      </c>
      <c r="X33" s="22">
        <f t="shared" si="8"/>
        <v>1.1434782608695653</v>
      </c>
    </row>
    <row r="34" spans="2:24" ht="15" thickBot="1" x14ac:dyDescent="0.25">
      <c r="B34" s="6"/>
      <c r="C34" s="3" t="s">
        <v>18</v>
      </c>
      <c r="D34" s="25">
        <f>D32-D33</f>
        <v>74900</v>
      </c>
      <c r="E34" s="7"/>
      <c r="G34" s="10">
        <v>31</v>
      </c>
      <c r="H34" s="18" t="str">
        <f t="shared" si="9"/>
        <v>EOM</v>
      </c>
      <c r="I34" s="10" t="str">
        <f t="shared" si="0"/>
        <v>EOM</v>
      </c>
      <c r="J34" s="19">
        <v>8700</v>
      </c>
      <c r="K34" s="10">
        <v>57</v>
      </c>
      <c r="L34" s="20">
        <f t="shared" si="1"/>
        <v>152.63157894736841</v>
      </c>
      <c r="M34" s="10">
        <v>4600</v>
      </c>
      <c r="N34" s="10">
        <v>39</v>
      </c>
      <c r="O34" s="20">
        <f t="shared" si="2"/>
        <v>117.94871794871794</v>
      </c>
      <c r="P34" s="10">
        <v>1000</v>
      </c>
      <c r="Q34" s="10">
        <v>41</v>
      </c>
      <c r="R34" s="20">
        <f t="shared" si="3"/>
        <v>24.390243902439025</v>
      </c>
      <c r="S34" s="14">
        <v>25000</v>
      </c>
      <c r="T34" s="14">
        <f t="shared" si="4"/>
        <v>14300</v>
      </c>
      <c r="U34" s="14">
        <f t="shared" si="5"/>
        <v>137</v>
      </c>
      <c r="V34" s="21">
        <f t="shared" si="6"/>
        <v>104.37956204379562</v>
      </c>
      <c r="W34" s="14">
        <f t="shared" si="7"/>
        <v>-10700</v>
      </c>
      <c r="X34" s="22">
        <f t="shared" si="8"/>
        <v>0.57199999999999995</v>
      </c>
    </row>
    <row r="35" spans="2:24" ht="48.75" customHeight="1" thickBot="1" x14ac:dyDescent="0.4">
      <c r="B35" s="6"/>
      <c r="C35" s="8"/>
      <c r="D35" s="32">
        <f>(D32-D33)/D33</f>
        <v>0.10934306569343066</v>
      </c>
      <c r="E35" s="9"/>
      <c r="G35" s="45" t="s">
        <v>35</v>
      </c>
      <c r="H35" s="46"/>
      <c r="I35" s="47"/>
      <c r="J35" s="27">
        <f>SUM(J4:J34)</f>
        <v>418100</v>
      </c>
      <c r="K35" s="27">
        <f t="shared" ref="K35:U35" si="10">SUM(K4:K34)</f>
        <v>1978</v>
      </c>
      <c r="L35" s="27"/>
      <c r="M35" s="28">
        <f t="shared" si="10"/>
        <v>172200</v>
      </c>
      <c r="N35" s="28">
        <f t="shared" si="10"/>
        <v>1238</v>
      </c>
      <c r="O35" s="28"/>
      <c r="P35" s="29">
        <f t="shared" si="10"/>
        <v>169600</v>
      </c>
      <c r="Q35" s="29">
        <f t="shared" si="10"/>
        <v>1624</v>
      </c>
      <c r="R35" s="29"/>
      <c r="S35" s="30">
        <f t="shared" si="10"/>
        <v>715000</v>
      </c>
      <c r="T35" s="30">
        <f t="shared" si="10"/>
        <v>759900</v>
      </c>
      <c r="U35" s="30">
        <f t="shared" si="10"/>
        <v>4840</v>
      </c>
      <c r="V35" s="30"/>
      <c r="W35" s="30">
        <f t="shared" ref="W35" si="11">SUM(W4:W34)</f>
        <v>44900</v>
      </c>
      <c r="X35" s="26"/>
    </row>
  </sheetData>
  <mergeCells count="8">
    <mergeCell ref="G35:I35"/>
    <mergeCell ref="B2:E2"/>
    <mergeCell ref="H2:R2"/>
    <mergeCell ref="S2:W2"/>
    <mergeCell ref="C16:C17"/>
    <mergeCell ref="D16:D17"/>
    <mergeCell ref="C19:C20"/>
    <mergeCell ref="D19:D20"/>
  </mergeCells>
  <conditionalFormatting sqref="I4:I34">
    <cfRule type="cellIs" dxfId="87" priority="7" operator="equal">
      <formula>"sun"</formula>
    </cfRule>
    <cfRule type="cellIs" dxfId="86" priority="8" operator="equal">
      <formula>"sat"</formula>
    </cfRule>
  </conditionalFormatting>
  <conditionalFormatting sqref="D35">
    <cfRule type="cellIs" dxfId="85" priority="3" operator="lessThan">
      <formula>0</formula>
    </cfRule>
    <cfRule type="cellIs" dxfId="84" priority="6" operator="greaterThan">
      <formula>0</formula>
    </cfRule>
  </conditionalFormatting>
  <conditionalFormatting sqref="D34">
    <cfRule type="cellIs" dxfId="83" priority="4" operator="lessThan">
      <formula>0</formula>
    </cfRule>
    <cfRule type="cellIs" dxfId="82" priority="5" operator="greaterThan">
      <formula>0</formula>
    </cfRule>
  </conditionalFormatting>
  <conditionalFormatting sqref="D22">
    <cfRule type="cellIs" dxfId="81" priority="1" operator="equal">
      <formula>"no"</formula>
    </cfRule>
    <cfRule type="cellIs" dxfId="80" priority="2" operator="equal">
      <formula>"yes"</formula>
    </cfRule>
  </conditionalFormatting>
  <dataValidations count="2">
    <dataValidation type="list" allowBlank="1" showInputMessage="1" showErrorMessage="1" sqref="D5">
      <formula1>"2020, 2021, 2022, 2023, 2024, 2025, 2026, 2027, 2028, 2029, 2030"</formula1>
    </dataValidation>
    <dataValidation type="list" allowBlank="1" showInputMessage="1" showErrorMessage="1" sqref="D3">
      <formula1>"JANUARY ,FEBRUARY, MARCH, APRIL, MAY, JUNE, JULY, AUGUST, SEPTEMBER, OCTOBER, NOVEMBER, DECEMBER"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5"/>
  <sheetViews>
    <sheetView showGridLines="0" topLeftCell="B13" zoomScale="70" zoomScaleNormal="70" workbookViewId="0">
      <selection activeCell="C6" sqref="C6"/>
    </sheetView>
  </sheetViews>
  <sheetFormatPr defaultRowHeight="14.25" x14ac:dyDescent="0.2"/>
  <cols>
    <col min="1" max="1" width="9.140625" style="1"/>
    <col min="2" max="2" width="3.7109375" style="1" customWidth="1"/>
    <col min="3" max="3" width="29.42578125" style="2" bestFit="1" customWidth="1"/>
    <col min="4" max="4" width="15.42578125" style="1" customWidth="1"/>
    <col min="5" max="6" width="9.140625" style="1"/>
    <col min="7" max="7" width="6.5703125" style="1" bestFit="1" customWidth="1"/>
    <col min="8" max="8" width="11.7109375" style="1" bestFit="1" customWidth="1"/>
    <col min="9" max="9" width="5.85546875" style="1" bestFit="1" customWidth="1"/>
    <col min="10" max="10" width="14.28515625" style="1" bestFit="1" customWidth="1"/>
    <col min="11" max="11" width="15.85546875" style="1" bestFit="1" customWidth="1"/>
    <col min="12" max="12" width="10.7109375" style="1" bestFit="1" customWidth="1"/>
    <col min="13" max="13" width="18.140625" style="1" bestFit="1" customWidth="1"/>
    <col min="14" max="14" width="19.7109375" style="1" bestFit="1" customWidth="1"/>
    <col min="15" max="15" width="10.7109375" style="1" bestFit="1" customWidth="1"/>
    <col min="16" max="16" width="15.7109375" style="1" bestFit="1" customWidth="1"/>
    <col min="17" max="17" width="17.28515625" style="1" bestFit="1" customWidth="1"/>
    <col min="18" max="18" width="10.7109375" style="1" bestFit="1" customWidth="1"/>
    <col min="19" max="19" width="14.28515625" style="1" bestFit="1" customWidth="1"/>
    <col min="20" max="20" width="11.85546875" style="1" bestFit="1" customWidth="1"/>
    <col min="21" max="21" width="13.5703125" style="1" bestFit="1" customWidth="1"/>
    <col min="22" max="22" width="10.7109375" style="1" bestFit="1" customWidth="1"/>
    <col min="23" max="23" width="20.85546875" style="1" customWidth="1"/>
    <col min="24" max="24" width="10.140625" style="1" customWidth="1"/>
    <col min="25" max="16384" width="9.140625" style="1"/>
  </cols>
  <sheetData>
    <row r="1" spans="2:24" ht="15" thickBot="1" x14ac:dyDescent="0.25"/>
    <row r="2" spans="2:24" ht="43.5" customHeight="1" thickBot="1" x14ac:dyDescent="0.35">
      <c r="B2" s="49" t="s">
        <v>19</v>
      </c>
      <c r="C2" s="50"/>
      <c r="D2" s="50"/>
      <c r="E2" s="51"/>
      <c r="H2" s="52" t="s">
        <v>31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 t="s">
        <v>32</v>
      </c>
      <c r="T2" s="52"/>
      <c r="U2" s="52"/>
      <c r="V2" s="52"/>
      <c r="W2" s="52"/>
    </row>
    <row r="3" spans="2:24" ht="15" thickBot="1" x14ac:dyDescent="0.25">
      <c r="B3" s="4"/>
      <c r="C3" s="3" t="s">
        <v>1</v>
      </c>
      <c r="D3" s="15" t="s">
        <v>37</v>
      </c>
      <c r="E3" s="5"/>
      <c r="G3" s="10" t="s">
        <v>0</v>
      </c>
      <c r="H3" s="10" t="s">
        <v>20</v>
      </c>
      <c r="I3" s="10" t="s">
        <v>21</v>
      </c>
      <c r="J3" s="11" t="s">
        <v>29</v>
      </c>
      <c r="K3" s="11" t="s">
        <v>22</v>
      </c>
      <c r="L3" s="11" t="s">
        <v>23</v>
      </c>
      <c r="M3" s="12" t="s">
        <v>14</v>
      </c>
      <c r="N3" s="12" t="s">
        <v>24</v>
      </c>
      <c r="O3" s="12" t="s">
        <v>23</v>
      </c>
      <c r="P3" s="13" t="s">
        <v>15</v>
      </c>
      <c r="Q3" s="13" t="s">
        <v>25</v>
      </c>
      <c r="R3" s="13" t="s">
        <v>23</v>
      </c>
      <c r="S3" s="26" t="s">
        <v>26</v>
      </c>
      <c r="T3" s="26" t="s">
        <v>16</v>
      </c>
      <c r="U3" s="26" t="s">
        <v>27</v>
      </c>
      <c r="V3" s="26" t="s">
        <v>23</v>
      </c>
      <c r="W3" s="26" t="s">
        <v>30</v>
      </c>
      <c r="X3" s="10" t="s">
        <v>28</v>
      </c>
    </row>
    <row r="4" spans="2:24" ht="15" thickBot="1" x14ac:dyDescent="0.25">
      <c r="B4" s="4"/>
      <c r="C4" s="3"/>
      <c r="D4" s="23"/>
      <c r="E4" s="5"/>
      <c r="G4" s="10">
        <v>1</v>
      </c>
      <c r="H4" s="18">
        <f>D7</f>
        <v>44986</v>
      </c>
      <c r="I4" s="10" t="str">
        <f>TEXT(H4,"DDD")</f>
        <v>Wed</v>
      </c>
      <c r="J4" s="10">
        <v>15000</v>
      </c>
      <c r="K4" s="10">
        <v>65</v>
      </c>
      <c r="L4" s="20">
        <f>IF(J4=0,"",J4/K4)</f>
        <v>230.76923076923077</v>
      </c>
      <c r="M4" s="10">
        <v>4500</v>
      </c>
      <c r="N4" s="10">
        <v>35</v>
      </c>
      <c r="O4" s="20">
        <f>IF(M4=0,"",M4/N4)</f>
        <v>128.57142857142858</v>
      </c>
      <c r="P4" s="10">
        <v>2500</v>
      </c>
      <c r="Q4" s="1">
        <v>55</v>
      </c>
      <c r="R4" s="20">
        <f>IF(P4=0,"",P4/Q4)</f>
        <v>45.454545454545453</v>
      </c>
      <c r="S4" s="14">
        <v>25000</v>
      </c>
      <c r="T4" s="14">
        <f>IF(J4=0,"",(J4+M4+P4))</f>
        <v>22000</v>
      </c>
      <c r="U4" s="14">
        <f>IF(T4="","",(K4+N4+Q4))</f>
        <v>155</v>
      </c>
      <c r="V4" s="21">
        <f>IF(U4="","",(T4/U4))</f>
        <v>141.93548387096774</v>
      </c>
      <c r="W4" s="14">
        <f>IFERROR(T4-S4,"")</f>
        <v>-3000</v>
      </c>
      <c r="X4" s="22">
        <f>IF(S4=0,"",T4/S4)</f>
        <v>0.88</v>
      </c>
    </row>
    <row r="5" spans="2:24" ht="15" thickBot="1" x14ac:dyDescent="0.25">
      <c r="B5" s="4"/>
      <c r="C5" s="3" t="s">
        <v>2</v>
      </c>
      <c r="D5" s="16">
        <v>2023</v>
      </c>
      <c r="E5" s="5"/>
      <c r="G5" s="10">
        <v>2</v>
      </c>
      <c r="H5" s="18">
        <f>IF(H4&lt;$D$9,H4+1,"EOM")</f>
        <v>44987</v>
      </c>
      <c r="I5" s="10" t="str">
        <f t="shared" ref="I5:I34" si="0">TEXT(H5,"DDD")</f>
        <v>Thu</v>
      </c>
      <c r="J5" s="10">
        <v>7200</v>
      </c>
      <c r="K5" s="10">
        <v>58</v>
      </c>
      <c r="L5" s="20">
        <f t="shared" ref="L5:L34" si="1">IF(J5=0,"",J5/K5)</f>
        <v>124.13793103448276</v>
      </c>
      <c r="M5" s="10">
        <v>6700</v>
      </c>
      <c r="N5" s="10">
        <v>42</v>
      </c>
      <c r="O5" s="20">
        <f t="shared" ref="O5:O34" si="2">IF(M5=0,"",M5/N5)</f>
        <v>159.52380952380952</v>
      </c>
      <c r="P5" s="10">
        <v>7200</v>
      </c>
      <c r="Q5" s="10">
        <v>42</v>
      </c>
      <c r="R5" s="20">
        <f t="shared" ref="R5:R34" si="3">IF(P5=0,"",P5/Q5)</f>
        <v>171.42857142857142</v>
      </c>
      <c r="S5" s="14">
        <v>25000</v>
      </c>
      <c r="T5" s="14">
        <f t="shared" ref="T5:T34" si="4">IF(J5=0,"",(J5+M5+P5))</f>
        <v>21100</v>
      </c>
      <c r="U5" s="14">
        <f t="shared" ref="U5:U34" si="5">IF(T5="","",(K5+N5+Q5))</f>
        <v>142</v>
      </c>
      <c r="V5" s="21">
        <f t="shared" ref="V5:V34" si="6">IF(U5="","",(T5/U5))</f>
        <v>148.59154929577466</v>
      </c>
      <c r="W5" s="14">
        <f t="shared" ref="W5:W34" si="7">IFERROR(T5-S5,"")</f>
        <v>-3900</v>
      </c>
      <c r="X5" s="22">
        <f t="shared" ref="X5:X34" si="8">IF(S5=0,"",T5/S5)</f>
        <v>0.84399999999999997</v>
      </c>
    </row>
    <row r="6" spans="2:24" ht="15" thickBot="1" x14ac:dyDescent="0.25">
      <c r="B6" s="4"/>
      <c r="C6" s="3"/>
      <c r="D6" s="23"/>
      <c r="E6" s="5"/>
      <c r="G6" s="10">
        <v>3</v>
      </c>
      <c r="H6" s="18">
        <f t="shared" ref="H6:H34" si="9">IF(H5&lt;$D$9,H5+1,"EOM")</f>
        <v>44988</v>
      </c>
      <c r="I6" s="10" t="str">
        <f t="shared" si="0"/>
        <v>Fri</v>
      </c>
      <c r="J6" s="10">
        <v>8300</v>
      </c>
      <c r="K6" s="10">
        <v>69</v>
      </c>
      <c r="L6" s="20">
        <f t="shared" si="1"/>
        <v>120.28985507246377</v>
      </c>
      <c r="M6" s="10">
        <v>7200</v>
      </c>
      <c r="N6" s="10">
        <v>37</v>
      </c>
      <c r="O6" s="20">
        <f t="shared" si="2"/>
        <v>194.59459459459458</v>
      </c>
      <c r="P6" s="10">
        <v>3400</v>
      </c>
      <c r="Q6" s="10">
        <v>60</v>
      </c>
      <c r="R6" s="20">
        <f t="shared" si="3"/>
        <v>56.666666666666664</v>
      </c>
      <c r="S6" s="14">
        <v>25000</v>
      </c>
      <c r="T6" s="14">
        <f t="shared" si="4"/>
        <v>18900</v>
      </c>
      <c r="U6" s="14">
        <f t="shared" si="5"/>
        <v>166</v>
      </c>
      <c r="V6" s="21">
        <f t="shared" si="6"/>
        <v>113.85542168674699</v>
      </c>
      <c r="W6" s="14">
        <f t="shared" si="7"/>
        <v>-6100</v>
      </c>
      <c r="X6" s="22">
        <f t="shared" si="8"/>
        <v>0.75600000000000001</v>
      </c>
    </row>
    <row r="7" spans="2:24" ht="15" thickBot="1" x14ac:dyDescent="0.25">
      <c r="B7" s="4"/>
      <c r="C7" s="3" t="s">
        <v>4</v>
      </c>
      <c r="D7" s="17">
        <f>DATEVALUE("1"&amp;D3&amp;D5)</f>
        <v>44986</v>
      </c>
      <c r="E7" s="5"/>
      <c r="G7" s="10">
        <v>4</v>
      </c>
      <c r="H7" s="18">
        <f t="shared" si="9"/>
        <v>44989</v>
      </c>
      <c r="I7" s="10" t="str">
        <f t="shared" si="0"/>
        <v>Sat</v>
      </c>
      <c r="J7" s="10">
        <v>8000</v>
      </c>
      <c r="K7" s="10">
        <v>53</v>
      </c>
      <c r="L7" s="20">
        <f t="shared" si="1"/>
        <v>150.9433962264151</v>
      </c>
      <c r="M7" s="10">
        <v>5200</v>
      </c>
      <c r="N7" s="10">
        <v>45</v>
      </c>
      <c r="O7" s="20">
        <f t="shared" si="2"/>
        <v>115.55555555555556</v>
      </c>
      <c r="P7" s="10">
        <v>8900</v>
      </c>
      <c r="Q7" s="10">
        <v>50</v>
      </c>
      <c r="R7" s="20">
        <f t="shared" si="3"/>
        <v>178</v>
      </c>
      <c r="S7" s="14">
        <v>25000</v>
      </c>
      <c r="T7" s="14">
        <f t="shared" si="4"/>
        <v>22100</v>
      </c>
      <c r="U7" s="14">
        <f t="shared" si="5"/>
        <v>148</v>
      </c>
      <c r="V7" s="21">
        <f t="shared" si="6"/>
        <v>149.32432432432432</v>
      </c>
      <c r="W7" s="14">
        <f t="shared" si="7"/>
        <v>-2900</v>
      </c>
      <c r="X7" s="22">
        <f t="shared" si="8"/>
        <v>0.88400000000000001</v>
      </c>
    </row>
    <row r="8" spans="2:24" ht="15" thickBot="1" x14ac:dyDescent="0.25">
      <c r="B8" s="4"/>
      <c r="C8" s="3"/>
      <c r="D8" s="23"/>
      <c r="E8" s="5"/>
      <c r="G8" s="10">
        <v>5</v>
      </c>
      <c r="H8" s="18">
        <f t="shared" si="9"/>
        <v>44990</v>
      </c>
      <c r="I8" s="10" t="str">
        <f t="shared" si="0"/>
        <v>Sun</v>
      </c>
      <c r="J8" s="10">
        <v>8000</v>
      </c>
      <c r="K8" s="10">
        <v>72</v>
      </c>
      <c r="L8" s="20">
        <f t="shared" si="1"/>
        <v>111.11111111111111</v>
      </c>
      <c r="M8" s="10">
        <v>3400</v>
      </c>
      <c r="N8" s="10">
        <v>33</v>
      </c>
      <c r="O8" s="20">
        <f t="shared" si="2"/>
        <v>103.03030303030303</v>
      </c>
      <c r="P8" s="10">
        <v>9900</v>
      </c>
      <c r="Q8" s="10">
        <v>48</v>
      </c>
      <c r="R8" s="20">
        <f t="shared" si="3"/>
        <v>206.25</v>
      </c>
      <c r="S8" s="14">
        <v>25000</v>
      </c>
      <c r="T8" s="14">
        <f t="shared" si="4"/>
        <v>21300</v>
      </c>
      <c r="U8" s="14">
        <f t="shared" si="5"/>
        <v>153</v>
      </c>
      <c r="V8" s="21">
        <f t="shared" si="6"/>
        <v>139.21568627450981</v>
      </c>
      <c r="W8" s="14">
        <f t="shared" si="7"/>
        <v>-3700</v>
      </c>
      <c r="X8" s="22">
        <f t="shared" si="8"/>
        <v>0.85199999999999998</v>
      </c>
    </row>
    <row r="9" spans="2:24" ht="15" thickBot="1" x14ac:dyDescent="0.25">
      <c r="B9" s="4"/>
      <c r="C9" s="3" t="s">
        <v>3</v>
      </c>
      <c r="D9" s="17">
        <f>EOMONTH(D7,0)</f>
        <v>45016</v>
      </c>
      <c r="E9" s="5"/>
      <c r="G9" s="10">
        <v>6</v>
      </c>
      <c r="H9" s="18">
        <f t="shared" si="9"/>
        <v>44991</v>
      </c>
      <c r="I9" s="10" t="str">
        <f t="shared" si="0"/>
        <v>Mon</v>
      </c>
      <c r="J9" s="10">
        <v>9000</v>
      </c>
      <c r="K9" s="10">
        <v>61</v>
      </c>
      <c r="L9" s="20">
        <f t="shared" si="1"/>
        <v>147.54098360655738</v>
      </c>
      <c r="M9" s="10">
        <v>7800</v>
      </c>
      <c r="N9" s="10">
        <v>48</v>
      </c>
      <c r="O9" s="20">
        <f t="shared" si="2"/>
        <v>162.5</v>
      </c>
      <c r="P9" s="10">
        <v>4600</v>
      </c>
      <c r="Q9" s="10">
        <v>63</v>
      </c>
      <c r="R9" s="20">
        <f t="shared" si="3"/>
        <v>73.015873015873012</v>
      </c>
      <c r="S9" s="14">
        <v>25000</v>
      </c>
      <c r="T9" s="14">
        <f t="shared" si="4"/>
        <v>21400</v>
      </c>
      <c r="U9" s="14">
        <f t="shared" si="5"/>
        <v>172</v>
      </c>
      <c r="V9" s="21">
        <f t="shared" si="6"/>
        <v>124.41860465116279</v>
      </c>
      <c r="W9" s="14">
        <f t="shared" si="7"/>
        <v>-3600</v>
      </c>
      <c r="X9" s="22">
        <f t="shared" si="8"/>
        <v>0.85599999999999998</v>
      </c>
    </row>
    <row r="10" spans="2:24" ht="15" thickBot="1" x14ac:dyDescent="0.25">
      <c r="B10" s="4"/>
      <c r="C10" s="3"/>
      <c r="D10" s="23"/>
      <c r="E10" s="5"/>
      <c r="G10" s="10">
        <v>7</v>
      </c>
      <c r="H10" s="18">
        <f t="shared" si="9"/>
        <v>44992</v>
      </c>
      <c r="I10" s="10" t="str">
        <f t="shared" si="0"/>
        <v>Tue</v>
      </c>
      <c r="J10" s="10">
        <v>17000</v>
      </c>
      <c r="K10" s="10">
        <v>66</v>
      </c>
      <c r="L10" s="20">
        <f t="shared" si="1"/>
        <v>257.57575757575756</v>
      </c>
      <c r="M10" s="10">
        <v>6300</v>
      </c>
      <c r="N10" s="10">
        <v>39</v>
      </c>
      <c r="O10" s="20">
        <f t="shared" si="2"/>
        <v>161.53846153846155</v>
      </c>
      <c r="P10" s="10">
        <v>1300</v>
      </c>
      <c r="Q10" s="10">
        <v>57</v>
      </c>
      <c r="R10" s="20">
        <f t="shared" si="3"/>
        <v>22.807017543859651</v>
      </c>
      <c r="S10" s="14">
        <v>25000</v>
      </c>
      <c r="T10" s="14">
        <f t="shared" si="4"/>
        <v>24600</v>
      </c>
      <c r="U10" s="14">
        <f t="shared" si="5"/>
        <v>162</v>
      </c>
      <c r="V10" s="21">
        <f t="shared" si="6"/>
        <v>151.85185185185185</v>
      </c>
      <c r="W10" s="14">
        <f t="shared" si="7"/>
        <v>-400</v>
      </c>
      <c r="X10" s="22">
        <f t="shared" si="8"/>
        <v>0.98399999999999999</v>
      </c>
    </row>
    <row r="11" spans="2:24" ht="15" thickBot="1" x14ac:dyDescent="0.25">
      <c r="B11" s="4"/>
      <c r="C11" s="3" t="s">
        <v>5</v>
      </c>
      <c r="D11" s="24">
        <f>COUNT(H4:H34)</f>
        <v>31</v>
      </c>
      <c r="E11" s="5"/>
      <c r="G11" s="10">
        <v>8</v>
      </c>
      <c r="H11" s="18">
        <f t="shared" si="9"/>
        <v>44993</v>
      </c>
      <c r="I11" s="10" t="str">
        <f t="shared" si="0"/>
        <v>Wed</v>
      </c>
      <c r="J11" s="10">
        <v>20000</v>
      </c>
      <c r="K11" s="10">
        <v>74</v>
      </c>
      <c r="L11" s="20">
        <f t="shared" si="1"/>
        <v>270.27027027027026</v>
      </c>
      <c r="M11" s="10">
        <v>3400</v>
      </c>
      <c r="N11" s="10">
        <v>31</v>
      </c>
      <c r="O11" s="20">
        <f t="shared" si="2"/>
        <v>109.6774193548387</v>
      </c>
      <c r="P11" s="10">
        <v>7800</v>
      </c>
      <c r="Q11" s="10">
        <v>44</v>
      </c>
      <c r="R11" s="20">
        <f t="shared" si="3"/>
        <v>177.27272727272728</v>
      </c>
      <c r="S11" s="14">
        <v>25000</v>
      </c>
      <c r="T11" s="14">
        <f t="shared" si="4"/>
        <v>31200</v>
      </c>
      <c r="U11" s="14">
        <f t="shared" si="5"/>
        <v>149</v>
      </c>
      <c r="V11" s="21">
        <f t="shared" si="6"/>
        <v>209.39597315436242</v>
      </c>
      <c r="W11" s="14">
        <f t="shared" si="7"/>
        <v>6200</v>
      </c>
      <c r="X11" s="22">
        <f t="shared" si="8"/>
        <v>1.248</v>
      </c>
    </row>
    <row r="12" spans="2:24" ht="15" thickBot="1" x14ac:dyDescent="0.25">
      <c r="B12" s="4"/>
      <c r="C12" s="3"/>
      <c r="D12" s="23"/>
      <c r="E12" s="5"/>
      <c r="G12" s="10">
        <v>9</v>
      </c>
      <c r="H12" s="18">
        <f t="shared" si="9"/>
        <v>44994</v>
      </c>
      <c r="I12" s="10" t="str">
        <f t="shared" si="0"/>
        <v>Thu</v>
      </c>
      <c r="J12" s="10">
        <v>5000</v>
      </c>
      <c r="K12" s="10">
        <v>59</v>
      </c>
      <c r="L12" s="20">
        <f t="shared" si="1"/>
        <v>84.745762711864401</v>
      </c>
      <c r="M12" s="10">
        <v>7600</v>
      </c>
      <c r="N12" s="10">
        <v>50</v>
      </c>
      <c r="O12" s="20">
        <f t="shared" si="2"/>
        <v>152</v>
      </c>
      <c r="P12" s="10">
        <v>5500</v>
      </c>
      <c r="Q12" s="10">
        <v>61</v>
      </c>
      <c r="R12" s="20">
        <f t="shared" si="3"/>
        <v>90.163934426229503</v>
      </c>
      <c r="S12" s="14">
        <v>25000</v>
      </c>
      <c r="T12" s="14">
        <f t="shared" si="4"/>
        <v>18100</v>
      </c>
      <c r="U12" s="14">
        <f t="shared" si="5"/>
        <v>170</v>
      </c>
      <c r="V12" s="21">
        <f t="shared" si="6"/>
        <v>106.47058823529412</v>
      </c>
      <c r="W12" s="14">
        <f t="shared" si="7"/>
        <v>-6900</v>
      </c>
      <c r="X12" s="22">
        <f t="shared" si="8"/>
        <v>0.72399999999999998</v>
      </c>
    </row>
    <row r="13" spans="2:24" ht="15" thickBot="1" x14ac:dyDescent="0.25">
      <c r="B13" s="4"/>
      <c r="C13" s="3" t="s">
        <v>6</v>
      </c>
      <c r="D13" s="24">
        <f>COUNTIF(I4:EI34,"Sat")</f>
        <v>4</v>
      </c>
      <c r="E13" s="5"/>
      <c r="G13" s="10">
        <v>10</v>
      </c>
      <c r="H13" s="18">
        <f t="shared" si="9"/>
        <v>44995</v>
      </c>
      <c r="I13" s="10" t="str">
        <f t="shared" si="0"/>
        <v>Fri</v>
      </c>
      <c r="J13" s="19">
        <v>14500</v>
      </c>
      <c r="K13" s="10">
        <v>56</v>
      </c>
      <c r="L13" s="20">
        <f t="shared" si="1"/>
        <v>258.92857142857144</v>
      </c>
      <c r="M13" s="10">
        <v>4200</v>
      </c>
      <c r="N13" s="10">
        <v>36</v>
      </c>
      <c r="O13" s="20">
        <f t="shared" si="2"/>
        <v>116.66666666666667</v>
      </c>
      <c r="P13" s="10">
        <v>3200</v>
      </c>
      <c r="Q13" s="10">
        <v>52</v>
      </c>
      <c r="R13" s="20">
        <f t="shared" si="3"/>
        <v>61.53846153846154</v>
      </c>
      <c r="S13" s="14">
        <v>25000</v>
      </c>
      <c r="T13" s="14">
        <f t="shared" si="4"/>
        <v>21900</v>
      </c>
      <c r="U13" s="14">
        <f t="shared" si="5"/>
        <v>144</v>
      </c>
      <c r="V13" s="21">
        <f t="shared" si="6"/>
        <v>152.08333333333334</v>
      </c>
      <c r="W13" s="14">
        <f t="shared" si="7"/>
        <v>-3100</v>
      </c>
      <c r="X13" s="22">
        <f t="shared" si="8"/>
        <v>0.876</v>
      </c>
    </row>
    <row r="14" spans="2:24" ht="15" thickBot="1" x14ac:dyDescent="0.25">
      <c r="B14" s="4"/>
      <c r="C14" s="3" t="s">
        <v>7</v>
      </c>
      <c r="D14" s="24">
        <f>COUNTIF(I4:I34,"Sun")</f>
        <v>4</v>
      </c>
      <c r="E14" s="5"/>
      <c r="G14" s="10">
        <v>11</v>
      </c>
      <c r="H14" s="18">
        <f t="shared" si="9"/>
        <v>44996</v>
      </c>
      <c r="I14" s="10" t="str">
        <f t="shared" si="0"/>
        <v>Sat</v>
      </c>
      <c r="J14" s="19">
        <v>18000</v>
      </c>
      <c r="K14" s="10">
        <v>68</v>
      </c>
      <c r="L14" s="20">
        <f t="shared" si="1"/>
        <v>264.70588235294116</v>
      </c>
      <c r="M14" s="10">
        <v>5700</v>
      </c>
      <c r="N14" s="10">
        <v>44</v>
      </c>
      <c r="O14" s="20">
        <f t="shared" si="2"/>
        <v>129.54545454545453</v>
      </c>
      <c r="P14" s="10">
        <v>4900</v>
      </c>
      <c r="Q14" s="10">
        <v>54</v>
      </c>
      <c r="R14" s="20">
        <f t="shared" si="3"/>
        <v>90.740740740740748</v>
      </c>
      <c r="S14" s="14">
        <v>25000</v>
      </c>
      <c r="T14" s="14">
        <f t="shared" si="4"/>
        <v>28600</v>
      </c>
      <c r="U14" s="14">
        <f t="shared" si="5"/>
        <v>166</v>
      </c>
      <c r="V14" s="21">
        <f t="shared" si="6"/>
        <v>172.28915662650601</v>
      </c>
      <c r="W14" s="14">
        <f t="shared" si="7"/>
        <v>3600</v>
      </c>
      <c r="X14" s="22">
        <f t="shared" si="8"/>
        <v>1.1439999999999999</v>
      </c>
    </row>
    <row r="15" spans="2:24" ht="15" thickBot="1" x14ac:dyDescent="0.25">
      <c r="B15" s="4"/>
      <c r="C15" s="3"/>
      <c r="D15" s="23"/>
      <c r="E15" s="5"/>
      <c r="G15" s="10">
        <v>12</v>
      </c>
      <c r="H15" s="18">
        <f t="shared" si="9"/>
        <v>44997</v>
      </c>
      <c r="I15" s="10" t="str">
        <f t="shared" si="0"/>
        <v>Sun</v>
      </c>
      <c r="J15" s="19">
        <v>9200</v>
      </c>
      <c r="K15" s="10">
        <v>63</v>
      </c>
      <c r="L15" s="20">
        <f t="shared" si="1"/>
        <v>146.03174603174602</v>
      </c>
      <c r="M15" s="10">
        <v>6000</v>
      </c>
      <c r="N15" s="10">
        <v>38</v>
      </c>
      <c r="O15" s="20">
        <f t="shared" si="2"/>
        <v>157.89473684210526</v>
      </c>
      <c r="P15" s="10">
        <v>6700</v>
      </c>
      <c r="Q15" s="10">
        <v>43</v>
      </c>
      <c r="R15" s="20">
        <f t="shared" si="3"/>
        <v>155.81395348837211</v>
      </c>
      <c r="S15" s="14">
        <v>25000</v>
      </c>
      <c r="T15" s="14">
        <f t="shared" si="4"/>
        <v>21900</v>
      </c>
      <c r="U15" s="14">
        <f t="shared" si="5"/>
        <v>144</v>
      </c>
      <c r="V15" s="21">
        <f t="shared" si="6"/>
        <v>152.08333333333334</v>
      </c>
      <c r="W15" s="14">
        <f t="shared" si="7"/>
        <v>-3100</v>
      </c>
      <c r="X15" s="22">
        <f t="shared" si="8"/>
        <v>0.876</v>
      </c>
    </row>
    <row r="16" spans="2:24" x14ac:dyDescent="0.2">
      <c r="B16" s="4"/>
      <c r="C16" s="48" t="s">
        <v>8</v>
      </c>
      <c r="D16" s="53">
        <f>MAX(T4:T34)</f>
        <v>130100</v>
      </c>
      <c r="E16" s="5"/>
      <c r="G16" s="10">
        <v>13</v>
      </c>
      <c r="H16" s="18">
        <f t="shared" si="9"/>
        <v>44998</v>
      </c>
      <c r="I16" s="10" t="str">
        <f t="shared" si="0"/>
        <v>Mon</v>
      </c>
      <c r="J16" s="19">
        <v>7600</v>
      </c>
      <c r="K16" s="10">
        <v>55</v>
      </c>
      <c r="L16" s="20">
        <f t="shared" si="1"/>
        <v>138.18181818181819</v>
      </c>
      <c r="M16" s="10">
        <v>4800</v>
      </c>
      <c r="N16" s="10">
        <v>46</v>
      </c>
      <c r="O16" s="20">
        <f t="shared" si="2"/>
        <v>104.34782608695652</v>
      </c>
      <c r="P16" s="10">
        <v>7100</v>
      </c>
      <c r="Q16" s="10">
        <v>58</v>
      </c>
      <c r="R16" s="20">
        <f t="shared" si="3"/>
        <v>122.41379310344827</v>
      </c>
      <c r="S16" s="14">
        <v>25000</v>
      </c>
      <c r="T16" s="14">
        <f t="shared" si="4"/>
        <v>19500</v>
      </c>
      <c r="U16" s="14">
        <f t="shared" si="5"/>
        <v>159</v>
      </c>
      <c r="V16" s="21">
        <f t="shared" si="6"/>
        <v>122.64150943396227</v>
      </c>
      <c r="W16" s="14">
        <f t="shared" si="7"/>
        <v>-5500</v>
      </c>
      <c r="X16" s="22">
        <f t="shared" si="8"/>
        <v>0.78</v>
      </c>
    </row>
    <row r="17" spans="2:24" ht="15" customHeight="1" thickBot="1" x14ac:dyDescent="0.25">
      <c r="B17" s="4"/>
      <c r="C17" s="48"/>
      <c r="D17" s="54"/>
      <c r="E17" s="5"/>
      <c r="G17" s="10">
        <v>14</v>
      </c>
      <c r="H17" s="18">
        <f t="shared" si="9"/>
        <v>44999</v>
      </c>
      <c r="I17" s="10" t="str">
        <f t="shared" si="0"/>
        <v>Tue</v>
      </c>
      <c r="J17" s="19">
        <v>10000</v>
      </c>
      <c r="K17" s="10">
        <v>71</v>
      </c>
      <c r="L17" s="20">
        <f t="shared" si="1"/>
        <v>140.8450704225352</v>
      </c>
      <c r="M17" s="10">
        <v>6900</v>
      </c>
      <c r="N17" s="10">
        <v>32</v>
      </c>
      <c r="O17" s="20">
        <f t="shared" si="2"/>
        <v>215.625</v>
      </c>
      <c r="P17" s="10">
        <v>4000</v>
      </c>
      <c r="Q17" s="10">
        <v>46</v>
      </c>
      <c r="R17" s="20">
        <f t="shared" si="3"/>
        <v>86.956521739130437</v>
      </c>
      <c r="S17" s="14">
        <v>25000</v>
      </c>
      <c r="T17" s="14">
        <f t="shared" si="4"/>
        <v>20900</v>
      </c>
      <c r="U17" s="14">
        <f t="shared" si="5"/>
        <v>149</v>
      </c>
      <c r="V17" s="21">
        <f t="shared" si="6"/>
        <v>140.26845637583892</v>
      </c>
      <c r="W17" s="14">
        <f t="shared" si="7"/>
        <v>-4100</v>
      </c>
      <c r="X17" s="22">
        <f t="shared" si="8"/>
        <v>0.83599999999999997</v>
      </c>
    </row>
    <row r="18" spans="2:24" ht="15" thickBot="1" x14ac:dyDescent="0.25">
      <c r="B18" s="4"/>
      <c r="C18" s="3"/>
      <c r="D18" s="23"/>
      <c r="E18" s="5"/>
      <c r="G18" s="10">
        <v>15</v>
      </c>
      <c r="H18" s="18">
        <f t="shared" si="9"/>
        <v>45000</v>
      </c>
      <c r="I18" s="10" t="str">
        <f t="shared" si="0"/>
        <v>Wed</v>
      </c>
      <c r="J18" s="19">
        <v>11000</v>
      </c>
      <c r="K18" s="10">
        <v>64</v>
      </c>
      <c r="L18" s="20">
        <f t="shared" si="1"/>
        <v>171.875</v>
      </c>
      <c r="M18" s="10">
        <v>5300</v>
      </c>
      <c r="N18" s="10">
        <v>41</v>
      </c>
      <c r="O18" s="20">
        <f t="shared" si="2"/>
        <v>129.26829268292684</v>
      </c>
      <c r="P18" s="10">
        <v>2100</v>
      </c>
      <c r="Q18" s="10">
        <v>65</v>
      </c>
      <c r="R18" s="20">
        <f t="shared" si="3"/>
        <v>32.307692307692307</v>
      </c>
      <c r="S18" s="14">
        <v>25000</v>
      </c>
      <c r="T18" s="14">
        <f t="shared" si="4"/>
        <v>18400</v>
      </c>
      <c r="U18" s="14">
        <f t="shared" si="5"/>
        <v>170</v>
      </c>
      <c r="V18" s="21">
        <f t="shared" si="6"/>
        <v>108.23529411764706</v>
      </c>
      <c r="W18" s="14">
        <f t="shared" si="7"/>
        <v>-6600</v>
      </c>
      <c r="X18" s="22">
        <f t="shared" si="8"/>
        <v>0.73599999999999999</v>
      </c>
    </row>
    <row r="19" spans="2:24" x14ac:dyDescent="0.2">
      <c r="B19" s="4"/>
      <c r="C19" s="48" t="s">
        <v>9</v>
      </c>
      <c r="D19" s="53">
        <f>MIN(T4:T34)</f>
        <v>13700</v>
      </c>
      <c r="E19" s="5"/>
      <c r="G19" s="10">
        <v>16</v>
      </c>
      <c r="H19" s="18">
        <f t="shared" si="9"/>
        <v>45001</v>
      </c>
      <c r="I19" s="10" t="str">
        <f t="shared" si="0"/>
        <v>Thu</v>
      </c>
      <c r="J19" s="19">
        <v>13500</v>
      </c>
      <c r="K19" s="10">
        <v>70</v>
      </c>
      <c r="L19" s="20">
        <f t="shared" si="1"/>
        <v>192.85714285714286</v>
      </c>
      <c r="M19" s="10">
        <v>7300</v>
      </c>
      <c r="N19" s="10">
        <v>49</v>
      </c>
      <c r="O19" s="20">
        <f t="shared" si="2"/>
        <v>148.9795918367347</v>
      </c>
      <c r="P19" s="10">
        <v>5800</v>
      </c>
      <c r="Q19" s="10">
        <v>51</v>
      </c>
      <c r="R19" s="20">
        <f t="shared" si="3"/>
        <v>113.72549019607843</v>
      </c>
      <c r="S19" s="14">
        <v>25000</v>
      </c>
      <c r="T19" s="14">
        <f>IF(J19=0,"",(J19+M19+P19))</f>
        <v>26600</v>
      </c>
      <c r="U19" s="14">
        <f t="shared" si="5"/>
        <v>170</v>
      </c>
      <c r="V19" s="21">
        <f t="shared" si="6"/>
        <v>156.47058823529412</v>
      </c>
      <c r="W19" s="14">
        <f t="shared" si="7"/>
        <v>1600</v>
      </c>
      <c r="X19" s="22">
        <f t="shared" si="8"/>
        <v>1.0640000000000001</v>
      </c>
    </row>
    <row r="20" spans="2:24" ht="15" customHeight="1" thickBot="1" x14ac:dyDescent="0.25">
      <c r="B20" s="4"/>
      <c r="C20" s="48"/>
      <c r="D20" s="54"/>
      <c r="E20" s="5"/>
      <c r="G20" s="10">
        <v>17</v>
      </c>
      <c r="H20" s="18">
        <f t="shared" si="9"/>
        <v>45002</v>
      </c>
      <c r="I20" s="10" t="str">
        <f t="shared" si="0"/>
        <v>Fri</v>
      </c>
      <c r="J20" s="19">
        <v>6700</v>
      </c>
      <c r="K20" s="10">
        <v>60</v>
      </c>
      <c r="L20" s="20">
        <f t="shared" si="1"/>
        <v>111.66666666666667</v>
      </c>
      <c r="M20" s="10">
        <v>6200</v>
      </c>
      <c r="N20" s="10">
        <v>34</v>
      </c>
      <c r="O20" s="20">
        <f t="shared" si="2"/>
        <v>182.35294117647058</v>
      </c>
      <c r="P20" s="10">
        <v>8700</v>
      </c>
      <c r="Q20" s="10">
        <v>59</v>
      </c>
      <c r="R20" s="20">
        <f t="shared" si="3"/>
        <v>147.45762711864407</v>
      </c>
      <c r="S20" s="14">
        <v>25000</v>
      </c>
      <c r="T20" s="14">
        <f t="shared" si="4"/>
        <v>21600</v>
      </c>
      <c r="U20" s="14">
        <f t="shared" si="5"/>
        <v>153</v>
      </c>
      <c r="V20" s="21">
        <f t="shared" si="6"/>
        <v>141.1764705882353</v>
      </c>
      <c r="W20" s="14">
        <f t="shared" si="7"/>
        <v>-3400</v>
      </c>
      <c r="X20" s="22">
        <f t="shared" si="8"/>
        <v>0.86399999999999999</v>
      </c>
    </row>
    <row r="21" spans="2:24" ht="15" thickBot="1" x14ac:dyDescent="0.25">
      <c r="B21" s="4"/>
      <c r="C21" s="3"/>
      <c r="D21" s="23"/>
      <c r="E21" s="5"/>
      <c r="G21" s="10">
        <v>18</v>
      </c>
      <c r="H21" s="18">
        <f t="shared" si="9"/>
        <v>45003</v>
      </c>
      <c r="I21" s="10" t="str">
        <f t="shared" si="0"/>
        <v>Sat</v>
      </c>
      <c r="J21" s="19">
        <v>8800</v>
      </c>
      <c r="K21" s="10">
        <v>75</v>
      </c>
      <c r="L21" s="20">
        <f t="shared" si="1"/>
        <v>117.33333333333333</v>
      </c>
      <c r="M21" s="10">
        <v>3100</v>
      </c>
      <c r="N21" s="10">
        <v>47</v>
      </c>
      <c r="O21" s="20">
        <f t="shared" si="2"/>
        <v>65.957446808510639</v>
      </c>
      <c r="P21" s="10">
        <v>2900</v>
      </c>
      <c r="Q21" s="10">
        <v>47</v>
      </c>
      <c r="R21" s="20">
        <f t="shared" si="3"/>
        <v>61.702127659574465</v>
      </c>
      <c r="S21" s="14">
        <v>25000</v>
      </c>
      <c r="T21" s="14">
        <f t="shared" si="4"/>
        <v>14800</v>
      </c>
      <c r="U21" s="14">
        <f t="shared" si="5"/>
        <v>169</v>
      </c>
      <c r="V21" s="21">
        <f t="shared" si="6"/>
        <v>87.573964497041416</v>
      </c>
      <c r="W21" s="14">
        <f t="shared" si="7"/>
        <v>-10200</v>
      </c>
      <c r="X21" s="22">
        <f t="shared" si="8"/>
        <v>0.59199999999999997</v>
      </c>
    </row>
    <row r="22" spans="2:24" ht="15" thickBot="1" x14ac:dyDescent="0.25">
      <c r="B22" s="4"/>
      <c r="C22" s="3" t="s">
        <v>10</v>
      </c>
      <c r="D22" s="24" t="str">
        <f>IF(T35&gt;S35,"yes","no")</f>
        <v>no</v>
      </c>
      <c r="E22" s="5"/>
      <c r="G22" s="10">
        <v>19</v>
      </c>
      <c r="H22" s="18">
        <f t="shared" si="9"/>
        <v>45004</v>
      </c>
      <c r="I22" s="10" t="str">
        <f t="shared" si="0"/>
        <v>Sun</v>
      </c>
      <c r="J22" s="19">
        <v>10500</v>
      </c>
      <c r="K22" s="10">
        <v>62</v>
      </c>
      <c r="L22" s="20">
        <f t="shared" si="1"/>
        <v>169.35483870967741</v>
      </c>
      <c r="M22" s="10">
        <v>4900</v>
      </c>
      <c r="N22" s="10">
        <v>30</v>
      </c>
      <c r="O22" s="20">
        <f t="shared" si="2"/>
        <v>163.33333333333334</v>
      </c>
      <c r="P22" s="10">
        <v>7500</v>
      </c>
      <c r="Q22" s="10">
        <v>49</v>
      </c>
      <c r="R22" s="20">
        <f t="shared" si="3"/>
        <v>153.0612244897959</v>
      </c>
      <c r="S22" s="14">
        <v>25000</v>
      </c>
      <c r="T22" s="14">
        <f t="shared" si="4"/>
        <v>22900</v>
      </c>
      <c r="U22" s="14">
        <f t="shared" si="5"/>
        <v>141</v>
      </c>
      <c r="V22" s="21">
        <f t="shared" si="6"/>
        <v>162.41134751773049</v>
      </c>
      <c r="W22" s="14">
        <f t="shared" si="7"/>
        <v>-2100</v>
      </c>
      <c r="X22" s="22">
        <f t="shared" si="8"/>
        <v>0.91600000000000004</v>
      </c>
    </row>
    <row r="23" spans="2:24" ht="15" thickBot="1" x14ac:dyDescent="0.25">
      <c r="B23" s="4"/>
      <c r="C23" s="3"/>
      <c r="D23" s="23"/>
      <c r="E23" s="5"/>
      <c r="G23" s="10">
        <v>20</v>
      </c>
      <c r="H23" s="18">
        <f t="shared" si="9"/>
        <v>45005</v>
      </c>
      <c r="I23" s="10" t="str">
        <f t="shared" si="0"/>
        <v>Mon</v>
      </c>
      <c r="J23" s="19">
        <v>115000</v>
      </c>
      <c r="K23" s="10">
        <v>67</v>
      </c>
      <c r="L23" s="20">
        <f>IF(J23=0,"",J23/K23)</f>
        <v>1716.4179104477612</v>
      </c>
      <c r="M23" s="10">
        <v>7000</v>
      </c>
      <c r="N23" s="10">
        <v>40</v>
      </c>
      <c r="O23" s="20">
        <f t="shared" si="2"/>
        <v>175</v>
      </c>
      <c r="P23" s="10">
        <v>8100</v>
      </c>
      <c r="Q23" s="10">
        <v>45</v>
      </c>
      <c r="R23" s="20">
        <f t="shared" si="3"/>
        <v>180</v>
      </c>
      <c r="S23" s="14">
        <v>25000</v>
      </c>
      <c r="T23" s="14">
        <f t="shared" si="4"/>
        <v>130100</v>
      </c>
      <c r="U23" s="14">
        <f t="shared" si="5"/>
        <v>152</v>
      </c>
      <c r="V23" s="21">
        <f t="shared" si="6"/>
        <v>855.92105263157896</v>
      </c>
      <c r="W23" s="14">
        <f t="shared" si="7"/>
        <v>105100</v>
      </c>
      <c r="X23" s="22">
        <f t="shared" si="8"/>
        <v>5.2039999999999997</v>
      </c>
    </row>
    <row r="24" spans="2:24" ht="15" thickBot="1" x14ac:dyDescent="0.25">
      <c r="B24" s="4"/>
      <c r="C24" s="3" t="s">
        <v>11</v>
      </c>
      <c r="D24" s="24">
        <f>T35</f>
        <v>769800</v>
      </c>
      <c r="E24" s="5"/>
      <c r="G24" s="10">
        <v>21</v>
      </c>
      <c r="H24" s="18">
        <f t="shared" si="9"/>
        <v>45006</v>
      </c>
      <c r="I24" s="10" t="str">
        <f t="shared" si="0"/>
        <v>Tue</v>
      </c>
      <c r="J24" s="19">
        <v>12300</v>
      </c>
      <c r="K24" s="10">
        <v>77</v>
      </c>
      <c r="L24" s="20">
        <f t="shared" si="1"/>
        <v>159.74025974025975</v>
      </c>
      <c r="M24" s="10">
        <v>5600</v>
      </c>
      <c r="N24" s="10">
        <v>43</v>
      </c>
      <c r="O24" s="20">
        <f t="shared" si="2"/>
        <v>130.23255813953489</v>
      </c>
      <c r="P24" s="10">
        <v>6400</v>
      </c>
      <c r="Q24" s="10">
        <v>62</v>
      </c>
      <c r="R24" s="20">
        <f t="shared" si="3"/>
        <v>103.2258064516129</v>
      </c>
      <c r="S24" s="14">
        <v>25000</v>
      </c>
      <c r="T24" s="14">
        <f t="shared" si="4"/>
        <v>24300</v>
      </c>
      <c r="U24" s="14">
        <f t="shared" si="5"/>
        <v>182</v>
      </c>
      <c r="V24" s="21">
        <f t="shared" si="6"/>
        <v>133.5164835164835</v>
      </c>
      <c r="W24" s="14">
        <f t="shared" si="7"/>
        <v>-700</v>
      </c>
      <c r="X24" s="22">
        <f t="shared" si="8"/>
        <v>0.97199999999999998</v>
      </c>
    </row>
    <row r="25" spans="2:24" ht="15" thickBot="1" x14ac:dyDescent="0.25">
      <c r="B25" s="4"/>
      <c r="C25" s="3"/>
      <c r="D25" s="23"/>
      <c r="E25" s="5"/>
      <c r="G25" s="10">
        <v>22</v>
      </c>
      <c r="H25" s="18">
        <f t="shared" si="9"/>
        <v>45007</v>
      </c>
      <c r="I25" s="10" t="str">
        <f t="shared" si="0"/>
        <v>Wed</v>
      </c>
      <c r="J25" s="19">
        <v>8900</v>
      </c>
      <c r="K25" s="10">
        <v>52</v>
      </c>
      <c r="L25" s="20">
        <f t="shared" si="1"/>
        <v>171.15384615384616</v>
      </c>
      <c r="M25" s="10">
        <v>3500</v>
      </c>
      <c r="N25" s="10">
        <v>35</v>
      </c>
      <c r="O25" s="20">
        <f t="shared" si="2"/>
        <v>100</v>
      </c>
      <c r="P25" s="10">
        <v>5600</v>
      </c>
      <c r="Q25" s="10">
        <v>55</v>
      </c>
      <c r="R25" s="20">
        <f t="shared" si="3"/>
        <v>101.81818181818181</v>
      </c>
      <c r="S25" s="14">
        <v>25000</v>
      </c>
      <c r="T25" s="14">
        <f t="shared" si="4"/>
        <v>18000</v>
      </c>
      <c r="U25" s="14">
        <f t="shared" si="5"/>
        <v>142</v>
      </c>
      <c r="V25" s="21">
        <f t="shared" si="6"/>
        <v>126.7605633802817</v>
      </c>
      <c r="W25" s="14">
        <f t="shared" si="7"/>
        <v>-7000</v>
      </c>
      <c r="X25" s="22">
        <f t="shared" si="8"/>
        <v>0.72</v>
      </c>
    </row>
    <row r="26" spans="2:24" ht="15" thickBot="1" x14ac:dyDescent="0.25">
      <c r="B26" s="4"/>
      <c r="C26" s="3" t="s">
        <v>12</v>
      </c>
      <c r="D26" s="31">
        <f>AVERAGE(T4:T34)</f>
        <v>24832.258064516129</v>
      </c>
      <c r="E26" s="5"/>
      <c r="G26" s="10">
        <v>23</v>
      </c>
      <c r="H26" s="18">
        <f t="shared" si="9"/>
        <v>45008</v>
      </c>
      <c r="I26" s="10" t="str">
        <f t="shared" si="0"/>
        <v>Thu</v>
      </c>
      <c r="J26" s="19">
        <v>7600</v>
      </c>
      <c r="K26" s="10">
        <v>54</v>
      </c>
      <c r="L26" s="20">
        <f t="shared" si="1"/>
        <v>140.74074074074073</v>
      </c>
      <c r="M26" s="10">
        <v>5100</v>
      </c>
      <c r="N26" s="10">
        <v>68</v>
      </c>
      <c r="O26" s="20">
        <f t="shared" si="2"/>
        <v>75</v>
      </c>
      <c r="P26" s="10">
        <v>1700</v>
      </c>
      <c r="Q26" s="10">
        <v>50</v>
      </c>
      <c r="R26" s="20">
        <f t="shared" si="3"/>
        <v>34</v>
      </c>
      <c r="S26" s="14">
        <v>25000</v>
      </c>
      <c r="T26" s="14">
        <f t="shared" si="4"/>
        <v>14400</v>
      </c>
      <c r="U26" s="14">
        <f t="shared" si="5"/>
        <v>172</v>
      </c>
      <c r="V26" s="21">
        <f t="shared" si="6"/>
        <v>83.720930232558146</v>
      </c>
      <c r="W26" s="14">
        <f t="shared" si="7"/>
        <v>-10600</v>
      </c>
      <c r="X26" s="22">
        <f t="shared" si="8"/>
        <v>0.57599999999999996</v>
      </c>
    </row>
    <row r="27" spans="2:24" ht="15" thickBot="1" x14ac:dyDescent="0.25">
      <c r="B27" s="4"/>
      <c r="C27" s="3"/>
      <c r="D27" s="23"/>
      <c r="E27" s="5"/>
      <c r="G27" s="10">
        <v>24</v>
      </c>
      <c r="H27" s="18">
        <f t="shared" si="9"/>
        <v>45009</v>
      </c>
      <c r="I27" s="10" t="str">
        <f t="shared" si="0"/>
        <v>Fri</v>
      </c>
      <c r="J27" s="19">
        <v>14200</v>
      </c>
      <c r="K27" s="10">
        <v>64</v>
      </c>
      <c r="L27" s="20">
        <f t="shared" si="1"/>
        <v>221.875</v>
      </c>
      <c r="M27" s="10">
        <v>5800</v>
      </c>
      <c r="N27" s="10">
        <v>45</v>
      </c>
      <c r="O27" s="20">
        <f t="shared" si="2"/>
        <v>128.88888888888889</v>
      </c>
      <c r="P27" s="10">
        <v>4200</v>
      </c>
      <c r="Q27" s="10">
        <v>64</v>
      </c>
      <c r="R27" s="20">
        <f t="shared" si="3"/>
        <v>65.625</v>
      </c>
      <c r="S27" s="14">
        <v>25000</v>
      </c>
      <c r="T27" s="14">
        <f t="shared" si="4"/>
        <v>24200</v>
      </c>
      <c r="U27" s="14">
        <f t="shared" si="5"/>
        <v>173</v>
      </c>
      <c r="V27" s="21">
        <f t="shared" si="6"/>
        <v>139.88439306358381</v>
      </c>
      <c r="W27" s="14">
        <f t="shared" si="7"/>
        <v>-800</v>
      </c>
      <c r="X27" s="22">
        <f t="shared" si="8"/>
        <v>0.96799999999999997</v>
      </c>
    </row>
    <row r="28" spans="2:24" ht="15" thickBot="1" x14ac:dyDescent="0.25">
      <c r="B28" s="4"/>
      <c r="C28" s="3" t="s">
        <v>13</v>
      </c>
      <c r="D28" s="24">
        <f>J35</f>
        <v>432100</v>
      </c>
      <c r="E28" s="5"/>
      <c r="G28" s="10">
        <v>25</v>
      </c>
      <c r="H28" s="18">
        <f t="shared" si="9"/>
        <v>45010</v>
      </c>
      <c r="I28" s="10" t="str">
        <f t="shared" si="0"/>
        <v>Sat</v>
      </c>
      <c r="J28" s="19">
        <v>6400</v>
      </c>
      <c r="K28" s="10">
        <v>61</v>
      </c>
      <c r="L28" s="20">
        <f t="shared" si="1"/>
        <v>104.91803278688525</v>
      </c>
      <c r="M28" s="10">
        <v>7400</v>
      </c>
      <c r="N28" s="10">
        <v>31</v>
      </c>
      <c r="O28" s="20">
        <f t="shared" si="2"/>
        <v>238.70967741935485</v>
      </c>
      <c r="P28" s="10">
        <v>8400</v>
      </c>
      <c r="Q28" s="10">
        <v>53</v>
      </c>
      <c r="R28" s="20">
        <f t="shared" si="3"/>
        <v>158.49056603773585</v>
      </c>
      <c r="S28" s="14">
        <v>25000</v>
      </c>
      <c r="T28" s="14">
        <f t="shared" si="4"/>
        <v>22200</v>
      </c>
      <c r="U28" s="14">
        <f t="shared" si="5"/>
        <v>145</v>
      </c>
      <c r="V28" s="21">
        <f t="shared" si="6"/>
        <v>153.10344827586206</v>
      </c>
      <c r="W28" s="14">
        <f t="shared" si="7"/>
        <v>-2800</v>
      </c>
      <c r="X28" s="22">
        <f t="shared" si="8"/>
        <v>0.88800000000000001</v>
      </c>
    </row>
    <row r="29" spans="2:24" ht="15" thickBot="1" x14ac:dyDescent="0.25">
      <c r="B29" s="4"/>
      <c r="C29" s="3" t="s">
        <v>14</v>
      </c>
      <c r="D29" s="24">
        <f>M35</f>
        <v>171700</v>
      </c>
      <c r="E29" s="5"/>
      <c r="G29" s="10">
        <v>26</v>
      </c>
      <c r="H29" s="18">
        <f t="shared" si="9"/>
        <v>45011</v>
      </c>
      <c r="I29" s="10" t="str">
        <f t="shared" si="0"/>
        <v>Sun</v>
      </c>
      <c r="J29" s="19">
        <v>7800</v>
      </c>
      <c r="K29" s="10">
        <v>69</v>
      </c>
      <c r="L29" s="20">
        <f t="shared" si="1"/>
        <v>113.04347826086956</v>
      </c>
      <c r="M29" s="10">
        <v>3600</v>
      </c>
      <c r="N29" s="10">
        <v>48</v>
      </c>
      <c r="O29" s="20">
        <f t="shared" si="2"/>
        <v>75</v>
      </c>
      <c r="P29" s="10">
        <v>2300</v>
      </c>
      <c r="Q29" s="10">
        <v>42</v>
      </c>
      <c r="R29" s="20">
        <f t="shared" si="3"/>
        <v>54.761904761904759</v>
      </c>
      <c r="S29" s="14">
        <v>25000</v>
      </c>
      <c r="T29" s="14">
        <f t="shared" si="4"/>
        <v>13700</v>
      </c>
      <c r="U29" s="14">
        <f t="shared" si="5"/>
        <v>159</v>
      </c>
      <c r="V29" s="21">
        <f t="shared" si="6"/>
        <v>86.163522012578611</v>
      </c>
      <c r="W29" s="14">
        <f t="shared" si="7"/>
        <v>-11300</v>
      </c>
      <c r="X29" s="22">
        <f t="shared" si="8"/>
        <v>0.54800000000000004</v>
      </c>
    </row>
    <row r="30" spans="2:24" ht="15" thickBot="1" x14ac:dyDescent="0.25">
      <c r="B30" s="4"/>
      <c r="C30" s="3" t="s">
        <v>15</v>
      </c>
      <c r="D30" s="24">
        <f>P35</f>
        <v>166000</v>
      </c>
      <c r="E30" s="5"/>
      <c r="G30" s="10">
        <v>27</v>
      </c>
      <c r="H30" s="18">
        <f t="shared" si="9"/>
        <v>45012</v>
      </c>
      <c r="I30" s="10" t="str">
        <f t="shared" si="0"/>
        <v>Mon</v>
      </c>
      <c r="J30" s="19">
        <v>17400</v>
      </c>
      <c r="K30" s="10">
        <v>58</v>
      </c>
      <c r="L30" s="20">
        <f t="shared" si="1"/>
        <v>300</v>
      </c>
      <c r="M30" s="10">
        <v>5900</v>
      </c>
      <c r="N30" s="10">
        <v>36</v>
      </c>
      <c r="O30" s="20">
        <f t="shared" si="2"/>
        <v>163.88888888888889</v>
      </c>
      <c r="P30" s="10">
        <v>6600</v>
      </c>
      <c r="Q30" s="10">
        <v>56</v>
      </c>
      <c r="R30" s="20">
        <f t="shared" si="3"/>
        <v>117.85714285714286</v>
      </c>
      <c r="S30" s="14">
        <v>25000</v>
      </c>
      <c r="T30" s="14">
        <f t="shared" si="4"/>
        <v>29900</v>
      </c>
      <c r="U30" s="14">
        <f t="shared" si="5"/>
        <v>150</v>
      </c>
      <c r="V30" s="21">
        <f t="shared" si="6"/>
        <v>199.33333333333334</v>
      </c>
      <c r="W30" s="14">
        <f t="shared" si="7"/>
        <v>4900</v>
      </c>
      <c r="X30" s="22">
        <f t="shared" si="8"/>
        <v>1.196</v>
      </c>
    </row>
    <row r="31" spans="2:24" ht="15" thickBot="1" x14ac:dyDescent="0.25">
      <c r="B31" s="4"/>
      <c r="C31" s="3"/>
      <c r="D31" s="23"/>
      <c r="E31" s="5"/>
      <c r="G31" s="10">
        <v>28</v>
      </c>
      <c r="H31" s="18">
        <f t="shared" si="9"/>
        <v>45013</v>
      </c>
      <c r="I31" s="10" t="str">
        <f t="shared" si="0"/>
        <v>Tue</v>
      </c>
      <c r="J31" s="19">
        <v>9500</v>
      </c>
      <c r="K31" s="10">
        <v>72</v>
      </c>
      <c r="L31" s="20">
        <f t="shared" si="1"/>
        <v>131.94444444444446</v>
      </c>
      <c r="M31" s="10">
        <v>5400</v>
      </c>
      <c r="N31" s="10">
        <v>50</v>
      </c>
      <c r="O31" s="20">
        <f t="shared" si="2"/>
        <v>108</v>
      </c>
      <c r="P31" s="10">
        <v>5900</v>
      </c>
      <c r="Q31" s="10">
        <v>60</v>
      </c>
      <c r="R31" s="20">
        <f t="shared" si="3"/>
        <v>98.333333333333329</v>
      </c>
      <c r="S31" s="14">
        <v>25000</v>
      </c>
      <c r="T31" s="14">
        <f t="shared" si="4"/>
        <v>20800</v>
      </c>
      <c r="U31" s="14">
        <f t="shared" si="5"/>
        <v>182</v>
      </c>
      <c r="V31" s="21">
        <f t="shared" si="6"/>
        <v>114.28571428571429</v>
      </c>
      <c r="W31" s="14">
        <f t="shared" si="7"/>
        <v>-4200</v>
      </c>
      <c r="X31" s="22">
        <f t="shared" si="8"/>
        <v>0.83199999999999996</v>
      </c>
    </row>
    <row r="32" spans="2:24" ht="15" thickBot="1" x14ac:dyDescent="0.25">
      <c r="B32" s="4"/>
      <c r="C32" s="3" t="s">
        <v>16</v>
      </c>
      <c r="D32" s="24">
        <f>SUM(D28:D30)</f>
        <v>769800</v>
      </c>
      <c r="E32" s="5"/>
      <c r="G32" s="10">
        <v>29</v>
      </c>
      <c r="H32" s="18">
        <f t="shared" si="9"/>
        <v>45014</v>
      </c>
      <c r="I32" s="10" t="str">
        <f t="shared" si="0"/>
        <v>Wed</v>
      </c>
      <c r="J32" s="19">
        <v>6200</v>
      </c>
      <c r="K32" s="10">
        <v>53</v>
      </c>
      <c r="L32" s="20">
        <f t="shared" si="1"/>
        <v>116.98113207547169</v>
      </c>
      <c r="M32" s="10">
        <v>3800</v>
      </c>
      <c r="N32" s="10">
        <v>33</v>
      </c>
      <c r="O32" s="20">
        <f t="shared" si="2"/>
        <v>115.15151515151516</v>
      </c>
      <c r="P32" s="10">
        <v>3800</v>
      </c>
      <c r="Q32" s="10">
        <v>44</v>
      </c>
      <c r="R32" s="20">
        <f t="shared" si="3"/>
        <v>86.36363636363636</v>
      </c>
      <c r="S32" s="14">
        <v>25000</v>
      </c>
      <c r="T32" s="14">
        <f t="shared" si="4"/>
        <v>13800</v>
      </c>
      <c r="U32" s="14">
        <f t="shared" si="5"/>
        <v>130</v>
      </c>
      <c r="V32" s="21">
        <f t="shared" si="6"/>
        <v>106.15384615384616</v>
      </c>
      <c r="W32" s="14">
        <f t="shared" si="7"/>
        <v>-11200</v>
      </c>
      <c r="X32" s="22">
        <f t="shared" si="8"/>
        <v>0.55200000000000005</v>
      </c>
    </row>
    <row r="33" spans="2:24" ht="15" thickBot="1" x14ac:dyDescent="0.25">
      <c r="B33" s="4"/>
      <c r="C33" s="3" t="s">
        <v>17</v>
      </c>
      <c r="D33" s="24">
        <v>685000</v>
      </c>
      <c r="E33" s="5"/>
      <c r="G33" s="10">
        <v>30</v>
      </c>
      <c r="H33" s="18">
        <f t="shared" si="9"/>
        <v>45015</v>
      </c>
      <c r="I33" s="10" t="str">
        <f t="shared" si="0"/>
        <v>Thu</v>
      </c>
      <c r="J33" s="19">
        <v>10800</v>
      </c>
      <c r="K33" s="10">
        <v>73</v>
      </c>
      <c r="L33" s="20">
        <f t="shared" si="1"/>
        <v>147.94520547945206</v>
      </c>
      <c r="M33" s="10">
        <v>7500</v>
      </c>
      <c r="N33" s="10">
        <v>44</v>
      </c>
      <c r="O33" s="20">
        <f t="shared" si="2"/>
        <v>170.45454545454547</v>
      </c>
      <c r="P33" s="10">
        <v>8000</v>
      </c>
      <c r="Q33" s="10">
        <v>48</v>
      </c>
      <c r="R33" s="20">
        <f t="shared" si="3"/>
        <v>166.66666666666666</v>
      </c>
      <c r="S33" s="14">
        <v>25000</v>
      </c>
      <c r="T33" s="14">
        <f t="shared" si="4"/>
        <v>26300</v>
      </c>
      <c r="U33" s="14">
        <f t="shared" si="5"/>
        <v>165</v>
      </c>
      <c r="V33" s="21">
        <f t="shared" si="6"/>
        <v>159.39393939393941</v>
      </c>
      <c r="W33" s="14">
        <f t="shared" si="7"/>
        <v>1300</v>
      </c>
      <c r="X33" s="22">
        <f t="shared" si="8"/>
        <v>1.052</v>
      </c>
    </row>
    <row r="34" spans="2:24" ht="15" thickBot="1" x14ac:dyDescent="0.25">
      <c r="B34" s="6"/>
      <c r="C34" s="3" t="s">
        <v>18</v>
      </c>
      <c r="D34" s="25">
        <f>D32-D33</f>
        <v>84800</v>
      </c>
      <c r="E34" s="7"/>
      <c r="G34" s="10">
        <v>31</v>
      </c>
      <c r="H34" s="18">
        <f t="shared" si="9"/>
        <v>45016</v>
      </c>
      <c r="I34" s="10" t="str">
        <f t="shared" si="0"/>
        <v>Fri</v>
      </c>
      <c r="J34" s="19">
        <v>8700</v>
      </c>
      <c r="K34" s="10">
        <v>57</v>
      </c>
      <c r="L34" s="20">
        <f t="shared" si="1"/>
        <v>152.63157894736841</v>
      </c>
      <c r="M34" s="10">
        <v>4600</v>
      </c>
      <c r="N34" s="10">
        <v>39</v>
      </c>
      <c r="O34" s="20">
        <f t="shared" si="2"/>
        <v>117.94871794871794</v>
      </c>
      <c r="P34" s="10">
        <v>1000</v>
      </c>
      <c r="Q34" s="10">
        <v>41</v>
      </c>
      <c r="R34" s="20">
        <f t="shared" si="3"/>
        <v>24.390243902439025</v>
      </c>
      <c r="S34" s="14">
        <v>25000</v>
      </c>
      <c r="T34" s="14">
        <f t="shared" si="4"/>
        <v>14300</v>
      </c>
      <c r="U34" s="14">
        <f t="shared" si="5"/>
        <v>137</v>
      </c>
      <c r="V34" s="21">
        <f t="shared" si="6"/>
        <v>104.37956204379562</v>
      </c>
      <c r="W34" s="14">
        <f t="shared" si="7"/>
        <v>-10700</v>
      </c>
      <c r="X34" s="22">
        <f t="shared" si="8"/>
        <v>0.57199999999999995</v>
      </c>
    </row>
    <row r="35" spans="2:24" ht="48.75" customHeight="1" thickBot="1" x14ac:dyDescent="0.4">
      <c r="B35" s="6"/>
      <c r="C35" s="8"/>
      <c r="D35" s="32">
        <f>(D32-D33)/D33</f>
        <v>0.12379562043795621</v>
      </c>
      <c r="E35" s="9"/>
      <c r="G35" s="45" t="s">
        <v>35</v>
      </c>
      <c r="H35" s="46"/>
      <c r="I35" s="47"/>
      <c r="J35" s="27">
        <f>SUM(J4:J34)</f>
        <v>432100</v>
      </c>
      <c r="K35" s="27">
        <f t="shared" ref="K35:U35" si="10">SUM(K4:K34)</f>
        <v>1978</v>
      </c>
      <c r="L35" s="27"/>
      <c r="M35" s="28">
        <f t="shared" si="10"/>
        <v>171700</v>
      </c>
      <c r="N35" s="28">
        <f t="shared" si="10"/>
        <v>1269</v>
      </c>
      <c r="O35" s="28"/>
      <c r="P35" s="29">
        <f t="shared" si="10"/>
        <v>166000</v>
      </c>
      <c r="Q35" s="29">
        <f t="shared" si="10"/>
        <v>1624</v>
      </c>
      <c r="R35" s="29"/>
      <c r="S35" s="30">
        <f t="shared" si="10"/>
        <v>775000</v>
      </c>
      <c r="T35" s="30">
        <f t="shared" si="10"/>
        <v>769800</v>
      </c>
      <c r="U35" s="30">
        <f t="shared" si="10"/>
        <v>4871</v>
      </c>
      <c r="V35" s="30"/>
      <c r="W35" s="30">
        <f t="shared" ref="W35" si="11">SUM(W4:W34)</f>
        <v>-5200</v>
      </c>
      <c r="X35" s="26"/>
    </row>
  </sheetData>
  <mergeCells count="8">
    <mergeCell ref="G35:I35"/>
    <mergeCell ref="B2:E2"/>
    <mergeCell ref="H2:R2"/>
    <mergeCell ref="S2:W2"/>
    <mergeCell ref="C16:C17"/>
    <mergeCell ref="D16:D17"/>
    <mergeCell ref="C19:C20"/>
    <mergeCell ref="D19:D20"/>
  </mergeCells>
  <conditionalFormatting sqref="I4:I34">
    <cfRule type="cellIs" dxfId="79" priority="7" operator="equal">
      <formula>"sun"</formula>
    </cfRule>
    <cfRule type="cellIs" dxfId="78" priority="8" operator="equal">
      <formula>"sat"</formula>
    </cfRule>
  </conditionalFormatting>
  <conditionalFormatting sqref="D35">
    <cfRule type="cellIs" dxfId="77" priority="3" operator="lessThan">
      <formula>0</formula>
    </cfRule>
    <cfRule type="cellIs" dxfId="76" priority="6" operator="greaterThan">
      <formula>0</formula>
    </cfRule>
  </conditionalFormatting>
  <conditionalFormatting sqref="D34">
    <cfRule type="cellIs" dxfId="75" priority="4" operator="lessThan">
      <formula>0</formula>
    </cfRule>
    <cfRule type="cellIs" dxfId="74" priority="5" operator="greaterThan">
      <formula>0</formula>
    </cfRule>
  </conditionalFormatting>
  <conditionalFormatting sqref="D22">
    <cfRule type="cellIs" dxfId="73" priority="1" operator="equal">
      <formula>"no"</formula>
    </cfRule>
    <cfRule type="cellIs" dxfId="72" priority="2" operator="equal">
      <formula>"yes"</formula>
    </cfRule>
  </conditionalFormatting>
  <dataValidations count="2">
    <dataValidation type="list" allowBlank="1" showInputMessage="1" showErrorMessage="1" sqref="D3">
      <formula1>"JANUARY ,FEBRUARY, MARCH, APRIL, MAY, JUNE, JULY, AUGUST, SEPTEMBER, OCTOBER, NOVEMBER, DECEMBER"</formula1>
    </dataValidation>
    <dataValidation type="list" allowBlank="1" showInputMessage="1" showErrorMessage="1" sqref="D5">
      <formula1>"2020, 2021, 2022, 2023, 2024, 2025, 2026, 2027, 2028, 2029, 2030"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5"/>
  <sheetViews>
    <sheetView showGridLines="0" topLeftCell="B13" zoomScale="70" zoomScaleNormal="70" workbookViewId="0">
      <selection activeCell="C6" sqref="C6"/>
    </sheetView>
  </sheetViews>
  <sheetFormatPr defaultRowHeight="14.25" x14ac:dyDescent="0.2"/>
  <cols>
    <col min="1" max="1" width="9.140625" style="1"/>
    <col min="2" max="2" width="3.7109375" style="1" customWidth="1"/>
    <col min="3" max="3" width="29.42578125" style="2" bestFit="1" customWidth="1"/>
    <col min="4" max="4" width="15.42578125" style="1" customWidth="1"/>
    <col min="5" max="6" width="9.140625" style="1"/>
    <col min="7" max="7" width="6.5703125" style="1" bestFit="1" customWidth="1"/>
    <col min="8" max="8" width="11.7109375" style="1" bestFit="1" customWidth="1"/>
    <col min="9" max="9" width="5.85546875" style="1" bestFit="1" customWidth="1"/>
    <col min="10" max="10" width="14.28515625" style="1" bestFit="1" customWidth="1"/>
    <col min="11" max="11" width="15.85546875" style="1" bestFit="1" customWidth="1"/>
    <col min="12" max="12" width="10.7109375" style="1" bestFit="1" customWidth="1"/>
    <col min="13" max="13" width="18.140625" style="1" bestFit="1" customWidth="1"/>
    <col min="14" max="14" width="19.7109375" style="1" bestFit="1" customWidth="1"/>
    <col min="15" max="15" width="10.7109375" style="1" bestFit="1" customWidth="1"/>
    <col min="16" max="16" width="15.7109375" style="1" bestFit="1" customWidth="1"/>
    <col min="17" max="17" width="17.28515625" style="1" bestFit="1" customWidth="1"/>
    <col min="18" max="18" width="10.7109375" style="1" bestFit="1" customWidth="1"/>
    <col min="19" max="19" width="14.28515625" style="1" bestFit="1" customWidth="1"/>
    <col min="20" max="20" width="11.85546875" style="1" bestFit="1" customWidth="1"/>
    <col min="21" max="21" width="13.5703125" style="1" bestFit="1" customWidth="1"/>
    <col min="22" max="22" width="10.7109375" style="1" bestFit="1" customWidth="1"/>
    <col min="23" max="23" width="20.85546875" style="1" customWidth="1"/>
    <col min="24" max="24" width="10.140625" style="1" customWidth="1"/>
    <col min="25" max="16384" width="9.140625" style="1"/>
  </cols>
  <sheetData>
    <row r="1" spans="2:24" ht="15" thickBot="1" x14ac:dyDescent="0.25"/>
    <row r="2" spans="2:24" ht="43.5" customHeight="1" thickBot="1" x14ac:dyDescent="0.35">
      <c r="B2" s="49" t="s">
        <v>19</v>
      </c>
      <c r="C2" s="50"/>
      <c r="D2" s="50"/>
      <c r="E2" s="51"/>
      <c r="H2" s="52" t="s">
        <v>31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 t="s">
        <v>32</v>
      </c>
      <c r="T2" s="52"/>
      <c r="U2" s="52"/>
      <c r="V2" s="52"/>
      <c r="W2" s="52"/>
    </row>
    <row r="3" spans="2:24" ht="15" thickBot="1" x14ac:dyDescent="0.25">
      <c r="B3" s="4"/>
      <c r="C3" s="3" t="s">
        <v>1</v>
      </c>
      <c r="D3" s="15" t="s">
        <v>45</v>
      </c>
      <c r="E3" s="5"/>
      <c r="G3" s="10" t="s">
        <v>0</v>
      </c>
      <c r="H3" s="10" t="s">
        <v>20</v>
      </c>
      <c r="I3" s="10" t="s">
        <v>21</v>
      </c>
      <c r="J3" s="11" t="s">
        <v>29</v>
      </c>
      <c r="K3" s="11" t="s">
        <v>22</v>
      </c>
      <c r="L3" s="11" t="s">
        <v>23</v>
      </c>
      <c r="M3" s="12" t="s">
        <v>14</v>
      </c>
      <c r="N3" s="12" t="s">
        <v>24</v>
      </c>
      <c r="O3" s="12" t="s">
        <v>23</v>
      </c>
      <c r="P3" s="13" t="s">
        <v>15</v>
      </c>
      <c r="Q3" s="13" t="s">
        <v>25</v>
      </c>
      <c r="R3" s="13" t="s">
        <v>23</v>
      </c>
      <c r="S3" s="26" t="s">
        <v>26</v>
      </c>
      <c r="T3" s="26" t="s">
        <v>16</v>
      </c>
      <c r="U3" s="26" t="s">
        <v>27</v>
      </c>
      <c r="V3" s="26" t="s">
        <v>23</v>
      </c>
      <c r="W3" s="26" t="s">
        <v>30</v>
      </c>
      <c r="X3" s="10" t="s">
        <v>28</v>
      </c>
    </row>
    <row r="4" spans="2:24" ht="15" thickBot="1" x14ac:dyDescent="0.25">
      <c r="B4" s="4"/>
      <c r="C4" s="3"/>
      <c r="D4" s="23"/>
      <c r="E4" s="5"/>
      <c r="G4" s="10">
        <v>1</v>
      </c>
      <c r="H4" s="18">
        <f>D7</f>
        <v>45017</v>
      </c>
      <c r="I4" s="10" t="str">
        <f>TEXT(H4,"DDD")</f>
        <v>Sat</v>
      </c>
      <c r="J4" s="10">
        <v>15000</v>
      </c>
      <c r="K4" s="10">
        <v>65</v>
      </c>
      <c r="L4" s="20">
        <f>IF(J4=0,"",J4/K4)</f>
        <v>230.76923076923077</v>
      </c>
      <c r="M4" s="10">
        <v>4500</v>
      </c>
      <c r="N4" s="10">
        <v>35</v>
      </c>
      <c r="O4" s="20">
        <f>IF(M4=0,"",M4/N4)</f>
        <v>128.57142857142858</v>
      </c>
      <c r="P4" s="10">
        <v>2500</v>
      </c>
      <c r="Q4" s="1">
        <v>55</v>
      </c>
      <c r="R4" s="20">
        <f>IF(P4=0,"",P4/Q4)</f>
        <v>45.454545454545453</v>
      </c>
      <c r="S4" s="14">
        <v>24000</v>
      </c>
      <c r="T4" s="14">
        <f>IF(J4=0,"",(J4+M4+P4))</f>
        <v>22000</v>
      </c>
      <c r="U4" s="14">
        <f>IF(T4="","",(K4+N4+Q4))</f>
        <v>155</v>
      </c>
      <c r="V4" s="21">
        <f>IF(U4="","",(T4/U4))</f>
        <v>141.93548387096774</v>
      </c>
      <c r="W4" s="14">
        <f>IFERROR(T4-S4,"")</f>
        <v>-2000</v>
      </c>
      <c r="X4" s="22">
        <f>IF(S4=0,"",T4/S4)</f>
        <v>0.91666666666666663</v>
      </c>
    </row>
    <row r="5" spans="2:24" ht="15" thickBot="1" x14ac:dyDescent="0.25">
      <c r="B5" s="4"/>
      <c r="C5" s="3" t="s">
        <v>2</v>
      </c>
      <c r="D5" s="16">
        <v>2023</v>
      </c>
      <c r="E5" s="5"/>
      <c r="G5" s="10">
        <v>2</v>
      </c>
      <c r="H5" s="18">
        <f>IF(H4&lt;$D$9,H4+1,"EOM")</f>
        <v>45018</v>
      </c>
      <c r="I5" s="10" t="str">
        <f t="shared" ref="I5:I34" si="0">TEXT(H5,"DDD")</f>
        <v>Sun</v>
      </c>
      <c r="J5" s="10">
        <v>7200</v>
      </c>
      <c r="K5" s="10">
        <v>58</v>
      </c>
      <c r="L5" s="20">
        <f t="shared" ref="L5:L34" si="1">IF(J5=0,"",J5/K5)</f>
        <v>124.13793103448276</v>
      </c>
      <c r="M5" s="10">
        <v>6700</v>
      </c>
      <c r="N5" s="10">
        <v>42</v>
      </c>
      <c r="O5" s="20">
        <f t="shared" ref="O5:O34" si="2">IF(M5=0,"",M5/N5)</f>
        <v>159.52380952380952</v>
      </c>
      <c r="P5" s="10">
        <v>6200</v>
      </c>
      <c r="Q5" s="10">
        <v>42</v>
      </c>
      <c r="R5" s="20">
        <f t="shared" ref="R5:R34" si="3">IF(P5=0,"",P5/Q5)</f>
        <v>147.61904761904762</v>
      </c>
      <c r="S5" s="14">
        <v>24000</v>
      </c>
      <c r="T5" s="14">
        <f t="shared" ref="T5:T34" si="4">IF(J5=0,"",(J5+M5+P5))</f>
        <v>20100</v>
      </c>
      <c r="U5" s="14">
        <f t="shared" ref="U5:U34" si="5">IF(T5="","",(K5+N5+Q5))</f>
        <v>142</v>
      </c>
      <c r="V5" s="21">
        <f t="shared" ref="V5:V34" si="6">IF(U5="","",(T5/U5))</f>
        <v>141.54929577464787</v>
      </c>
      <c r="W5" s="14">
        <f t="shared" ref="W5:W34" si="7">IFERROR(T5-S5,"")</f>
        <v>-3900</v>
      </c>
      <c r="X5" s="22">
        <f t="shared" ref="X5:X34" si="8">IF(S5=0,"",T5/S5)</f>
        <v>0.83750000000000002</v>
      </c>
    </row>
    <row r="6" spans="2:24" ht="15" thickBot="1" x14ac:dyDescent="0.25">
      <c r="B6" s="4"/>
      <c r="C6" s="3"/>
      <c r="D6" s="23"/>
      <c r="E6" s="5"/>
      <c r="G6" s="10">
        <v>3</v>
      </c>
      <c r="H6" s="18">
        <f t="shared" ref="H6:H34" si="9">IF(H5&lt;$D$9,H5+1,"EOM")</f>
        <v>45019</v>
      </c>
      <c r="I6" s="10" t="str">
        <f t="shared" si="0"/>
        <v>Mon</v>
      </c>
      <c r="J6" s="10">
        <v>8300</v>
      </c>
      <c r="K6" s="10">
        <v>69</v>
      </c>
      <c r="L6" s="20">
        <f t="shared" si="1"/>
        <v>120.28985507246377</v>
      </c>
      <c r="M6" s="10">
        <v>7200</v>
      </c>
      <c r="N6" s="10">
        <v>37</v>
      </c>
      <c r="O6" s="20">
        <f t="shared" si="2"/>
        <v>194.59459459459458</v>
      </c>
      <c r="P6" s="10">
        <v>3400</v>
      </c>
      <c r="Q6" s="10">
        <v>60</v>
      </c>
      <c r="R6" s="20">
        <f t="shared" si="3"/>
        <v>56.666666666666664</v>
      </c>
      <c r="S6" s="14">
        <v>24000</v>
      </c>
      <c r="T6" s="14">
        <f t="shared" si="4"/>
        <v>18900</v>
      </c>
      <c r="U6" s="14">
        <f t="shared" si="5"/>
        <v>166</v>
      </c>
      <c r="V6" s="21">
        <f t="shared" si="6"/>
        <v>113.85542168674699</v>
      </c>
      <c r="W6" s="14">
        <f t="shared" si="7"/>
        <v>-5100</v>
      </c>
      <c r="X6" s="22">
        <f t="shared" si="8"/>
        <v>0.78749999999999998</v>
      </c>
    </row>
    <row r="7" spans="2:24" ht="15" thickBot="1" x14ac:dyDescent="0.25">
      <c r="B7" s="4"/>
      <c r="C7" s="3" t="s">
        <v>4</v>
      </c>
      <c r="D7" s="17">
        <f>DATEVALUE("1"&amp;D3&amp;D5)</f>
        <v>45017</v>
      </c>
      <c r="E7" s="5"/>
      <c r="G7" s="10">
        <v>4</v>
      </c>
      <c r="H7" s="18">
        <f t="shared" si="9"/>
        <v>45020</v>
      </c>
      <c r="I7" s="10" t="str">
        <f t="shared" si="0"/>
        <v>Tue</v>
      </c>
      <c r="J7" s="10">
        <v>8000</v>
      </c>
      <c r="K7" s="10">
        <v>53</v>
      </c>
      <c r="L7" s="20">
        <f t="shared" si="1"/>
        <v>150.9433962264151</v>
      </c>
      <c r="M7" s="10">
        <v>5200</v>
      </c>
      <c r="N7" s="10">
        <v>45</v>
      </c>
      <c r="O7" s="20">
        <f t="shared" si="2"/>
        <v>115.55555555555556</v>
      </c>
      <c r="P7" s="10">
        <v>8900</v>
      </c>
      <c r="Q7" s="10">
        <v>50</v>
      </c>
      <c r="R7" s="20">
        <f t="shared" si="3"/>
        <v>178</v>
      </c>
      <c r="S7" s="14">
        <v>24000</v>
      </c>
      <c r="T7" s="14">
        <f t="shared" si="4"/>
        <v>22100</v>
      </c>
      <c r="U7" s="14">
        <f t="shared" si="5"/>
        <v>148</v>
      </c>
      <c r="V7" s="21">
        <f t="shared" si="6"/>
        <v>149.32432432432432</v>
      </c>
      <c r="W7" s="14">
        <f t="shared" si="7"/>
        <v>-1900</v>
      </c>
      <c r="X7" s="22">
        <f t="shared" si="8"/>
        <v>0.92083333333333328</v>
      </c>
    </row>
    <row r="8" spans="2:24" ht="15" thickBot="1" x14ac:dyDescent="0.25">
      <c r="B8" s="4"/>
      <c r="C8" s="3"/>
      <c r="D8" s="23"/>
      <c r="E8" s="5"/>
      <c r="G8" s="10">
        <v>5</v>
      </c>
      <c r="H8" s="18">
        <f t="shared" si="9"/>
        <v>45021</v>
      </c>
      <c r="I8" s="10" t="str">
        <f t="shared" si="0"/>
        <v>Wed</v>
      </c>
      <c r="J8" s="10">
        <v>800</v>
      </c>
      <c r="K8" s="10">
        <v>72</v>
      </c>
      <c r="L8" s="20">
        <f t="shared" si="1"/>
        <v>11.111111111111111</v>
      </c>
      <c r="M8" s="10">
        <v>3400</v>
      </c>
      <c r="N8" s="10">
        <v>33</v>
      </c>
      <c r="O8" s="20">
        <f t="shared" si="2"/>
        <v>103.03030303030303</v>
      </c>
      <c r="P8" s="10">
        <v>6100</v>
      </c>
      <c r="Q8" s="10">
        <v>48</v>
      </c>
      <c r="R8" s="20">
        <f t="shared" si="3"/>
        <v>127.08333333333333</v>
      </c>
      <c r="S8" s="14">
        <v>24000</v>
      </c>
      <c r="T8" s="14">
        <f t="shared" si="4"/>
        <v>10300</v>
      </c>
      <c r="U8" s="14">
        <f t="shared" si="5"/>
        <v>153</v>
      </c>
      <c r="V8" s="21">
        <f t="shared" si="6"/>
        <v>67.320261437908499</v>
      </c>
      <c r="W8" s="14">
        <f t="shared" si="7"/>
        <v>-13700</v>
      </c>
      <c r="X8" s="22">
        <f t="shared" si="8"/>
        <v>0.42916666666666664</v>
      </c>
    </row>
    <row r="9" spans="2:24" ht="15" thickBot="1" x14ac:dyDescent="0.25">
      <c r="B9" s="4"/>
      <c r="C9" s="3" t="s">
        <v>3</v>
      </c>
      <c r="D9" s="17">
        <f>EOMONTH(D7,0)</f>
        <v>45046</v>
      </c>
      <c r="E9" s="5"/>
      <c r="G9" s="10">
        <v>6</v>
      </c>
      <c r="H9" s="18">
        <f t="shared" si="9"/>
        <v>45022</v>
      </c>
      <c r="I9" s="10" t="str">
        <f t="shared" si="0"/>
        <v>Thu</v>
      </c>
      <c r="J9" s="10">
        <v>9000</v>
      </c>
      <c r="K9" s="10">
        <v>61</v>
      </c>
      <c r="L9" s="20">
        <f t="shared" si="1"/>
        <v>147.54098360655738</v>
      </c>
      <c r="M9" s="10">
        <v>7800</v>
      </c>
      <c r="N9" s="10">
        <v>48</v>
      </c>
      <c r="O9" s="20">
        <f t="shared" si="2"/>
        <v>162.5</v>
      </c>
      <c r="P9" s="10">
        <v>4600</v>
      </c>
      <c r="Q9" s="10">
        <v>63</v>
      </c>
      <c r="R9" s="20">
        <f t="shared" si="3"/>
        <v>73.015873015873012</v>
      </c>
      <c r="S9" s="14">
        <v>24000</v>
      </c>
      <c r="T9" s="14">
        <f t="shared" si="4"/>
        <v>21400</v>
      </c>
      <c r="U9" s="14">
        <f t="shared" si="5"/>
        <v>172</v>
      </c>
      <c r="V9" s="21">
        <f t="shared" si="6"/>
        <v>124.41860465116279</v>
      </c>
      <c r="W9" s="14">
        <f t="shared" si="7"/>
        <v>-2600</v>
      </c>
      <c r="X9" s="22">
        <f t="shared" si="8"/>
        <v>0.89166666666666672</v>
      </c>
    </row>
    <row r="10" spans="2:24" ht="15" thickBot="1" x14ac:dyDescent="0.25">
      <c r="B10" s="4"/>
      <c r="C10" s="3"/>
      <c r="D10" s="23"/>
      <c r="E10" s="5"/>
      <c r="G10" s="10">
        <v>7</v>
      </c>
      <c r="H10" s="18">
        <f t="shared" si="9"/>
        <v>45023</v>
      </c>
      <c r="I10" s="10" t="str">
        <f t="shared" si="0"/>
        <v>Fri</v>
      </c>
      <c r="J10" s="10">
        <v>17000</v>
      </c>
      <c r="K10" s="10">
        <v>66</v>
      </c>
      <c r="L10" s="20">
        <f t="shared" si="1"/>
        <v>257.57575757575756</v>
      </c>
      <c r="M10" s="10">
        <v>6300</v>
      </c>
      <c r="N10" s="10">
        <v>39</v>
      </c>
      <c r="O10" s="20">
        <f t="shared" si="2"/>
        <v>161.53846153846155</v>
      </c>
      <c r="P10" s="10">
        <v>1300</v>
      </c>
      <c r="Q10" s="10">
        <v>57</v>
      </c>
      <c r="R10" s="20">
        <f t="shared" si="3"/>
        <v>22.807017543859651</v>
      </c>
      <c r="S10" s="14">
        <v>24000</v>
      </c>
      <c r="T10" s="14">
        <f t="shared" si="4"/>
        <v>24600</v>
      </c>
      <c r="U10" s="14">
        <f t="shared" si="5"/>
        <v>162</v>
      </c>
      <c r="V10" s="21">
        <f t="shared" si="6"/>
        <v>151.85185185185185</v>
      </c>
      <c r="W10" s="14">
        <f t="shared" si="7"/>
        <v>600</v>
      </c>
      <c r="X10" s="22">
        <f t="shared" si="8"/>
        <v>1.0249999999999999</v>
      </c>
    </row>
    <row r="11" spans="2:24" ht="15" thickBot="1" x14ac:dyDescent="0.25">
      <c r="B11" s="4"/>
      <c r="C11" s="3" t="s">
        <v>5</v>
      </c>
      <c r="D11" s="24">
        <f>COUNT(H4:H34)</f>
        <v>30</v>
      </c>
      <c r="E11" s="5"/>
      <c r="G11" s="10">
        <v>8</v>
      </c>
      <c r="H11" s="18">
        <f t="shared" si="9"/>
        <v>45024</v>
      </c>
      <c r="I11" s="10" t="str">
        <f t="shared" si="0"/>
        <v>Sat</v>
      </c>
      <c r="J11" s="10">
        <v>20000</v>
      </c>
      <c r="K11" s="10">
        <v>74</v>
      </c>
      <c r="L11" s="20">
        <f t="shared" si="1"/>
        <v>270.27027027027026</v>
      </c>
      <c r="M11" s="10">
        <v>3900</v>
      </c>
      <c r="N11" s="10">
        <v>31</v>
      </c>
      <c r="O11" s="20">
        <f t="shared" si="2"/>
        <v>125.80645161290323</v>
      </c>
      <c r="P11" s="10">
        <v>7800</v>
      </c>
      <c r="Q11" s="10">
        <v>44</v>
      </c>
      <c r="R11" s="20">
        <f t="shared" si="3"/>
        <v>177.27272727272728</v>
      </c>
      <c r="S11" s="14">
        <v>24000</v>
      </c>
      <c r="T11" s="14">
        <f t="shared" si="4"/>
        <v>31700</v>
      </c>
      <c r="U11" s="14">
        <f t="shared" si="5"/>
        <v>149</v>
      </c>
      <c r="V11" s="21">
        <f t="shared" si="6"/>
        <v>212.75167785234899</v>
      </c>
      <c r="W11" s="14">
        <f t="shared" si="7"/>
        <v>7700</v>
      </c>
      <c r="X11" s="22">
        <f t="shared" si="8"/>
        <v>1.3208333333333333</v>
      </c>
    </row>
    <row r="12" spans="2:24" ht="15" thickBot="1" x14ac:dyDescent="0.25">
      <c r="B12" s="4"/>
      <c r="C12" s="3"/>
      <c r="D12" s="23"/>
      <c r="E12" s="5"/>
      <c r="G12" s="10">
        <v>9</v>
      </c>
      <c r="H12" s="18">
        <f t="shared" si="9"/>
        <v>45025</v>
      </c>
      <c r="I12" s="10" t="str">
        <f t="shared" si="0"/>
        <v>Sun</v>
      </c>
      <c r="J12" s="10">
        <v>5000</v>
      </c>
      <c r="K12" s="10">
        <v>59</v>
      </c>
      <c r="L12" s="20">
        <f t="shared" si="1"/>
        <v>84.745762711864401</v>
      </c>
      <c r="M12" s="10">
        <v>7600</v>
      </c>
      <c r="N12" s="10">
        <v>50</v>
      </c>
      <c r="O12" s="20">
        <f t="shared" si="2"/>
        <v>152</v>
      </c>
      <c r="P12" s="10">
        <v>7700</v>
      </c>
      <c r="Q12" s="10">
        <v>61</v>
      </c>
      <c r="R12" s="20">
        <f t="shared" si="3"/>
        <v>126.22950819672131</v>
      </c>
      <c r="S12" s="14">
        <v>24000</v>
      </c>
      <c r="T12" s="14">
        <f t="shared" si="4"/>
        <v>20300</v>
      </c>
      <c r="U12" s="14">
        <f t="shared" si="5"/>
        <v>170</v>
      </c>
      <c r="V12" s="21">
        <f t="shared" si="6"/>
        <v>119.41176470588235</v>
      </c>
      <c r="W12" s="14">
        <f t="shared" si="7"/>
        <v>-3700</v>
      </c>
      <c r="X12" s="22">
        <f t="shared" si="8"/>
        <v>0.84583333333333333</v>
      </c>
    </row>
    <row r="13" spans="2:24" ht="15" thickBot="1" x14ac:dyDescent="0.25">
      <c r="B13" s="4"/>
      <c r="C13" s="3" t="s">
        <v>6</v>
      </c>
      <c r="D13" s="24">
        <f>COUNTIF(I4:EI34,"Sat")</f>
        <v>5</v>
      </c>
      <c r="E13" s="5"/>
      <c r="G13" s="10">
        <v>10</v>
      </c>
      <c r="H13" s="18">
        <f t="shared" si="9"/>
        <v>45026</v>
      </c>
      <c r="I13" s="10" t="str">
        <f t="shared" si="0"/>
        <v>Mon</v>
      </c>
      <c r="J13" s="19">
        <v>14500</v>
      </c>
      <c r="K13" s="10">
        <v>56</v>
      </c>
      <c r="L13" s="20">
        <f t="shared" si="1"/>
        <v>258.92857142857144</v>
      </c>
      <c r="M13" s="10">
        <v>4200</v>
      </c>
      <c r="N13" s="10">
        <v>36</v>
      </c>
      <c r="O13" s="20">
        <f>IF(M13=0,"",M13/N13)</f>
        <v>116.66666666666667</v>
      </c>
      <c r="P13" s="10">
        <v>3200</v>
      </c>
      <c r="Q13" s="10">
        <v>52</v>
      </c>
      <c r="R13" s="20">
        <f t="shared" si="3"/>
        <v>61.53846153846154</v>
      </c>
      <c r="S13" s="14">
        <v>24000</v>
      </c>
      <c r="T13" s="14">
        <f t="shared" si="4"/>
        <v>21900</v>
      </c>
      <c r="U13" s="14">
        <f t="shared" si="5"/>
        <v>144</v>
      </c>
      <c r="V13" s="21">
        <f t="shared" si="6"/>
        <v>152.08333333333334</v>
      </c>
      <c r="W13" s="14">
        <f t="shared" si="7"/>
        <v>-2100</v>
      </c>
      <c r="X13" s="22">
        <f t="shared" si="8"/>
        <v>0.91249999999999998</v>
      </c>
    </row>
    <row r="14" spans="2:24" ht="15" thickBot="1" x14ac:dyDescent="0.25">
      <c r="B14" s="4"/>
      <c r="C14" s="3" t="s">
        <v>7</v>
      </c>
      <c r="D14" s="24">
        <f>COUNTIF(I4:I34,"Sun")</f>
        <v>5</v>
      </c>
      <c r="E14" s="5"/>
      <c r="G14" s="10">
        <v>11</v>
      </c>
      <c r="H14" s="18">
        <f t="shared" si="9"/>
        <v>45027</v>
      </c>
      <c r="I14" s="10" t="str">
        <f t="shared" si="0"/>
        <v>Tue</v>
      </c>
      <c r="J14" s="19">
        <v>18000</v>
      </c>
      <c r="K14" s="10">
        <v>68</v>
      </c>
      <c r="L14" s="20">
        <f t="shared" si="1"/>
        <v>264.70588235294116</v>
      </c>
      <c r="M14" s="10">
        <v>5700</v>
      </c>
      <c r="N14" s="10">
        <v>44</v>
      </c>
      <c r="O14" s="20">
        <f t="shared" si="2"/>
        <v>129.54545454545453</v>
      </c>
      <c r="P14" s="10">
        <v>4900</v>
      </c>
      <c r="Q14" s="10">
        <v>54</v>
      </c>
      <c r="R14" s="20">
        <f t="shared" si="3"/>
        <v>90.740740740740748</v>
      </c>
      <c r="S14" s="14">
        <v>24000</v>
      </c>
      <c r="T14" s="14">
        <f t="shared" si="4"/>
        <v>28600</v>
      </c>
      <c r="U14" s="14">
        <f t="shared" si="5"/>
        <v>166</v>
      </c>
      <c r="V14" s="21">
        <f t="shared" si="6"/>
        <v>172.28915662650601</v>
      </c>
      <c r="W14" s="14">
        <f t="shared" si="7"/>
        <v>4600</v>
      </c>
      <c r="X14" s="22">
        <f t="shared" si="8"/>
        <v>1.1916666666666667</v>
      </c>
    </row>
    <row r="15" spans="2:24" ht="15" thickBot="1" x14ac:dyDescent="0.25">
      <c r="B15" s="4"/>
      <c r="C15" s="3"/>
      <c r="D15" s="23"/>
      <c r="E15" s="5"/>
      <c r="G15" s="10">
        <v>12</v>
      </c>
      <c r="H15" s="18">
        <f t="shared" si="9"/>
        <v>45028</v>
      </c>
      <c r="I15" s="10" t="str">
        <f t="shared" si="0"/>
        <v>Wed</v>
      </c>
      <c r="J15" s="19">
        <v>9200</v>
      </c>
      <c r="K15" s="10">
        <v>33</v>
      </c>
      <c r="L15" s="20">
        <f t="shared" si="1"/>
        <v>278.78787878787881</v>
      </c>
      <c r="M15" s="10">
        <v>6000</v>
      </c>
      <c r="N15" s="10">
        <v>38</v>
      </c>
      <c r="O15" s="20">
        <f t="shared" si="2"/>
        <v>157.89473684210526</v>
      </c>
      <c r="P15" s="10">
        <v>6700</v>
      </c>
      <c r="Q15" s="10">
        <v>43</v>
      </c>
      <c r="R15" s="20">
        <f t="shared" si="3"/>
        <v>155.81395348837211</v>
      </c>
      <c r="S15" s="14">
        <v>24000</v>
      </c>
      <c r="T15" s="14">
        <f t="shared" si="4"/>
        <v>21900</v>
      </c>
      <c r="U15" s="14">
        <f t="shared" si="5"/>
        <v>114</v>
      </c>
      <c r="V15" s="21">
        <f t="shared" si="6"/>
        <v>192.10526315789474</v>
      </c>
      <c r="W15" s="14">
        <f t="shared" si="7"/>
        <v>-2100</v>
      </c>
      <c r="X15" s="22">
        <f t="shared" si="8"/>
        <v>0.91249999999999998</v>
      </c>
    </row>
    <row r="16" spans="2:24" x14ac:dyDescent="0.2">
      <c r="B16" s="4"/>
      <c r="C16" s="48" t="s">
        <v>8</v>
      </c>
      <c r="D16" s="53">
        <f>MAX(T4:T34)</f>
        <v>31700</v>
      </c>
      <c r="E16" s="5"/>
      <c r="G16" s="10">
        <v>13</v>
      </c>
      <c r="H16" s="18">
        <f t="shared" si="9"/>
        <v>45029</v>
      </c>
      <c r="I16" s="10" t="str">
        <f t="shared" si="0"/>
        <v>Thu</v>
      </c>
      <c r="J16" s="19">
        <v>7600</v>
      </c>
      <c r="K16" s="10">
        <v>55</v>
      </c>
      <c r="L16" s="20">
        <f t="shared" si="1"/>
        <v>138.18181818181819</v>
      </c>
      <c r="M16" s="10">
        <v>4800</v>
      </c>
      <c r="N16" s="10">
        <v>46</v>
      </c>
      <c r="O16" s="20">
        <f t="shared" si="2"/>
        <v>104.34782608695652</v>
      </c>
      <c r="P16" s="10">
        <v>7100</v>
      </c>
      <c r="Q16" s="10">
        <v>58</v>
      </c>
      <c r="R16" s="20">
        <f t="shared" si="3"/>
        <v>122.41379310344827</v>
      </c>
      <c r="S16" s="14">
        <v>24000</v>
      </c>
      <c r="T16" s="14">
        <f t="shared" si="4"/>
        <v>19500</v>
      </c>
      <c r="U16" s="14">
        <f t="shared" si="5"/>
        <v>159</v>
      </c>
      <c r="V16" s="21">
        <f t="shared" si="6"/>
        <v>122.64150943396227</v>
      </c>
      <c r="W16" s="14">
        <f t="shared" si="7"/>
        <v>-4500</v>
      </c>
      <c r="X16" s="22">
        <f t="shared" si="8"/>
        <v>0.8125</v>
      </c>
    </row>
    <row r="17" spans="2:24" ht="15" customHeight="1" thickBot="1" x14ac:dyDescent="0.25">
      <c r="B17" s="4"/>
      <c r="C17" s="48"/>
      <c r="D17" s="54"/>
      <c r="E17" s="5"/>
      <c r="G17" s="10">
        <v>14</v>
      </c>
      <c r="H17" s="18">
        <f t="shared" si="9"/>
        <v>45030</v>
      </c>
      <c r="I17" s="10" t="str">
        <f t="shared" si="0"/>
        <v>Fri</v>
      </c>
      <c r="J17" s="19">
        <v>10000</v>
      </c>
      <c r="K17" s="10">
        <v>71</v>
      </c>
      <c r="L17" s="20">
        <f t="shared" si="1"/>
        <v>140.8450704225352</v>
      </c>
      <c r="M17" s="10">
        <v>6900</v>
      </c>
      <c r="N17" s="10">
        <v>32</v>
      </c>
      <c r="O17" s="20">
        <f t="shared" si="2"/>
        <v>215.625</v>
      </c>
      <c r="P17" s="10">
        <v>4000</v>
      </c>
      <c r="Q17" s="10">
        <v>46</v>
      </c>
      <c r="R17" s="20">
        <f t="shared" si="3"/>
        <v>86.956521739130437</v>
      </c>
      <c r="S17" s="14">
        <v>24000</v>
      </c>
      <c r="T17" s="14">
        <f t="shared" si="4"/>
        <v>20900</v>
      </c>
      <c r="U17" s="14">
        <f t="shared" si="5"/>
        <v>149</v>
      </c>
      <c r="V17" s="21">
        <f t="shared" si="6"/>
        <v>140.26845637583892</v>
      </c>
      <c r="W17" s="14">
        <f t="shared" si="7"/>
        <v>-3100</v>
      </c>
      <c r="X17" s="22">
        <f t="shared" si="8"/>
        <v>0.87083333333333335</v>
      </c>
    </row>
    <row r="18" spans="2:24" ht="15" thickBot="1" x14ac:dyDescent="0.25">
      <c r="B18" s="4"/>
      <c r="C18" s="3"/>
      <c r="D18" s="23"/>
      <c r="E18" s="5"/>
      <c r="G18" s="10">
        <v>15</v>
      </c>
      <c r="H18" s="18">
        <f t="shared" si="9"/>
        <v>45031</v>
      </c>
      <c r="I18" s="10" t="str">
        <f t="shared" si="0"/>
        <v>Sat</v>
      </c>
      <c r="J18" s="19">
        <v>11000</v>
      </c>
      <c r="K18" s="10">
        <v>64</v>
      </c>
      <c r="L18" s="20">
        <f t="shared" si="1"/>
        <v>171.875</v>
      </c>
      <c r="M18" s="10">
        <v>5300</v>
      </c>
      <c r="N18" s="10">
        <v>41</v>
      </c>
      <c r="O18" s="20">
        <f t="shared" si="2"/>
        <v>129.26829268292684</v>
      </c>
      <c r="P18" s="10">
        <v>2100</v>
      </c>
      <c r="Q18" s="10">
        <v>65</v>
      </c>
      <c r="R18" s="20">
        <f t="shared" si="3"/>
        <v>32.307692307692307</v>
      </c>
      <c r="S18" s="14">
        <v>24000</v>
      </c>
      <c r="T18" s="14">
        <f t="shared" si="4"/>
        <v>18400</v>
      </c>
      <c r="U18" s="14">
        <f t="shared" si="5"/>
        <v>170</v>
      </c>
      <c r="V18" s="21">
        <f t="shared" si="6"/>
        <v>108.23529411764706</v>
      </c>
      <c r="W18" s="14">
        <f t="shared" si="7"/>
        <v>-5600</v>
      </c>
      <c r="X18" s="22">
        <f t="shared" si="8"/>
        <v>0.76666666666666672</v>
      </c>
    </row>
    <row r="19" spans="2:24" x14ac:dyDescent="0.2">
      <c r="B19" s="4"/>
      <c r="C19" s="48" t="s">
        <v>9</v>
      </c>
      <c r="D19" s="53">
        <f>MIN(T4:T34)</f>
        <v>10300</v>
      </c>
      <c r="E19" s="5"/>
      <c r="G19" s="10">
        <v>16</v>
      </c>
      <c r="H19" s="18">
        <f t="shared" si="9"/>
        <v>45032</v>
      </c>
      <c r="I19" s="10" t="str">
        <f t="shared" si="0"/>
        <v>Sun</v>
      </c>
      <c r="J19" s="19">
        <v>13500</v>
      </c>
      <c r="K19" s="10">
        <v>70</v>
      </c>
      <c r="L19" s="20">
        <f t="shared" si="1"/>
        <v>192.85714285714286</v>
      </c>
      <c r="M19" s="10">
        <v>7300</v>
      </c>
      <c r="N19" s="10">
        <v>49</v>
      </c>
      <c r="O19" s="20">
        <f t="shared" si="2"/>
        <v>148.9795918367347</v>
      </c>
      <c r="P19" s="10">
        <v>5800</v>
      </c>
      <c r="Q19" s="10">
        <v>51</v>
      </c>
      <c r="R19" s="20">
        <f t="shared" si="3"/>
        <v>113.72549019607843</v>
      </c>
      <c r="S19" s="14">
        <v>24000</v>
      </c>
      <c r="T19" s="14">
        <f t="shared" si="4"/>
        <v>26600</v>
      </c>
      <c r="U19" s="14">
        <f t="shared" si="5"/>
        <v>170</v>
      </c>
      <c r="V19" s="21">
        <f t="shared" si="6"/>
        <v>156.47058823529412</v>
      </c>
      <c r="W19" s="14">
        <f t="shared" si="7"/>
        <v>2600</v>
      </c>
      <c r="X19" s="22">
        <f t="shared" si="8"/>
        <v>1.1083333333333334</v>
      </c>
    </row>
    <row r="20" spans="2:24" ht="15" customHeight="1" thickBot="1" x14ac:dyDescent="0.25">
      <c r="B20" s="4"/>
      <c r="C20" s="48"/>
      <c r="D20" s="54"/>
      <c r="E20" s="5"/>
      <c r="G20" s="10">
        <v>17</v>
      </c>
      <c r="H20" s="18">
        <f t="shared" si="9"/>
        <v>45033</v>
      </c>
      <c r="I20" s="10" t="str">
        <f t="shared" si="0"/>
        <v>Mon</v>
      </c>
      <c r="J20" s="19">
        <v>6700</v>
      </c>
      <c r="K20" s="10">
        <v>60</v>
      </c>
      <c r="L20" s="20">
        <f t="shared" si="1"/>
        <v>111.66666666666667</v>
      </c>
      <c r="M20" s="10">
        <v>6200</v>
      </c>
      <c r="N20" s="10">
        <v>34</v>
      </c>
      <c r="O20" s="20">
        <f t="shared" si="2"/>
        <v>182.35294117647058</v>
      </c>
      <c r="P20" s="10">
        <v>8700</v>
      </c>
      <c r="Q20" s="10">
        <v>59</v>
      </c>
      <c r="R20" s="20">
        <f t="shared" si="3"/>
        <v>147.45762711864407</v>
      </c>
      <c r="S20" s="14">
        <v>24000</v>
      </c>
      <c r="T20" s="14">
        <f t="shared" si="4"/>
        <v>21600</v>
      </c>
      <c r="U20" s="14">
        <f t="shared" si="5"/>
        <v>153</v>
      </c>
      <c r="V20" s="21">
        <f t="shared" si="6"/>
        <v>141.1764705882353</v>
      </c>
      <c r="W20" s="14">
        <f t="shared" si="7"/>
        <v>-2400</v>
      </c>
      <c r="X20" s="22">
        <f t="shared" si="8"/>
        <v>0.9</v>
      </c>
    </row>
    <row r="21" spans="2:24" ht="15" thickBot="1" x14ac:dyDescent="0.25">
      <c r="B21" s="4"/>
      <c r="C21" s="3"/>
      <c r="D21" s="23"/>
      <c r="E21" s="5"/>
      <c r="G21" s="10">
        <v>18</v>
      </c>
      <c r="H21" s="18">
        <f t="shared" si="9"/>
        <v>45034</v>
      </c>
      <c r="I21" s="10" t="str">
        <f t="shared" si="0"/>
        <v>Tue</v>
      </c>
      <c r="J21" s="19">
        <v>8800</v>
      </c>
      <c r="K21" s="10">
        <v>75</v>
      </c>
      <c r="L21" s="20">
        <f t="shared" si="1"/>
        <v>117.33333333333333</v>
      </c>
      <c r="M21" s="10">
        <v>3100</v>
      </c>
      <c r="N21" s="10">
        <v>47</v>
      </c>
      <c r="O21" s="20">
        <f t="shared" si="2"/>
        <v>65.957446808510639</v>
      </c>
      <c r="P21" s="10">
        <v>2900</v>
      </c>
      <c r="Q21" s="10">
        <v>47</v>
      </c>
      <c r="R21" s="20">
        <f t="shared" si="3"/>
        <v>61.702127659574465</v>
      </c>
      <c r="S21" s="14">
        <v>24000</v>
      </c>
      <c r="T21" s="14">
        <f t="shared" si="4"/>
        <v>14800</v>
      </c>
      <c r="U21" s="14">
        <f t="shared" si="5"/>
        <v>169</v>
      </c>
      <c r="V21" s="21">
        <f t="shared" si="6"/>
        <v>87.573964497041416</v>
      </c>
      <c r="W21" s="14">
        <f t="shared" si="7"/>
        <v>-9200</v>
      </c>
      <c r="X21" s="22">
        <f t="shared" si="8"/>
        <v>0.6166666666666667</v>
      </c>
    </row>
    <row r="22" spans="2:24" ht="15" thickBot="1" x14ac:dyDescent="0.25">
      <c r="B22" s="4"/>
      <c r="C22" s="3" t="s">
        <v>10</v>
      </c>
      <c r="D22" s="24" t="str">
        <f>IF(T35&gt;S35,"yes","no")</f>
        <v>no</v>
      </c>
      <c r="E22" s="5"/>
      <c r="G22" s="10">
        <v>19</v>
      </c>
      <c r="H22" s="18">
        <f t="shared" si="9"/>
        <v>45035</v>
      </c>
      <c r="I22" s="10" t="str">
        <f t="shared" si="0"/>
        <v>Wed</v>
      </c>
      <c r="J22" s="19">
        <v>9500</v>
      </c>
      <c r="K22" s="10">
        <v>62</v>
      </c>
      <c r="L22" s="20">
        <f t="shared" si="1"/>
        <v>153.2258064516129</v>
      </c>
      <c r="M22" s="10">
        <v>4900</v>
      </c>
      <c r="N22" s="10">
        <v>30</v>
      </c>
      <c r="O22" s="20">
        <f t="shared" si="2"/>
        <v>163.33333333333334</v>
      </c>
      <c r="P22" s="10">
        <v>7500</v>
      </c>
      <c r="Q22" s="10">
        <v>49</v>
      </c>
      <c r="R22" s="20">
        <f t="shared" si="3"/>
        <v>153.0612244897959</v>
      </c>
      <c r="S22" s="14">
        <v>24000</v>
      </c>
      <c r="T22" s="14">
        <f t="shared" si="4"/>
        <v>21900</v>
      </c>
      <c r="U22" s="14">
        <f t="shared" si="5"/>
        <v>141</v>
      </c>
      <c r="V22" s="21">
        <f t="shared" si="6"/>
        <v>155.31914893617022</v>
      </c>
      <c r="W22" s="14">
        <f t="shared" si="7"/>
        <v>-2100</v>
      </c>
      <c r="X22" s="22">
        <f t="shared" si="8"/>
        <v>0.91249999999999998</v>
      </c>
    </row>
    <row r="23" spans="2:24" ht="15" thickBot="1" x14ac:dyDescent="0.25">
      <c r="B23" s="4"/>
      <c r="C23" s="3"/>
      <c r="D23" s="23"/>
      <c r="E23" s="5"/>
      <c r="G23" s="10">
        <v>20</v>
      </c>
      <c r="H23" s="18">
        <f t="shared" si="9"/>
        <v>45036</v>
      </c>
      <c r="I23" s="10" t="str">
        <f t="shared" si="0"/>
        <v>Thu</v>
      </c>
      <c r="J23" s="19">
        <v>11500</v>
      </c>
      <c r="K23" s="10">
        <v>67</v>
      </c>
      <c r="L23" s="20">
        <f t="shared" si="1"/>
        <v>171.64179104477611</v>
      </c>
      <c r="M23" s="10">
        <v>7000</v>
      </c>
      <c r="N23" s="10">
        <v>40</v>
      </c>
      <c r="O23" s="20">
        <f t="shared" si="2"/>
        <v>175</v>
      </c>
      <c r="P23" s="10">
        <v>8100</v>
      </c>
      <c r="Q23" s="10">
        <v>45</v>
      </c>
      <c r="R23" s="20">
        <f t="shared" si="3"/>
        <v>180</v>
      </c>
      <c r="S23" s="14">
        <v>24000</v>
      </c>
      <c r="T23" s="14">
        <f t="shared" si="4"/>
        <v>26600</v>
      </c>
      <c r="U23" s="14">
        <f t="shared" si="5"/>
        <v>152</v>
      </c>
      <c r="V23" s="21">
        <f t="shared" si="6"/>
        <v>175</v>
      </c>
      <c r="W23" s="14">
        <f t="shared" si="7"/>
        <v>2600</v>
      </c>
      <c r="X23" s="22">
        <f t="shared" si="8"/>
        <v>1.1083333333333334</v>
      </c>
    </row>
    <row r="24" spans="2:24" ht="15" thickBot="1" x14ac:dyDescent="0.25">
      <c r="B24" s="4"/>
      <c r="C24" s="3" t="s">
        <v>11</v>
      </c>
      <c r="D24" s="24">
        <f>T35</f>
        <v>656000</v>
      </c>
      <c r="E24" s="5"/>
      <c r="G24" s="10">
        <v>21</v>
      </c>
      <c r="H24" s="18">
        <f t="shared" si="9"/>
        <v>45037</v>
      </c>
      <c r="I24" s="10" t="str">
        <f t="shared" si="0"/>
        <v>Fri</v>
      </c>
      <c r="J24" s="19">
        <v>12300</v>
      </c>
      <c r="K24" s="10">
        <v>77</v>
      </c>
      <c r="L24" s="20">
        <f t="shared" si="1"/>
        <v>159.74025974025975</v>
      </c>
      <c r="M24" s="10">
        <v>5600</v>
      </c>
      <c r="N24" s="10">
        <v>43</v>
      </c>
      <c r="O24" s="20">
        <f t="shared" si="2"/>
        <v>130.23255813953489</v>
      </c>
      <c r="P24" s="10">
        <v>6400</v>
      </c>
      <c r="Q24" s="10">
        <v>62</v>
      </c>
      <c r="R24" s="20">
        <f t="shared" si="3"/>
        <v>103.2258064516129</v>
      </c>
      <c r="S24" s="14">
        <v>24000</v>
      </c>
      <c r="T24" s="14">
        <f t="shared" si="4"/>
        <v>24300</v>
      </c>
      <c r="U24" s="14">
        <f t="shared" si="5"/>
        <v>182</v>
      </c>
      <c r="V24" s="21">
        <f t="shared" si="6"/>
        <v>133.5164835164835</v>
      </c>
      <c r="W24" s="14">
        <f t="shared" si="7"/>
        <v>300</v>
      </c>
      <c r="X24" s="22">
        <f t="shared" si="8"/>
        <v>1.0125</v>
      </c>
    </row>
    <row r="25" spans="2:24" ht="15" thickBot="1" x14ac:dyDescent="0.25">
      <c r="B25" s="4"/>
      <c r="C25" s="3"/>
      <c r="D25" s="23"/>
      <c r="E25" s="5"/>
      <c r="G25" s="10">
        <v>22</v>
      </c>
      <c r="H25" s="18">
        <f t="shared" si="9"/>
        <v>45038</v>
      </c>
      <c r="I25" s="10" t="str">
        <f t="shared" si="0"/>
        <v>Sat</v>
      </c>
      <c r="J25" s="19">
        <v>8900</v>
      </c>
      <c r="K25" s="10">
        <v>52</v>
      </c>
      <c r="L25" s="20">
        <f t="shared" si="1"/>
        <v>171.15384615384616</v>
      </c>
      <c r="M25" s="10">
        <v>3500</v>
      </c>
      <c r="N25" s="10">
        <v>35</v>
      </c>
      <c r="O25" s="20">
        <f t="shared" si="2"/>
        <v>100</v>
      </c>
      <c r="P25" s="10">
        <v>5600</v>
      </c>
      <c r="Q25" s="10">
        <v>55</v>
      </c>
      <c r="R25" s="20">
        <f t="shared" si="3"/>
        <v>101.81818181818181</v>
      </c>
      <c r="S25" s="14">
        <v>24000</v>
      </c>
      <c r="T25" s="14">
        <f t="shared" si="4"/>
        <v>18000</v>
      </c>
      <c r="U25" s="14">
        <f t="shared" si="5"/>
        <v>142</v>
      </c>
      <c r="V25" s="21">
        <f t="shared" si="6"/>
        <v>126.7605633802817</v>
      </c>
      <c r="W25" s="14">
        <f t="shared" si="7"/>
        <v>-6000</v>
      </c>
      <c r="X25" s="22">
        <f t="shared" si="8"/>
        <v>0.75</v>
      </c>
    </row>
    <row r="26" spans="2:24" ht="15" thickBot="1" x14ac:dyDescent="0.25">
      <c r="B26" s="4"/>
      <c r="C26" s="3" t="s">
        <v>12</v>
      </c>
      <c r="D26" s="31">
        <f>AVERAGE(T4:T34)</f>
        <v>21161.290322580644</v>
      </c>
      <c r="E26" s="5"/>
      <c r="G26" s="10">
        <v>23</v>
      </c>
      <c r="H26" s="18">
        <f t="shared" si="9"/>
        <v>45039</v>
      </c>
      <c r="I26" s="10" t="str">
        <f t="shared" si="0"/>
        <v>Sun</v>
      </c>
      <c r="J26" s="19">
        <v>7600</v>
      </c>
      <c r="K26" s="10">
        <v>54</v>
      </c>
      <c r="L26" s="20">
        <f t="shared" si="1"/>
        <v>140.74074074074073</v>
      </c>
      <c r="M26" s="10">
        <v>5100</v>
      </c>
      <c r="N26" s="10">
        <v>37</v>
      </c>
      <c r="O26" s="20">
        <f t="shared" si="2"/>
        <v>137.83783783783784</v>
      </c>
      <c r="P26" s="10">
        <v>1700</v>
      </c>
      <c r="Q26" s="10">
        <v>50</v>
      </c>
      <c r="R26" s="20">
        <f t="shared" si="3"/>
        <v>34</v>
      </c>
      <c r="S26" s="14">
        <v>24000</v>
      </c>
      <c r="T26" s="14">
        <f t="shared" si="4"/>
        <v>14400</v>
      </c>
      <c r="U26" s="14">
        <f t="shared" si="5"/>
        <v>141</v>
      </c>
      <c r="V26" s="21">
        <f t="shared" si="6"/>
        <v>102.12765957446808</v>
      </c>
      <c r="W26" s="14">
        <f t="shared" si="7"/>
        <v>-9600</v>
      </c>
      <c r="X26" s="22">
        <f t="shared" si="8"/>
        <v>0.6</v>
      </c>
    </row>
    <row r="27" spans="2:24" ht="15" thickBot="1" x14ac:dyDescent="0.25">
      <c r="B27" s="4"/>
      <c r="C27" s="3"/>
      <c r="D27" s="23"/>
      <c r="E27" s="5"/>
      <c r="G27" s="10">
        <v>24</v>
      </c>
      <c r="H27" s="18">
        <f t="shared" si="9"/>
        <v>45040</v>
      </c>
      <c r="I27" s="10" t="str">
        <f t="shared" si="0"/>
        <v>Mon</v>
      </c>
      <c r="J27" s="19">
        <v>14200</v>
      </c>
      <c r="K27" s="10">
        <v>64</v>
      </c>
      <c r="L27" s="20">
        <f t="shared" si="1"/>
        <v>221.875</v>
      </c>
      <c r="M27" s="10">
        <v>5800</v>
      </c>
      <c r="N27" s="10">
        <v>45</v>
      </c>
      <c r="O27" s="20">
        <f t="shared" si="2"/>
        <v>128.88888888888889</v>
      </c>
      <c r="P27" s="10">
        <v>4200</v>
      </c>
      <c r="Q27" s="10">
        <v>64</v>
      </c>
      <c r="R27" s="20">
        <f t="shared" si="3"/>
        <v>65.625</v>
      </c>
      <c r="S27" s="14">
        <v>24000</v>
      </c>
      <c r="T27" s="14">
        <f t="shared" si="4"/>
        <v>24200</v>
      </c>
      <c r="U27" s="14">
        <f t="shared" si="5"/>
        <v>173</v>
      </c>
      <c r="V27" s="21">
        <f t="shared" si="6"/>
        <v>139.88439306358381</v>
      </c>
      <c r="W27" s="14">
        <f t="shared" si="7"/>
        <v>200</v>
      </c>
      <c r="X27" s="22">
        <f t="shared" si="8"/>
        <v>1.0083333333333333</v>
      </c>
    </row>
    <row r="28" spans="2:24" ht="15" thickBot="1" x14ac:dyDescent="0.25">
      <c r="B28" s="4"/>
      <c r="C28" s="3" t="s">
        <v>13</v>
      </c>
      <c r="D28" s="24">
        <f>J35</f>
        <v>320400</v>
      </c>
      <c r="E28" s="5"/>
      <c r="G28" s="10">
        <v>25</v>
      </c>
      <c r="H28" s="18">
        <f t="shared" si="9"/>
        <v>45041</v>
      </c>
      <c r="I28" s="10" t="str">
        <f t="shared" si="0"/>
        <v>Tue</v>
      </c>
      <c r="J28" s="19">
        <v>6400</v>
      </c>
      <c r="K28" s="10">
        <v>61</v>
      </c>
      <c r="L28" s="20">
        <f t="shared" si="1"/>
        <v>104.91803278688525</v>
      </c>
      <c r="M28" s="10">
        <v>7400</v>
      </c>
      <c r="N28" s="10">
        <v>31</v>
      </c>
      <c r="O28" s="20">
        <f t="shared" si="2"/>
        <v>238.70967741935485</v>
      </c>
      <c r="P28" s="10">
        <v>8400</v>
      </c>
      <c r="Q28" s="10">
        <v>53</v>
      </c>
      <c r="R28" s="20">
        <f t="shared" si="3"/>
        <v>158.49056603773585</v>
      </c>
      <c r="S28" s="14">
        <v>24000</v>
      </c>
      <c r="T28" s="14">
        <f t="shared" si="4"/>
        <v>22200</v>
      </c>
      <c r="U28" s="14">
        <f t="shared" si="5"/>
        <v>145</v>
      </c>
      <c r="V28" s="21">
        <f t="shared" si="6"/>
        <v>153.10344827586206</v>
      </c>
      <c r="W28" s="14">
        <f t="shared" si="7"/>
        <v>-1800</v>
      </c>
      <c r="X28" s="22">
        <f t="shared" si="8"/>
        <v>0.92500000000000004</v>
      </c>
    </row>
    <row r="29" spans="2:24" ht="15" thickBot="1" x14ac:dyDescent="0.25">
      <c r="B29" s="4"/>
      <c r="C29" s="3" t="s">
        <v>14</v>
      </c>
      <c r="D29" s="24">
        <f>M35</f>
        <v>172200</v>
      </c>
      <c r="E29" s="5"/>
      <c r="G29" s="10">
        <v>26</v>
      </c>
      <c r="H29" s="18">
        <f t="shared" si="9"/>
        <v>45042</v>
      </c>
      <c r="I29" s="10" t="str">
        <f t="shared" si="0"/>
        <v>Wed</v>
      </c>
      <c r="J29" s="19">
        <v>7800</v>
      </c>
      <c r="K29" s="10">
        <v>69</v>
      </c>
      <c r="L29" s="20">
        <f t="shared" si="1"/>
        <v>113.04347826086956</v>
      </c>
      <c r="M29" s="10">
        <v>3600</v>
      </c>
      <c r="N29" s="10">
        <v>48</v>
      </c>
      <c r="O29" s="20">
        <f t="shared" si="2"/>
        <v>75</v>
      </c>
      <c r="P29" s="10">
        <v>2300</v>
      </c>
      <c r="Q29" s="10">
        <v>42</v>
      </c>
      <c r="R29" s="20">
        <f t="shared" si="3"/>
        <v>54.761904761904759</v>
      </c>
      <c r="S29" s="14">
        <v>24000</v>
      </c>
      <c r="T29" s="14">
        <f t="shared" si="4"/>
        <v>13700</v>
      </c>
      <c r="U29" s="14">
        <f t="shared" si="5"/>
        <v>159</v>
      </c>
      <c r="V29" s="21">
        <f t="shared" si="6"/>
        <v>86.163522012578611</v>
      </c>
      <c r="W29" s="14">
        <f t="shared" si="7"/>
        <v>-10300</v>
      </c>
      <c r="X29" s="22">
        <f t="shared" si="8"/>
        <v>0.5708333333333333</v>
      </c>
    </row>
    <row r="30" spans="2:24" ht="15" thickBot="1" x14ac:dyDescent="0.25">
      <c r="B30" s="4"/>
      <c r="C30" s="3" t="s">
        <v>15</v>
      </c>
      <c r="D30" s="24">
        <f>P35</f>
        <v>163400</v>
      </c>
      <c r="E30" s="5"/>
      <c r="G30" s="10">
        <v>27</v>
      </c>
      <c r="H30" s="18">
        <f t="shared" si="9"/>
        <v>45043</v>
      </c>
      <c r="I30" s="10" t="str">
        <f t="shared" si="0"/>
        <v>Thu</v>
      </c>
      <c r="J30" s="19">
        <v>17400</v>
      </c>
      <c r="K30" s="10">
        <v>58</v>
      </c>
      <c r="L30" s="20">
        <f t="shared" si="1"/>
        <v>300</v>
      </c>
      <c r="M30" s="10">
        <v>5900</v>
      </c>
      <c r="N30" s="10">
        <v>36</v>
      </c>
      <c r="O30" s="20">
        <f t="shared" si="2"/>
        <v>163.88888888888889</v>
      </c>
      <c r="P30" s="10">
        <v>6600</v>
      </c>
      <c r="Q30" s="10">
        <v>56</v>
      </c>
      <c r="R30" s="20">
        <f t="shared" si="3"/>
        <v>117.85714285714286</v>
      </c>
      <c r="S30" s="14">
        <v>24000</v>
      </c>
      <c r="T30" s="14">
        <f t="shared" si="4"/>
        <v>29900</v>
      </c>
      <c r="U30" s="14">
        <f t="shared" si="5"/>
        <v>150</v>
      </c>
      <c r="V30" s="21">
        <f t="shared" si="6"/>
        <v>199.33333333333334</v>
      </c>
      <c r="W30" s="14">
        <f t="shared" si="7"/>
        <v>5900</v>
      </c>
      <c r="X30" s="22">
        <f t="shared" si="8"/>
        <v>1.2458333333333333</v>
      </c>
    </row>
    <row r="31" spans="2:24" ht="15" thickBot="1" x14ac:dyDescent="0.25">
      <c r="B31" s="4"/>
      <c r="C31" s="3"/>
      <c r="D31" s="23"/>
      <c r="E31" s="5"/>
      <c r="G31" s="10">
        <v>28</v>
      </c>
      <c r="H31" s="18">
        <f t="shared" si="9"/>
        <v>45044</v>
      </c>
      <c r="I31" s="10" t="str">
        <f t="shared" si="0"/>
        <v>Fri</v>
      </c>
      <c r="J31" s="19">
        <v>9500</v>
      </c>
      <c r="K31" s="10">
        <v>72</v>
      </c>
      <c r="L31" s="20">
        <f t="shared" si="1"/>
        <v>131.94444444444446</v>
      </c>
      <c r="M31" s="10">
        <v>5400</v>
      </c>
      <c r="N31" s="10">
        <v>50</v>
      </c>
      <c r="O31" s="20">
        <f t="shared" si="2"/>
        <v>108</v>
      </c>
      <c r="P31" s="10">
        <v>5900</v>
      </c>
      <c r="Q31" s="10">
        <v>60</v>
      </c>
      <c r="R31" s="20">
        <f t="shared" si="3"/>
        <v>98.333333333333329</v>
      </c>
      <c r="S31" s="14">
        <v>24000</v>
      </c>
      <c r="T31" s="14">
        <f t="shared" si="4"/>
        <v>20800</v>
      </c>
      <c r="U31" s="14">
        <f t="shared" si="5"/>
        <v>182</v>
      </c>
      <c r="V31" s="21">
        <f t="shared" si="6"/>
        <v>114.28571428571429</v>
      </c>
      <c r="W31" s="14">
        <f t="shared" si="7"/>
        <v>-3200</v>
      </c>
      <c r="X31" s="22">
        <f t="shared" si="8"/>
        <v>0.8666666666666667</v>
      </c>
    </row>
    <row r="32" spans="2:24" ht="15" thickBot="1" x14ac:dyDescent="0.25">
      <c r="B32" s="4"/>
      <c r="C32" s="3" t="s">
        <v>16</v>
      </c>
      <c r="D32" s="24">
        <f>SUM(D28:D30)</f>
        <v>656000</v>
      </c>
      <c r="E32" s="5"/>
      <c r="G32" s="10">
        <v>29</v>
      </c>
      <c r="H32" s="18">
        <f t="shared" si="9"/>
        <v>45045</v>
      </c>
      <c r="I32" s="10" t="str">
        <f t="shared" si="0"/>
        <v>Sat</v>
      </c>
      <c r="J32" s="19">
        <v>6200</v>
      </c>
      <c r="K32" s="10">
        <v>53</v>
      </c>
      <c r="L32" s="20">
        <f t="shared" si="1"/>
        <v>116.98113207547169</v>
      </c>
      <c r="M32" s="10">
        <v>3800</v>
      </c>
      <c r="N32" s="10">
        <v>33</v>
      </c>
      <c r="O32" s="20">
        <f t="shared" si="2"/>
        <v>115.15151515151516</v>
      </c>
      <c r="P32" s="10">
        <v>3800</v>
      </c>
      <c r="Q32" s="10">
        <v>44</v>
      </c>
      <c r="R32" s="20">
        <f t="shared" si="3"/>
        <v>86.36363636363636</v>
      </c>
      <c r="S32" s="14">
        <v>24000</v>
      </c>
      <c r="T32" s="14">
        <f t="shared" si="4"/>
        <v>13800</v>
      </c>
      <c r="U32" s="14">
        <f t="shared" si="5"/>
        <v>130</v>
      </c>
      <c r="V32" s="21">
        <f t="shared" si="6"/>
        <v>106.15384615384616</v>
      </c>
      <c r="W32" s="14">
        <f t="shared" si="7"/>
        <v>-10200</v>
      </c>
      <c r="X32" s="22">
        <f t="shared" si="8"/>
        <v>0.57499999999999996</v>
      </c>
    </row>
    <row r="33" spans="2:24" ht="15" thickBot="1" x14ac:dyDescent="0.25">
      <c r="B33" s="4"/>
      <c r="C33" s="3" t="s">
        <v>17</v>
      </c>
      <c r="D33" s="24">
        <v>685000</v>
      </c>
      <c r="E33" s="5"/>
      <c r="G33" s="10">
        <v>30</v>
      </c>
      <c r="H33" s="18">
        <f t="shared" si="9"/>
        <v>45046</v>
      </c>
      <c r="I33" s="10" t="str">
        <f t="shared" si="0"/>
        <v>Sun</v>
      </c>
      <c r="J33" s="19">
        <v>10800</v>
      </c>
      <c r="K33" s="10">
        <v>73</v>
      </c>
      <c r="L33" s="20">
        <f t="shared" si="1"/>
        <v>147.94520547945206</v>
      </c>
      <c r="M33" s="10">
        <v>7500</v>
      </c>
      <c r="N33" s="10">
        <v>44</v>
      </c>
      <c r="O33" s="20">
        <f t="shared" si="2"/>
        <v>170.45454545454547</v>
      </c>
      <c r="P33" s="10">
        <v>8000</v>
      </c>
      <c r="Q33" s="10">
        <v>48</v>
      </c>
      <c r="R33" s="20">
        <f t="shared" si="3"/>
        <v>166.66666666666666</v>
      </c>
      <c r="S33" s="14">
        <v>24000</v>
      </c>
      <c r="T33" s="14">
        <f t="shared" si="4"/>
        <v>26300</v>
      </c>
      <c r="U33" s="14">
        <f t="shared" si="5"/>
        <v>165</v>
      </c>
      <c r="V33" s="21">
        <f t="shared" si="6"/>
        <v>159.39393939393941</v>
      </c>
      <c r="W33" s="14">
        <f t="shared" si="7"/>
        <v>2300</v>
      </c>
      <c r="X33" s="22">
        <f t="shared" si="8"/>
        <v>1.0958333333333334</v>
      </c>
    </row>
    <row r="34" spans="2:24" ht="15" thickBot="1" x14ac:dyDescent="0.25">
      <c r="B34" s="6"/>
      <c r="C34" s="3" t="s">
        <v>18</v>
      </c>
      <c r="D34" s="25">
        <f>D32-D33</f>
        <v>-29000</v>
      </c>
      <c r="E34" s="7"/>
      <c r="G34" s="10">
        <v>31</v>
      </c>
      <c r="H34" s="18" t="str">
        <f t="shared" si="9"/>
        <v>EOM</v>
      </c>
      <c r="I34" s="10" t="str">
        <f t="shared" si="0"/>
        <v>EOM</v>
      </c>
      <c r="J34" s="19">
        <v>8700</v>
      </c>
      <c r="K34" s="10">
        <v>57</v>
      </c>
      <c r="L34" s="20">
        <f t="shared" si="1"/>
        <v>152.63157894736841</v>
      </c>
      <c r="M34" s="10">
        <v>4600</v>
      </c>
      <c r="N34" s="10">
        <v>39</v>
      </c>
      <c r="O34" s="20">
        <f t="shared" si="2"/>
        <v>117.94871794871794</v>
      </c>
      <c r="P34" s="10">
        <v>1000</v>
      </c>
      <c r="Q34" s="10">
        <v>41</v>
      </c>
      <c r="R34" s="20">
        <f t="shared" si="3"/>
        <v>24.390243902439025</v>
      </c>
      <c r="S34" s="14">
        <v>24000</v>
      </c>
      <c r="T34" s="14">
        <f t="shared" si="4"/>
        <v>14300</v>
      </c>
      <c r="U34" s="14">
        <f t="shared" si="5"/>
        <v>137</v>
      </c>
      <c r="V34" s="21">
        <f t="shared" si="6"/>
        <v>104.37956204379562</v>
      </c>
      <c r="W34" s="14">
        <f t="shared" si="7"/>
        <v>-9700</v>
      </c>
      <c r="X34" s="22">
        <f t="shared" si="8"/>
        <v>0.59583333333333333</v>
      </c>
    </row>
    <row r="35" spans="2:24" ht="48.75" customHeight="1" thickBot="1" x14ac:dyDescent="0.4">
      <c r="B35" s="6"/>
      <c r="C35" s="8"/>
      <c r="D35" s="32">
        <f>(D32-D33)/D33</f>
        <v>-4.2335766423357665E-2</v>
      </c>
      <c r="E35" s="9"/>
      <c r="G35" s="45" t="s">
        <v>35</v>
      </c>
      <c r="H35" s="46"/>
      <c r="I35" s="47"/>
      <c r="J35" s="27">
        <f>SUM(J4:J34)</f>
        <v>320400</v>
      </c>
      <c r="K35" s="27">
        <f t="shared" ref="K35:U35" si="10">SUM(K4:K34)</f>
        <v>1948</v>
      </c>
      <c r="L35" s="27"/>
      <c r="M35" s="28">
        <f t="shared" si="10"/>
        <v>172200</v>
      </c>
      <c r="N35" s="28">
        <f t="shared" si="10"/>
        <v>1238</v>
      </c>
      <c r="O35" s="28"/>
      <c r="P35" s="29">
        <f t="shared" si="10"/>
        <v>163400</v>
      </c>
      <c r="Q35" s="29">
        <f t="shared" si="10"/>
        <v>1624</v>
      </c>
      <c r="R35" s="29"/>
      <c r="S35" s="30">
        <f t="shared" si="10"/>
        <v>744000</v>
      </c>
      <c r="T35" s="30">
        <f t="shared" si="10"/>
        <v>656000</v>
      </c>
      <c r="U35" s="30">
        <f t="shared" si="10"/>
        <v>4810</v>
      </c>
      <c r="V35" s="30"/>
      <c r="W35" s="30">
        <f t="shared" ref="W35" si="11">SUM(W4:W34)</f>
        <v>-88000</v>
      </c>
      <c r="X35" s="26"/>
    </row>
  </sheetData>
  <mergeCells count="8">
    <mergeCell ref="G35:I35"/>
    <mergeCell ref="B2:E2"/>
    <mergeCell ref="H2:R2"/>
    <mergeCell ref="S2:W2"/>
    <mergeCell ref="C16:C17"/>
    <mergeCell ref="D16:D17"/>
    <mergeCell ref="C19:C20"/>
    <mergeCell ref="D19:D20"/>
  </mergeCells>
  <conditionalFormatting sqref="I4:I34">
    <cfRule type="cellIs" dxfId="71" priority="7" operator="equal">
      <formula>"sun"</formula>
    </cfRule>
    <cfRule type="cellIs" dxfId="70" priority="8" operator="equal">
      <formula>"sat"</formula>
    </cfRule>
  </conditionalFormatting>
  <conditionalFormatting sqref="D35">
    <cfRule type="cellIs" dxfId="69" priority="3" operator="lessThan">
      <formula>0</formula>
    </cfRule>
    <cfRule type="cellIs" dxfId="68" priority="6" operator="greaterThan">
      <formula>0</formula>
    </cfRule>
  </conditionalFormatting>
  <conditionalFormatting sqref="D34">
    <cfRule type="cellIs" dxfId="67" priority="4" operator="lessThan">
      <formula>0</formula>
    </cfRule>
    <cfRule type="cellIs" dxfId="66" priority="5" operator="greaterThan">
      <formula>0</formula>
    </cfRule>
  </conditionalFormatting>
  <conditionalFormatting sqref="D22">
    <cfRule type="cellIs" dxfId="65" priority="1" operator="equal">
      <formula>"no"</formula>
    </cfRule>
    <cfRule type="cellIs" dxfId="64" priority="2" operator="equal">
      <formula>"yes"</formula>
    </cfRule>
  </conditionalFormatting>
  <dataValidations count="2">
    <dataValidation type="list" allowBlank="1" showInputMessage="1" showErrorMessage="1" sqref="D5">
      <formula1>"2020, 2021, 2022, 2023, 2024, 2025, 2026, 2027, 2028, 2029, 2030"</formula1>
    </dataValidation>
    <dataValidation type="list" allowBlank="1" showInputMessage="1" showErrorMessage="1" sqref="D3">
      <formula1>"JANUARY ,FEBRUARY, MARCH, APRIL, MAY, JUNE, JULY, AUGUST, SEPTEMBER, OCTOBER, NOVEMBER, DECEMBER"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5"/>
  <sheetViews>
    <sheetView showGridLines="0" topLeftCell="B1" zoomScale="70" zoomScaleNormal="70" workbookViewId="0">
      <selection activeCell="C6" sqref="C6"/>
    </sheetView>
  </sheetViews>
  <sheetFormatPr defaultRowHeight="14.25" x14ac:dyDescent="0.2"/>
  <cols>
    <col min="1" max="1" width="9.140625" style="1"/>
    <col min="2" max="2" width="3.7109375" style="1" customWidth="1"/>
    <col min="3" max="3" width="29.42578125" style="2" bestFit="1" customWidth="1"/>
    <col min="4" max="4" width="15.42578125" style="1" customWidth="1"/>
    <col min="5" max="6" width="9.140625" style="1"/>
    <col min="7" max="7" width="6.5703125" style="1" bestFit="1" customWidth="1"/>
    <col min="8" max="8" width="11.7109375" style="1" bestFit="1" customWidth="1"/>
    <col min="9" max="9" width="5.85546875" style="1" bestFit="1" customWidth="1"/>
    <col min="10" max="10" width="14.28515625" style="1" bestFit="1" customWidth="1"/>
    <col min="11" max="11" width="15.85546875" style="1" bestFit="1" customWidth="1"/>
    <col min="12" max="12" width="10.7109375" style="1" bestFit="1" customWidth="1"/>
    <col min="13" max="13" width="18.140625" style="1" bestFit="1" customWidth="1"/>
    <col min="14" max="14" width="19.7109375" style="1" bestFit="1" customWidth="1"/>
    <col min="15" max="15" width="10.7109375" style="1" bestFit="1" customWidth="1"/>
    <col min="16" max="16" width="15.7109375" style="1" bestFit="1" customWidth="1"/>
    <col min="17" max="17" width="17.28515625" style="1" bestFit="1" customWidth="1"/>
    <col min="18" max="18" width="10.7109375" style="1" bestFit="1" customWidth="1"/>
    <col min="19" max="19" width="14.28515625" style="1" bestFit="1" customWidth="1"/>
    <col min="20" max="20" width="11.85546875" style="1" bestFit="1" customWidth="1"/>
    <col min="21" max="21" width="13.5703125" style="1" bestFit="1" customWidth="1"/>
    <col min="22" max="22" width="10.7109375" style="1" bestFit="1" customWidth="1"/>
    <col min="23" max="23" width="20.85546875" style="1" customWidth="1"/>
    <col min="24" max="24" width="10.140625" style="1" customWidth="1"/>
    <col min="25" max="16384" width="9.140625" style="1"/>
  </cols>
  <sheetData>
    <row r="1" spans="2:24" ht="15" thickBot="1" x14ac:dyDescent="0.25"/>
    <row r="2" spans="2:24" ht="43.5" customHeight="1" thickBot="1" x14ac:dyDescent="0.35">
      <c r="B2" s="49" t="s">
        <v>19</v>
      </c>
      <c r="C2" s="50"/>
      <c r="D2" s="50"/>
      <c r="E2" s="51"/>
      <c r="H2" s="52" t="s">
        <v>31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 t="s">
        <v>32</v>
      </c>
      <c r="T2" s="52"/>
      <c r="U2" s="52"/>
      <c r="V2" s="52"/>
      <c r="W2" s="52"/>
    </row>
    <row r="3" spans="2:24" ht="15" thickBot="1" x14ac:dyDescent="0.25">
      <c r="B3" s="4"/>
      <c r="C3" s="3" t="s">
        <v>1</v>
      </c>
      <c r="D3" s="15" t="s">
        <v>38</v>
      </c>
      <c r="E3" s="5"/>
      <c r="G3" s="10" t="s">
        <v>0</v>
      </c>
      <c r="H3" s="10" t="s">
        <v>20</v>
      </c>
      <c r="I3" s="10" t="s">
        <v>21</v>
      </c>
      <c r="J3" s="11" t="s">
        <v>29</v>
      </c>
      <c r="K3" s="11" t="s">
        <v>22</v>
      </c>
      <c r="L3" s="11" t="s">
        <v>23</v>
      </c>
      <c r="M3" s="12" t="s">
        <v>14</v>
      </c>
      <c r="N3" s="12" t="s">
        <v>24</v>
      </c>
      <c r="O3" s="12" t="s">
        <v>23</v>
      </c>
      <c r="P3" s="13" t="s">
        <v>15</v>
      </c>
      <c r="Q3" s="13" t="s">
        <v>25</v>
      </c>
      <c r="R3" s="13" t="s">
        <v>23</v>
      </c>
      <c r="S3" s="26" t="s">
        <v>26</v>
      </c>
      <c r="T3" s="26" t="s">
        <v>16</v>
      </c>
      <c r="U3" s="26" t="s">
        <v>27</v>
      </c>
      <c r="V3" s="26" t="s">
        <v>23</v>
      </c>
      <c r="W3" s="26" t="s">
        <v>30</v>
      </c>
      <c r="X3" s="10" t="s">
        <v>28</v>
      </c>
    </row>
    <row r="4" spans="2:24" ht="15" thickBot="1" x14ac:dyDescent="0.25">
      <c r="B4" s="4"/>
      <c r="C4" s="3"/>
      <c r="D4" s="23"/>
      <c r="E4" s="5"/>
      <c r="G4" s="10">
        <v>1</v>
      </c>
      <c r="H4" s="18">
        <f>D7</f>
        <v>45047</v>
      </c>
      <c r="I4" s="10" t="str">
        <f>TEXT(H4,"DDD")</f>
        <v>Mon</v>
      </c>
      <c r="J4" s="10">
        <v>15000</v>
      </c>
      <c r="K4" s="10">
        <v>65</v>
      </c>
      <c r="L4" s="20">
        <f>IF(J4=0,"",J4/K4)</f>
        <v>230.76923076923077</v>
      </c>
      <c r="M4" s="10">
        <v>4500</v>
      </c>
      <c r="N4" s="10">
        <v>35</v>
      </c>
      <c r="O4" s="20">
        <f>IF(M4=0,"",M4/N4)</f>
        <v>128.57142857142858</v>
      </c>
      <c r="P4" s="10">
        <v>2500</v>
      </c>
      <c r="Q4" s="1">
        <v>55</v>
      </c>
      <c r="R4" s="20">
        <f>IF(P4=0,"",P4/Q4)</f>
        <v>45.454545454545453</v>
      </c>
      <c r="S4" s="14">
        <v>25000</v>
      </c>
      <c r="T4" s="14">
        <f>IF(J4=0,"",(J4+M4+P4))</f>
        <v>22000</v>
      </c>
      <c r="U4" s="14">
        <f>IF(T4="","",(K4+N4+Q4))</f>
        <v>155</v>
      </c>
      <c r="V4" s="21">
        <f>IF(U4="","",(T4/U4))</f>
        <v>141.93548387096774</v>
      </c>
      <c r="W4" s="14">
        <f>IFERROR(T4-S4,"")</f>
        <v>-3000</v>
      </c>
      <c r="X4" s="22">
        <f>IF(S4=0,"",T4/S4)</f>
        <v>0.88</v>
      </c>
    </row>
    <row r="5" spans="2:24" ht="15" thickBot="1" x14ac:dyDescent="0.25">
      <c r="B5" s="4"/>
      <c r="C5" s="3" t="s">
        <v>2</v>
      </c>
      <c r="D5" s="16">
        <v>2023</v>
      </c>
      <c r="E5" s="5"/>
      <c r="G5" s="10">
        <v>2</v>
      </c>
      <c r="H5" s="18">
        <f>IF(H4&lt;$D$9,H4+1,"EOM")</f>
        <v>45048</v>
      </c>
      <c r="I5" s="10" t="str">
        <f t="shared" ref="I5:I34" si="0">TEXT(H5,"DDD")</f>
        <v>Tue</v>
      </c>
      <c r="J5" s="10">
        <v>7200</v>
      </c>
      <c r="K5" s="10">
        <v>58</v>
      </c>
      <c r="L5" s="20">
        <f t="shared" ref="L5:L34" si="1">IF(J5=0,"",J5/K5)</f>
        <v>124.13793103448276</v>
      </c>
      <c r="M5" s="10">
        <v>6700</v>
      </c>
      <c r="N5" s="10">
        <v>42</v>
      </c>
      <c r="O5" s="20">
        <f t="shared" ref="O5:O34" si="2">IF(M5=0,"",M5/N5)</f>
        <v>159.52380952380952</v>
      </c>
      <c r="P5" s="10">
        <v>7200</v>
      </c>
      <c r="Q5" s="10">
        <v>42</v>
      </c>
      <c r="R5" s="20">
        <f t="shared" ref="R5:R34" si="3">IF(P5=0,"",P5/Q5)</f>
        <v>171.42857142857142</v>
      </c>
      <c r="S5" s="14">
        <v>25000</v>
      </c>
      <c r="T5" s="14">
        <f t="shared" ref="T5:T34" si="4">IF(J5=0,"",(J5+M5+P5))</f>
        <v>21100</v>
      </c>
      <c r="U5" s="14">
        <f t="shared" ref="U5:U34" si="5">IF(T5="","",(K5+N5+Q5))</f>
        <v>142</v>
      </c>
      <c r="V5" s="21">
        <f t="shared" ref="V5:V34" si="6">IF(U5="","",(T5/U5))</f>
        <v>148.59154929577466</v>
      </c>
      <c r="W5" s="14">
        <f t="shared" ref="W5:W34" si="7">IFERROR(T5-S5,"")</f>
        <v>-3900</v>
      </c>
      <c r="X5" s="22">
        <f t="shared" ref="X5:X34" si="8">IF(S5=0,"",T5/S5)</f>
        <v>0.84399999999999997</v>
      </c>
    </row>
    <row r="6" spans="2:24" ht="15" thickBot="1" x14ac:dyDescent="0.25">
      <c r="B6" s="4"/>
      <c r="C6" s="3"/>
      <c r="D6" s="23"/>
      <c r="E6" s="5"/>
      <c r="G6" s="10">
        <v>3</v>
      </c>
      <c r="H6" s="18">
        <f t="shared" ref="H6:H34" si="9">IF(H5&lt;$D$9,H5+1,"EOM")</f>
        <v>45049</v>
      </c>
      <c r="I6" s="10" t="str">
        <f t="shared" si="0"/>
        <v>Wed</v>
      </c>
      <c r="J6" s="10">
        <v>8300</v>
      </c>
      <c r="K6" s="10">
        <v>69</v>
      </c>
      <c r="L6" s="20">
        <f t="shared" si="1"/>
        <v>120.28985507246377</v>
      </c>
      <c r="M6" s="10">
        <v>7200</v>
      </c>
      <c r="N6" s="10">
        <v>37</v>
      </c>
      <c r="O6" s="20">
        <f t="shared" si="2"/>
        <v>194.59459459459458</v>
      </c>
      <c r="P6" s="10">
        <v>3400</v>
      </c>
      <c r="Q6" s="10">
        <v>60</v>
      </c>
      <c r="R6" s="20">
        <f t="shared" si="3"/>
        <v>56.666666666666664</v>
      </c>
      <c r="S6" s="14">
        <v>25000</v>
      </c>
      <c r="T6" s="14">
        <f t="shared" si="4"/>
        <v>18900</v>
      </c>
      <c r="U6" s="14">
        <f t="shared" si="5"/>
        <v>166</v>
      </c>
      <c r="V6" s="21">
        <f t="shared" si="6"/>
        <v>113.85542168674699</v>
      </c>
      <c r="W6" s="14">
        <f t="shared" si="7"/>
        <v>-6100</v>
      </c>
      <c r="X6" s="22">
        <f t="shared" si="8"/>
        <v>0.75600000000000001</v>
      </c>
    </row>
    <row r="7" spans="2:24" ht="15" thickBot="1" x14ac:dyDescent="0.25">
      <c r="B7" s="4"/>
      <c r="C7" s="3" t="s">
        <v>4</v>
      </c>
      <c r="D7" s="17">
        <f>DATEVALUE("1"&amp;D3&amp;D5)</f>
        <v>45047</v>
      </c>
      <c r="E7" s="5"/>
      <c r="G7" s="10">
        <v>4</v>
      </c>
      <c r="H7" s="18">
        <f t="shared" si="9"/>
        <v>45050</v>
      </c>
      <c r="I7" s="10" t="str">
        <f t="shared" si="0"/>
        <v>Thu</v>
      </c>
      <c r="J7" s="10">
        <v>8000</v>
      </c>
      <c r="K7" s="10">
        <v>53</v>
      </c>
      <c r="L7" s="20">
        <f t="shared" si="1"/>
        <v>150.9433962264151</v>
      </c>
      <c r="M7" s="10">
        <v>5200</v>
      </c>
      <c r="N7" s="10">
        <v>45</v>
      </c>
      <c r="O7" s="20">
        <f t="shared" si="2"/>
        <v>115.55555555555556</v>
      </c>
      <c r="P7" s="10">
        <v>8900</v>
      </c>
      <c r="Q7" s="10">
        <v>50</v>
      </c>
      <c r="R7" s="20">
        <f t="shared" si="3"/>
        <v>178</v>
      </c>
      <c r="S7" s="14">
        <v>25000</v>
      </c>
      <c r="T7" s="14">
        <f t="shared" si="4"/>
        <v>22100</v>
      </c>
      <c r="U7" s="14">
        <f t="shared" si="5"/>
        <v>148</v>
      </c>
      <c r="V7" s="21">
        <f t="shared" si="6"/>
        <v>149.32432432432432</v>
      </c>
      <c r="W7" s="14">
        <f t="shared" si="7"/>
        <v>-2900</v>
      </c>
      <c r="X7" s="22">
        <f t="shared" si="8"/>
        <v>0.88400000000000001</v>
      </c>
    </row>
    <row r="8" spans="2:24" ht="15" thickBot="1" x14ac:dyDescent="0.25">
      <c r="B8" s="4"/>
      <c r="C8" s="3"/>
      <c r="D8" s="23"/>
      <c r="E8" s="5"/>
      <c r="G8" s="10">
        <v>5</v>
      </c>
      <c r="H8" s="18">
        <f t="shared" si="9"/>
        <v>45051</v>
      </c>
      <c r="I8" s="10" t="str">
        <f t="shared" si="0"/>
        <v>Fri</v>
      </c>
      <c r="J8" s="10">
        <v>8000</v>
      </c>
      <c r="K8" s="10">
        <v>72</v>
      </c>
      <c r="L8" s="20">
        <f t="shared" si="1"/>
        <v>111.11111111111111</v>
      </c>
      <c r="M8" s="10">
        <v>3400</v>
      </c>
      <c r="N8" s="10">
        <v>33</v>
      </c>
      <c r="O8" s="20">
        <f t="shared" si="2"/>
        <v>103.03030303030303</v>
      </c>
      <c r="P8" s="10">
        <v>6100</v>
      </c>
      <c r="Q8" s="10">
        <v>48</v>
      </c>
      <c r="R8" s="20">
        <f t="shared" si="3"/>
        <v>127.08333333333333</v>
      </c>
      <c r="S8" s="14">
        <v>25000</v>
      </c>
      <c r="T8" s="14">
        <f t="shared" si="4"/>
        <v>17500</v>
      </c>
      <c r="U8" s="14">
        <f t="shared" si="5"/>
        <v>153</v>
      </c>
      <c r="V8" s="21">
        <f t="shared" si="6"/>
        <v>114.37908496732027</v>
      </c>
      <c r="W8" s="14">
        <f t="shared" si="7"/>
        <v>-7500</v>
      </c>
      <c r="X8" s="22">
        <f t="shared" si="8"/>
        <v>0.7</v>
      </c>
    </row>
    <row r="9" spans="2:24" ht="15" thickBot="1" x14ac:dyDescent="0.25">
      <c r="B9" s="4"/>
      <c r="C9" s="3" t="s">
        <v>3</v>
      </c>
      <c r="D9" s="17">
        <f>EOMONTH(D7,0)</f>
        <v>45077</v>
      </c>
      <c r="E9" s="5"/>
      <c r="G9" s="10">
        <v>6</v>
      </c>
      <c r="H9" s="18">
        <f t="shared" si="9"/>
        <v>45052</v>
      </c>
      <c r="I9" s="10" t="str">
        <f t="shared" si="0"/>
        <v>Sat</v>
      </c>
      <c r="J9" s="10">
        <v>9000</v>
      </c>
      <c r="K9" s="10">
        <v>61</v>
      </c>
      <c r="L9" s="20">
        <f t="shared" si="1"/>
        <v>147.54098360655738</v>
      </c>
      <c r="M9" s="10">
        <v>7800</v>
      </c>
      <c r="N9" s="10">
        <v>48</v>
      </c>
      <c r="O9" s="20">
        <f t="shared" si="2"/>
        <v>162.5</v>
      </c>
      <c r="P9" s="10">
        <v>4600</v>
      </c>
      <c r="Q9" s="10">
        <v>63</v>
      </c>
      <c r="R9" s="20">
        <f t="shared" si="3"/>
        <v>73.015873015873012</v>
      </c>
      <c r="S9" s="14">
        <v>25000</v>
      </c>
      <c r="T9" s="14">
        <f t="shared" si="4"/>
        <v>21400</v>
      </c>
      <c r="U9" s="14">
        <f t="shared" si="5"/>
        <v>172</v>
      </c>
      <c r="V9" s="21">
        <f t="shared" si="6"/>
        <v>124.41860465116279</v>
      </c>
      <c r="W9" s="14">
        <f t="shared" si="7"/>
        <v>-3600</v>
      </c>
      <c r="X9" s="22">
        <f t="shared" si="8"/>
        <v>0.85599999999999998</v>
      </c>
    </row>
    <row r="10" spans="2:24" ht="15" thickBot="1" x14ac:dyDescent="0.25">
      <c r="B10" s="4"/>
      <c r="C10" s="3"/>
      <c r="D10" s="23"/>
      <c r="E10" s="5"/>
      <c r="G10" s="10">
        <v>7</v>
      </c>
      <c r="H10" s="18">
        <f t="shared" si="9"/>
        <v>45053</v>
      </c>
      <c r="I10" s="10" t="str">
        <f t="shared" si="0"/>
        <v>Sun</v>
      </c>
      <c r="J10" s="10">
        <v>17000</v>
      </c>
      <c r="K10" s="10">
        <v>66</v>
      </c>
      <c r="L10" s="20">
        <f t="shared" si="1"/>
        <v>257.57575757575756</v>
      </c>
      <c r="M10" s="10">
        <v>6300</v>
      </c>
      <c r="N10" s="10">
        <v>39</v>
      </c>
      <c r="O10" s="20">
        <f t="shared" si="2"/>
        <v>161.53846153846155</v>
      </c>
      <c r="P10" s="10">
        <v>1300</v>
      </c>
      <c r="Q10" s="10">
        <v>57</v>
      </c>
      <c r="R10" s="20">
        <f t="shared" si="3"/>
        <v>22.807017543859651</v>
      </c>
      <c r="S10" s="14">
        <v>25000</v>
      </c>
      <c r="T10" s="14">
        <f t="shared" si="4"/>
        <v>24600</v>
      </c>
      <c r="U10" s="14">
        <f t="shared" si="5"/>
        <v>162</v>
      </c>
      <c r="V10" s="21">
        <f t="shared" si="6"/>
        <v>151.85185185185185</v>
      </c>
      <c r="W10" s="14">
        <f t="shared" si="7"/>
        <v>-400</v>
      </c>
      <c r="X10" s="22">
        <f t="shared" si="8"/>
        <v>0.98399999999999999</v>
      </c>
    </row>
    <row r="11" spans="2:24" ht="15" thickBot="1" x14ac:dyDescent="0.25">
      <c r="B11" s="4"/>
      <c r="C11" s="3" t="s">
        <v>5</v>
      </c>
      <c r="D11" s="24">
        <f>COUNT(H4:H34)</f>
        <v>31</v>
      </c>
      <c r="E11" s="5"/>
      <c r="G11" s="10">
        <v>8</v>
      </c>
      <c r="H11" s="18">
        <f t="shared" si="9"/>
        <v>45054</v>
      </c>
      <c r="I11" s="10" t="str">
        <f t="shared" si="0"/>
        <v>Mon</v>
      </c>
      <c r="J11" s="10">
        <v>20000</v>
      </c>
      <c r="K11" s="10">
        <v>74</v>
      </c>
      <c r="L11" s="20">
        <f t="shared" si="1"/>
        <v>270.27027027027026</v>
      </c>
      <c r="M11" s="10">
        <v>3900</v>
      </c>
      <c r="N11" s="10">
        <v>31</v>
      </c>
      <c r="O11" s="20">
        <f t="shared" si="2"/>
        <v>125.80645161290323</v>
      </c>
      <c r="P11" s="10">
        <v>7800</v>
      </c>
      <c r="Q11" s="10">
        <v>44</v>
      </c>
      <c r="R11" s="20">
        <f t="shared" si="3"/>
        <v>177.27272727272728</v>
      </c>
      <c r="S11" s="14">
        <v>25000</v>
      </c>
      <c r="T11" s="14">
        <f t="shared" si="4"/>
        <v>31700</v>
      </c>
      <c r="U11" s="14">
        <f t="shared" si="5"/>
        <v>149</v>
      </c>
      <c r="V11" s="21">
        <f t="shared" si="6"/>
        <v>212.75167785234899</v>
      </c>
      <c r="W11" s="14">
        <f t="shared" si="7"/>
        <v>6700</v>
      </c>
      <c r="X11" s="22">
        <f t="shared" si="8"/>
        <v>1.268</v>
      </c>
    </row>
    <row r="12" spans="2:24" ht="15" thickBot="1" x14ac:dyDescent="0.25">
      <c r="B12" s="4"/>
      <c r="C12" s="3"/>
      <c r="D12" s="23"/>
      <c r="E12" s="5"/>
      <c r="G12" s="10">
        <v>9</v>
      </c>
      <c r="H12" s="18">
        <f t="shared" si="9"/>
        <v>45055</v>
      </c>
      <c r="I12" s="10" t="str">
        <f t="shared" si="0"/>
        <v>Tue</v>
      </c>
      <c r="J12" s="10">
        <v>5000</v>
      </c>
      <c r="K12" s="10">
        <v>59</v>
      </c>
      <c r="L12" s="20">
        <f t="shared" si="1"/>
        <v>84.745762711864401</v>
      </c>
      <c r="M12" s="10">
        <v>7600</v>
      </c>
      <c r="N12" s="10">
        <v>50</v>
      </c>
      <c r="O12" s="20">
        <f t="shared" si="2"/>
        <v>152</v>
      </c>
      <c r="P12" s="10">
        <v>5500</v>
      </c>
      <c r="Q12" s="10">
        <v>61</v>
      </c>
      <c r="R12" s="20">
        <f t="shared" si="3"/>
        <v>90.163934426229503</v>
      </c>
      <c r="S12" s="14">
        <v>25000</v>
      </c>
      <c r="T12" s="14">
        <f t="shared" si="4"/>
        <v>18100</v>
      </c>
      <c r="U12" s="14">
        <f t="shared" si="5"/>
        <v>170</v>
      </c>
      <c r="V12" s="21">
        <f t="shared" si="6"/>
        <v>106.47058823529412</v>
      </c>
      <c r="W12" s="14">
        <f t="shared" si="7"/>
        <v>-6900</v>
      </c>
      <c r="X12" s="22">
        <f t="shared" si="8"/>
        <v>0.72399999999999998</v>
      </c>
    </row>
    <row r="13" spans="2:24" ht="15" thickBot="1" x14ac:dyDescent="0.25">
      <c r="B13" s="4"/>
      <c r="C13" s="3" t="s">
        <v>6</v>
      </c>
      <c r="D13" s="24">
        <f>COUNTIF(I4:EI34,"Sat")</f>
        <v>4</v>
      </c>
      <c r="E13" s="5"/>
      <c r="G13" s="10">
        <v>10</v>
      </c>
      <c r="H13" s="18">
        <f t="shared" si="9"/>
        <v>45056</v>
      </c>
      <c r="I13" s="10" t="str">
        <f t="shared" si="0"/>
        <v>Wed</v>
      </c>
      <c r="J13" s="19">
        <v>14500</v>
      </c>
      <c r="K13" s="10">
        <v>56</v>
      </c>
      <c r="L13" s="20">
        <f t="shared" si="1"/>
        <v>258.92857142857144</v>
      </c>
      <c r="M13" s="10">
        <v>4200</v>
      </c>
      <c r="N13" s="10">
        <v>36</v>
      </c>
      <c r="O13" s="20">
        <f t="shared" si="2"/>
        <v>116.66666666666667</v>
      </c>
      <c r="P13" s="10">
        <v>3200</v>
      </c>
      <c r="Q13" s="10">
        <v>52</v>
      </c>
      <c r="R13" s="20">
        <f t="shared" si="3"/>
        <v>61.53846153846154</v>
      </c>
      <c r="S13" s="14">
        <v>25000</v>
      </c>
      <c r="T13" s="14">
        <f t="shared" si="4"/>
        <v>21900</v>
      </c>
      <c r="U13" s="14">
        <f t="shared" si="5"/>
        <v>144</v>
      </c>
      <c r="V13" s="21">
        <f t="shared" si="6"/>
        <v>152.08333333333334</v>
      </c>
      <c r="W13" s="14">
        <f t="shared" si="7"/>
        <v>-3100</v>
      </c>
      <c r="X13" s="22">
        <f t="shared" si="8"/>
        <v>0.876</v>
      </c>
    </row>
    <row r="14" spans="2:24" ht="15" thickBot="1" x14ac:dyDescent="0.25">
      <c r="B14" s="4"/>
      <c r="C14" s="3" t="s">
        <v>7</v>
      </c>
      <c r="D14" s="24">
        <f>COUNTIF(I4:I34,"Sun")</f>
        <v>4</v>
      </c>
      <c r="E14" s="5"/>
      <c r="G14" s="10">
        <v>11</v>
      </c>
      <c r="H14" s="18">
        <f t="shared" si="9"/>
        <v>45057</v>
      </c>
      <c r="I14" s="10" t="str">
        <f t="shared" si="0"/>
        <v>Thu</v>
      </c>
      <c r="J14" s="19">
        <v>18000</v>
      </c>
      <c r="K14" s="10">
        <v>68</v>
      </c>
      <c r="L14" s="20">
        <f t="shared" si="1"/>
        <v>264.70588235294116</v>
      </c>
      <c r="M14" s="10">
        <v>5700</v>
      </c>
      <c r="N14" s="10">
        <v>44</v>
      </c>
      <c r="O14" s="20">
        <f t="shared" si="2"/>
        <v>129.54545454545453</v>
      </c>
      <c r="P14" s="10">
        <v>4900</v>
      </c>
      <c r="Q14" s="10">
        <v>54</v>
      </c>
      <c r="R14" s="20">
        <f t="shared" si="3"/>
        <v>90.740740740740748</v>
      </c>
      <c r="S14" s="14">
        <v>25000</v>
      </c>
      <c r="T14" s="14">
        <f t="shared" si="4"/>
        <v>28600</v>
      </c>
      <c r="U14" s="14">
        <f t="shared" si="5"/>
        <v>166</v>
      </c>
      <c r="V14" s="21">
        <f t="shared" si="6"/>
        <v>172.28915662650601</v>
      </c>
      <c r="W14" s="14">
        <f t="shared" si="7"/>
        <v>3600</v>
      </c>
      <c r="X14" s="22">
        <f t="shared" si="8"/>
        <v>1.1439999999999999</v>
      </c>
    </row>
    <row r="15" spans="2:24" ht="15" thickBot="1" x14ac:dyDescent="0.25">
      <c r="B15" s="4"/>
      <c r="C15" s="3"/>
      <c r="D15" s="23"/>
      <c r="E15" s="5"/>
      <c r="G15" s="10">
        <v>12</v>
      </c>
      <c r="H15" s="18">
        <f t="shared" si="9"/>
        <v>45058</v>
      </c>
      <c r="I15" s="10" t="str">
        <f t="shared" si="0"/>
        <v>Fri</v>
      </c>
      <c r="J15" s="19">
        <v>9200</v>
      </c>
      <c r="K15" s="10">
        <v>63</v>
      </c>
      <c r="L15" s="20">
        <f t="shared" si="1"/>
        <v>146.03174603174602</v>
      </c>
      <c r="M15" s="10">
        <v>6000</v>
      </c>
      <c r="N15" s="10">
        <v>38</v>
      </c>
      <c r="O15" s="20">
        <f t="shared" si="2"/>
        <v>157.89473684210526</v>
      </c>
      <c r="P15" s="10">
        <v>6700</v>
      </c>
      <c r="Q15" s="10">
        <v>43</v>
      </c>
      <c r="R15" s="20">
        <f t="shared" si="3"/>
        <v>155.81395348837211</v>
      </c>
      <c r="S15" s="14">
        <v>25000</v>
      </c>
      <c r="T15" s="14">
        <f t="shared" si="4"/>
        <v>21900</v>
      </c>
      <c r="U15" s="14">
        <f t="shared" si="5"/>
        <v>144</v>
      </c>
      <c r="V15" s="21">
        <f t="shared" si="6"/>
        <v>152.08333333333334</v>
      </c>
      <c r="W15" s="14">
        <f t="shared" si="7"/>
        <v>-3100</v>
      </c>
      <c r="X15" s="22">
        <f t="shared" si="8"/>
        <v>0.876</v>
      </c>
    </row>
    <row r="16" spans="2:24" x14ac:dyDescent="0.2">
      <c r="B16" s="4"/>
      <c r="C16" s="48" t="s">
        <v>8</v>
      </c>
      <c r="D16" s="53">
        <f>MAX(T4:T34)</f>
        <v>31700</v>
      </c>
      <c r="E16" s="5"/>
      <c r="G16" s="10">
        <v>13</v>
      </c>
      <c r="H16" s="18">
        <f t="shared" si="9"/>
        <v>45059</v>
      </c>
      <c r="I16" s="10" t="str">
        <f t="shared" si="0"/>
        <v>Sat</v>
      </c>
      <c r="J16" s="19">
        <v>7600</v>
      </c>
      <c r="K16" s="10">
        <v>55</v>
      </c>
      <c r="L16" s="20">
        <f t="shared" si="1"/>
        <v>138.18181818181819</v>
      </c>
      <c r="M16" s="10">
        <v>4800</v>
      </c>
      <c r="N16" s="10">
        <v>46</v>
      </c>
      <c r="O16" s="20">
        <f t="shared" si="2"/>
        <v>104.34782608695652</v>
      </c>
      <c r="P16" s="10">
        <v>7100</v>
      </c>
      <c r="Q16" s="10">
        <v>58</v>
      </c>
      <c r="R16" s="20">
        <f t="shared" si="3"/>
        <v>122.41379310344827</v>
      </c>
      <c r="S16" s="14">
        <v>25000</v>
      </c>
      <c r="T16" s="14">
        <f t="shared" si="4"/>
        <v>19500</v>
      </c>
      <c r="U16" s="14">
        <f t="shared" si="5"/>
        <v>159</v>
      </c>
      <c r="V16" s="21">
        <f t="shared" si="6"/>
        <v>122.64150943396227</v>
      </c>
      <c r="W16" s="14">
        <f t="shared" si="7"/>
        <v>-5500</v>
      </c>
      <c r="X16" s="22">
        <f t="shared" si="8"/>
        <v>0.78</v>
      </c>
    </row>
    <row r="17" spans="2:24" ht="15" customHeight="1" thickBot="1" x14ac:dyDescent="0.25">
      <c r="B17" s="4"/>
      <c r="C17" s="48"/>
      <c r="D17" s="54"/>
      <c r="E17" s="5"/>
      <c r="G17" s="10">
        <v>14</v>
      </c>
      <c r="H17" s="18">
        <f t="shared" si="9"/>
        <v>45060</v>
      </c>
      <c r="I17" s="10" t="str">
        <f t="shared" si="0"/>
        <v>Sun</v>
      </c>
      <c r="J17" s="19">
        <v>10000</v>
      </c>
      <c r="K17" s="10">
        <v>71</v>
      </c>
      <c r="L17" s="20">
        <f t="shared" si="1"/>
        <v>140.8450704225352</v>
      </c>
      <c r="M17" s="10">
        <v>6900</v>
      </c>
      <c r="N17" s="10">
        <v>32</v>
      </c>
      <c r="O17" s="20">
        <f t="shared" si="2"/>
        <v>215.625</v>
      </c>
      <c r="P17" s="10">
        <v>4000</v>
      </c>
      <c r="Q17" s="10">
        <v>46</v>
      </c>
      <c r="R17" s="20">
        <f t="shared" si="3"/>
        <v>86.956521739130437</v>
      </c>
      <c r="S17" s="14">
        <v>25000</v>
      </c>
      <c r="T17" s="14">
        <f t="shared" si="4"/>
        <v>20900</v>
      </c>
      <c r="U17" s="14">
        <f t="shared" si="5"/>
        <v>149</v>
      </c>
      <c r="V17" s="21">
        <f t="shared" si="6"/>
        <v>140.26845637583892</v>
      </c>
      <c r="W17" s="14">
        <f t="shared" si="7"/>
        <v>-4100</v>
      </c>
      <c r="X17" s="22">
        <f t="shared" si="8"/>
        <v>0.83599999999999997</v>
      </c>
    </row>
    <row r="18" spans="2:24" ht="15" thickBot="1" x14ac:dyDescent="0.25">
      <c r="B18" s="4"/>
      <c r="C18" s="3"/>
      <c r="D18" s="23"/>
      <c r="E18" s="5"/>
      <c r="G18" s="10">
        <v>15</v>
      </c>
      <c r="H18" s="18">
        <f t="shared" si="9"/>
        <v>45061</v>
      </c>
      <c r="I18" s="10" t="str">
        <f t="shared" si="0"/>
        <v>Mon</v>
      </c>
      <c r="J18" s="19">
        <v>11000</v>
      </c>
      <c r="K18" s="10">
        <v>64</v>
      </c>
      <c r="L18" s="20">
        <f t="shared" si="1"/>
        <v>171.875</v>
      </c>
      <c r="M18" s="10">
        <v>5300</v>
      </c>
      <c r="N18" s="10">
        <v>41</v>
      </c>
      <c r="O18" s="20">
        <f t="shared" si="2"/>
        <v>129.26829268292684</v>
      </c>
      <c r="P18" s="10">
        <v>2100</v>
      </c>
      <c r="Q18" s="10">
        <v>65</v>
      </c>
      <c r="R18" s="20">
        <f t="shared" si="3"/>
        <v>32.307692307692307</v>
      </c>
      <c r="S18" s="14">
        <v>25000</v>
      </c>
      <c r="T18" s="14">
        <f t="shared" si="4"/>
        <v>18400</v>
      </c>
      <c r="U18" s="14">
        <f t="shared" si="5"/>
        <v>170</v>
      </c>
      <c r="V18" s="21">
        <f t="shared" si="6"/>
        <v>108.23529411764706</v>
      </c>
      <c r="W18" s="14">
        <f t="shared" si="7"/>
        <v>-6600</v>
      </c>
      <c r="X18" s="22">
        <f t="shared" si="8"/>
        <v>0.73599999999999999</v>
      </c>
    </row>
    <row r="19" spans="2:24" x14ac:dyDescent="0.2">
      <c r="B19" s="4"/>
      <c r="C19" s="48" t="s">
        <v>9</v>
      </c>
      <c r="D19" s="53">
        <f>MIN(T4:T34)</f>
        <v>10300</v>
      </c>
      <c r="E19" s="5"/>
      <c r="G19" s="10">
        <v>16</v>
      </c>
      <c r="H19" s="18">
        <f t="shared" si="9"/>
        <v>45062</v>
      </c>
      <c r="I19" s="10" t="str">
        <f t="shared" si="0"/>
        <v>Tue</v>
      </c>
      <c r="J19" s="19">
        <v>13500</v>
      </c>
      <c r="K19" s="10">
        <v>70</v>
      </c>
      <c r="L19" s="20">
        <f t="shared" si="1"/>
        <v>192.85714285714286</v>
      </c>
      <c r="M19" s="10">
        <v>7300</v>
      </c>
      <c r="N19" s="10">
        <v>49</v>
      </c>
      <c r="O19" s="20">
        <f t="shared" si="2"/>
        <v>148.9795918367347</v>
      </c>
      <c r="P19" s="10">
        <v>5800</v>
      </c>
      <c r="Q19" s="10">
        <v>51</v>
      </c>
      <c r="R19" s="20">
        <f t="shared" si="3"/>
        <v>113.72549019607843</v>
      </c>
      <c r="S19" s="14">
        <v>25000</v>
      </c>
      <c r="T19" s="14">
        <f t="shared" si="4"/>
        <v>26600</v>
      </c>
      <c r="U19" s="14">
        <f t="shared" si="5"/>
        <v>170</v>
      </c>
      <c r="V19" s="21">
        <f t="shared" si="6"/>
        <v>156.47058823529412</v>
      </c>
      <c r="W19" s="14">
        <f t="shared" si="7"/>
        <v>1600</v>
      </c>
      <c r="X19" s="22">
        <f t="shared" si="8"/>
        <v>1.0640000000000001</v>
      </c>
    </row>
    <row r="20" spans="2:24" ht="15" customHeight="1" thickBot="1" x14ac:dyDescent="0.25">
      <c r="B20" s="4"/>
      <c r="C20" s="48"/>
      <c r="D20" s="54"/>
      <c r="E20" s="5"/>
      <c r="G20" s="10">
        <v>17</v>
      </c>
      <c r="H20" s="18">
        <f t="shared" si="9"/>
        <v>45063</v>
      </c>
      <c r="I20" s="10" t="str">
        <f t="shared" si="0"/>
        <v>Wed</v>
      </c>
      <c r="J20" s="19">
        <v>6700</v>
      </c>
      <c r="K20" s="10">
        <v>60</v>
      </c>
      <c r="L20" s="20">
        <f t="shared" si="1"/>
        <v>111.66666666666667</v>
      </c>
      <c r="M20" s="10">
        <v>620</v>
      </c>
      <c r="N20" s="10">
        <v>34</v>
      </c>
      <c r="O20" s="20">
        <f t="shared" si="2"/>
        <v>18.235294117647058</v>
      </c>
      <c r="P20" s="10">
        <v>8700</v>
      </c>
      <c r="Q20" s="10">
        <v>59</v>
      </c>
      <c r="R20" s="20">
        <f t="shared" si="3"/>
        <v>147.45762711864407</v>
      </c>
      <c r="S20" s="14">
        <v>25000</v>
      </c>
      <c r="T20" s="14">
        <f t="shared" si="4"/>
        <v>16020</v>
      </c>
      <c r="U20" s="14">
        <f t="shared" si="5"/>
        <v>153</v>
      </c>
      <c r="V20" s="21">
        <f t="shared" si="6"/>
        <v>104.70588235294117</v>
      </c>
      <c r="W20" s="14">
        <f t="shared" si="7"/>
        <v>-8980</v>
      </c>
      <c r="X20" s="22">
        <f t="shared" si="8"/>
        <v>0.64080000000000004</v>
      </c>
    </row>
    <row r="21" spans="2:24" ht="15" thickBot="1" x14ac:dyDescent="0.25">
      <c r="B21" s="4"/>
      <c r="C21" s="3"/>
      <c r="D21" s="23"/>
      <c r="E21" s="5"/>
      <c r="G21" s="10">
        <v>18</v>
      </c>
      <c r="H21" s="18">
        <f t="shared" si="9"/>
        <v>45064</v>
      </c>
      <c r="I21" s="10" t="str">
        <f t="shared" si="0"/>
        <v>Thu</v>
      </c>
      <c r="J21" s="19">
        <v>8800</v>
      </c>
      <c r="K21" s="10">
        <v>75</v>
      </c>
      <c r="L21" s="20">
        <f t="shared" si="1"/>
        <v>117.33333333333333</v>
      </c>
      <c r="M21" s="10">
        <v>3100</v>
      </c>
      <c r="N21" s="10">
        <v>47</v>
      </c>
      <c r="O21" s="20">
        <f t="shared" si="2"/>
        <v>65.957446808510639</v>
      </c>
      <c r="P21" s="10">
        <v>2900</v>
      </c>
      <c r="Q21" s="10">
        <v>47</v>
      </c>
      <c r="R21" s="20">
        <f t="shared" si="3"/>
        <v>61.702127659574465</v>
      </c>
      <c r="S21" s="14">
        <v>25000</v>
      </c>
      <c r="T21" s="14">
        <f t="shared" si="4"/>
        <v>14800</v>
      </c>
      <c r="U21" s="14">
        <f t="shared" si="5"/>
        <v>169</v>
      </c>
      <c r="V21" s="21">
        <f t="shared" si="6"/>
        <v>87.573964497041416</v>
      </c>
      <c r="W21" s="14">
        <f t="shared" si="7"/>
        <v>-10200</v>
      </c>
      <c r="X21" s="22">
        <f t="shared" si="8"/>
        <v>0.59199999999999997</v>
      </c>
    </row>
    <row r="22" spans="2:24" ht="15" thickBot="1" x14ac:dyDescent="0.25">
      <c r="B22" s="4"/>
      <c r="C22" s="3" t="s">
        <v>10</v>
      </c>
      <c r="D22" s="24" t="str">
        <f>IF(T35&gt;S35,"yes","no")</f>
        <v>no</v>
      </c>
      <c r="E22" s="5"/>
      <c r="G22" s="10">
        <v>19</v>
      </c>
      <c r="H22" s="18">
        <f t="shared" si="9"/>
        <v>45065</v>
      </c>
      <c r="I22" s="10" t="str">
        <f t="shared" si="0"/>
        <v>Fri</v>
      </c>
      <c r="J22" s="19">
        <v>950</v>
      </c>
      <c r="K22" s="10">
        <v>62</v>
      </c>
      <c r="L22" s="20">
        <f t="shared" si="1"/>
        <v>15.32258064516129</v>
      </c>
      <c r="M22" s="10">
        <v>4900</v>
      </c>
      <c r="N22" s="10">
        <v>30</v>
      </c>
      <c r="O22" s="20">
        <f t="shared" si="2"/>
        <v>163.33333333333334</v>
      </c>
      <c r="P22" s="10">
        <v>7500</v>
      </c>
      <c r="Q22" s="10">
        <v>49</v>
      </c>
      <c r="R22" s="20">
        <f t="shared" si="3"/>
        <v>153.0612244897959</v>
      </c>
      <c r="S22" s="14">
        <v>25000</v>
      </c>
      <c r="T22" s="14">
        <f t="shared" si="4"/>
        <v>13350</v>
      </c>
      <c r="U22" s="14">
        <f t="shared" si="5"/>
        <v>141</v>
      </c>
      <c r="V22" s="21">
        <f t="shared" si="6"/>
        <v>94.680851063829792</v>
      </c>
      <c r="W22" s="14">
        <f t="shared" si="7"/>
        <v>-11650</v>
      </c>
      <c r="X22" s="22">
        <f t="shared" si="8"/>
        <v>0.53400000000000003</v>
      </c>
    </row>
    <row r="23" spans="2:24" ht="15" thickBot="1" x14ac:dyDescent="0.25">
      <c r="B23" s="4"/>
      <c r="C23" s="3"/>
      <c r="D23" s="23"/>
      <c r="E23" s="5"/>
      <c r="G23" s="10">
        <v>20</v>
      </c>
      <c r="H23" s="18">
        <f t="shared" si="9"/>
        <v>45066</v>
      </c>
      <c r="I23" s="10" t="str">
        <f t="shared" si="0"/>
        <v>Sat</v>
      </c>
      <c r="J23" s="19">
        <v>11500</v>
      </c>
      <c r="K23" s="10">
        <v>67</v>
      </c>
      <c r="L23" s="20">
        <f t="shared" si="1"/>
        <v>171.64179104477611</v>
      </c>
      <c r="M23" s="10">
        <v>7000</v>
      </c>
      <c r="N23" s="10">
        <v>40</v>
      </c>
      <c r="O23" s="20">
        <f t="shared" si="2"/>
        <v>175</v>
      </c>
      <c r="P23" s="10">
        <v>8100</v>
      </c>
      <c r="Q23" s="10">
        <v>45</v>
      </c>
      <c r="R23" s="20">
        <f t="shared" si="3"/>
        <v>180</v>
      </c>
      <c r="S23" s="14">
        <v>25000</v>
      </c>
      <c r="T23" s="14">
        <f t="shared" si="4"/>
        <v>26600</v>
      </c>
      <c r="U23" s="14">
        <f t="shared" si="5"/>
        <v>152</v>
      </c>
      <c r="V23" s="21">
        <f t="shared" si="6"/>
        <v>175</v>
      </c>
      <c r="W23" s="14">
        <f t="shared" si="7"/>
        <v>1600</v>
      </c>
      <c r="X23" s="22">
        <f t="shared" si="8"/>
        <v>1.0640000000000001</v>
      </c>
    </row>
    <row r="24" spans="2:24" ht="15" thickBot="1" x14ac:dyDescent="0.25">
      <c r="B24" s="4"/>
      <c r="C24" s="3" t="s">
        <v>11</v>
      </c>
      <c r="D24" s="24">
        <f>T35</f>
        <v>635370</v>
      </c>
      <c r="E24" s="5"/>
      <c r="G24" s="10">
        <v>21</v>
      </c>
      <c r="H24" s="18">
        <f t="shared" si="9"/>
        <v>45067</v>
      </c>
      <c r="I24" s="10" t="str">
        <f t="shared" si="0"/>
        <v>Sun</v>
      </c>
      <c r="J24" s="19">
        <v>12300</v>
      </c>
      <c r="K24" s="10">
        <v>77</v>
      </c>
      <c r="L24" s="20">
        <f t="shared" si="1"/>
        <v>159.74025974025975</v>
      </c>
      <c r="M24" s="10">
        <v>5600</v>
      </c>
      <c r="N24" s="10">
        <v>43</v>
      </c>
      <c r="O24" s="20">
        <f t="shared" si="2"/>
        <v>130.23255813953489</v>
      </c>
      <c r="P24" s="10">
        <v>6400</v>
      </c>
      <c r="Q24" s="10">
        <v>62</v>
      </c>
      <c r="R24" s="20">
        <f t="shared" si="3"/>
        <v>103.2258064516129</v>
      </c>
      <c r="S24" s="14">
        <v>25000</v>
      </c>
      <c r="T24" s="14">
        <f t="shared" si="4"/>
        <v>24300</v>
      </c>
      <c r="U24" s="14">
        <f t="shared" si="5"/>
        <v>182</v>
      </c>
      <c r="V24" s="21">
        <f t="shared" si="6"/>
        <v>133.5164835164835</v>
      </c>
      <c r="W24" s="14">
        <f t="shared" si="7"/>
        <v>-700</v>
      </c>
      <c r="X24" s="22">
        <f t="shared" si="8"/>
        <v>0.97199999999999998</v>
      </c>
    </row>
    <row r="25" spans="2:24" ht="15" thickBot="1" x14ac:dyDescent="0.25">
      <c r="B25" s="4"/>
      <c r="C25" s="3"/>
      <c r="D25" s="23"/>
      <c r="E25" s="5"/>
      <c r="G25" s="10">
        <v>22</v>
      </c>
      <c r="H25" s="18">
        <f t="shared" si="9"/>
        <v>45068</v>
      </c>
      <c r="I25" s="10" t="str">
        <f t="shared" si="0"/>
        <v>Mon</v>
      </c>
      <c r="J25" s="19">
        <v>8900</v>
      </c>
      <c r="K25" s="10">
        <v>52</v>
      </c>
      <c r="L25" s="20">
        <f t="shared" si="1"/>
        <v>171.15384615384616</v>
      </c>
      <c r="M25" s="10">
        <v>3500</v>
      </c>
      <c r="N25" s="10">
        <v>35</v>
      </c>
      <c r="O25" s="20">
        <f t="shared" si="2"/>
        <v>100</v>
      </c>
      <c r="P25" s="10">
        <v>5600</v>
      </c>
      <c r="Q25" s="10">
        <v>55</v>
      </c>
      <c r="R25" s="20">
        <f t="shared" si="3"/>
        <v>101.81818181818181</v>
      </c>
      <c r="S25" s="14">
        <v>25000</v>
      </c>
      <c r="T25" s="14">
        <f t="shared" si="4"/>
        <v>18000</v>
      </c>
      <c r="U25" s="14">
        <f t="shared" si="5"/>
        <v>142</v>
      </c>
      <c r="V25" s="21">
        <f t="shared" si="6"/>
        <v>126.7605633802817</v>
      </c>
      <c r="W25" s="14">
        <f t="shared" si="7"/>
        <v>-7000</v>
      </c>
      <c r="X25" s="22">
        <f t="shared" si="8"/>
        <v>0.72</v>
      </c>
    </row>
    <row r="26" spans="2:24" ht="15" thickBot="1" x14ac:dyDescent="0.25">
      <c r="B26" s="4"/>
      <c r="C26" s="3" t="s">
        <v>12</v>
      </c>
      <c r="D26" s="31">
        <f>AVERAGE(T4:T34)</f>
        <v>20495.806451612902</v>
      </c>
      <c r="E26" s="5"/>
      <c r="G26" s="10">
        <v>23</v>
      </c>
      <c r="H26" s="18">
        <f t="shared" si="9"/>
        <v>45069</v>
      </c>
      <c r="I26" s="10" t="str">
        <f t="shared" si="0"/>
        <v>Tue</v>
      </c>
      <c r="J26" s="19">
        <v>7600</v>
      </c>
      <c r="K26" s="10">
        <v>4</v>
      </c>
      <c r="L26" s="20">
        <f t="shared" si="1"/>
        <v>1900</v>
      </c>
      <c r="M26" s="10">
        <v>5100</v>
      </c>
      <c r="N26" s="10">
        <v>37</v>
      </c>
      <c r="O26" s="20">
        <f t="shared" si="2"/>
        <v>137.83783783783784</v>
      </c>
      <c r="P26" s="10">
        <v>1700</v>
      </c>
      <c r="Q26" s="10">
        <v>50</v>
      </c>
      <c r="R26" s="20">
        <f t="shared" si="3"/>
        <v>34</v>
      </c>
      <c r="S26" s="14">
        <v>25000</v>
      </c>
      <c r="T26" s="14">
        <f t="shared" si="4"/>
        <v>14400</v>
      </c>
      <c r="U26" s="14">
        <f t="shared" si="5"/>
        <v>91</v>
      </c>
      <c r="V26" s="21">
        <f t="shared" si="6"/>
        <v>158.24175824175825</v>
      </c>
      <c r="W26" s="14">
        <f t="shared" si="7"/>
        <v>-10600</v>
      </c>
      <c r="X26" s="22">
        <f t="shared" si="8"/>
        <v>0.57599999999999996</v>
      </c>
    </row>
    <row r="27" spans="2:24" ht="15" thickBot="1" x14ac:dyDescent="0.25">
      <c r="B27" s="4"/>
      <c r="C27" s="3"/>
      <c r="D27" s="23"/>
      <c r="E27" s="5"/>
      <c r="G27" s="10">
        <v>24</v>
      </c>
      <c r="H27" s="18">
        <f t="shared" si="9"/>
        <v>45070</v>
      </c>
      <c r="I27" s="10" t="str">
        <f t="shared" si="0"/>
        <v>Wed</v>
      </c>
      <c r="J27" s="19">
        <v>14200</v>
      </c>
      <c r="K27" s="10">
        <v>64</v>
      </c>
      <c r="L27" s="20">
        <f t="shared" si="1"/>
        <v>221.875</v>
      </c>
      <c r="M27" s="10">
        <v>5800</v>
      </c>
      <c r="N27" s="10">
        <v>45</v>
      </c>
      <c r="O27" s="20">
        <f t="shared" si="2"/>
        <v>128.88888888888889</v>
      </c>
      <c r="P27" s="10">
        <v>4200</v>
      </c>
      <c r="Q27" s="10">
        <v>64</v>
      </c>
      <c r="R27" s="20">
        <f t="shared" si="3"/>
        <v>65.625</v>
      </c>
      <c r="S27" s="14">
        <v>25000</v>
      </c>
      <c r="T27" s="14">
        <f t="shared" si="4"/>
        <v>24200</v>
      </c>
      <c r="U27" s="14">
        <f t="shared" si="5"/>
        <v>173</v>
      </c>
      <c r="V27" s="21">
        <f t="shared" si="6"/>
        <v>139.88439306358381</v>
      </c>
      <c r="W27" s="14">
        <f t="shared" si="7"/>
        <v>-800</v>
      </c>
      <c r="X27" s="22">
        <f t="shared" si="8"/>
        <v>0.96799999999999997</v>
      </c>
    </row>
    <row r="28" spans="2:24" ht="15" thickBot="1" x14ac:dyDescent="0.25">
      <c r="B28" s="4"/>
      <c r="C28" s="3" t="s">
        <v>13</v>
      </c>
      <c r="D28" s="24">
        <f>J35</f>
        <v>310050</v>
      </c>
      <c r="E28" s="5"/>
      <c r="G28" s="10">
        <v>25</v>
      </c>
      <c r="H28" s="18">
        <f t="shared" si="9"/>
        <v>45071</v>
      </c>
      <c r="I28" s="10" t="str">
        <f t="shared" si="0"/>
        <v>Thu</v>
      </c>
      <c r="J28" s="19">
        <v>6400</v>
      </c>
      <c r="K28" s="10">
        <v>61</v>
      </c>
      <c r="L28" s="20">
        <f t="shared" si="1"/>
        <v>104.91803278688525</v>
      </c>
      <c r="M28" s="10">
        <v>7400</v>
      </c>
      <c r="N28" s="10">
        <v>31</v>
      </c>
      <c r="O28" s="20">
        <f t="shared" si="2"/>
        <v>238.70967741935485</v>
      </c>
      <c r="P28" s="10">
        <v>8400</v>
      </c>
      <c r="Q28" s="10">
        <v>53</v>
      </c>
      <c r="R28" s="20">
        <f t="shared" si="3"/>
        <v>158.49056603773585</v>
      </c>
      <c r="S28" s="14">
        <v>25000</v>
      </c>
      <c r="T28" s="14">
        <f t="shared" si="4"/>
        <v>22200</v>
      </c>
      <c r="U28" s="14">
        <f t="shared" si="5"/>
        <v>145</v>
      </c>
      <c r="V28" s="21">
        <f t="shared" si="6"/>
        <v>153.10344827586206</v>
      </c>
      <c r="W28" s="14">
        <f t="shared" si="7"/>
        <v>-2800</v>
      </c>
      <c r="X28" s="22">
        <f t="shared" si="8"/>
        <v>0.88800000000000001</v>
      </c>
    </row>
    <row r="29" spans="2:24" ht="15" thickBot="1" x14ac:dyDescent="0.25">
      <c r="B29" s="4"/>
      <c r="C29" s="3" t="s">
        <v>14</v>
      </c>
      <c r="D29" s="24">
        <f>M35</f>
        <v>166620</v>
      </c>
      <c r="E29" s="5"/>
      <c r="G29" s="10">
        <v>26</v>
      </c>
      <c r="H29" s="18">
        <f t="shared" si="9"/>
        <v>45072</v>
      </c>
      <c r="I29" s="10" t="str">
        <f t="shared" si="0"/>
        <v>Fri</v>
      </c>
      <c r="J29" s="19">
        <v>7800</v>
      </c>
      <c r="K29" s="10">
        <v>69</v>
      </c>
      <c r="L29" s="20">
        <f t="shared" si="1"/>
        <v>113.04347826086956</v>
      </c>
      <c r="M29" s="10">
        <v>3600</v>
      </c>
      <c r="N29" s="10">
        <v>48</v>
      </c>
      <c r="O29" s="20">
        <f t="shared" si="2"/>
        <v>75</v>
      </c>
      <c r="P29" s="10">
        <v>2300</v>
      </c>
      <c r="Q29" s="10">
        <v>42</v>
      </c>
      <c r="R29" s="20">
        <f t="shared" si="3"/>
        <v>54.761904761904759</v>
      </c>
      <c r="S29" s="14">
        <v>25000</v>
      </c>
      <c r="T29" s="14">
        <f t="shared" si="4"/>
        <v>13700</v>
      </c>
      <c r="U29" s="14">
        <f t="shared" si="5"/>
        <v>159</v>
      </c>
      <c r="V29" s="21">
        <f t="shared" si="6"/>
        <v>86.163522012578611</v>
      </c>
      <c r="W29" s="14">
        <f t="shared" si="7"/>
        <v>-11300</v>
      </c>
      <c r="X29" s="22">
        <f t="shared" si="8"/>
        <v>0.54800000000000004</v>
      </c>
    </row>
    <row r="30" spans="2:24" ht="15" thickBot="1" x14ac:dyDescent="0.25">
      <c r="B30" s="4"/>
      <c r="C30" s="3" t="s">
        <v>15</v>
      </c>
      <c r="D30" s="24">
        <f>P35</f>
        <v>158700</v>
      </c>
      <c r="E30" s="5"/>
      <c r="G30" s="10">
        <v>27</v>
      </c>
      <c r="H30" s="18">
        <f t="shared" si="9"/>
        <v>45073</v>
      </c>
      <c r="I30" s="10" t="str">
        <f t="shared" si="0"/>
        <v>Sat</v>
      </c>
      <c r="J30" s="19">
        <v>17400</v>
      </c>
      <c r="K30" s="10">
        <v>58</v>
      </c>
      <c r="L30" s="20">
        <f t="shared" si="1"/>
        <v>300</v>
      </c>
      <c r="M30" s="10">
        <v>5900</v>
      </c>
      <c r="N30" s="10">
        <v>36</v>
      </c>
      <c r="O30" s="20">
        <f t="shared" si="2"/>
        <v>163.88888888888889</v>
      </c>
      <c r="P30" s="10">
        <v>6600</v>
      </c>
      <c r="Q30" s="10">
        <v>56</v>
      </c>
      <c r="R30" s="20">
        <f t="shared" si="3"/>
        <v>117.85714285714286</v>
      </c>
      <c r="S30" s="14">
        <v>25000</v>
      </c>
      <c r="T30" s="14">
        <f t="shared" si="4"/>
        <v>29900</v>
      </c>
      <c r="U30" s="14">
        <f t="shared" si="5"/>
        <v>150</v>
      </c>
      <c r="V30" s="21">
        <f t="shared" si="6"/>
        <v>199.33333333333334</v>
      </c>
      <c r="W30" s="14">
        <f t="shared" si="7"/>
        <v>4900</v>
      </c>
      <c r="X30" s="22">
        <f t="shared" si="8"/>
        <v>1.196</v>
      </c>
    </row>
    <row r="31" spans="2:24" ht="15" thickBot="1" x14ac:dyDescent="0.25">
      <c r="B31" s="4"/>
      <c r="C31" s="3"/>
      <c r="D31" s="23"/>
      <c r="E31" s="5"/>
      <c r="G31" s="10">
        <v>28</v>
      </c>
      <c r="H31" s="18">
        <f t="shared" si="9"/>
        <v>45074</v>
      </c>
      <c r="I31" s="10" t="str">
        <f t="shared" si="0"/>
        <v>Sun</v>
      </c>
      <c r="J31" s="19">
        <v>9500</v>
      </c>
      <c r="K31" s="10">
        <v>72</v>
      </c>
      <c r="L31" s="20">
        <f t="shared" si="1"/>
        <v>131.94444444444446</v>
      </c>
      <c r="M31" s="10">
        <v>5400</v>
      </c>
      <c r="N31" s="10">
        <v>50</v>
      </c>
      <c r="O31" s="20">
        <f t="shared" si="2"/>
        <v>108</v>
      </c>
      <c r="P31" s="10">
        <v>5900</v>
      </c>
      <c r="Q31" s="10">
        <v>60</v>
      </c>
      <c r="R31" s="20">
        <f t="shared" si="3"/>
        <v>98.333333333333329</v>
      </c>
      <c r="S31" s="14">
        <v>25000</v>
      </c>
      <c r="T31" s="14">
        <f t="shared" si="4"/>
        <v>20800</v>
      </c>
      <c r="U31" s="14">
        <f t="shared" si="5"/>
        <v>182</v>
      </c>
      <c r="V31" s="21">
        <f t="shared" si="6"/>
        <v>114.28571428571429</v>
      </c>
      <c r="W31" s="14">
        <f t="shared" si="7"/>
        <v>-4200</v>
      </c>
      <c r="X31" s="22">
        <f t="shared" si="8"/>
        <v>0.83199999999999996</v>
      </c>
    </row>
    <row r="32" spans="2:24" ht="15" thickBot="1" x14ac:dyDescent="0.25">
      <c r="B32" s="4"/>
      <c r="C32" s="3" t="s">
        <v>16</v>
      </c>
      <c r="D32" s="24">
        <f>SUM(D28:D30)</f>
        <v>635370</v>
      </c>
      <c r="E32" s="5"/>
      <c r="G32" s="10">
        <v>29</v>
      </c>
      <c r="H32" s="18">
        <f t="shared" si="9"/>
        <v>45075</v>
      </c>
      <c r="I32" s="10" t="str">
        <f t="shared" si="0"/>
        <v>Mon</v>
      </c>
      <c r="J32" s="19">
        <v>6200</v>
      </c>
      <c r="K32" s="10">
        <v>53</v>
      </c>
      <c r="L32" s="20">
        <f t="shared" si="1"/>
        <v>116.98113207547169</v>
      </c>
      <c r="M32" s="10">
        <v>3800</v>
      </c>
      <c r="N32" s="10">
        <v>33</v>
      </c>
      <c r="O32" s="20">
        <f t="shared" si="2"/>
        <v>115.15151515151516</v>
      </c>
      <c r="P32" s="10">
        <v>300</v>
      </c>
      <c r="Q32" s="10">
        <v>44</v>
      </c>
      <c r="R32" s="20">
        <f t="shared" si="3"/>
        <v>6.8181818181818183</v>
      </c>
      <c r="S32" s="14">
        <v>25000</v>
      </c>
      <c r="T32" s="14">
        <f t="shared" si="4"/>
        <v>10300</v>
      </c>
      <c r="U32" s="14">
        <f t="shared" si="5"/>
        <v>130</v>
      </c>
      <c r="V32" s="21">
        <f t="shared" si="6"/>
        <v>79.230769230769226</v>
      </c>
      <c r="W32" s="14">
        <f t="shared" si="7"/>
        <v>-14700</v>
      </c>
      <c r="X32" s="22">
        <f t="shared" si="8"/>
        <v>0.41199999999999998</v>
      </c>
    </row>
    <row r="33" spans="2:24" ht="15" thickBot="1" x14ac:dyDescent="0.25">
      <c r="B33" s="4"/>
      <c r="C33" s="3" t="s">
        <v>17</v>
      </c>
      <c r="D33" s="24">
        <v>685000</v>
      </c>
      <c r="E33" s="5"/>
      <c r="G33" s="10">
        <v>30</v>
      </c>
      <c r="H33" s="18">
        <f t="shared" si="9"/>
        <v>45076</v>
      </c>
      <c r="I33" s="10" t="str">
        <f t="shared" si="0"/>
        <v>Tue</v>
      </c>
      <c r="J33" s="19">
        <v>1800</v>
      </c>
      <c r="K33" s="10">
        <v>73</v>
      </c>
      <c r="L33" s="20">
        <f t="shared" si="1"/>
        <v>24.657534246575342</v>
      </c>
      <c r="M33" s="10">
        <v>7500</v>
      </c>
      <c r="N33" s="10">
        <v>44</v>
      </c>
      <c r="O33" s="20">
        <f t="shared" si="2"/>
        <v>170.45454545454547</v>
      </c>
      <c r="P33" s="10">
        <v>8000</v>
      </c>
      <c r="Q33" s="10">
        <v>48</v>
      </c>
      <c r="R33" s="20">
        <f t="shared" si="3"/>
        <v>166.66666666666666</v>
      </c>
      <c r="S33" s="14">
        <v>25000</v>
      </c>
      <c r="T33" s="14">
        <f t="shared" si="4"/>
        <v>17300</v>
      </c>
      <c r="U33" s="14">
        <f t="shared" si="5"/>
        <v>165</v>
      </c>
      <c r="V33" s="21">
        <f t="shared" si="6"/>
        <v>104.84848484848484</v>
      </c>
      <c r="W33" s="14">
        <f t="shared" si="7"/>
        <v>-7700</v>
      </c>
      <c r="X33" s="22">
        <f t="shared" si="8"/>
        <v>0.69199999999999995</v>
      </c>
    </row>
    <row r="34" spans="2:24" ht="15" thickBot="1" x14ac:dyDescent="0.25">
      <c r="B34" s="6"/>
      <c r="C34" s="3" t="s">
        <v>18</v>
      </c>
      <c r="D34" s="25">
        <f>D32-D33</f>
        <v>-49630</v>
      </c>
      <c r="E34" s="7"/>
      <c r="G34" s="10">
        <v>31</v>
      </c>
      <c r="H34" s="18">
        <f t="shared" si="9"/>
        <v>45077</v>
      </c>
      <c r="I34" s="10" t="str">
        <f t="shared" si="0"/>
        <v>Wed</v>
      </c>
      <c r="J34" s="19">
        <v>8700</v>
      </c>
      <c r="K34" s="10">
        <v>57</v>
      </c>
      <c r="L34" s="20">
        <f t="shared" si="1"/>
        <v>152.63157894736841</v>
      </c>
      <c r="M34" s="10">
        <v>4600</v>
      </c>
      <c r="N34" s="10">
        <v>39</v>
      </c>
      <c r="O34" s="20">
        <f t="shared" si="2"/>
        <v>117.94871794871794</v>
      </c>
      <c r="P34" s="10">
        <v>1000</v>
      </c>
      <c r="Q34" s="10">
        <v>41</v>
      </c>
      <c r="R34" s="20">
        <f t="shared" si="3"/>
        <v>24.390243902439025</v>
      </c>
      <c r="S34" s="14">
        <v>25000</v>
      </c>
      <c r="T34" s="14">
        <f t="shared" si="4"/>
        <v>14300</v>
      </c>
      <c r="U34" s="14">
        <f t="shared" si="5"/>
        <v>137</v>
      </c>
      <c r="V34" s="21">
        <f t="shared" si="6"/>
        <v>104.37956204379562</v>
      </c>
      <c r="W34" s="14">
        <f t="shared" si="7"/>
        <v>-10700</v>
      </c>
      <c r="X34" s="22">
        <f t="shared" si="8"/>
        <v>0.57199999999999995</v>
      </c>
    </row>
    <row r="35" spans="2:24" ht="48.75" customHeight="1" thickBot="1" x14ac:dyDescent="0.4">
      <c r="B35" s="6"/>
      <c r="C35" s="8"/>
      <c r="D35" s="32">
        <f>(D32-D33)/D33</f>
        <v>-7.2452554744525541E-2</v>
      </c>
      <c r="E35" s="9"/>
      <c r="G35" s="45" t="s">
        <v>35</v>
      </c>
      <c r="H35" s="46"/>
      <c r="I35" s="47"/>
      <c r="J35" s="27">
        <f>SUM(J4:J34)</f>
        <v>310050</v>
      </c>
      <c r="K35" s="27">
        <f t="shared" ref="K35:U35" si="10">SUM(K4:K34)</f>
        <v>1928</v>
      </c>
      <c r="L35" s="27"/>
      <c r="M35" s="28">
        <f t="shared" si="10"/>
        <v>166620</v>
      </c>
      <c r="N35" s="28">
        <f t="shared" si="10"/>
        <v>1238</v>
      </c>
      <c r="O35" s="28"/>
      <c r="P35" s="29">
        <f t="shared" si="10"/>
        <v>158700</v>
      </c>
      <c r="Q35" s="29">
        <f t="shared" si="10"/>
        <v>1624</v>
      </c>
      <c r="R35" s="29"/>
      <c r="S35" s="30">
        <f t="shared" si="10"/>
        <v>775000</v>
      </c>
      <c r="T35" s="30">
        <f t="shared" si="10"/>
        <v>635370</v>
      </c>
      <c r="U35" s="30">
        <f t="shared" si="10"/>
        <v>4790</v>
      </c>
      <c r="V35" s="30"/>
      <c r="W35" s="30">
        <f t="shared" ref="W35" si="11">SUM(W4:W34)</f>
        <v>-139630</v>
      </c>
      <c r="X35" s="26"/>
    </row>
  </sheetData>
  <mergeCells count="8">
    <mergeCell ref="G35:I35"/>
    <mergeCell ref="B2:E2"/>
    <mergeCell ref="H2:R2"/>
    <mergeCell ref="S2:W2"/>
    <mergeCell ref="C16:C17"/>
    <mergeCell ref="D16:D17"/>
    <mergeCell ref="C19:C20"/>
    <mergeCell ref="D19:D20"/>
  </mergeCells>
  <conditionalFormatting sqref="I4:I34">
    <cfRule type="cellIs" dxfId="63" priority="7" operator="equal">
      <formula>"sun"</formula>
    </cfRule>
    <cfRule type="cellIs" dxfId="62" priority="8" operator="equal">
      <formula>"sat"</formula>
    </cfRule>
  </conditionalFormatting>
  <conditionalFormatting sqref="D35">
    <cfRule type="cellIs" dxfId="61" priority="3" operator="lessThan">
      <formula>0</formula>
    </cfRule>
    <cfRule type="cellIs" dxfId="60" priority="6" operator="greaterThan">
      <formula>0</formula>
    </cfRule>
  </conditionalFormatting>
  <conditionalFormatting sqref="D34">
    <cfRule type="cellIs" dxfId="59" priority="4" operator="lessThan">
      <formula>0</formula>
    </cfRule>
    <cfRule type="cellIs" dxfId="58" priority="5" operator="greaterThan">
      <formula>0</formula>
    </cfRule>
  </conditionalFormatting>
  <conditionalFormatting sqref="D22">
    <cfRule type="cellIs" dxfId="57" priority="1" operator="equal">
      <formula>"no"</formula>
    </cfRule>
    <cfRule type="cellIs" dxfId="56" priority="2" operator="equal">
      <formula>"yes"</formula>
    </cfRule>
  </conditionalFormatting>
  <dataValidations count="2">
    <dataValidation type="list" allowBlank="1" showInputMessage="1" showErrorMessage="1" sqref="D3">
      <formula1>"JANUARY ,FEBRUARY, MARCH, APRIL, MAY, JUNE, JULY, AUGUST, SEPTEMBER, OCTOBER, NOVEMBER, DECEMBER"</formula1>
    </dataValidation>
    <dataValidation type="list" allowBlank="1" showInputMessage="1" showErrorMessage="1" sqref="D5">
      <formula1>"2020, 2021, 2022, 2023, 2024, 2025, 2026, 2027, 2028, 2029, 2030"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5"/>
  <sheetViews>
    <sheetView showGridLines="0" topLeftCell="B1" zoomScale="70" zoomScaleNormal="70" workbookViewId="0">
      <selection activeCell="C6" sqref="C6"/>
    </sheetView>
  </sheetViews>
  <sheetFormatPr defaultRowHeight="14.25" x14ac:dyDescent="0.2"/>
  <cols>
    <col min="1" max="1" width="9.140625" style="1"/>
    <col min="2" max="2" width="3.7109375" style="1" customWidth="1"/>
    <col min="3" max="3" width="29.42578125" style="2" bestFit="1" customWidth="1"/>
    <col min="4" max="4" width="15.42578125" style="1" customWidth="1"/>
    <col min="5" max="6" width="9.140625" style="1"/>
    <col min="7" max="7" width="6.5703125" style="1" bestFit="1" customWidth="1"/>
    <col min="8" max="8" width="11.7109375" style="1" bestFit="1" customWidth="1"/>
    <col min="9" max="9" width="5.85546875" style="1" bestFit="1" customWidth="1"/>
    <col min="10" max="10" width="14.28515625" style="1" bestFit="1" customWidth="1"/>
    <col min="11" max="11" width="15.85546875" style="1" bestFit="1" customWidth="1"/>
    <col min="12" max="12" width="10.7109375" style="1" bestFit="1" customWidth="1"/>
    <col min="13" max="13" width="18.140625" style="1" bestFit="1" customWidth="1"/>
    <col min="14" max="14" width="19.7109375" style="1" bestFit="1" customWidth="1"/>
    <col min="15" max="15" width="10.7109375" style="1" bestFit="1" customWidth="1"/>
    <col min="16" max="16" width="15.7109375" style="1" bestFit="1" customWidth="1"/>
    <col min="17" max="17" width="17.28515625" style="1" bestFit="1" customWidth="1"/>
    <col min="18" max="18" width="10.7109375" style="1" bestFit="1" customWidth="1"/>
    <col min="19" max="19" width="14.28515625" style="1" bestFit="1" customWidth="1"/>
    <col min="20" max="20" width="11.85546875" style="1" bestFit="1" customWidth="1"/>
    <col min="21" max="21" width="13.5703125" style="1" bestFit="1" customWidth="1"/>
    <col min="22" max="22" width="10.7109375" style="1" bestFit="1" customWidth="1"/>
    <col min="23" max="23" width="20.85546875" style="1" customWidth="1"/>
    <col min="24" max="24" width="10.140625" style="1" customWidth="1"/>
    <col min="25" max="16384" width="9.140625" style="1"/>
  </cols>
  <sheetData>
    <row r="1" spans="2:24" ht="15" thickBot="1" x14ac:dyDescent="0.25"/>
    <row r="2" spans="2:24" ht="43.5" customHeight="1" thickBot="1" x14ac:dyDescent="0.35">
      <c r="B2" s="49" t="s">
        <v>19</v>
      </c>
      <c r="C2" s="50"/>
      <c r="D2" s="50"/>
      <c r="E2" s="51"/>
      <c r="H2" s="52" t="s">
        <v>31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 t="s">
        <v>32</v>
      </c>
      <c r="T2" s="52"/>
      <c r="U2" s="52"/>
      <c r="V2" s="52"/>
      <c r="W2" s="52"/>
    </row>
    <row r="3" spans="2:24" ht="15" thickBot="1" x14ac:dyDescent="0.25">
      <c r="B3" s="4"/>
      <c r="C3" s="3" t="s">
        <v>1</v>
      </c>
      <c r="D3" s="15" t="s">
        <v>39</v>
      </c>
      <c r="E3" s="5"/>
      <c r="G3" s="10" t="s">
        <v>0</v>
      </c>
      <c r="H3" s="10" t="s">
        <v>20</v>
      </c>
      <c r="I3" s="10" t="s">
        <v>21</v>
      </c>
      <c r="J3" s="11" t="s">
        <v>29</v>
      </c>
      <c r="K3" s="11" t="s">
        <v>22</v>
      </c>
      <c r="L3" s="11" t="s">
        <v>23</v>
      </c>
      <c r="M3" s="12" t="s">
        <v>14</v>
      </c>
      <c r="N3" s="12" t="s">
        <v>24</v>
      </c>
      <c r="O3" s="12" t="s">
        <v>23</v>
      </c>
      <c r="P3" s="13" t="s">
        <v>15</v>
      </c>
      <c r="Q3" s="13" t="s">
        <v>25</v>
      </c>
      <c r="R3" s="13" t="s">
        <v>23</v>
      </c>
      <c r="S3" s="26" t="s">
        <v>26</v>
      </c>
      <c r="T3" s="26" t="s">
        <v>16</v>
      </c>
      <c r="U3" s="26" t="s">
        <v>27</v>
      </c>
      <c r="V3" s="26" t="s">
        <v>23</v>
      </c>
      <c r="W3" s="26" t="s">
        <v>30</v>
      </c>
      <c r="X3" s="10" t="s">
        <v>28</v>
      </c>
    </row>
    <row r="4" spans="2:24" ht="15" thickBot="1" x14ac:dyDescent="0.25">
      <c r="B4" s="4"/>
      <c r="C4" s="3"/>
      <c r="D4" s="23"/>
      <c r="E4" s="5"/>
      <c r="G4" s="10">
        <v>1</v>
      </c>
      <c r="H4" s="18">
        <f>D7</f>
        <v>45078</v>
      </c>
      <c r="I4" s="10" t="str">
        <f>TEXT(H4,"DDD")</f>
        <v>Thu</v>
      </c>
      <c r="J4" s="10">
        <v>15000</v>
      </c>
      <c r="K4" s="10">
        <v>65</v>
      </c>
      <c r="L4" s="20">
        <f>IF(J4=0,"",J4/K4)</f>
        <v>230.76923076923077</v>
      </c>
      <c r="M4" s="10">
        <v>4500</v>
      </c>
      <c r="N4" s="10">
        <v>35</v>
      </c>
      <c r="O4" s="20">
        <f>IF(M4=0,"",M4/N4)</f>
        <v>128.57142857142858</v>
      </c>
      <c r="P4" s="10">
        <v>2500</v>
      </c>
      <c r="Q4" s="1">
        <v>55</v>
      </c>
      <c r="R4" s="20">
        <f>IF(P4=0,"",P4/Q4)</f>
        <v>45.454545454545453</v>
      </c>
      <c r="S4" s="14">
        <v>25000</v>
      </c>
      <c r="T4" s="14">
        <f>IF(J4=0,"",(J4+M4+P4))</f>
        <v>22000</v>
      </c>
      <c r="U4" s="14">
        <f>IF(T4="","",(K4+N4+Q4))</f>
        <v>155</v>
      </c>
      <c r="V4" s="21">
        <f>IF(U4="","",(T4/U4))</f>
        <v>141.93548387096774</v>
      </c>
      <c r="W4" s="14">
        <f>IFERROR(T4-S4,"")</f>
        <v>-3000</v>
      </c>
      <c r="X4" s="22">
        <f>IF(S4=0,"",T4/S4)</f>
        <v>0.88</v>
      </c>
    </row>
    <row r="5" spans="2:24" ht="15" thickBot="1" x14ac:dyDescent="0.25">
      <c r="B5" s="4"/>
      <c r="C5" s="3" t="s">
        <v>2</v>
      </c>
      <c r="D5" s="16">
        <v>2023</v>
      </c>
      <c r="E5" s="5"/>
      <c r="G5" s="10">
        <v>2</v>
      </c>
      <c r="H5" s="18">
        <f>IF(H4&lt;$D$9,H4+1,"EOM")</f>
        <v>45079</v>
      </c>
      <c r="I5" s="10" t="str">
        <f t="shared" ref="I5:I34" si="0">TEXT(H5,"DDD")</f>
        <v>Fri</v>
      </c>
      <c r="J5" s="10">
        <v>7200</v>
      </c>
      <c r="K5" s="10">
        <v>58</v>
      </c>
      <c r="L5" s="20">
        <f t="shared" ref="L5:L34" si="1">IF(J5=0,"",J5/K5)</f>
        <v>124.13793103448276</v>
      </c>
      <c r="M5" s="10">
        <v>6700</v>
      </c>
      <c r="N5" s="10">
        <v>42</v>
      </c>
      <c r="O5" s="20">
        <f t="shared" ref="O5:O34" si="2">IF(M5=0,"",M5/N5)</f>
        <v>159.52380952380952</v>
      </c>
      <c r="P5" s="10">
        <v>7200</v>
      </c>
      <c r="Q5" s="10">
        <v>42</v>
      </c>
      <c r="R5" s="20">
        <f t="shared" ref="R5:R34" si="3">IF(P5=0,"",P5/Q5)</f>
        <v>171.42857142857142</v>
      </c>
      <c r="S5" s="14">
        <v>25000</v>
      </c>
      <c r="T5" s="14">
        <f t="shared" ref="T5:T34" si="4">IF(J5=0,"",(J5+M5+P5))</f>
        <v>21100</v>
      </c>
      <c r="U5" s="14">
        <f t="shared" ref="U5:U34" si="5">IF(T5="","",(K5+N5+Q5))</f>
        <v>142</v>
      </c>
      <c r="V5" s="21">
        <f t="shared" ref="V5:V34" si="6">IF(U5="","",(T5/U5))</f>
        <v>148.59154929577466</v>
      </c>
      <c r="W5" s="14">
        <f t="shared" ref="W5:W34" si="7">IFERROR(T5-S5,"")</f>
        <v>-3900</v>
      </c>
      <c r="X5" s="22">
        <f t="shared" ref="X5:X34" si="8">IF(S5=0,"",T5/S5)</f>
        <v>0.84399999999999997</v>
      </c>
    </row>
    <row r="6" spans="2:24" ht="15" thickBot="1" x14ac:dyDescent="0.25">
      <c r="B6" s="4"/>
      <c r="C6" s="3"/>
      <c r="D6" s="23"/>
      <c r="E6" s="5"/>
      <c r="G6" s="10">
        <v>3</v>
      </c>
      <c r="H6" s="18">
        <f t="shared" ref="H6:H34" si="9">IF(H5&lt;$D$9,H5+1,"EOM")</f>
        <v>45080</v>
      </c>
      <c r="I6" s="10" t="str">
        <f t="shared" si="0"/>
        <v>Sat</v>
      </c>
      <c r="J6" s="10">
        <v>8300</v>
      </c>
      <c r="K6" s="10">
        <v>69</v>
      </c>
      <c r="L6" s="20">
        <f t="shared" si="1"/>
        <v>120.28985507246377</v>
      </c>
      <c r="M6" s="10">
        <v>7200</v>
      </c>
      <c r="N6" s="10">
        <v>37</v>
      </c>
      <c r="O6" s="20">
        <f t="shared" si="2"/>
        <v>194.59459459459458</v>
      </c>
      <c r="P6" s="10">
        <v>3400</v>
      </c>
      <c r="Q6" s="10">
        <v>60</v>
      </c>
      <c r="R6" s="20">
        <f t="shared" si="3"/>
        <v>56.666666666666664</v>
      </c>
      <c r="S6" s="14">
        <v>25000</v>
      </c>
      <c r="T6" s="14">
        <f t="shared" si="4"/>
        <v>18900</v>
      </c>
      <c r="U6" s="14">
        <f t="shared" si="5"/>
        <v>166</v>
      </c>
      <c r="V6" s="21">
        <f t="shared" si="6"/>
        <v>113.85542168674699</v>
      </c>
      <c r="W6" s="14">
        <f t="shared" si="7"/>
        <v>-6100</v>
      </c>
      <c r="X6" s="22">
        <f t="shared" si="8"/>
        <v>0.75600000000000001</v>
      </c>
    </row>
    <row r="7" spans="2:24" ht="15" thickBot="1" x14ac:dyDescent="0.25">
      <c r="B7" s="4"/>
      <c r="C7" s="3" t="s">
        <v>4</v>
      </c>
      <c r="D7" s="17">
        <f>DATEVALUE("1"&amp;D3&amp;D5)</f>
        <v>45078</v>
      </c>
      <c r="E7" s="5"/>
      <c r="G7" s="10">
        <v>4</v>
      </c>
      <c r="H7" s="18">
        <f t="shared" si="9"/>
        <v>45081</v>
      </c>
      <c r="I7" s="10" t="str">
        <f t="shared" si="0"/>
        <v>Sun</v>
      </c>
      <c r="J7" s="10">
        <v>80</v>
      </c>
      <c r="K7" s="10">
        <v>53</v>
      </c>
      <c r="L7" s="20">
        <f t="shared" si="1"/>
        <v>1.5094339622641511</v>
      </c>
      <c r="M7" s="10">
        <v>5200</v>
      </c>
      <c r="N7" s="10">
        <v>45</v>
      </c>
      <c r="O7" s="20">
        <f t="shared" si="2"/>
        <v>115.55555555555556</v>
      </c>
      <c r="P7" s="10">
        <v>8900</v>
      </c>
      <c r="Q7" s="10">
        <v>50</v>
      </c>
      <c r="R7" s="20">
        <f t="shared" si="3"/>
        <v>178</v>
      </c>
      <c r="S7" s="14">
        <v>25000</v>
      </c>
      <c r="T7" s="14">
        <f t="shared" si="4"/>
        <v>14180</v>
      </c>
      <c r="U7" s="14">
        <f t="shared" si="5"/>
        <v>148</v>
      </c>
      <c r="V7" s="21">
        <f t="shared" si="6"/>
        <v>95.810810810810807</v>
      </c>
      <c r="W7" s="14">
        <f t="shared" si="7"/>
        <v>-10820</v>
      </c>
      <c r="X7" s="22">
        <f t="shared" si="8"/>
        <v>0.56720000000000004</v>
      </c>
    </row>
    <row r="8" spans="2:24" ht="15" thickBot="1" x14ac:dyDescent="0.25">
      <c r="B8" s="4"/>
      <c r="C8" s="3"/>
      <c r="D8" s="23"/>
      <c r="E8" s="5"/>
      <c r="G8" s="10">
        <v>5</v>
      </c>
      <c r="H8" s="18">
        <f t="shared" si="9"/>
        <v>45082</v>
      </c>
      <c r="I8" s="10" t="str">
        <f t="shared" si="0"/>
        <v>Mon</v>
      </c>
      <c r="J8" s="10">
        <v>8000</v>
      </c>
      <c r="K8" s="10">
        <v>72</v>
      </c>
      <c r="L8" s="20">
        <f t="shared" si="1"/>
        <v>111.11111111111111</v>
      </c>
      <c r="M8" s="10">
        <v>3400</v>
      </c>
      <c r="N8" s="10">
        <v>33</v>
      </c>
      <c r="O8" s="20">
        <f t="shared" si="2"/>
        <v>103.03030303030303</v>
      </c>
      <c r="P8" s="10">
        <v>6100</v>
      </c>
      <c r="Q8" s="10">
        <v>48</v>
      </c>
      <c r="R8" s="20">
        <f t="shared" si="3"/>
        <v>127.08333333333333</v>
      </c>
      <c r="S8" s="14">
        <v>25000</v>
      </c>
      <c r="T8" s="14">
        <f t="shared" si="4"/>
        <v>17500</v>
      </c>
      <c r="U8" s="14">
        <f t="shared" si="5"/>
        <v>153</v>
      </c>
      <c r="V8" s="21">
        <f t="shared" si="6"/>
        <v>114.37908496732027</v>
      </c>
      <c r="W8" s="14">
        <f t="shared" si="7"/>
        <v>-7500</v>
      </c>
      <c r="X8" s="22">
        <f t="shared" si="8"/>
        <v>0.7</v>
      </c>
    </row>
    <row r="9" spans="2:24" ht="15" thickBot="1" x14ac:dyDescent="0.25">
      <c r="B9" s="4"/>
      <c r="C9" s="3" t="s">
        <v>3</v>
      </c>
      <c r="D9" s="17">
        <f>EOMONTH(D7,0)</f>
        <v>45107</v>
      </c>
      <c r="E9" s="5"/>
      <c r="G9" s="10">
        <v>6</v>
      </c>
      <c r="H9" s="18">
        <f t="shared" si="9"/>
        <v>45083</v>
      </c>
      <c r="I9" s="10" t="str">
        <f t="shared" si="0"/>
        <v>Tue</v>
      </c>
      <c r="J9" s="10">
        <v>9000</v>
      </c>
      <c r="K9" s="10">
        <v>61</v>
      </c>
      <c r="L9" s="20">
        <f t="shared" si="1"/>
        <v>147.54098360655738</v>
      </c>
      <c r="M9" s="10">
        <v>7800</v>
      </c>
      <c r="N9" s="10">
        <v>48</v>
      </c>
      <c r="O9" s="20">
        <f t="shared" si="2"/>
        <v>162.5</v>
      </c>
      <c r="P9" s="10">
        <v>4600</v>
      </c>
      <c r="Q9" s="10">
        <v>63</v>
      </c>
      <c r="R9" s="20">
        <f t="shared" si="3"/>
        <v>73.015873015873012</v>
      </c>
      <c r="S9" s="14">
        <v>25000</v>
      </c>
      <c r="T9" s="14">
        <f t="shared" si="4"/>
        <v>21400</v>
      </c>
      <c r="U9" s="14">
        <f t="shared" si="5"/>
        <v>172</v>
      </c>
      <c r="V9" s="21">
        <f t="shared" si="6"/>
        <v>124.41860465116279</v>
      </c>
      <c r="W9" s="14">
        <f t="shared" si="7"/>
        <v>-3600</v>
      </c>
      <c r="X9" s="22">
        <f t="shared" si="8"/>
        <v>0.85599999999999998</v>
      </c>
    </row>
    <row r="10" spans="2:24" ht="15" thickBot="1" x14ac:dyDescent="0.25">
      <c r="B10" s="4"/>
      <c r="C10" s="3"/>
      <c r="D10" s="23"/>
      <c r="E10" s="5"/>
      <c r="G10" s="10">
        <v>7</v>
      </c>
      <c r="H10" s="18">
        <f t="shared" si="9"/>
        <v>45084</v>
      </c>
      <c r="I10" s="10" t="str">
        <f t="shared" si="0"/>
        <v>Wed</v>
      </c>
      <c r="J10" s="10">
        <v>17000</v>
      </c>
      <c r="K10" s="10">
        <v>66</v>
      </c>
      <c r="L10" s="20">
        <f t="shared" si="1"/>
        <v>257.57575757575756</v>
      </c>
      <c r="M10" s="10">
        <v>6300</v>
      </c>
      <c r="N10" s="10">
        <v>39</v>
      </c>
      <c r="O10" s="20">
        <f t="shared" si="2"/>
        <v>161.53846153846155</v>
      </c>
      <c r="P10" s="10">
        <v>1300</v>
      </c>
      <c r="Q10" s="10">
        <v>57</v>
      </c>
      <c r="R10" s="20">
        <f t="shared" si="3"/>
        <v>22.807017543859651</v>
      </c>
      <c r="S10" s="14">
        <v>25000</v>
      </c>
      <c r="T10" s="14">
        <f t="shared" si="4"/>
        <v>24600</v>
      </c>
      <c r="U10" s="14">
        <f t="shared" si="5"/>
        <v>162</v>
      </c>
      <c r="V10" s="21">
        <f t="shared" si="6"/>
        <v>151.85185185185185</v>
      </c>
      <c r="W10" s="14">
        <f t="shared" si="7"/>
        <v>-400</v>
      </c>
      <c r="X10" s="22">
        <f t="shared" si="8"/>
        <v>0.98399999999999999</v>
      </c>
    </row>
    <row r="11" spans="2:24" ht="15" thickBot="1" x14ac:dyDescent="0.25">
      <c r="B11" s="4"/>
      <c r="C11" s="3" t="s">
        <v>5</v>
      </c>
      <c r="D11" s="24">
        <f>COUNT(H4:H34)</f>
        <v>30</v>
      </c>
      <c r="E11" s="5"/>
      <c r="G11" s="10">
        <v>8</v>
      </c>
      <c r="H11" s="18">
        <f t="shared" si="9"/>
        <v>45085</v>
      </c>
      <c r="I11" s="10" t="str">
        <f t="shared" si="0"/>
        <v>Thu</v>
      </c>
      <c r="J11" s="10">
        <v>20000</v>
      </c>
      <c r="K11" s="10">
        <v>74</v>
      </c>
      <c r="L11" s="20">
        <f t="shared" si="1"/>
        <v>270.27027027027026</v>
      </c>
      <c r="M11" s="10">
        <v>3900</v>
      </c>
      <c r="N11" s="10">
        <v>31</v>
      </c>
      <c r="O11" s="20">
        <f t="shared" si="2"/>
        <v>125.80645161290323</v>
      </c>
      <c r="P11" s="10">
        <v>7800</v>
      </c>
      <c r="Q11" s="10">
        <v>44</v>
      </c>
      <c r="R11" s="20">
        <f t="shared" si="3"/>
        <v>177.27272727272728</v>
      </c>
      <c r="S11" s="14">
        <v>25000</v>
      </c>
      <c r="T11" s="14">
        <f t="shared" si="4"/>
        <v>31700</v>
      </c>
      <c r="U11" s="14">
        <f t="shared" si="5"/>
        <v>149</v>
      </c>
      <c r="V11" s="21">
        <f t="shared" si="6"/>
        <v>212.75167785234899</v>
      </c>
      <c r="W11" s="14">
        <f t="shared" si="7"/>
        <v>6700</v>
      </c>
      <c r="X11" s="22">
        <f t="shared" si="8"/>
        <v>1.268</v>
      </c>
    </row>
    <row r="12" spans="2:24" ht="15" thickBot="1" x14ac:dyDescent="0.25">
      <c r="B12" s="4"/>
      <c r="C12" s="3"/>
      <c r="D12" s="23"/>
      <c r="E12" s="5"/>
      <c r="G12" s="10">
        <v>9</v>
      </c>
      <c r="H12" s="18">
        <f t="shared" si="9"/>
        <v>45086</v>
      </c>
      <c r="I12" s="10" t="str">
        <f t="shared" si="0"/>
        <v>Fri</v>
      </c>
      <c r="J12" s="10">
        <v>5000</v>
      </c>
      <c r="K12" s="10">
        <v>59</v>
      </c>
      <c r="L12" s="20">
        <f t="shared" si="1"/>
        <v>84.745762711864401</v>
      </c>
      <c r="M12" s="10">
        <v>7600</v>
      </c>
      <c r="N12" s="10">
        <v>50</v>
      </c>
      <c r="O12" s="20">
        <f t="shared" si="2"/>
        <v>152</v>
      </c>
      <c r="P12" s="10">
        <v>5500</v>
      </c>
      <c r="Q12" s="10">
        <v>61</v>
      </c>
      <c r="R12" s="20">
        <f t="shared" si="3"/>
        <v>90.163934426229503</v>
      </c>
      <c r="S12" s="14">
        <v>25000</v>
      </c>
      <c r="T12" s="14">
        <f t="shared" si="4"/>
        <v>18100</v>
      </c>
      <c r="U12" s="14">
        <f t="shared" si="5"/>
        <v>170</v>
      </c>
      <c r="V12" s="21">
        <f t="shared" si="6"/>
        <v>106.47058823529412</v>
      </c>
      <c r="W12" s="14">
        <f t="shared" si="7"/>
        <v>-6900</v>
      </c>
      <c r="X12" s="22">
        <f t="shared" si="8"/>
        <v>0.72399999999999998</v>
      </c>
    </row>
    <row r="13" spans="2:24" ht="15" thickBot="1" x14ac:dyDescent="0.25">
      <c r="B13" s="4"/>
      <c r="C13" s="3" t="s">
        <v>6</v>
      </c>
      <c r="D13" s="24">
        <f>COUNTIF(I4:EI34,"Sat")</f>
        <v>4</v>
      </c>
      <c r="E13" s="5"/>
      <c r="G13" s="10">
        <v>10</v>
      </c>
      <c r="H13" s="18">
        <f t="shared" si="9"/>
        <v>45087</v>
      </c>
      <c r="I13" s="10" t="str">
        <f t="shared" si="0"/>
        <v>Sat</v>
      </c>
      <c r="J13" s="19">
        <v>14500</v>
      </c>
      <c r="K13" s="10">
        <v>56</v>
      </c>
      <c r="L13" s="20">
        <f t="shared" si="1"/>
        <v>258.92857142857144</v>
      </c>
      <c r="M13" s="10">
        <v>4200</v>
      </c>
      <c r="N13" s="10">
        <v>36</v>
      </c>
      <c r="O13" s="20">
        <f t="shared" si="2"/>
        <v>116.66666666666667</v>
      </c>
      <c r="P13" s="10">
        <v>3200</v>
      </c>
      <c r="Q13" s="10">
        <v>52</v>
      </c>
      <c r="R13" s="20">
        <f t="shared" si="3"/>
        <v>61.53846153846154</v>
      </c>
      <c r="S13" s="14">
        <v>25000</v>
      </c>
      <c r="T13" s="14">
        <f t="shared" si="4"/>
        <v>21900</v>
      </c>
      <c r="U13" s="14">
        <f t="shared" si="5"/>
        <v>144</v>
      </c>
      <c r="V13" s="21">
        <f t="shared" si="6"/>
        <v>152.08333333333334</v>
      </c>
      <c r="W13" s="14">
        <f t="shared" si="7"/>
        <v>-3100</v>
      </c>
      <c r="X13" s="22">
        <f t="shared" si="8"/>
        <v>0.876</v>
      </c>
    </row>
    <row r="14" spans="2:24" ht="15" thickBot="1" x14ac:dyDescent="0.25">
      <c r="B14" s="4"/>
      <c r="C14" s="3" t="s">
        <v>7</v>
      </c>
      <c r="D14" s="24">
        <f>COUNTIF(I4:I34,"Sun")</f>
        <v>4</v>
      </c>
      <c r="E14" s="5"/>
      <c r="G14" s="10">
        <v>11</v>
      </c>
      <c r="H14" s="18">
        <f t="shared" si="9"/>
        <v>45088</v>
      </c>
      <c r="I14" s="10" t="str">
        <f t="shared" si="0"/>
        <v>Sun</v>
      </c>
      <c r="J14" s="19">
        <v>18000</v>
      </c>
      <c r="K14" s="10">
        <v>68</v>
      </c>
      <c r="L14" s="20">
        <f t="shared" si="1"/>
        <v>264.70588235294116</v>
      </c>
      <c r="M14" s="10">
        <v>5700</v>
      </c>
      <c r="N14" s="10">
        <v>44</v>
      </c>
      <c r="O14" s="20">
        <f t="shared" si="2"/>
        <v>129.54545454545453</v>
      </c>
      <c r="P14" s="10">
        <v>4900</v>
      </c>
      <c r="Q14" s="10">
        <v>54</v>
      </c>
      <c r="R14" s="20">
        <f t="shared" si="3"/>
        <v>90.740740740740748</v>
      </c>
      <c r="S14" s="14">
        <v>25000</v>
      </c>
      <c r="T14" s="14">
        <f t="shared" si="4"/>
        <v>28600</v>
      </c>
      <c r="U14" s="14">
        <f t="shared" si="5"/>
        <v>166</v>
      </c>
      <c r="V14" s="21">
        <f t="shared" si="6"/>
        <v>172.28915662650601</v>
      </c>
      <c r="W14" s="14">
        <f t="shared" si="7"/>
        <v>3600</v>
      </c>
      <c r="X14" s="22">
        <f t="shared" si="8"/>
        <v>1.1439999999999999</v>
      </c>
    </row>
    <row r="15" spans="2:24" ht="15" thickBot="1" x14ac:dyDescent="0.25">
      <c r="B15" s="4"/>
      <c r="C15" s="3"/>
      <c r="D15" s="23"/>
      <c r="E15" s="5"/>
      <c r="G15" s="10">
        <v>12</v>
      </c>
      <c r="H15" s="18">
        <f t="shared" si="9"/>
        <v>45089</v>
      </c>
      <c r="I15" s="10" t="str">
        <f t="shared" si="0"/>
        <v>Mon</v>
      </c>
      <c r="J15" s="19">
        <v>9200</v>
      </c>
      <c r="K15" s="10">
        <v>63</v>
      </c>
      <c r="L15" s="20">
        <f t="shared" si="1"/>
        <v>146.03174603174602</v>
      </c>
      <c r="M15" s="10">
        <v>600</v>
      </c>
      <c r="N15" s="10">
        <v>38</v>
      </c>
      <c r="O15" s="20">
        <f t="shared" si="2"/>
        <v>15.789473684210526</v>
      </c>
      <c r="P15" s="10">
        <v>6700</v>
      </c>
      <c r="Q15" s="10">
        <v>43</v>
      </c>
      <c r="R15" s="20">
        <f t="shared" si="3"/>
        <v>155.81395348837211</v>
      </c>
      <c r="S15" s="14">
        <v>25000</v>
      </c>
      <c r="T15" s="14">
        <f t="shared" si="4"/>
        <v>16500</v>
      </c>
      <c r="U15" s="14">
        <f t="shared" si="5"/>
        <v>144</v>
      </c>
      <c r="V15" s="21">
        <f t="shared" si="6"/>
        <v>114.58333333333333</v>
      </c>
      <c r="W15" s="14">
        <f t="shared" si="7"/>
        <v>-8500</v>
      </c>
      <c r="X15" s="22">
        <f t="shared" si="8"/>
        <v>0.66</v>
      </c>
    </row>
    <row r="16" spans="2:24" x14ac:dyDescent="0.2">
      <c r="B16" s="4"/>
      <c r="C16" s="48" t="s">
        <v>8</v>
      </c>
      <c r="D16" s="53">
        <f>MAX(T4:T34)</f>
        <v>31700</v>
      </c>
      <c r="E16" s="5"/>
      <c r="G16" s="10">
        <v>13</v>
      </c>
      <c r="H16" s="18">
        <f t="shared" si="9"/>
        <v>45090</v>
      </c>
      <c r="I16" s="10" t="str">
        <f t="shared" si="0"/>
        <v>Tue</v>
      </c>
      <c r="J16" s="19">
        <v>7600</v>
      </c>
      <c r="K16" s="10">
        <v>55</v>
      </c>
      <c r="L16" s="20">
        <f t="shared" si="1"/>
        <v>138.18181818181819</v>
      </c>
      <c r="M16" s="10">
        <v>4800</v>
      </c>
      <c r="N16" s="10">
        <v>46</v>
      </c>
      <c r="O16" s="20">
        <f t="shared" si="2"/>
        <v>104.34782608695652</v>
      </c>
      <c r="P16" s="10">
        <v>7100</v>
      </c>
      <c r="Q16" s="10">
        <v>58</v>
      </c>
      <c r="R16" s="20">
        <f t="shared" si="3"/>
        <v>122.41379310344827</v>
      </c>
      <c r="S16" s="14">
        <v>25000</v>
      </c>
      <c r="T16" s="14">
        <f t="shared" si="4"/>
        <v>19500</v>
      </c>
      <c r="U16" s="14">
        <f t="shared" si="5"/>
        <v>159</v>
      </c>
      <c r="V16" s="21">
        <f t="shared" si="6"/>
        <v>122.64150943396227</v>
      </c>
      <c r="W16" s="14">
        <f t="shared" si="7"/>
        <v>-5500</v>
      </c>
      <c r="X16" s="22">
        <f t="shared" si="8"/>
        <v>0.78</v>
      </c>
    </row>
    <row r="17" spans="2:24" ht="15" customHeight="1" thickBot="1" x14ac:dyDescent="0.25">
      <c r="B17" s="4"/>
      <c r="C17" s="48"/>
      <c r="D17" s="54"/>
      <c r="E17" s="5"/>
      <c r="G17" s="10">
        <v>14</v>
      </c>
      <c r="H17" s="18">
        <f t="shared" si="9"/>
        <v>45091</v>
      </c>
      <c r="I17" s="10" t="str">
        <f t="shared" si="0"/>
        <v>Wed</v>
      </c>
      <c r="J17" s="19">
        <v>10000</v>
      </c>
      <c r="K17" s="10">
        <v>71</v>
      </c>
      <c r="L17" s="20">
        <f t="shared" si="1"/>
        <v>140.8450704225352</v>
      </c>
      <c r="M17" s="10">
        <v>6900</v>
      </c>
      <c r="N17" s="10">
        <v>32</v>
      </c>
      <c r="O17" s="20">
        <f t="shared" si="2"/>
        <v>215.625</v>
      </c>
      <c r="P17" s="10">
        <v>4000</v>
      </c>
      <c r="Q17" s="10">
        <v>46</v>
      </c>
      <c r="R17" s="20">
        <f t="shared" si="3"/>
        <v>86.956521739130437</v>
      </c>
      <c r="S17" s="14">
        <v>25000</v>
      </c>
      <c r="T17" s="14">
        <f t="shared" si="4"/>
        <v>20900</v>
      </c>
      <c r="U17" s="14">
        <f t="shared" si="5"/>
        <v>149</v>
      </c>
      <c r="V17" s="21">
        <f t="shared" si="6"/>
        <v>140.26845637583892</v>
      </c>
      <c r="W17" s="14">
        <f t="shared" si="7"/>
        <v>-4100</v>
      </c>
      <c r="X17" s="22">
        <f t="shared" si="8"/>
        <v>0.83599999999999997</v>
      </c>
    </row>
    <row r="18" spans="2:24" ht="15" thickBot="1" x14ac:dyDescent="0.25">
      <c r="B18" s="4"/>
      <c r="C18" s="3"/>
      <c r="D18" s="23"/>
      <c r="E18" s="5"/>
      <c r="G18" s="10">
        <v>15</v>
      </c>
      <c r="H18" s="18">
        <f t="shared" si="9"/>
        <v>45092</v>
      </c>
      <c r="I18" s="10" t="str">
        <f t="shared" si="0"/>
        <v>Thu</v>
      </c>
      <c r="J18" s="19">
        <v>11000</v>
      </c>
      <c r="K18" s="10">
        <v>64</v>
      </c>
      <c r="L18" s="20">
        <f t="shared" si="1"/>
        <v>171.875</v>
      </c>
      <c r="M18" s="10">
        <v>5300</v>
      </c>
      <c r="N18" s="10">
        <v>41</v>
      </c>
      <c r="O18" s="20">
        <f t="shared" si="2"/>
        <v>129.26829268292684</v>
      </c>
      <c r="P18" s="10">
        <v>2100</v>
      </c>
      <c r="Q18" s="10">
        <v>65</v>
      </c>
      <c r="R18" s="20">
        <f t="shared" si="3"/>
        <v>32.307692307692307</v>
      </c>
      <c r="S18" s="14">
        <v>25000</v>
      </c>
      <c r="T18" s="14">
        <f t="shared" si="4"/>
        <v>18400</v>
      </c>
      <c r="U18" s="14">
        <f t="shared" si="5"/>
        <v>170</v>
      </c>
      <c r="V18" s="21">
        <f t="shared" si="6"/>
        <v>108.23529411764706</v>
      </c>
      <c r="W18" s="14">
        <f t="shared" si="7"/>
        <v>-6600</v>
      </c>
      <c r="X18" s="22">
        <f t="shared" si="8"/>
        <v>0.73599999999999999</v>
      </c>
    </row>
    <row r="19" spans="2:24" x14ac:dyDescent="0.2">
      <c r="B19" s="4"/>
      <c r="C19" s="48" t="s">
        <v>9</v>
      </c>
      <c r="D19" s="53">
        <f>MIN(T4:T34)</f>
        <v>13700</v>
      </c>
      <c r="E19" s="5"/>
      <c r="G19" s="10">
        <v>16</v>
      </c>
      <c r="H19" s="18">
        <f t="shared" si="9"/>
        <v>45093</v>
      </c>
      <c r="I19" s="10" t="str">
        <f t="shared" si="0"/>
        <v>Fri</v>
      </c>
      <c r="J19" s="19">
        <v>13500</v>
      </c>
      <c r="K19" s="10">
        <v>70</v>
      </c>
      <c r="L19" s="20">
        <f t="shared" si="1"/>
        <v>192.85714285714286</v>
      </c>
      <c r="M19" s="10">
        <v>7300</v>
      </c>
      <c r="N19" s="10">
        <v>49</v>
      </c>
      <c r="O19" s="20">
        <f t="shared" si="2"/>
        <v>148.9795918367347</v>
      </c>
      <c r="P19" s="10">
        <v>5800</v>
      </c>
      <c r="Q19" s="10">
        <v>51</v>
      </c>
      <c r="R19" s="20">
        <f t="shared" si="3"/>
        <v>113.72549019607843</v>
      </c>
      <c r="S19" s="14">
        <v>25000</v>
      </c>
      <c r="T19" s="14">
        <f t="shared" si="4"/>
        <v>26600</v>
      </c>
      <c r="U19" s="14">
        <f t="shared" si="5"/>
        <v>170</v>
      </c>
      <c r="V19" s="21">
        <f t="shared" si="6"/>
        <v>156.47058823529412</v>
      </c>
      <c r="W19" s="14">
        <f t="shared" si="7"/>
        <v>1600</v>
      </c>
      <c r="X19" s="22">
        <f t="shared" si="8"/>
        <v>1.0640000000000001</v>
      </c>
    </row>
    <row r="20" spans="2:24" ht="15" customHeight="1" thickBot="1" x14ac:dyDescent="0.25">
      <c r="B20" s="4"/>
      <c r="C20" s="48"/>
      <c r="D20" s="54"/>
      <c r="E20" s="5"/>
      <c r="G20" s="10">
        <v>17</v>
      </c>
      <c r="H20" s="18">
        <f t="shared" si="9"/>
        <v>45094</v>
      </c>
      <c r="I20" s="10" t="str">
        <f t="shared" si="0"/>
        <v>Sat</v>
      </c>
      <c r="J20" s="19">
        <v>6700</v>
      </c>
      <c r="K20" s="10">
        <v>60</v>
      </c>
      <c r="L20" s="20">
        <f t="shared" si="1"/>
        <v>111.66666666666667</v>
      </c>
      <c r="M20" s="10">
        <v>6200</v>
      </c>
      <c r="N20" s="10">
        <v>34</v>
      </c>
      <c r="O20" s="20">
        <f t="shared" si="2"/>
        <v>182.35294117647058</v>
      </c>
      <c r="P20" s="10">
        <v>8700</v>
      </c>
      <c r="Q20" s="10">
        <v>59</v>
      </c>
      <c r="R20" s="20">
        <f t="shared" si="3"/>
        <v>147.45762711864407</v>
      </c>
      <c r="S20" s="14">
        <v>25000</v>
      </c>
      <c r="T20" s="14">
        <f t="shared" si="4"/>
        <v>21600</v>
      </c>
      <c r="U20" s="14">
        <f t="shared" si="5"/>
        <v>153</v>
      </c>
      <c r="V20" s="21">
        <f t="shared" si="6"/>
        <v>141.1764705882353</v>
      </c>
      <c r="W20" s="14">
        <f t="shared" si="7"/>
        <v>-3400</v>
      </c>
      <c r="X20" s="22">
        <f t="shared" si="8"/>
        <v>0.86399999999999999</v>
      </c>
    </row>
    <row r="21" spans="2:24" ht="15" thickBot="1" x14ac:dyDescent="0.25">
      <c r="B21" s="4"/>
      <c r="C21" s="3"/>
      <c r="D21" s="23"/>
      <c r="E21" s="5"/>
      <c r="G21" s="10">
        <v>18</v>
      </c>
      <c r="H21" s="18">
        <f t="shared" si="9"/>
        <v>45095</v>
      </c>
      <c r="I21" s="10" t="str">
        <f t="shared" si="0"/>
        <v>Sun</v>
      </c>
      <c r="J21" s="19">
        <v>8800</v>
      </c>
      <c r="K21" s="10">
        <v>75</v>
      </c>
      <c r="L21" s="20">
        <f t="shared" si="1"/>
        <v>117.33333333333333</v>
      </c>
      <c r="M21" s="10">
        <v>3100</v>
      </c>
      <c r="N21" s="10">
        <v>47</v>
      </c>
      <c r="O21" s="20">
        <f t="shared" si="2"/>
        <v>65.957446808510639</v>
      </c>
      <c r="P21" s="10">
        <v>2900</v>
      </c>
      <c r="Q21" s="10">
        <v>47</v>
      </c>
      <c r="R21" s="20">
        <f t="shared" si="3"/>
        <v>61.702127659574465</v>
      </c>
      <c r="S21" s="14">
        <v>25000</v>
      </c>
      <c r="T21" s="14">
        <f t="shared" si="4"/>
        <v>14800</v>
      </c>
      <c r="U21" s="14">
        <f t="shared" si="5"/>
        <v>169</v>
      </c>
      <c r="V21" s="21">
        <f t="shared" si="6"/>
        <v>87.573964497041416</v>
      </c>
      <c r="W21" s="14">
        <f t="shared" si="7"/>
        <v>-10200</v>
      </c>
      <c r="X21" s="22">
        <f t="shared" si="8"/>
        <v>0.59199999999999997</v>
      </c>
    </row>
    <row r="22" spans="2:24" ht="15" thickBot="1" x14ac:dyDescent="0.25">
      <c r="B22" s="4"/>
      <c r="C22" s="3" t="s">
        <v>10</v>
      </c>
      <c r="D22" s="24" t="str">
        <f>IF(T35&gt;S35,"yes","no")</f>
        <v>no</v>
      </c>
      <c r="E22" s="5"/>
      <c r="G22" s="10">
        <v>19</v>
      </c>
      <c r="H22" s="18">
        <f t="shared" si="9"/>
        <v>45096</v>
      </c>
      <c r="I22" s="10" t="str">
        <f t="shared" si="0"/>
        <v>Mon</v>
      </c>
      <c r="J22" s="19">
        <v>9500</v>
      </c>
      <c r="K22" s="10">
        <v>62</v>
      </c>
      <c r="L22" s="20">
        <f t="shared" si="1"/>
        <v>153.2258064516129</v>
      </c>
      <c r="M22" s="10">
        <v>4900</v>
      </c>
      <c r="N22" s="10">
        <v>30</v>
      </c>
      <c r="O22" s="20">
        <f t="shared" si="2"/>
        <v>163.33333333333334</v>
      </c>
      <c r="P22" s="10">
        <v>7500</v>
      </c>
      <c r="Q22" s="10">
        <v>49</v>
      </c>
      <c r="R22" s="20">
        <f t="shared" si="3"/>
        <v>153.0612244897959</v>
      </c>
      <c r="S22" s="14">
        <v>25000</v>
      </c>
      <c r="T22" s="14">
        <f t="shared" si="4"/>
        <v>21900</v>
      </c>
      <c r="U22" s="14">
        <f t="shared" si="5"/>
        <v>141</v>
      </c>
      <c r="V22" s="21">
        <f t="shared" si="6"/>
        <v>155.31914893617022</v>
      </c>
      <c r="W22" s="14">
        <f t="shared" si="7"/>
        <v>-3100</v>
      </c>
      <c r="X22" s="22">
        <f t="shared" si="8"/>
        <v>0.876</v>
      </c>
    </row>
    <row r="23" spans="2:24" ht="15" thickBot="1" x14ac:dyDescent="0.25">
      <c r="B23" s="4"/>
      <c r="C23" s="3"/>
      <c r="D23" s="23"/>
      <c r="E23" s="5"/>
      <c r="G23" s="10">
        <v>20</v>
      </c>
      <c r="H23" s="18">
        <f t="shared" si="9"/>
        <v>45097</v>
      </c>
      <c r="I23" s="10" t="str">
        <f t="shared" si="0"/>
        <v>Tue</v>
      </c>
      <c r="J23" s="19">
        <v>11500</v>
      </c>
      <c r="K23" s="10">
        <v>67</v>
      </c>
      <c r="L23" s="20">
        <f t="shared" si="1"/>
        <v>171.64179104477611</v>
      </c>
      <c r="M23" s="10">
        <v>7000</v>
      </c>
      <c r="N23" s="10">
        <v>40</v>
      </c>
      <c r="O23" s="20">
        <f t="shared" si="2"/>
        <v>175</v>
      </c>
      <c r="P23" s="10">
        <v>8100</v>
      </c>
      <c r="Q23" s="10">
        <v>45</v>
      </c>
      <c r="R23" s="20">
        <f t="shared" si="3"/>
        <v>180</v>
      </c>
      <c r="S23" s="14">
        <v>25000</v>
      </c>
      <c r="T23" s="14">
        <f t="shared" si="4"/>
        <v>26600</v>
      </c>
      <c r="U23" s="14">
        <f t="shared" si="5"/>
        <v>152</v>
      </c>
      <c r="V23" s="21">
        <f t="shared" si="6"/>
        <v>175</v>
      </c>
      <c r="W23" s="14">
        <f t="shared" si="7"/>
        <v>1600</v>
      </c>
      <c r="X23" s="22">
        <f t="shared" si="8"/>
        <v>1.0640000000000001</v>
      </c>
    </row>
    <row r="24" spans="2:24" ht="15" thickBot="1" x14ac:dyDescent="0.25">
      <c r="B24" s="4"/>
      <c r="C24" s="3" t="s">
        <v>11</v>
      </c>
      <c r="D24" s="24">
        <f>T35</f>
        <v>648680</v>
      </c>
      <c r="E24" s="5"/>
      <c r="G24" s="10">
        <v>21</v>
      </c>
      <c r="H24" s="18">
        <f t="shared" si="9"/>
        <v>45098</v>
      </c>
      <c r="I24" s="10" t="str">
        <f t="shared" si="0"/>
        <v>Wed</v>
      </c>
      <c r="J24" s="19">
        <v>12300</v>
      </c>
      <c r="K24" s="10">
        <v>77</v>
      </c>
      <c r="L24" s="20">
        <f t="shared" si="1"/>
        <v>159.74025974025975</v>
      </c>
      <c r="M24" s="10">
        <v>5600</v>
      </c>
      <c r="N24" s="10">
        <v>43</v>
      </c>
      <c r="O24" s="20">
        <f t="shared" si="2"/>
        <v>130.23255813953489</v>
      </c>
      <c r="P24" s="10">
        <v>6400</v>
      </c>
      <c r="Q24" s="10">
        <v>62</v>
      </c>
      <c r="R24" s="20">
        <f t="shared" si="3"/>
        <v>103.2258064516129</v>
      </c>
      <c r="S24" s="14">
        <v>25000</v>
      </c>
      <c r="T24" s="14">
        <f t="shared" si="4"/>
        <v>24300</v>
      </c>
      <c r="U24" s="14">
        <f t="shared" si="5"/>
        <v>182</v>
      </c>
      <c r="V24" s="21">
        <f t="shared" si="6"/>
        <v>133.5164835164835</v>
      </c>
      <c r="W24" s="14">
        <f t="shared" si="7"/>
        <v>-700</v>
      </c>
      <c r="X24" s="22">
        <f t="shared" si="8"/>
        <v>0.97199999999999998</v>
      </c>
    </row>
    <row r="25" spans="2:24" ht="15" thickBot="1" x14ac:dyDescent="0.25">
      <c r="B25" s="4"/>
      <c r="C25" s="3"/>
      <c r="D25" s="23"/>
      <c r="E25" s="5"/>
      <c r="G25" s="10">
        <v>22</v>
      </c>
      <c r="H25" s="18">
        <f t="shared" si="9"/>
        <v>45099</v>
      </c>
      <c r="I25" s="10" t="str">
        <f t="shared" si="0"/>
        <v>Thu</v>
      </c>
      <c r="J25" s="19">
        <v>8900</v>
      </c>
      <c r="K25" s="10">
        <v>52</v>
      </c>
      <c r="L25" s="20">
        <f t="shared" si="1"/>
        <v>171.15384615384616</v>
      </c>
      <c r="M25" s="10">
        <v>3500</v>
      </c>
      <c r="N25" s="10">
        <v>35</v>
      </c>
      <c r="O25" s="20">
        <f t="shared" si="2"/>
        <v>100</v>
      </c>
      <c r="P25" s="10">
        <v>5600</v>
      </c>
      <c r="Q25" s="10">
        <v>55</v>
      </c>
      <c r="R25" s="20">
        <f t="shared" si="3"/>
        <v>101.81818181818181</v>
      </c>
      <c r="S25" s="14">
        <v>25000</v>
      </c>
      <c r="T25" s="14">
        <f t="shared" si="4"/>
        <v>18000</v>
      </c>
      <c r="U25" s="14">
        <f t="shared" si="5"/>
        <v>142</v>
      </c>
      <c r="V25" s="21">
        <f t="shared" si="6"/>
        <v>126.7605633802817</v>
      </c>
      <c r="W25" s="14">
        <f t="shared" si="7"/>
        <v>-7000</v>
      </c>
      <c r="X25" s="22">
        <f t="shared" si="8"/>
        <v>0.72</v>
      </c>
    </row>
    <row r="26" spans="2:24" ht="15" thickBot="1" x14ac:dyDescent="0.25">
      <c r="B26" s="4"/>
      <c r="C26" s="3" t="s">
        <v>12</v>
      </c>
      <c r="D26" s="31">
        <f>AVERAGE(T4:T34)</f>
        <v>20925.16129032258</v>
      </c>
      <c r="E26" s="5"/>
      <c r="G26" s="10">
        <v>23</v>
      </c>
      <c r="H26" s="18">
        <f t="shared" si="9"/>
        <v>45100</v>
      </c>
      <c r="I26" s="10" t="str">
        <f t="shared" si="0"/>
        <v>Fri</v>
      </c>
      <c r="J26" s="19">
        <v>7600</v>
      </c>
      <c r="K26" s="10">
        <v>54</v>
      </c>
      <c r="L26" s="20">
        <f t="shared" si="1"/>
        <v>140.74074074074073</v>
      </c>
      <c r="M26" s="10">
        <v>5100</v>
      </c>
      <c r="N26" s="10">
        <v>37</v>
      </c>
      <c r="O26" s="20">
        <f t="shared" si="2"/>
        <v>137.83783783783784</v>
      </c>
      <c r="P26" s="10">
        <v>1700</v>
      </c>
      <c r="Q26" s="10">
        <v>50</v>
      </c>
      <c r="R26" s="20">
        <f t="shared" si="3"/>
        <v>34</v>
      </c>
      <c r="S26" s="14">
        <v>25000</v>
      </c>
      <c r="T26" s="14">
        <f t="shared" si="4"/>
        <v>14400</v>
      </c>
      <c r="U26" s="14">
        <f t="shared" si="5"/>
        <v>141</v>
      </c>
      <c r="V26" s="21">
        <f t="shared" si="6"/>
        <v>102.12765957446808</v>
      </c>
      <c r="W26" s="14">
        <f t="shared" si="7"/>
        <v>-10600</v>
      </c>
      <c r="X26" s="22">
        <f t="shared" si="8"/>
        <v>0.57599999999999996</v>
      </c>
    </row>
    <row r="27" spans="2:24" ht="15" thickBot="1" x14ac:dyDescent="0.25">
      <c r="B27" s="4"/>
      <c r="C27" s="3"/>
      <c r="D27" s="23"/>
      <c r="E27" s="5"/>
      <c r="G27" s="10">
        <v>24</v>
      </c>
      <c r="H27" s="18">
        <f t="shared" si="9"/>
        <v>45101</v>
      </c>
      <c r="I27" s="10" t="str">
        <f t="shared" si="0"/>
        <v>Sat</v>
      </c>
      <c r="J27" s="19">
        <v>14200</v>
      </c>
      <c r="K27" s="10">
        <v>64</v>
      </c>
      <c r="L27" s="20">
        <f t="shared" si="1"/>
        <v>221.875</v>
      </c>
      <c r="M27" s="10">
        <v>5800</v>
      </c>
      <c r="N27" s="10">
        <v>45</v>
      </c>
      <c r="O27" s="20">
        <f t="shared" si="2"/>
        <v>128.88888888888889</v>
      </c>
      <c r="P27" s="10">
        <v>4200</v>
      </c>
      <c r="Q27" s="10">
        <v>64</v>
      </c>
      <c r="R27" s="20">
        <f t="shared" si="3"/>
        <v>65.625</v>
      </c>
      <c r="S27" s="14">
        <v>25000</v>
      </c>
      <c r="T27" s="14">
        <f t="shared" si="4"/>
        <v>24200</v>
      </c>
      <c r="U27" s="14">
        <f t="shared" si="5"/>
        <v>173</v>
      </c>
      <c r="V27" s="21">
        <f t="shared" si="6"/>
        <v>139.88439306358381</v>
      </c>
      <c r="W27" s="14">
        <f t="shared" si="7"/>
        <v>-800</v>
      </c>
      <c r="X27" s="22">
        <f t="shared" si="8"/>
        <v>0.96799999999999997</v>
      </c>
    </row>
    <row r="28" spans="2:24" ht="15" thickBot="1" x14ac:dyDescent="0.25">
      <c r="B28" s="4"/>
      <c r="C28" s="3" t="s">
        <v>13</v>
      </c>
      <c r="D28" s="24">
        <f>J35</f>
        <v>319680</v>
      </c>
      <c r="E28" s="5"/>
      <c r="G28" s="10">
        <v>25</v>
      </c>
      <c r="H28" s="18">
        <f t="shared" si="9"/>
        <v>45102</v>
      </c>
      <c r="I28" s="10" t="str">
        <f t="shared" si="0"/>
        <v>Sun</v>
      </c>
      <c r="J28" s="19">
        <v>6400</v>
      </c>
      <c r="K28" s="10">
        <v>61</v>
      </c>
      <c r="L28" s="20">
        <f t="shared" si="1"/>
        <v>104.91803278688525</v>
      </c>
      <c r="M28" s="10">
        <v>7400</v>
      </c>
      <c r="N28" s="10">
        <v>31</v>
      </c>
      <c r="O28" s="20">
        <f t="shared" si="2"/>
        <v>238.70967741935485</v>
      </c>
      <c r="P28" s="10">
        <v>8400</v>
      </c>
      <c r="Q28" s="10">
        <v>53</v>
      </c>
      <c r="R28" s="20">
        <f t="shared" si="3"/>
        <v>158.49056603773585</v>
      </c>
      <c r="S28" s="14">
        <v>25000</v>
      </c>
      <c r="T28" s="14">
        <f t="shared" si="4"/>
        <v>22200</v>
      </c>
      <c r="U28" s="14">
        <f t="shared" si="5"/>
        <v>145</v>
      </c>
      <c r="V28" s="21">
        <f t="shared" si="6"/>
        <v>153.10344827586206</v>
      </c>
      <c r="W28" s="14">
        <f t="shared" si="7"/>
        <v>-2800</v>
      </c>
      <c r="X28" s="22">
        <f t="shared" si="8"/>
        <v>0.88800000000000001</v>
      </c>
    </row>
    <row r="29" spans="2:24" ht="15" thickBot="1" x14ac:dyDescent="0.25">
      <c r="B29" s="4"/>
      <c r="C29" s="3" t="s">
        <v>14</v>
      </c>
      <c r="D29" s="24">
        <f>M35</f>
        <v>166800</v>
      </c>
      <c r="E29" s="5"/>
      <c r="G29" s="10">
        <v>26</v>
      </c>
      <c r="H29" s="18">
        <f t="shared" si="9"/>
        <v>45103</v>
      </c>
      <c r="I29" s="10" t="str">
        <f t="shared" si="0"/>
        <v>Mon</v>
      </c>
      <c r="J29" s="19">
        <v>7800</v>
      </c>
      <c r="K29" s="10">
        <v>69</v>
      </c>
      <c r="L29" s="20">
        <f t="shared" si="1"/>
        <v>113.04347826086956</v>
      </c>
      <c r="M29" s="10">
        <v>3600</v>
      </c>
      <c r="N29" s="10">
        <v>48</v>
      </c>
      <c r="O29" s="20">
        <f t="shared" si="2"/>
        <v>75</v>
      </c>
      <c r="P29" s="10">
        <v>2300</v>
      </c>
      <c r="Q29" s="10">
        <v>42</v>
      </c>
      <c r="R29" s="20">
        <f t="shared" si="3"/>
        <v>54.761904761904759</v>
      </c>
      <c r="S29" s="14">
        <v>25000</v>
      </c>
      <c r="T29" s="14">
        <f t="shared" si="4"/>
        <v>13700</v>
      </c>
      <c r="U29" s="14">
        <f t="shared" si="5"/>
        <v>159</v>
      </c>
      <c r="V29" s="21">
        <f t="shared" si="6"/>
        <v>86.163522012578611</v>
      </c>
      <c r="W29" s="14">
        <f t="shared" si="7"/>
        <v>-11300</v>
      </c>
      <c r="X29" s="22">
        <f t="shared" si="8"/>
        <v>0.54800000000000004</v>
      </c>
    </row>
    <row r="30" spans="2:24" ht="15" thickBot="1" x14ac:dyDescent="0.25">
      <c r="B30" s="4"/>
      <c r="C30" s="3" t="s">
        <v>15</v>
      </c>
      <c r="D30" s="24">
        <f>P35</f>
        <v>162200</v>
      </c>
      <c r="E30" s="5"/>
      <c r="G30" s="10">
        <v>27</v>
      </c>
      <c r="H30" s="18">
        <f t="shared" si="9"/>
        <v>45104</v>
      </c>
      <c r="I30" s="10" t="str">
        <f t="shared" si="0"/>
        <v>Tue</v>
      </c>
      <c r="J30" s="19">
        <v>17400</v>
      </c>
      <c r="K30" s="10">
        <v>58</v>
      </c>
      <c r="L30" s="20">
        <f t="shared" si="1"/>
        <v>300</v>
      </c>
      <c r="M30" s="10">
        <v>5900</v>
      </c>
      <c r="N30" s="10">
        <v>36</v>
      </c>
      <c r="O30" s="20">
        <f t="shared" si="2"/>
        <v>163.88888888888889</v>
      </c>
      <c r="P30" s="10">
        <v>6600</v>
      </c>
      <c r="Q30" s="10">
        <v>56</v>
      </c>
      <c r="R30" s="20">
        <f t="shared" si="3"/>
        <v>117.85714285714286</v>
      </c>
      <c r="S30" s="14">
        <v>25000</v>
      </c>
      <c r="T30" s="14">
        <f t="shared" si="4"/>
        <v>29900</v>
      </c>
      <c r="U30" s="14">
        <f t="shared" si="5"/>
        <v>150</v>
      </c>
      <c r="V30" s="21">
        <f t="shared" si="6"/>
        <v>199.33333333333334</v>
      </c>
      <c r="W30" s="14">
        <f t="shared" si="7"/>
        <v>4900</v>
      </c>
      <c r="X30" s="22">
        <f t="shared" si="8"/>
        <v>1.196</v>
      </c>
    </row>
    <row r="31" spans="2:24" ht="15" thickBot="1" x14ac:dyDescent="0.25">
      <c r="B31" s="4"/>
      <c r="C31" s="3"/>
      <c r="D31" s="23"/>
      <c r="E31" s="5"/>
      <c r="G31" s="10">
        <v>28</v>
      </c>
      <c r="H31" s="18">
        <f t="shared" si="9"/>
        <v>45105</v>
      </c>
      <c r="I31" s="10" t="str">
        <f t="shared" si="0"/>
        <v>Wed</v>
      </c>
      <c r="J31" s="19">
        <v>9500</v>
      </c>
      <c r="K31" s="10">
        <v>72</v>
      </c>
      <c r="L31" s="20">
        <f t="shared" si="1"/>
        <v>131.94444444444446</v>
      </c>
      <c r="M31" s="10">
        <v>5400</v>
      </c>
      <c r="N31" s="10">
        <v>50</v>
      </c>
      <c r="O31" s="20">
        <f t="shared" si="2"/>
        <v>108</v>
      </c>
      <c r="P31" s="10">
        <v>5900</v>
      </c>
      <c r="Q31" s="10">
        <v>60</v>
      </c>
      <c r="R31" s="20">
        <f t="shared" si="3"/>
        <v>98.333333333333329</v>
      </c>
      <c r="S31" s="14">
        <v>25000</v>
      </c>
      <c r="T31" s="14">
        <f t="shared" si="4"/>
        <v>20800</v>
      </c>
      <c r="U31" s="14">
        <f t="shared" si="5"/>
        <v>182</v>
      </c>
      <c r="V31" s="21">
        <f t="shared" si="6"/>
        <v>114.28571428571429</v>
      </c>
      <c r="W31" s="14">
        <f t="shared" si="7"/>
        <v>-4200</v>
      </c>
      <c r="X31" s="22">
        <f t="shared" si="8"/>
        <v>0.83199999999999996</v>
      </c>
    </row>
    <row r="32" spans="2:24" ht="15" thickBot="1" x14ac:dyDescent="0.25">
      <c r="B32" s="4"/>
      <c r="C32" s="3" t="s">
        <v>16</v>
      </c>
      <c r="D32" s="24">
        <f>SUM(D28:D30)</f>
        <v>648680</v>
      </c>
      <c r="E32" s="5"/>
      <c r="G32" s="10">
        <v>29</v>
      </c>
      <c r="H32" s="18">
        <f t="shared" si="9"/>
        <v>45106</v>
      </c>
      <c r="I32" s="10" t="str">
        <f t="shared" si="0"/>
        <v>Thu</v>
      </c>
      <c r="J32" s="19">
        <v>6200</v>
      </c>
      <c r="K32" s="10">
        <v>53</v>
      </c>
      <c r="L32" s="20">
        <f t="shared" si="1"/>
        <v>116.98113207547169</v>
      </c>
      <c r="M32" s="10">
        <v>3800</v>
      </c>
      <c r="N32" s="10">
        <v>33</v>
      </c>
      <c r="O32" s="20">
        <f t="shared" si="2"/>
        <v>115.15151515151516</v>
      </c>
      <c r="P32" s="10">
        <v>3800</v>
      </c>
      <c r="Q32" s="10">
        <v>44</v>
      </c>
      <c r="R32" s="20">
        <f t="shared" si="3"/>
        <v>86.36363636363636</v>
      </c>
      <c r="S32" s="14">
        <v>25000</v>
      </c>
      <c r="T32" s="14">
        <f t="shared" si="4"/>
        <v>13800</v>
      </c>
      <c r="U32" s="14">
        <f t="shared" si="5"/>
        <v>130</v>
      </c>
      <c r="V32" s="21">
        <f t="shared" si="6"/>
        <v>106.15384615384616</v>
      </c>
      <c r="W32" s="14">
        <f t="shared" si="7"/>
        <v>-11200</v>
      </c>
      <c r="X32" s="22">
        <f t="shared" si="8"/>
        <v>0.55200000000000005</v>
      </c>
    </row>
    <row r="33" spans="2:24" ht="15" thickBot="1" x14ac:dyDescent="0.25">
      <c r="B33" s="4"/>
      <c r="C33" s="3" t="s">
        <v>17</v>
      </c>
      <c r="D33" s="24">
        <v>685000</v>
      </c>
      <c r="E33" s="5"/>
      <c r="G33" s="10">
        <v>30</v>
      </c>
      <c r="H33" s="18">
        <f t="shared" si="9"/>
        <v>45107</v>
      </c>
      <c r="I33" s="10" t="str">
        <f t="shared" si="0"/>
        <v>Fri</v>
      </c>
      <c r="J33" s="19">
        <v>10800</v>
      </c>
      <c r="K33" s="10">
        <v>73</v>
      </c>
      <c r="L33" s="20">
        <f t="shared" si="1"/>
        <v>147.94520547945206</v>
      </c>
      <c r="M33" s="10">
        <v>7500</v>
      </c>
      <c r="N33" s="10">
        <v>44</v>
      </c>
      <c r="O33" s="20">
        <f t="shared" si="2"/>
        <v>170.45454545454547</v>
      </c>
      <c r="P33" s="10">
        <v>8000</v>
      </c>
      <c r="Q33" s="10">
        <v>48</v>
      </c>
      <c r="R33" s="20">
        <f t="shared" si="3"/>
        <v>166.66666666666666</v>
      </c>
      <c r="S33" s="14">
        <v>25000</v>
      </c>
      <c r="T33" s="14">
        <f t="shared" si="4"/>
        <v>26300</v>
      </c>
      <c r="U33" s="14">
        <f t="shared" si="5"/>
        <v>165</v>
      </c>
      <c r="V33" s="21">
        <f t="shared" si="6"/>
        <v>159.39393939393941</v>
      </c>
      <c r="W33" s="14">
        <f t="shared" si="7"/>
        <v>1300</v>
      </c>
      <c r="X33" s="22">
        <f t="shared" si="8"/>
        <v>1.052</v>
      </c>
    </row>
    <row r="34" spans="2:24" ht="15" thickBot="1" x14ac:dyDescent="0.25">
      <c r="B34" s="6"/>
      <c r="C34" s="3" t="s">
        <v>18</v>
      </c>
      <c r="D34" s="25">
        <f>D32-D33</f>
        <v>-36320</v>
      </c>
      <c r="E34" s="7"/>
      <c r="G34" s="10">
        <v>31</v>
      </c>
      <c r="H34" s="18" t="str">
        <f t="shared" si="9"/>
        <v>EOM</v>
      </c>
      <c r="I34" s="10" t="str">
        <f t="shared" si="0"/>
        <v>EOM</v>
      </c>
      <c r="J34" s="19">
        <v>8700</v>
      </c>
      <c r="K34" s="10">
        <v>57</v>
      </c>
      <c r="L34" s="20">
        <f t="shared" si="1"/>
        <v>152.63157894736841</v>
      </c>
      <c r="M34" s="10">
        <v>4600</v>
      </c>
      <c r="N34" s="10">
        <v>39</v>
      </c>
      <c r="O34" s="20">
        <f t="shared" si="2"/>
        <v>117.94871794871794</v>
      </c>
      <c r="P34" s="10">
        <v>1000</v>
      </c>
      <c r="Q34" s="10">
        <v>41</v>
      </c>
      <c r="R34" s="20">
        <f t="shared" si="3"/>
        <v>24.390243902439025</v>
      </c>
      <c r="S34" s="14">
        <v>25000</v>
      </c>
      <c r="T34" s="14">
        <f t="shared" si="4"/>
        <v>14300</v>
      </c>
      <c r="U34" s="14">
        <f t="shared" si="5"/>
        <v>137</v>
      </c>
      <c r="V34" s="21">
        <f t="shared" si="6"/>
        <v>104.37956204379562</v>
      </c>
      <c r="W34" s="14">
        <f t="shared" si="7"/>
        <v>-10700</v>
      </c>
      <c r="X34" s="22">
        <f t="shared" si="8"/>
        <v>0.57199999999999995</v>
      </c>
    </row>
    <row r="35" spans="2:24" ht="48.75" customHeight="1" thickBot="1" x14ac:dyDescent="0.4">
      <c r="B35" s="6"/>
      <c r="C35" s="8"/>
      <c r="D35" s="32">
        <f>(D32-D33)/D33</f>
        <v>-5.3021897810218981E-2</v>
      </c>
      <c r="E35" s="9"/>
      <c r="G35" s="45" t="s">
        <v>35</v>
      </c>
      <c r="H35" s="46"/>
      <c r="I35" s="47"/>
      <c r="J35" s="27">
        <f>SUM(J4:J34)</f>
        <v>319680</v>
      </c>
      <c r="K35" s="27">
        <f t="shared" ref="K35:U35" si="10">SUM(K4:K34)</f>
        <v>1978</v>
      </c>
      <c r="L35" s="27"/>
      <c r="M35" s="28">
        <f t="shared" si="10"/>
        <v>166800</v>
      </c>
      <c r="N35" s="28">
        <f t="shared" si="10"/>
        <v>1238</v>
      </c>
      <c r="O35" s="28"/>
      <c r="P35" s="29">
        <f t="shared" si="10"/>
        <v>162200</v>
      </c>
      <c r="Q35" s="29">
        <f t="shared" si="10"/>
        <v>1624</v>
      </c>
      <c r="R35" s="29"/>
      <c r="S35" s="30">
        <f t="shared" si="10"/>
        <v>775000</v>
      </c>
      <c r="T35" s="30">
        <f t="shared" si="10"/>
        <v>648680</v>
      </c>
      <c r="U35" s="30">
        <f t="shared" si="10"/>
        <v>4840</v>
      </c>
      <c r="V35" s="30"/>
      <c r="W35" s="30">
        <f t="shared" ref="W35" si="11">SUM(W4:W34)</f>
        <v>-126320</v>
      </c>
      <c r="X35" s="26"/>
    </row>
  </sheetData>
  <mergeCells count="8">
    <mergeCell ref="G35:I35"/>
    <mergeCell ref="B2:E2"/>
    <mergeCell ref="H2:R2"/>
    <mergeCell ref="S2:W2"/>
    <mergeCell ref="C16:C17"/>
    <mergeCell ref="D16:D17"/>
    <mergeCell ref="C19:C20"/>
    <mergeCell ref="D19:D20"/>
  </mergeCells>
  <conditionalFormatting sqref="I4:I34">
    <cfRule type="cellIs" dxfId="55" priority="7" operator="equal">
      <formula>"sun"</formula>
    </cfRule>
    <cfRule type="cellIs" dxfId="54" priority="8" operator="equal">
      <formula>"sat"</formula>
    </cfRule>
  </conditionalFormatting>
  <conditionalFormatting sqref="D35">
    <cfRule type="cellIs" dxfId="53" priority="3" operator="lessThan">
      <formula>0</formula>
    </cfRule>
    <cfRule type="cellIs" dxfId="52" priority="6" operator="greaterThan">
      <formula>0</formula>
    </cfRule>
  </conditionalFormatting>
  <conditionalFormatting sqref="D34">
    <cfRule type="cellIs" dxfId="51" priority="4" operator="lessThan">
      <formula>0</formula>
    </cfRule>
    <cfRule type="cellIs" dxfId="50" priority="5" operator="greaterThan">
      <formula>0</formula>
    </cfRule>
  </conditionalFormatting>
  <conditionalFormatting sqref="D22">
    <cfRule type="cellIs" dxfId="49" priority="1" operator="equal">
      <formula>"no"</formula>
    </cfRule>
    <cfRule type="cellIs" dxfId="48" priority="2" operator="equal">
      <formula>"yes"</formula>
    </cfRule>
  </conditionalFormatting>
  <dataValidations count="2">
    <dataValidation type="list" allowBlank="1" showInputMessage="1" showErrorMessage="1" sqref="D5">
      <formula1>"2020, 2021, 2022, 2023, 2024, 2025, 2026, 2027, 2028, 2029, 2030"</formula1>
    </dataValidation>
    <dataValidation type="list" allowBlank="1" showInputMessage="1" showErrorMessage="1" sqref="D3">
      <formula1>"JANUARY ,FEBRUARY, MARCH, APRIL, MAY, JUNE, JULY, AUGUST, SEPTEMBER, OCTOBER, NOVEMBER, DECEMBER"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5"/>
  <sheetViews>
    <sheetView showGridLines="0" topLeftCell="B1" zoomScale="70" zoomScaleNormal="70" workbookViewId="0">
      <selection activeCell="C6" sqref="C6"/>
    </sheetView>
  </sheetViews>
  <sheetFormatPr defaultRowHeight="14.25" x14ac:dyDescent="0.2"/>
  <cols>
    <col min="1" max="1" width="9.140625" style="1"/>
    <col min="2" max="2" width="3.7109375" style="1" customWidth="1"/>
    <col min="3" max="3" width="29.42578125" style="2" bestFit="1" customWidth="1"/>
    <col min="4" max="4" width="15.42578125" style="1" customWidth="1"/>
    <col min="5" max="6" width="9.140625" style="1"/>
    <col min="7" max="7" width="6.5703125" style="1" bestFit="1" customWidth="1"/>
    <col min="8" max="8" width="11.7109375" style="1" bestFit="1" customWidth="1"/>
    <col min="9" max="9" width="5.85546875" style="1" bestFit="1" customWidth="1"/>
    <col min="10" max="10" width="14.28515625" style="1" bestFit="1" customWidth="1"/>
    <col min="11" max="11" width="15.85546875" style="1" bestFit="1" customWidth="1"/>
    <col min="12" max="12" width="10.7109375" style="1" bestFit="1" customWidth="1"/>
    <col min="13" max="13" width="18.140625" style="1" bestFit="1" customWidth="1"/>
    <col min="14" max="14" width="19.7109375" style="1" bestFit="1" customWidth="1"/>
    <col min="15" max="15" width="10.7109375" style="1" bestFit="1" customWidth="1"/>
    <col min="16" max="16" width="15.7109375" style="1" bestFit="1" customWidth="1"/>
    <col min="17" max="17" width="17.28515625" style="1" bestFit="1" customWidth="1"/>
    <col min="18" max="18" width="10.7109375" style="1" bestFit="1" customWidth="1"/>
    <col min="19" max="19" width="14.28515625" style="1" bestFit="1" customWidth="1"/>
    <col min="20" max="20" width="11.85546875" style="1" bestFit="1" customWidth="1"/>
    <col min="21" max="21" width="13.5703125" style="1" bestFit="1" customWidth="1"/>
    <col min="22" max="22" width="10.7109375" style="1" bestFit="1" customWidth="1"/>
    <col min="23" max="23" width="20.85546875" style="1" customWidth="1"/>
    <col min="24" max="24" width="10.140625" style="1" customWidth="1"/>
    <col min="25" max="16384" width="9.140625" style="1"/>
  </cols>
  <sheetData>
    <row r="1" spans="2:24" ht="15" thickBot="1" x14ac:dyDescent="0.25"/>
    <row r="2" spans="2:24" ht="43.5" customHeight="1" thickBot="1" x14ac:dyDescent="0.35">
      <c r="B2" s="49" t="s">
        <v>19</v>
      </c>
      <c r="C2" s="50"/>
      <c r="D2" s="50"/>
      <c r="E2" s="51"/>
      <c r="H2" s="52" t="s">
        <v>31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 t="s">
        <v>32</v>
      </c>
      <c r="T2" s="52"/>
      <c r="U2" s="52"/>
      <c r="V2" s="52"/>
      <c r="W2" s="52"/>
    </row>
    <row r="3" spans="2:24" ht="15" thickBot="1" x14ac:dyDescent="0.25">
      <c r="B3" s="4"/>
      <c r="C3" s="3" t="s">
        <v>1</v>
      </c>
      <c r="D3" s="15" t="s">
        <v>40</v>
      </c>
      <c r="E3" s="5"/>
      <c r="G3" s="10" t="s">
        <v>0</v>
      </c>
      <c r="H3" s="10" t="s">
        <v>20</v>
      </c>
      <c r="I3" s="10" t="s">
        <v>21</v>
      </c>
      <c r="J3" s="11" t="s">
        <v>29</v>
      </c>
      <c r="K3" s="11" t="s">
        <v>22</v>
      </c>
      <c r="L3" s="11" t="s">
        <v>23</v>
      </c>
      <c r="M3" s="12" t="s">
        <v>14</v>
      </c>
      <c r="N3" s="12" t="s">
        <v>24</v>
      </c>
      <c r="O3" s="12" t="s">
        <v>23</v>
      </c>
      <c r="P3" s="13" t="s">
        <v>15</v>
      </c>
      <c r="Q3" s="13" t="s">
        <v>25</v>
      </c>
      <c r="R3" s="13" t="s">
        <v>23</v>
      </c>
      <c r="S3" s="26" t="s">
        <v>26</v>
      </c>
      <c r="T3" s="26" t="s">
        <v>16</v>
      </c>
      <c r="U3" s="26" t="s">
        <v>27</v>
      </c>
      <c r="V3" s="26" t="s">
        <v>23</v>
      </c>
      <c r="W3" s="26" t="s">
        <v>30</v>
      </c>
      <c r="X3" s="10" t="s">
        <v>28</v>
      </c>
    </row>
    <row r="4" spans="2:24" ht="15" thickBot="1" x14ac:dyDescent="0.25">
      <c r="B4" s="4"/>
      <c r="C4" s="3"/>
      <c r="D4" s="23"/>
      <c r="E4" s="5"/>
      <c r="G4" s="10">
        <v>1</v>
      </c>
      <c r="H4" s="18">
        <f>D7</f>
        <v>45108</v>
      </c>
      <c r="I4" s="10" t="str">
        <f>TEXT(H4,"DDD")</f>
        <v>Sat</v>
      </c>
      <c r="J4" s="10">
        <v>15000</v>
      </c>
      <c r="K4" s="10">
        <v>65</v>
      </c>
      <c r="L4" s="20">
        <f>IF(J4=0,"",J4/K4)</f>
        <v>230.76923076923077</v>
      </c>
      <c r="M4" s="10">
        <v>4500</v>
      </c>
      <c r="N4" s="10">
        <v>35</v>
      </c>
      <c r="O4" s="20">
        <f>IF(M4=0,"",M4/N4)</f>
        <v>128.57142857142858</v>
      </c>
      <c r="P4" s="10">
        <v>2500</v>
      </c>
      <c r="Q4" s="1">
        <v>55</v>
      </c>
      <c r="R4" s="20">
        <f>IF(P4=0,"",P4/Q4)</f>
        <v>45.454545454545453</v>
      </c>
      <c r="S4" s="14">
        <v>25000</v>
      </c>
      <c r="T4" s="14">
        <f>IF(J4=0,"",(J4+M4+P4))</f>
        <v>22000</v>
      </c>
      <c r="U4" s="14">
        <f>IF(T4="","",(K4+N4+Q4))</f>
        <v>155</v>
      </c>
      <c r="V4" s="21">
        <f>IF(U4="","",(T4/U4))</f>
        <v>141.93548387096774</v>
      </c>
      <c r="W4" s="14">
        <f>IFERROR(T4-S4,"")</f>
        <v>-3000</v>
      </c>
      <c r="X4" s="22">
        <f>IF(S4=0,"",T4/S4)</f>
        <v>0.88</v>
      </c>
    </row>
    <row r="5" spans="2:24" ht="15" thickBot="1" x14ac:dyDescent="0.25">
      <c r="B5" s="4"/>
      <c r="C5" s="3" t="s">
        <v>2</v>
      </c>
      <c r="D5" s="16">
        <v>2023</v>
      </c>
      <c r="E5" s="5"/>
      <c r="G5" s="10">
        <v>2</v>
      </c>
      <c r="H5" s="18">
        <f>IF(H4&lt;$D$9,H4+1,"EOM")</f>
        <v>45109</v>
      </c>
      <c r="I5" s="10" t="str">
        <f t="shared" ref="I5:I34" si="0">TEXT(H5,"DDD")</f>
        <v>Sun</v>
      </c>
      <c r="J5" s="10">
        <v>7200</v>
      </c>
      <c r="K5" s="10">
        <v>58</v>
      </c>
      <c r="L5" s="20">
        <f t="shared" ref="L5:L34" si="1">IF(J5=0,"",J5/K5)</f>
        <v>124.13793103448276</v>
      </c>
      <c r="M5" s="10">
        <v>6700</v>
      </c>
      <c r="N5" s="10">
        <v>42</v>
      </c>
      <c r="O5" s="20">
        <f t="shared" ref="O5:O34" si="2">IF(M5=0,"",M5/N5)</f>
        <v>159.52380952380952</v>
      </c>
      <c r="P5" s="10">
        <v>7200</v>
      </c>
      <c r="Q5" s="10">
        <v>42</v>
      </c>
      <c r="R5" s="20">
        <f t="shared" ref="R5:R34" si="3">IF(P5=0,"",P5/Q5)</f>
        <v>171.42857142857142</v>
      </c>
      <c r="S5" s="14">
        <v>25000</v>
      </c>
      <c r="T5" s="14">
        <f t="shared" ref="T5:T34" si="4">IF(J5=0,"",(J5+M5+P5))</f>
        <v>21100</v>
      </c>
      <c r="U5" s="14">
        <f t="shared" ref="U5:U34" si="5">IF(T5="","",(K5+N5+Q5))</f>
        <v>142</v>
      </c>
      <c r="V5" s="21">
        <f t="shared" ref="V5:V34" si="6">IF(U5="","",(T5/U5))</f>
        <v>148.59154929577466</v>
      </c>
      <c r="W5" s="14">
        <f t="shared" ref="W5:W34" si="7">IFERROR(T5-S5,"")</f>
        <v>-3900</v>
      </c>
      <c r="X5" s="22">
        <f t="shared" ref="X5:X34" si="8">IF(S5=0,"",T5/S5)</f>
        <v>0.84399999999999997</v>
      </c>
    </row>
    <row r="6" spans="2:24" ht="15" thickBot="1" x14ac:dyDescent="0.25">
      <c r="B6" s="4"/>
      <c r="C6" s="3"/>
      <c r="D6" s="23"/>
      <c r="E6" s="5"/>
      <c r="G6" s="10">
        <v>3</v>
      </c>
      <c r="H6" s="18">
        <f t="shared" ref="H6:H34" si="9">IF(H5&lt;$D$9,H5+1,"EOM")</f>
        <v>45110</v>
      </c>
      <c r="I6" s="10" t="str">
        <f t="shared" si="0"/>
        <v>Mon</v>
      </c>
      <c r="J6" s="10">
        <v>8300</v>
      </c>
      <c r="K6" s="10">
        <v>69</v>
      </c>
      <c r="L6" s="20">
        <f t="shared" si="1"/>
        <v>120.28985507246377</v>
      </c>
      <c r="M6" s="10">
        <v>7200</v>
      </c>
      <c r="N6" s="10">
        <v>37</v>
      </c>
      <c r="O6" s="20">
        <f t="shared" si="2"/>
        <v>194.59459459459458</v>
      </c>
      <c r="P6" s="10">
        <v>3400</v>
      </c>
      <c r="Q6" s="10">
        <v>60</v>
      </c>
      <c r="R6" s="20">
        <f t="shared" si="3"/>
        <v>56.666666666666664</v>
      </c>
      <c r="S6" s="14">
        <v>25000</v>
      </c>
      <c r="T6" s="14">
        <f t="shared" si="4"/>
        <v>18900</v>
      </c>
      <c r="U6" s="14">
        <f t="shared" si="5"/>
        <v>166</v>
      </c>
      <c r="V6" s="21">
        <f t="shared" si="6"/>
        <v>113.85542168674699</v>
      </c>
      <c r="W6" s="14">
        <f t="shared" si="7"/>
        <v>-6100</v>
      </c>
      <c r="X6" s="22">
        <f t="shared" si="8"/>
        <v>0.75600000000000001</v>
      </c>
    </row>
    <row r="7" spans="2:24" ht="15" thickBot="1" x14ac:dyDescent="0.25">
      <c r="B7" s="4"/>
      <c r="C7" s="3" t="s">
        <v>4</v>
      </c>
      <c r="D7" s="17">
        <f>DATEVALUE("1"&amp;D3&amp;D5)</f>
        <v>45108</v>
      </c>
      <c r="E7" s="5"/>
      <c r="G7" s="10">
        <v>4</v>
      </c>
      <c r="H7" s="18">
        <f t="shared" si="9"/>
        <v>45111</v>
      </c>
      <c r="I7" s="10" t="str">
        <f t="shared" si="0"/>
        <v>Tue</v>
      </c>
      <c r="J7" s="10">
        <v>8000</v>
      </c>
      <c r="K7" s="10">
        <v>53</v>
      </c>
      <c r="L7" s="20">
        <f t="shared" si="1"/>
        <v>150.9433962264151</v>
      </c>
      <c r="M7" s="10">
        <v>5200</v>
      </c>
      <c r="N7" s="10">
        <v>45</v>
      </c>
      <c r="O7" s="20">
        <f t="shared" si="2"/>
        <v>115.55555555555556</v>
      </c>
      <c r="P7" s="10">
        <v>8900</v>
      </c>
      <c r="Q7" s="10">
        <v>50</v>
      </c>
      <c r="R7" s="20">
        <f t="shared" si="3"/>
        <v>178</v>
      </c>
      <c r="S7" s="14">
        <v>25000</v>
      </c>
      <c r="T7" s="14">
        <f t="shared" si="4"/>
        <v>22100</v>
      </c>
      <c r="U7" s="14">
        <f t="shared" si="5"/>
        <v>148</v>
      </c>
      <c r="V7" s="21">
        <f t="shared" si="6"/>
        <v>149.32432432432432</v>
      </c>
      <c r="W7" s="14">
        <f t="shared" si="7"/>
        <v>-2900</v>
      </c>
      <c r="X7" s="22">
        <f t="shared" si="8"/>
        <v>0.88400000000000001</v>
      </c>
    </row>
    <row r="8" spans="2:24" ht="15" thickBot="1" x14ac:dyDescent="0.25">
      <c r="B8" s="4"/>
      <c r="C8" s="3"/>
      <c r="D8" s="23"/>
      <c r="E8" s="5"/>
      <c r="G8" s="10">
        <v>5</v>
      </c>
      <c r="H8" s="18">
        <f t="shared" si="9"/>
        <v>45112</v>
      </c>
      <c r="I8" s="10" t="str">
        <f t="shared" si="0"/>
        <v>Wed</v>
      </c>
      <c r="J8" s="10">
        <v>8000</v>
      </c>
      <c r="K8" s="10">
        <v>72</v>
      </c>
      <c r="L8" s="20">
        <f t="shared" si="1"/>
        <v>111.11111111111111</v>
      </c>
      <c r="M8" s="10">
        <v>3400</v>
      </c>
      <c r="N8" s="10">
        <v>33</v>
      </c>
      <c r="O8" s="20">
        <f t="shared" si="2"/>
        <v>103.03030303030303</v>
      </c>
      <c r="P8" s="10">
        <v>6100</v>
      </c>
      <c r="Q8" s="10">
        <v>48</v>
      </c>
      <c r="R8" s="20">
        <f t="shared" si="3"/>
        <v>127.08333333333333</v>
      </c>
      <c r="S8" s="14">
        <v>25000</v>
      </c>
      <c r="T8" s="14">
        <f t="shared" si="4"/>
        <v>17500</v>
      </c>
      <c r="U8" s="14">
        <f t="shared" si="5"/>
        <v>153</v>
      </c>
      <c r="V8" s="21">
        <f t="shared" si="6"/>
        <v>114.37908496732027</v>
      </c>
      <c r="W8" s="14">
        <f t="shared" si="7"/>
        <v>-7500</v>
      </c>
      <c r="X8" s="22">
        <f t="shared" si="8"/>
        <v>0.7</v>
      </c>
    </row>
    <row r="9" spans="2:24" ht="15" thickBot="1" x14ac:dyDescent="0.25">
      <c r="B9" s="4"/>
      <c r="C9" s="3" t="s">
        <v>3</v>
      </c>
      <c r="D9" s="17">
        <f>EOMONTH(D7,0)</f>
        <v>45138</v>
      </c>
      <c r="E9" s="5"/>
      <c r="G9" s="10">
        <v>6</v>
      </c>
      <c r="H9" s="18">
        <f t="shared" si="9"/>
        <v>45113</v>
      </c>
      <c r="I9" s="10" t="str">
        <f t="shared" si="0"/>
        <v>Thu</v>
      </c>
      <c r="J9" s="10">
        <v>9000</v>
      </c>
      <c r="K9" s="10">
        <v>61</v>
      </c>
      <c r="L9" s="20">
        <f t="shared" si="1"/>
        <v>147.54098360655738</v>
      </c>
      <c r="M9" s="10">
        <v>7800</v>
      </c>
      <c r="N9" s="10">
        <v>48</v>
      </c>
      <c r="O9" s="20">
        <f t="shared" si="2"/>
        <v>162.5</v>
      </c>
      <c r="P9" s="10">
        <v>4600</v>
      </c>
      <c r="Q9" s="10">
        <v>63</v>
      </c>
      <c r="R9" s="20">
        <f t="shared" si="3"/>
        <v>73.015873015873012</v>
      </c>
      <c r="S9" s="14">
        <v>25000</v>
      </c>
      <c r="T9" s="14">
        <f t="shared" si="4"/>
        <v>21400</v>
      </c>
      <c r="U9" s="14">
        <f t="shared" si="5"/>
        <v>172</v>
      </c>
      <c r="V9" s="21">
        <f t="shared" si="6"/>
        <v>124.41860465116279</v>
      </c>
      <c r="W9" s="14">
        <f t="shared" si="7"/>
        <v>-3600</v>
      </c>
      <c r="X9" s="22">
        <f t="shared" si="8"/>
        <v>0.85599999999999998</v>
      </c>
    </row>
    <row r="10" spans="2:24" ht="15" thickBot="1" x14ac:dyDescent="0.25">
      <c r="B10" s="4"/>
      <c r="C10" s="3"/>
      <c r="D10" s="23"/>
      <c r="E10" s="5"/>
      <c r="G10" s="10">
        <v>7</v>
      </c>
      <c r="H10" s="18">
        <f t="shared" si="9"/>
        <v>45114</v>
      </c>
      <c r="I10" s="10" t="str">
        <f t="shared" si="0"/>
        <v>Fri</v>
      </c>
      <c r="J10" s="10">
        <v>17000</v>
      </c>
      <c r="K10" s="10">
        <v>66</v>
      </c>
      <c r="L10" s="20">
        <f t="shared" si="1"/>
        <v>257.57575757575756</v>
      </c>
      <c r="M10" s="10">
        <v>6300</v>
      </c>
      <c r="N10" s="10">
        <v>39</v>
      </c>
      <c r="O10" s="20">
        <f t="shared" si="2"/>
        <v>161.53846153846155</v>
      </c>
      <c r="P10" s="10">
        <v>1300</v>
      </c>
      <c r="Q10" s="10">
        <v>57</v>
      </c>
      <c r="R10" s="20">
        <f t="shared" si="3"/>
        <v>22.807017543859651</v>
      </c>
      <c r="S10" s="14">
        <v>25000</v>
      </c>
      <c r="T10" s="14">
        <f t="shared" si="4"/>
        <v>24600</v>
      </c>
      <c r="U10" s="14">
        <f t="shared" si="5"/>
        <v>162</v>
      </c>
      <c r="V10" s="21">
        <f t="shared" si="6"/>
        <v>151.85185185185185</v>
      </c>
      <c r="W10" s="14">
        <f t="shared" si="7"/>
        <v>-400</v>
      </c>
      <c r="X10" s="22">
        <f t="shared" si="8"/>
        <v>0.98399999999999999</v>
      </c>
    </row>
    <row r="11" spans="2:24" ht="15" thickBot="1" x14ac:dyDescent="0.25">
      <c r="B11" s="4"/>
      <c r="C11" s="3" t="s">
        <v>5</v>
      </c>
      <c r="D11" s="24">
        <f>COUNT(H4:H34)</f>
        <v>31</v>
      </c>
      <c r="E11" s="5"/>
      <c r="G11" s="10">
        <v>8</v>
      </c>
      <c r="H11" s="18">
        <f t="shared" si="9"/>
        <v>45115</v>
      </c>
      <c r="I11" s="10" t="str">
        <f t="shared" si="0"/>
        <v>Sat</v>
      </c>
      <c r="J11" s="10">
        <v>20000</v>
      </c>
      <c r="K11" s="10">
        <v>74</v>
      </c>
      <c r="L11" s="20">
        <f t="shared" si="1"/>
        <v>270.27027027027026</v>
      </c>
      <c r="M11" s="10">
        <v>3900</v>
      </c>
      <c r="N11" s="10">
        <v>31</v>
      </c>
      <c r="O11" s="20">
        <f t="shared" si="2"/>
        <v>125.80645161290323</v>
      </c>
      <c r="P11" s="10">
        <v>7800</v>
      </c>
      <c r="Q11" s="10">
        <v>44</v>
      </c>
      <c r="R11" s="20">
        <f t="shared" si="3"/>
        <v>177.27272727272728</v>
      </c>
      <c r="S11" s="14">
        <v>25000</v>
      </c>
      <c r="T11" s="14">
        <f t="shared" si="4"/>
        <v>31700</v>
      </c>
      <c r="U11" s="14">
        <f t="shared" si="5"/>
        <v>149</v>
      </c>
      <c r="V11" s="21">
        <f t="shared" si="6"/>
        <v>212.75167785234899</v>
      </c>
      <c r="W11" s="14">
        <f t="shared" si="7"/>
        <v>6700</v>
      </c>
      <c r="X11" s="22">
        <f t="shared" si="8"/>
        <v>1.268</v>
      </c>
    </row>
    <row r="12" spans="2:24" ht="15" thickBot="1" x14ac:dyDescent="0.25">
      <c r="B12" s="4"/>
      <c r="C12" s="3"/>
      <c r="D12" s="23"/>
      <c r="E12" s="5"/>
      <c r="G12" s="10">
        <v>9</v>
      </c>
      <c r="H12" s="18">
        <f t="shared" si="9"/>
        <v>45116</v>
      </c>
      <c r="I12" s="10" t="str">
        <f t="shared" si="0"/>
        <v>Sun</v>
      </c>
      <c r="J12" s="10">
        <v>5000</v>
      </c>
      <c r="K12" s="10">
        <v>59</v>
      </c>
      <c r="L12" s="20">
        <f t="shared" si="1"/>
        <v>84.745762711864401</v>
      </c>
      <c r="M12" s="10">
        <v>7600</v>
      </c>
      <c r="N12" s="10">
        <v>50</v>
      </c>
      <c r="O12" s="20">
        <f t="shared" si="2"/>
        <v>152</v>
      </c>
      <c r="P12" s="10">
        <v>5500</v>
      </c>
      <c r="Q12" s="10">
        <v>61</v>
      </c>
      <c r="R12" s="20">
        <f t="shared" si="3"/>
        <v>90.163934426229503</v>
      </c>
      <c r="S12" s="14">
        <v>25000</v>
      </c>
      <c r="T12" s="14">
        <f t="shared" si="4"/>
        <v>18100</v>
      </c>
      <c r="U12" s="14">
        <f t="shared" si="5"/>
        <v>170</v>
      </c>
      <c r="V12" s="21">
        <f t="shared" si="6"/>
        <v>106.47058823529412</v>
      </c>
      <c r="W12" s="14">
        <f t="shared" si="7"/>
        <v>-6900</v>
      </c>
      <c r="X12" s="22">
        <f t="shared" si="8"/>
        <v>0.72399999999999998</v>
      </c>
    </row>
    <row r="13" spans="2:24" ht="15" thickBot="1" x14ac:dyDescent="0.25">
      <c r="B13" s="4"/>
      <c r="C13" s="3" t="s">
        <v>6</v>
      </c>
      <c r="D13" s="24">
        <f>COUNTIF(I4:EI34,"Sat")</f>
        <v>5</v>
      </c>
      <c r="E13" s="5"/>
      <c r="G13" s="10">
        <v>10</v>
      </c>
      <c r="H13" s="18">
        <f t="shared" si="9"/>
        <v>45117</v>
      </c>
      <c r="I13" s="10" t="str">
        <f t="shared" si="0"/>
        <v>Mon</v>
      </c>
      <c r="J13" s="19">
        <v>14500</v>
      </c>
      <c r="K13" s="10">
        <v>56</v>
      </c>
      <c r="L13" s="20">
        <f t="shared" si="1"/>
        <v>258.92857142857144</v>
      </c>
      <c r="M13" s="10">
        <v>4200</v>
      </c>
      <c r="N13" s="10">
        <v>66</v>
      </c>
      <c r="O13" s="20">
        <f t="shared" si="2"/>
        <v>63.636363636363633</v>
      </c>
      <c r="P13" s="10">
        <v>3200</v>
      </c>
      <c r="Q13" s="10">
        <v>52</v>
      </c>
      <c r="R13" s="20">
        <f t="shared" si="3"/>
        <v>61.53846153846154</v>
      </c>
      <c r="S13" s="14">
        <v>25000</v>
      </c>
      <c r="T13" s="14">
        <f t="shared" si="4"/>
        <v>21900</v>
      </c>
      <c r="U13" s="14">
        <f t="shared" si="5"/>
        <v>174</v>
      </c>
      <c r="V13" s="21">
        <f t="shared" si="6"/>
        <v>125.86206896551724</v>
      </c>
      <c r="W13" s="14">
        <f t="shared" si="7"/>
        <v>-3100</v>
      </c>
      <c r="X13" s="22">
        <f t="shared" si="8"/>
        <v>0.876</v>
      </c>
    </row>
    <row r="14" spans="2:24" ht="15" thickBot="1" x14ac:dyDescent="0.25">
      <c r="B14" s="4"/>
      <c r="C14" s="3" t="s">
        <v>7</v>
      </c>
      <c r="D14" s="24">
        <f>COUNTIF(I4:I34,"Sun")</f>
        <v>5</v>
      </c>
      <c r="E14" s="5"/>
      <c r="G14" s="10">
        <v>11</v>
      </c>
      <c r="H14" s="18">
        <f t="shared" si="9"/>
        <v>45118</v>
      </c>
      <c r="I14" s="10" t="str">
        <f t="shared" si="0"/>
        <v>Tue</v>
      </c>
      <c r="J14" s="19">
        <v>18000</v>
      </c>
      <c r="K14" s="10">
        <v>68</v>
      </c>
      <c r="L14" s="20">
        <f t="shared" si="1"/>
        <v>264.70588235294116</v>
      </c>
      <c r="M14" s="10">
        <v>5700</v>
      </c>
      <c r="N14" s="10">
        <v>44</v>
      </c>
      <c r="O14" s="20">
        <f t="shared" si="2"/>
        <v>129.54545454545453</v>
      </c>
      <c r="P14" s="10">
        <v>4900</v>
      </c>
      <c r="Q14" s="10">
        <v>54</v>
      </c>
      <c r="R14" s="20">
        <f t="shared" si="3"/>
        <v>90.740740740740748</v>
      </c>
      <c r="S14" s="14">
        <v>25000</v>
      </c>
      <c r="T14" s="14">
        <f t="shared" si="4"/>
        <v>28600</v>
      </c>
      <c r="U14" s="14">
        <f t="shared" si="5"/>
        <v>166</v>
      </c>
      <c r="V14" s="21">
        <f t="shared" si="6"/>
        <v>172.28915662650601</v>
      </c>
      <c r="W14" s="14">
        <f t="shared" si="7"/>
        <v>3600</v>
      </c>
      <c r="X14" s="22">
        <f t="shared" si="8"/>
        <v>1.1439999999999999</v>
      </c>
    </row>
    <row r="15" spans="2:24" ht="15" thickBot="1" x14ac:dyDescent="0.25">
      <c r="B15" s="4"/>
      <c r="C15" s="3"/>
      <c r="D15" s="23"/>
      <c r="E15" s="5"/>
      <c r="G15" s="10">
        <v>12</v>
      </c>
      <c r="H15" s="18">
        <f t="shared" si="9"/>
        <v>45119</v>
      </c>
      <c r="I15" s="10" t="str">
        <f t="shared" si="0"/>
        <v>Wed</v>
      </c>
      <c r="J15" s="19">
        <v>9200</v>
      </c>
      <c r="K15" s="10">
        <v>63</v>
      </c>
      <c r="L15" s="20">
        <f t="shared" si="1"/>
        <v>146.03174603174602</v>
      </c>
      <c r="M15" s="10">
        <v>6000</v>
      </c>
      <c r="N15" s="10">
        <v>38</v>
      </c>
      <c r="O15" s="20">
        <f t="shared" si="2"/>
        <v>157.89473684210526</v>
      </c>
      <c r="P15" s="10">
        <v>6700</v>
      </c>
      <c r="Q15" s="10">
        <v>43</v>
      </c>
      <c r="R15" s="20">
        <f t="shared" si="3"/>
        <v>155.81395348837211</v>
      </c>
      <c r="S15" s="14">
        <v>25000</v>
      </c>
      <c r="T15" s="14">
        <f t="shared" si="4"/>
        <v>21900</v>
      </c>
      <c r="U15" s="14">
        <f t="shared" si="5"/>
        <v>144</v>
      </c>
      <c r="V15" s="21">
        <f t="shared" si="6"/>
        <v>152.08333333333334</v>
      </c>
      <c r="W15" s="14">
        <f t="shared" si="7"/>
        <v>-3100</v>
      </c>
      <c r="X15" s="22">
        <f t="shared" si="8"/>
        <v>0.876</v>
      </c>
    </row>
    <row r="16" spans="2:24" x14ac:dyDescent="0.2">
      <c r="B16" s="4"/>
      <c r="C16" s="48" t="s">
        <v>8</v>
      </c>
      <c r="D16" s="53">
        <f>MAX(T4:T34)</f>
        <v>31700</v>
      </c>
      <c r="E16" s="5"/>
      <c r="G16" s="10">
        <v>13</v>
      </c>
      <c r="H16" s="18">
        <f t="shared" si="9"/>
        <v>45120</v>
      </c>
      <c r="I16" s="10" t="str">
        <f t="shared" si="0"/>
        <v>Thu</v>
      </c>
      <c r="J16" s="19">
        <v>7600</v>
      </c>
      <c r="K16" s="10">
        <v>55</v>
      </c>
      <c r="L16" s="20">
        <f t="shared" si="1"/>
        <v>138.18181818181819</v>
      </c>
      <c r="M16" s="10">
        <v>4800</v>
      </c>
      <c r="N16" s="10">
        <v>46</v>
      </c>
      <c r="O16" s="20">
        <f t="shared" si="2"/>
        <v>104.34782608695652</v>
      </c>
      <c r="P16" s="10">
        <v>7100</v>
      </c>
      <c r="Q16" s="10">
        <v>58</v>
      </c>
      <c r="R16" s="20">
        <f t="shared" si="3"/>
        <v>122.41379310344827</v>
      </c>
      <c r="S16" s="14">
        <v>25000</v>
      </c>
      <c r="T16" s="14">
        <f t="shared" si="4"/>
        <v>19500</v>
      </c>
      <c r="U16" s="14">
        <f t="shared" si="5"/>
        <v>159</v>
      </c>
      <c r="V16" s="21">
        <f t="shared" si="6"/>
        <v>122.64150943396227</v>
      </c>
      <c r="W16" s="14">
        <f t="shared" si="7"/>
        <v>-5500</v>
      </c>
      <c r="X16" s="22">
        <f t="shared" si="8"/>
        <v>0.78</v>
      </c>
    </row>
    <row r="17" spans="2:24" ht="15" customHeight="1" thickBot="1" x14ac:dyDescent="0.25">
      <c r="B17" s="4"/>
      <c r="C17" s="48"/>
      <c r="D17" s="54"/>
      <c r="E17" s="5"/>
      <c r="G17" s="10">
        <v>14</v>
      </c>
      <c r="H17" s="18">
        <f t="shared" si="9"/>
        <v>45121</v>
      </c>
      <c r="I17" s="10" t="str">
        <f t="shared" si="0"/>
        <v>Fri</v>
      </c>
      <c r="J17" s="19">
        <v>10000</v>
      </c>
      <c r="K17" s="10">
        <v>71</v>
      </c>
      <c r="L17" s="20">
        <f t="shared" si="1"/>
        <v>140.8450704225352</v>
      </c>
      <c r="M17" s="10">
        <v>6900</v>
      </c>
      <c r="N17" s="10">
        <v>32</v>
      </c>
      <c r="O17" s="20">
        <f t="shared" si="2"/>
        <v>215.625</v>
      </c>
      <c r="P17" s="10">
        <v>4000</v>
      </c>
      <c r="Q17" s="10">
        <v>46</v>
      </c>
      <c r="R17" s="20">
        <f t="shared" si="3"/>
        <v>86.956521739130437</v>
      </c>
      <c r="S17" s="14">
        <v>25000</v>
      </c>
      <c r="T17" s="14">
        <f t="shared" si="4"/>
        <v>20900</v>
      </c>
      <c r="U17" s="14">
        <f t="shared" si="5"/>
        <v>149</v>
      </c>
      <c r="V17" s="21">
        <f t="shared" si="6"/>
        <v>140.26845637583892</v>
      </c>
      <c r="W17" s="14">
        <f t="shared" si="7"/>
        <v>-4100</v>
      </c>
      <c r="X17" s="22">
        <f t="shared" si="8"/>
        <v>0.83599999999999997</v>
      </c>
    </row>
    <row r="18" spans="2:24" ht="15" thickBot="1" x14ac:dyDescent="0.25">
      <c r="B18" s="4"/>
      <c r="C18" s="3"/>
      <c r="D18" s="23"/>
      <c r="E18" s="5"/>
      <c r="G18" s="10">
        <v>15</v>
      </c>
      <c r="H18" s="18">
        <f t="shared" si="9"/>
        <v>45122</v>
      </c>
      <c r="I18" s="10" t="str">
        <f t="shared" si="0"/>
        <v>Sat</v>
      </c>
      <c r="J18" s="19">
        <v>11000</v>
      </c>
      <c r="K18" s="10">
        <v>64</v>
      </c>
      <c r="L18" s="20">
        <f t="shared" si="1"/>
        <v>171.875</v>
      </c>
      <c r="M18" s="10">
        <v>5300</v>
      </c>
      <c r="N18" s="10">
        <v>41</v>
      </c>
      <c r="O18" s="20">
        <f t="shared" si="2"/>
        <v>129.26829268292684</v>
      </c>
      <c r="P18" s="10">
        <v>2100</v>
      </c>
      <c r="Q18" s="10">
        <v>65</v>
      </c>
      <c r="R18" s="20">
        <f t="shared" si="3"/>
        <v>32.307692307692307</v>
      </c>
      <c r="S18" s="14">
        <v>25000</v>
      </c>
      <c r="T18" s="14">
        <f t="shared" si="4"/>
        <v>18400</v>
      </c>
      <c r="U18" s="14">
        <f t="shared" si="5"/>
        <v>170</v>
      </c>
      <c r="V18" s="21">
        <f t="shared" si="6"/>
        <v>108.23529411764706</v>
      </c>
      <c r="W18" s="14">
        <f t="shared" si="7"/>
        <v>-6600</v>
      </c>
      <c r="X18" s="22">
        <f t="shared" si="8"/>
        <v>0.73599999999999999</v>
      </c>
    </row>
    <row r="19" spans="2:24" x14ac:dyDescent="0.2">
      <c r="B19" s="4"/>
      <c r="C19" s="48" t="s">
        <v>9</v>
      </c>
      <c r="D19" s="53">
        <f>MIN(T4:T34)</f>
        <v>13700</v>
      </c>
      <c r="E19" s="5"/>
      <c r="G19" s="10">
        <v>16</v>
      </c>
      <c r="H19" s="18">
        <f t="shared" si="9"/>
        <v>45123</v>
      </c>
      <c r="I19" s="10" t="str">
        <f t="shared" si="0"/>
        <v>Sun</v>
      </c>
      <c r="J19" s="19">
        <v>13500</v>
      </c>
      <c r="K19" s="10">
        <v>70</v>
      </c>
      <c r="L19" s="20">
        <f t="shared" si="1"/>
        <v>192.85714285714286</v>
      </c>
      <c r="M19" s="10">
        <v>7300</v>
      </c>
      <c r="N19" s="10">
        <v>49</v>
      </c>
      <c r="O19" s="20">
        <f t="shared" si="2"/>
        <v>148.9795918367347</v>
      </c>
      <c r="P19" s="10">
        <v>5800</v>
      </c>
      <c r="Q19" s="10">
        <v>51</v>
      </c>
      <c r="R19" s="20">
        <f t="shared" si="3"/>
        <v>113.72549019607843</v>
      </c>
      <c r="S19" s="14">
        <v>25000</v>
      </c>
      <c r="T19" s="14">
        <f t="shared" si="4"/>
        <v>26600</v>
      </c>
      <c r="U19" s="14">
        <f t="shared" si="5"/>
        <v>170</v>
      </c>
      <c r="V19" s="21">
        <f t="shared" si="6"/>
        <v>156.47058823529412</v>
      </c>
      <c r="W19" s="14">
        <f t="shared" si="7"/>
        <v>1600</v>
      </c>
      <c r="X19" s="22">
        <f t="shared" si="8"/>
        <v>1.0640000000000001</v>
      </c>
    </row>
    <row r="20" spans="2:24" ht="15" customHeight="1" thickBot="1" x14ac:dyDescent="0.25">
      <c r="B20" s="4"/>
      <c r="C20" s="48"/>
      <c r="D20" s="54"/>
      <c r="E20" s="5"/>
      <c r="G20" s="10">
        <v>17</v>
      </c>
      <c r="H20" s="18">
        <f t="shared" si="9"/>
        <v>45124</v>
      </c>
      <c r="I20" s="10" t="str">
        <f t="shared" si="0"/>
        <v>Mon</v>
      </c>
      <c r="J20" s="19">
        <v>6700</v>
      </c>
      <c r="K20" s="10">
        <v>60</v>
      </c>
      <c r="L20" s="20">
        <f t="shared" si="1"/>
        <v>111.66666666666667</v>
      </c>
      <c r="M20" s="10">
        <v>6200</v>
      </c>
      <c r="N20" s="10">
        <v>34</v>
      </c>
      <c r="O20" s="20">
        <f t="shared" si="2"/>
        <v>182.35294117647058</v>
      </c>
      <c r="P20" s="10">
        <v>8700</v>
      </c>
      <c r="Q20" s="10">
        <v>59</v>
      </c>
      <c r="R20" s="20">
        <f t="shared" si="3"/>
        <v>147.45762711864407</v>
      </c>
      <c r="S20" s="14">
        <v>25000</v>
      </c>
      <c r="T20" s="14">
        <f t="shared" si="4"/>
        <v>21600</v>
      </c>
      <c r="U20" s="14">
        <f t="shared" si="5"/>
        <v>153</v>
      </c>
      <c r="V20" s="21">
        <f t="shared" si="6"/>
        <v>141.1764705882353</v>
      </c>
      <c r="W20" s="14">
        <f t="shared" si="7"/>
        <v>-3400</v>
      </c>
      <c r="X20" s="22">
        <f t="shared" si="8"/>
        <v>0.86399999999999999</v>
      </c>
    </row>
    <row r="21" spans="2:24" ht="15" thickBot="1" x14ac:dyDescent="0.25">
      <c r="B21" s="4"/>
      <c r="C21" s="3"/>
      <c r="D21" s="23"/>
      <c r="E21" s="5"/>
      <c r="G21" s="10">
        <v>18</v>
      </c>
      <c r="H21" s="18">
        <f t="shared" si="9"/>
        <v>45125</v>
      </c>
      <c r="I21" s="10" t="str">
        <f t="shared" si="0"/>
        <v>Tue</v>
      </c>
      <c r="J21" s="19">
        <v>8800</v>
      </c>
      <c r="K21" s="10">
        <v>75</v>
      </c>
      <c r="L21" s="20">
        <f t="shared" si="1"/>
        <v>117.33333333333333</v>
      </c>
      <c r="M21" s="10">
        <v>3100</v>
      </c>
      <c r="N21" s="10">
        <v>47</v>
      </c>
      <c r="O21" s="20">
        <f t="shared" si="2"/>
        <v>65.957446808510639</v>
      </c>
      <c r="P21" s="10">
        <v>2900</v>
      </c>
      <c r="Q21" s="10">
        <v>47</v>
      </c>
      <c r="R21" s="20">
        <f t="shared" si="3"/>
        <v>61.702127659574465</v>
      </c>
      <c r="S21" s="14">
        <v>25000</v>
      </c>
      <c r="T21" s="14">
        <f t="shared" si="4"/>
        <v>14800</v>
      </c>
      <c r="U21" s="14">
        <f t="shared" si="5"/>
        <v>169</v>
      </c>
      <c r="V21" s="21">
        <f t="shared" si="6"/>
        <v>87.573964497041416</v>
      </c>
      <c r="W21" s="14">
        <f t="shared" si="7"/>
        <v>-10200</v>
      </c>
      <c r="X21" s="22">
        <f t="shared" si="8"/>
        <v>0.59199999999999997</v>
      </c>
    </row>
    <row r="22" spans="2:24" ht="15" thickBot="1" x14ac:dyDescent="0.25">
      <c r="B22" s="4"/>
      <c r="C22" s="3" t="s">
        <v>10</v>
      </c>
      <c r="D22" s="24" t="str">
        <f>IF(T35&gt;S35,"yes","no")</f>
        <v>no</v>
      </c>
      <c r="E22" s="5"/>
      <c r="G22" s="10">
        <v>19</v>
      </c>
      <c r="H22" s="18">
        <f t="shared" si="9"/>
        <v>45126</v>
      </c>
      <c r="I22" s="10" t="str">
        <f t="shared" si="0"/>
        <v>Wed</v>
      </c>
      <c r="J22" s="19">
        <v>9500</v>
      </c>
      <c r="K22" s="10">
        <v>62</v>
      </c>
      <c r="L22" s="20">
        <f t="shared" si="1"/>
        <v>153.2258064516129</v>
      </c>
      <c r="M22" s="10">
        <v>4900</v>
      </c>
      <c r="N22" s="10">
        <v>30</v>
      </c>
      <c r="O22" s="20">
        <f t="shared" si="2"/>
        <v>163.33333333333334</v>
      </c>
      <c r="P22" s="10">
        <v>7500</v>
      </c>
      <c r="Q22" s="10">
        <v>49</v>
      </c>
      <c r="R22" s="20">
        <f t="shared" si="3"/>
        <v>153.0612244897959</v>
      </c>
      <c r="S22" s="14">
        <v>25000</v>
      </c>
      <c r="T22" s="14">
        <f t="shared" si="4"/>
        <v>21900</v>
      </c>
      <c r="U22" s="14">
        <f t="shared" si="5"/>
        <v>141</v>
      </c>
      <c r="V22" s="21">
        <f t="shared" si="6"/>
        <v>155.31914893617022</v>
      </c>
      <c r="W22" s="14">
        <f t="shared" si="7"/>
        <v>-3100</v>
      </c>
      <c r="X22" s="22">
        <f t="shared" si="8"/>
        <v>0.876</v>
      </c>
    </row>
    <row r="23" spans="2:24" ht="15" thickBot="1" x14ac:dyDescent="0.25">
      <c r="B23" s="4"/>
      <c r="C23" s="3"/>
      <c r="D23" s="23"/>
      <c r="E23" s="5"/>
      <c r="G23" s="10">
        <v>20</v>
      </c>
      <c r="H23" s="18">
        <f t="shared" si="9"/>
        <v>45127</v>
      </c>
      <c r="I23" s="10" t="str">
        <f t="shared" si="0"/>
        <v>Thu</v>
      </c>
      <c r="J23" s="19">
        <v>11500</v>
      </c>
      <c r="K23" s="10">
        <v>67</v>
      </c>
      <c r="L23" s="20">
        <f t="shared" si="1"/>
        <v>171.64179104477611</v>
      </c>
      <c r="M23" s="10">
        <v>7000</v>
      </c>
      <c r="N23" s="10">
        <v>40</v>
      </c>
      <c r="O23" s="20">
        <f t="shared" si="2"/>
        <v>175</v>
      </c>
      <c r="P23" s="10">
        <v>8100</v>
      </c>
      <c r="Q23" s="10">
        <v>45</v>
      </c>
      <c r="R23" s="20">
        <f t="shared" si="3"/>
        <v>180</v>
      </c>
      <c r="S23" s="14">
        <v>25000</v>
      </c>
      <c r="T23" s="14">
        <f t="shared" si="4"/>
        <v>26600</v>
      </c>
      <c r="U23" s="14">
        <f t="shared" si="5"/>
        <v>152</v>
      </c>
      <c r="V23" s="21">
        <f t="shared" si="6"/>
        <v>175</v>
      </c>
      <c r="W23" s="14">
        <f t="shared" si="7"/>
        <v>1600</v>
      </c>
      <c r="X23" s="22">
        <f t="shared" si="8"/>
        <v>1.0640000000000001</v>
      </c>
    </row>
    <row r="24" spans="2:24" ht="15" thickBot="1" x14ac:dyDescent="0.25">
      <c r="B24" s="4"/>
      <c r="C24" s="3" t="s">
        <v>11</v>
      </c>
      <c r="D24" s="24">
        <f>T35</f>
        <v>662000</v>
      </c>
      <c r="E24" s="5"/>
      <c r="G24" s="10">
        <v>21</v>
      </c>
      <c r="H24" s="18">
        <f t="shared" si="9"/>
        <v>45128</v>
      </c>
      <c r="I24" s="10" t="str">
        <f t="shared" si="0"/>
        <v>Fri</v>
      </c>
      <c r="J24" s="19">
        <v>12300</v>
      </c>
      <c r="K24" s="10">
        <v>77</v>
      </c>
      <c r="L24" s="20">
        <f t="shared" si="1"/>
        <v>159.74025974025975</v>
      </c>
      <c r="M24" s="10">
        <v>5600</v>
      </c>
      <c r="N24" s="10">
        <v>43</v>
      </c>
      <c r="O24" s="20">
        <f t="shared" si="2"/>
        <v>130.23255813953489</v>
      </c>
      <c r="P24" s="10">
        <v>6400</v>
      </c>
      <c r="Q24" s="10">
        <v>62</v>
      </c>
      <c r="R24" s="20">
        <f t="shared" si="3"/>
        <v>103.2258064516129</v>
      </c>
      <c r="S24" s="14">
        <v>25000</v>
      </c>
      <c r="T24" s="14">
        <f t="shared" si="4"/>
        <v>24300</v>
      </c>
      <c r="U24" s="14">
        <f t="shared" si="5"/>
        <v>182</v>
      </c>
      <c r="V24" s="21">
        <f t="shared" si="6"/>
        <v>133.5164835164835</v>
      </c>
      <c r="W24" s="14">
        <f t="shared" si="7"/>
        <v>-700</v>
      </c>
      <c r="X24" s="22">
        <f t="shared" si="8"/>
        <v>0.97199999999999998</v>
      </c>
    </row>
    <row r="25" spans="2:24" ht="15" thickBot="1" x14ac:dyDescent="0.25">
      <c r="B25" s="4"/>
      <c r="C25" s="3"/>
      <c r="D25" s="23"/>
      <c r="E25" s="5"/>
      <c r="G25" s="10">
        <v>22</v>
      </c>
      <c r="H25" s="18">
        <f t="shared" si="9"/>
        <v>45129</v>
      </c>
      <c r="I25" s="10" t="str">
        <f t="shared" si="0"/>
        <v>Sat</v>
      </c>
      <c r="J25" s="19">
        <v>8900</v>
      </c>
      <c r="K25" s="10">
        <v>52</v>
      </c>
      <c r="L25" s="20">
        <f t="shared" si="1"/>
        <v>171.15384615384616</v>
      </c>
      <c r="M25" s="10">
        <v>3500</v>
      </c>
      <c r="N25" s="10">
        <v>35</v>
      </c>
      <c r="O25" s="20">
        <f t="shared" si="2"/>
        <v>100</v>
      </c>
      <c r="P25" s="10">
        <v>5600</v>
      </c>
      <c r="Q25" s="10">
        <v>55</v>
      </c>
      <c r="R25" s="20">
        <f t="shared" si="3"/>
        <v>101.81818181818181</v>
      </c>
      <c r="S25" s="14">
        <v>25000</v>
      </c>
      <c r="T25" s="14">
        <f t="shared" si="4"/>
        <v>18000</v>
      </c>
      <c r="U25" s="14">
        <f t="shared" si="5"/>
        <v>142</v>
      </c>
      <c r="V25" s="21">
        <f t="shared" si="6"/>
        <v>126.7605633802817</v>
      </c>
      <c r="W25" s="14">
        <f t="shared" si="7"/>
        <v>-7000</v>
      </c>
      <c r="X25" s="22">
        <f t="shared" si="8"/>
        <v>0.72</v>
      </c>
    </row>
    <row r="26" spans="2:24" ht="15" thickBot="1" x14ac:dyDescent="0.25">
      <c r="B26" s="4"/>
      <c r="C26" s="3" t="s">
        <v>12</v>
      </c>
      <c r="D26" s="31">
        <f>AVERAGE(T4:T34)</f>
        <v>21354.83870967742</v>
      </c>
      <c r="E26" s="5"/>
      <c r="G26" s="10">
        <v>23</v>
      </c>
      <c r="H26" s="18">
        <f t="shared" si="9"/>
        <v>45130</v>
      </c>
      <c r="I26" s="10" t="str">
        <f t="shared" si="0"/>
        <v>Sun</v>
      </c>
      <c r="J26" s="19">
        <v>7600</v>
      </c>
      <c r="K26" s="10">
        <v>54</v>
      </c>
      <c r="L26" s="20">
        <f t="shared" si="1"/>
        <v>140.74074074074073</v>
      </c>
      <c r="M26" s="10">
        <v>5100</v>
      </c>
      <c r="N26" s="10">
        <v>37</v>
      </c>
      <c r="O26" s="20">
        <f t="shared" si="2"/>
        <v>137.83783783783784</v>
      </c>
      <c r="P26" s="10">
        <v>1700</v>
      </c>
      <c r="Q26" s="10">
        <v>50</v>
      </c>
      <c r="R26" s="20">
        <f t="shared" si="3"/>
        <v>34</v>
      </c>
      <c r="S26" s="14">
        <v>25000</v>
      </c>
      <c r="T26" s="14">
        <f t="shared" si="4"/>
        <v>14400</v>
      </c>
      <c r="U26" s="14">
        <f t="shared" si="5"/>
        <v>141</v>
      </c>
      <c r="V26" s="21">
        <f t="shared" si="6"/>
        <v>102.12765957446808</v>
      </c>
      <c r="W26" s="14">
        <f t="shared" si="7"/>
        <v>-10600</v>
      </c>
      <c r="X26" s="22">
        <f t="shared" si="8"/>
        <v>0.57599999999999996</v>
      </c>
    </row>
    <row r="27" spans="2:24" ht="15" thickBot="1" x14ac:dyDescent="0.25">
      <c r="B27" s="4"/>
      <c r="C27" s="3"/>
      <c r="D27" s="23"/>
      <c r="E27" s="5"/>
      <c r="G27" s="10">
        <v>24</v>
      </c>
      <c r="H27" s="18">
        <f t="shared" si="9"/>
        <v>45131</v>
      </c>
      <c r="I27" s="10" t="str">
        <f t="shared" si="0"/>
        <v>Mon</v>
      </c>
      <c r="J27" s="19">
        <v>14200</v>
      </c>
      <c r="K27" s="10">
        <v>64</v>
      </c>
      <c r="L27" s="20">
        <f t="shared" si="1"/>
        <v>221.875</v>
      </c>
      <c r="M27" s="10">
        <v>5800</v>
      </c>
      <c r="N27" s="10">
        <v>45</v>
      </c>
      <c r="O27" s="20">
        <f t="shared" si="2"/>
        <v>128.88888888888889</v>
      </c>
      <c r="P27" s="10">
        <v>4200</v>
      </c>
      <c r="Q27" s="10">
        <v>64</v>
      </c>
      <c r="R27" s="20">
        <f t="shared" si="3"/>
        <v>65.625</v>
      </c>
      <c r="S27" s="14">
        <v>25000</v>
      </c>
      <c r="T27" s="14">
        <f t="shared" si="4"/>
        <v>24200</v>
      </c>
      <c r="U27" s="14">
        <f t="shared" si="5"/>
        <v>173</v>
      </c>
      <c r="V27" s="21">
        <f t="shared" si="6"/>
        <v>139.88439306358381</v>
      </c>
      <c r="W27" s="14">
        <f t="shared" si="7"/>
        <v>-800</v>
      </c>
      <c r="X27" s="22">
        <f t="shared" si="8"/>
        <v>0.96799999999999997</v>
      </c>
    </row>
    <row r="28" spans="2:24" ht="15" thickBot="1" x14ac:dyDescent="0.25">
      <c r="B28" s="4"/>
      <c r="C28" s="3" t="s">
        <v>13</v>
      </c>
      <c r="D28" s="24">
        <f>J35</f>
        <v>327600</v>
      </c>
      <c r="E28" s="5"/>
      <c r="G28" s="10">
        <v>25</v>
      </c>
      <c r="H28" s="18">
        <f t="shared" si="9"/>
        <v>45132</v>
      </c>
      <c r="I28" s="10" t="str">
        <f t="shared" si="0"/>
        <v>Tue</v>
      </c>
      <c r="J28" s="19">
        <v>6400</v>
      </c>
      <c r="K28" s="10">
        <v>61</v>
      </c>
      <c r="L28" s="20">
        <f t="shared" si="1"/>
        <v>104.91803278688525</v>
      </c>
      <c r="M28" s="10">
        <v>7400</v>
      </c>
      <c r="N28" s="10">
        <v>31</v>
      </c>
      <c r="O28" s="20">
        <f t="shared" si="2"/>
        <v>238.70967741935485</v>
      </c>
      <c r="P28" s="10">
        <v>8400</v>
      </c>
      <c r="Q28" s="10">
        <v>53</v>
      </c>
      <c r="R28" s="20">
        <f t="shared" si="3"/>
        <v>158.49056603773585</v>
      </c>
      <c r="S28" s="14">
        <v>25000</v>
      </c>
      <c r="T28" s="14">
        <f t="shared" si="4"/>
        <v>22200</v>
      </c>
      <c r="U28" s="14">
        <f t="shared" si="5"/>
        <v>145</v>
      </c>
      <c r="V28" s="21">
        <f t="shared" si="6"/>
        <v>153.10344827586206</v>
      </c>
      <c r="W28" s="14">
        <f t="shared" si="7"/>
        <v>-2800</v>
      </c>
      <c r="X28" s="22">
        <f t="shared" si="8"/>
        <v>0.88800000000000001</v>
      </c>
    </row>
    <row r="29" spans="2:24" ht="15" thickBot="1" x14ac:dyDescent="0.25">
      <c r="B29" s="4"/>
      <c r="C29" s="3" t="s">
        <v>14</v>
      </c>
      <c r="D29" s="24">
        <f>M35</f>
        <v>172200</v>
      </c>
      <c r="E29" s="5"/>
      <c r="G29" s="10">
        <v>26</v>
      </c>
      <c r="H29" s="18">
        <f t="shared" si="9"/>
        <v>45133</v>
      </c>
      <c r="I29" s="10" t="str">
        <f t="shared" si="0"/>
        <v>Wed</v>
      </c>
      <c r="J29" s="19">
        <v>7800</v>
      </c>
      <c r="K29" s="10">
        <v>69</v>
      </c>
      <c r="L29" s="20">
        <f t="shared" si="1"/>
        <v>113.04347826086956</v>
      </c>
      <c r="M29" s="10">
        <v>3600</v>
      </c>
      <c r="N29" s="10">
        <v>48</v>
      </c>
      <c r="O29" s="20">
        <f t="shared" si="2"/>
        <v>75</v>
      </c>
      <c r="P29" s="10">
        <v>2300</v>
      </c>
      <c r="Q29" s="10">
        <v>42</v>
      </c>
      <c r="R29" s="20">
        <f t="shared" si="3"/>
        <v>54.761904761904759</v>
      </c>
      <c r="S29" s="14">
        <v>25000</v>
      </c>
      <c r="T29" s="14">
        <f t="shared" si="4"/>
        <v>13700</v>
      </c>
      <c r="U29" s="14">
        <f t="shared" si="5"/>
        <v>159</v>
      </c>
      <c r="V29" s="21">
        <f t="shared" si="6"/>
        <v>86.163522012578611</v>
      </c>
      <c r="W29" s="14">
        <f t="shared" si="7"/>
        <v>-11300</v>
      </c>
      <c r="X29" s="22">
        <f t="shared" si="8"/>
        <v>0.54800000000000004</v>
      </c>
    </row>
    <row r="30" spans="2:24" ht="15" thickBot="1" x14ac:dyDescent="0.25">
      <c r="B30" s="4"/>
      <c r="C30" s="3" t="s">
        <v>15</v>
      </c>
      <c r="D30" s="24">
        <f>P35</f>
        <v>162200</v>
      </c>
      <c r="E30" s="5"/>
      <c r="G30" s="10">
        <v>27</v>
      </c>
      <c r="H30" s="18">
        <f t="shared" si="9"/>
        <v>45134</v>
      </c>
      <c r="I30" s="10" t="str">
        <f t="shared" si="0"/>
        <v>Thu</v>
      </c>
      <c r="J30" s="19">
        <v>17400</v>
      </c>
      <c r="K30" s="10">
        <v>58</v>
      </c>
      <c r="L30" s="20">
        <f t="shared" si="1"/>
        <v>300</v>
      </c>
      <c r="M30" s="10">
        <v>5900</v>
      </c>
      <c r="N30" s="10">
        <v>36</v>
      </c>
      <c r="O30" s="20">
        <f t="shared" si="2"/>
        <v>163.88888888888889</v>
      </c>
      <c r="P30" s="10">
        <v>6600</v>
      </c>
      <c r="Q30" s="10">
        <v>56</v>
      </c>
      <c r="R30" s="20">
        <f t="shared" si="3"/>
        <v>117.85714285714286</v>
      </c>
      <c r="S30" s="14">
        <v>25000</v>
      </c>
      <c r="T30" s="14">
        <f t="shared" si="4"/>
        <v>29900</v>
      </c>
      <c r="U30" s="14">
        <f t="shared" si="5"/>
        <v>150</v>
      </c>
      <c r="V30" s="21">
        <f t="shared" si="6"/>
        <v>199.33333333333334</v>
      </c>
      <c r="W30" s="14">
        <f t="shared" si="7"/>
        <v>4900</v>
      </c>
      <c r="X30" s="22">
        <f t="shared" si="8"/>
        <v>1.196</v>
      </c>
    </row>
    <row r="31" spans="2:24" ht="15" thickBot="1" x14ac:dyDescent="0.25">
      <c r="B31" s="4"/>
      <c r="C31" s="3"/>
      <c r="D31" s="23"/>
      <c r="E31" s="5"/>
      <c r="G31" s="10">
        <v>28</v>
      </c>
      <c r="H31" s="18">
        <f t="shared" si="9"/>
        <v>45135</v>
      </c>
      <c r="I31" s="10" t="str">
        <f t="shared" si="0"/>
        <v>Fri</v>
      </c>
      <c r="J31" s="19">
        <v>9500</v>
      </c>
      <c r="K31" s="10">
        <v>72</v>
      </c>
      <c r="L31" s="20">
        <f t="shared" si="1"/>
        <v>131.94444444444446</v>
      </c>
      <c r="M31" s="10">
        <v>5400</v>
      </c>
      <c r="N31" s="10">
        <v>50</v>
      </c>
      <c r="O31" s="20">
        <f t="shared" si="2"/>
        <v>108</v>
      </c>
      <c r="P31" s="10">
        <v>5900</v>
      </c>
      <c r="Q31" s="10">
        <v>60</v>
      </c>
      <c r="R31" s="20">
        <f t="shared" si="3"/>
        <v>98.333333333333329</v>
      </c>
      <c r="S31" s="14">
        <v>25000</v>
      </c>
      <c r="T31" s="14">
        <f t="shared" si="4"/>
        <v>20800</v>
      </c>
      <c r="U31" s="14">
        <f t="shared" si="5"/>
        <v>182</v>
      </c>
      <c r="V31" s="21">
        <f t="shared" si="6"/>
        <v>114.28571428571429</v>
      </c>
      <c r="W31" s="14">
        <f t="shared" si="7"/>
        <v>-4200</v>
      </c>
      <c r="X31" s="22">
        <f t="shared" si="8"/>
        <v>0.83199999999999996</v>
      </c>
    </row>
    <row r="32" spans="2:24" ht="15" thickBot="1" x14ac:dyDescent="0.25">
      <c r="B32" s="4"/>
      <c r="C32" s="3" t="s">
        <v>16</v>
      </c>
      <c r="D32" s="24">
        <f>SUM(D28:D30)</f>
        <v>662000</v>
      </c>
      <c r="E32" s="5"/>
      <c r="G32" s="10">
        <v>29</v>
      </c>
      <c r="H32" s="18">
        <f t="shared" si="9"/>
        <v>45136</v>
      </c>
      <c r="I32" s="10" t="str">
        <f t="shared" si="0"/>
        <v>Sat</v>
      </c>
      <c r="J32" s="19">
        <v>6200</v>
      </c>
      <c r="K32" s="10">
        <v>53</v>
      </c>
      <c r="L32" s="20">
        <f t="shared" si="1"/>
        <v>116.98113207547169</v>
      </c>
      <c r="M32" s="10">
        <v>3800</v>
      </c>
      <c r="N32" s="10">
        <v>33</v>
      </c>
      <c r="O32" s="20">
        <f t="shared" si="2"/>
        <v>115.15151515151516</v>
      </c>
      <c r="P32" s="10">
        <v>3800</v>
      </c>
      <c r="Q32" s="10">
        <v>44</v>
      </c>
      <c r="R32" s="20">
        <f t="shared" si="3"/>
        <v>86.36363636363636</v>
      </c>
      <c r="S32" s="14">
        <v>25000</v>
      </c>
      <c r="T32" s="14">
        <f t="shared" si="4"/>
        <v>13800</v>
      </c>
      <c r="U32" s="14">
        <f t="shared" si="5"/>
        <v>130</v>
      </c>
      <c r="V32" s="21">
        <f t="shared" si="6"/>
        <v>106.15384615384616</v>
      </c>
      <c r="W32" s="14">
        <f t="shared" si="7"/>
        <v>-11200</v>
      </c>
      <c r="X32" s="22">
        <f t="shared" si="8"/>
        <v>0.55200000000000005</v>
      </c>
    </row>
    <row r="33" spans="2:24" ht="15" thickBot="1" x14ac:dyDescent="0.25">
      <c r="B33" s="4"/>
      <c r="C33" s="3" t="s">
        <v>17</v>
      </c>
      <c r="D33" s="24">
        <v>685000</v>
      </c>
      <c r="E33" s="5"/>
      <c r="G33" s="10">
        <v>30</v>
      </c>
      <c r="H33" s="18">
        <f t="shared" si="9"/>
        <v>45137</v>
      </c>
      <c r="I33" s="10" t="str">
        <f t="shared" si="0"/>
        <v>Sun</v>
      </c>
      <c r="J33" s="19">
        <v>10800</v>
      </c>
      <c r="K33" s="10">
        <v>73</v>
      </c>
      <c r="L33" s="20">
        <f t="shared" si="1"/>
        <v>147.94520547945206</v>
      </c>
      <c r="M33" s="10">
        <v>7500</v>
      </c>
      <c r="N33" s="10">
        <v>44</v>
      </c>
      <c r="O33" s="20">
        <f t="shared" si="2"/>
        <v>170.45454545454547</v>
      </c>
      <c r="P33" s="10">
        <v>8000</v>
      </c>
      <c r="Q33" s="10">
        <v>48</v>
      </c>
      <c r="R33" s="20">
        <f t="shared" si="3"/>
        <v>166.66666666666666</v>
      </c>
      <c r="S33" s="14">
        <v>25000</v>
      </c>
      <c r="T33" s="14">
        <f t="shared" si="4"/>
        <v>26300</v>
      </c>
      <c r="U33" s="14">
        <f t="shared" si="5"/>
        <v>165</v>
      </c>
      <c r="V33" s="21">
        <f t="shared" si="6"/>
        <v>159.39393939393941</v>
      </c>
      <c r="W33" s="14">
        <f t="shared" si="7"/>
        <v>1300</v>
      </c>
      <c r="X33" s="22">
        <f t="shared" si="8"/>
        <v>1.052</v>
      </c>
    </row>
    <row r="34" spans="2:24" ht="15" thickBot="1" x14ac:dyDescent="0.25">
      <c r="B34" s="6"/>
      <c r="C34" s="3" t="s">
        <v>18</v>
      </c>
      <c r="D34" s="25">
        <f>D32-D33</f>
        <v>-23000</v>
      </c>
      <c r="E34" s="7"/>
      <c r="G34" s="10">
        <v>31</v>
      </c>
      <c r="H34" s="18">
        <f t="shared" si="9"/>
        <v>45138</v>
      </c>
      <c r="I34" s="10" t="str">
        <f t="shared" si="0"/>
        <v>Mon</v>
      </c>
      <c r="J34" s="19">
        <v>8700</v>
      </c>
      <c r="K34" s="10">
        <v>57</v>
      </c>
      <c r="L34" s="20">
        <f t="shared" si="1"/>
        <v>152.63157894736841</v>
      </c>
      <c r="M34" s="10">
        <v>4600</v>
      </c>
      <c r="N34" s="10">
        <v>39</v>
      </c>
      <c r="O34" s="20">
        <f t="shared" si="2"/>
        <v>117.94871794871794</v>
      </c>
      <c r="P34" s="10">
        <v>1000</v>
      </c>
      <c r="Q34" s="10">
        <v>41</v>
      </c>
      <c r="R34" s="20">
        <f t="shared" si="3"/>
        <v>24.390243902439025</v>
      </c>
      <c r="S34" s="14">
        <v>25000</v>
      </c>
      <c r="T34" s="14">
        <f t="shared" si="4"/>
        <v>14300</v>
      </c>
      <c r="U34" s="14">
        <f t="shared" si="5"/>
        <v>137</v>
      </c>
      <c r="V34" s="21">
        <f t="shared" si="6"/>
        <v>104.37956204379562</v>
      </c>
      <c r="W34" s="14">
        <f t="shared" si="7"/>
        <v>-10700</v>
      </c>
      <c r="X34" s="22">
        <f t="shared" si="8"/>
        <v>0.57199999999999995</v>
      </c>
    </row>
    <row r="35" spans="2:24" ht="48.75" customHeight="1" thickBot="1" x14ac:dyDescent="0.4">
      <c r="B35" s="6"/>
      <c r="C35" s="8"/>
      <c r="D35" s="32">
        <f>(D32-D33)/D33</f>
        <v>-3.3576642335766425E-2</v>
      </c>
      <c r="E35" s="9"/>
      <c r="G35" s="45" t="s">
        <v>35</v>
      </c>
      <c r="H35" s="46"/>
      <c r="I35" s="47"/>
      <c r="J35" s="27">
        <f>SUM(J4:J34)</f>
        <v>327600</v>
      </c>
      <c r="K35" s="27">
        <f t="shared" ref="K35:U35" si="10">SUM(K4:K34)</f>
        <v>1978</v>
      </c>
      <c r="L35" s="27"/>
      <c r="M35" s="28">
        <f t="shared" si="10"/>
        <v>172200</v>
      </c>
      <c r="N35" s="28">
        <f t="shared" si="10"/>
        <v>1268</v>
      </c>
      <c r="O35" s="28"/>
      <c r="P35" s="29">
        <f t="shared" si="10"/>
        <v>162200</v>
      </c>
      <c r="Q35" s="29">
        <f t="shared" si="10"/>
        <v>1624</v>
      </c>
      <c r="R35" s="29"/>
      <c r="S35" s="30">
        <f t="shared" si="10"/>
        <v>775000</v>
      </c>
      <c r="T35" s="30">
        <f t="shared" si="10"/>
        <v>662000</v>
      </c>
      <c r="U35" s="30">
        <f t="shared" si="10"/>
        <v>4870</v>
      </c>
      <c r="V35" s="30"/>
      <c r="W35" s="30">
        <f t="shared" ref="W35" si="11">SUM(W4:W34)</f>
        <v>-113000</v>
      </c>
      <c r="X35" s="26"/>
    </row>
  </sheetData>
  <mergeCells count="8">
    <mergeCell ref="G35:I35"/>
    <mergeCell ref="B2:E2"/>
    <mergeCell ref="H2:R2"/>
    <mergeCell ref="S2:W2"/>
    <mergeCell ref="C16:C17"/>
    <mergeCell ref="D16:D17"/>
    <mergeCell ref="C19:C20"/>
    <mergeCell ref="D19:D20"/>
  </mergeCells>
  <conditionalFormatting sqref="I4:I34">
    <cfRule type="cellIs" dxfId="47" priority="7" operator="equal">
      <formula>"sun"</formula>
    </cfRule>
    <cfRule type="cellIs" dxfId="46" priority="8" operator="equal">
      <formula>"sat"</formula>
    </cfRule>
  </conditionalFormatting>
  <conditionalFormatting sqref="D35">
    <cfRule type="cellIs" dxfId="45" priority="3" operator="lessThan">
      <formula>0</formula>
    </cfRule>
    <cfRule type="cellIs" dxfId="44" priority="6" operator="greaterThan">
      <formula>0</formula>
    </cfRule>
  </conditionalFormatting>
  <conditionalFormatting sqref="D34">
    <cfRule type="cellIs" dxfId="43" priority="4" operator="lessThan">
      <formula>0</formula>
    </cfRule>
    <cfRule type="cellIs" dxfId="42" priority="5" operator="greaterThan">
      <formula>0</formula>
    </cfRule>
  </conditionalFormatting>
  <conditionalFormatting sqref="D22">
    <cfRule type="cellIs" dxfId="41" priority="1" operator="equal">
      <formula>"no"</formula>
    </cfRule>
    <cfRule type="cellIs" dxfId="40" priority="2" operator="equal">
      <formula>"yes"</formula>
    </cfRule>
  </conditionalFormatting>
  <dataValidations count="2">
    <dataValidation type="list" allowBlank="1" showInputMessage="1" showErrorMessage="1" sqref="D3">
      <formula1>"JANUARY ,FEBRUARY, MARCH, APRIL, MAY, JUNE, JULY, AUGUST, SEPTEMBER, OCTOBER, NOVEMBER, DECEMBER"</formula1>
    </dataValidation>
    <dataValidation type="list" allowBlank="1" showInputMessage="1" showErrorMessage="1" sqref="D5">
      <formula1>"2020, 2021, 2022, 2023, 2024, 2025, 2026, 2027, 2028, 2029, 2030"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5"/>
  <sheetViews>
    <sheetView showGridLines="0" topLeftCell="B1" zoomScale="70" zoomScaleNormal="70" workbookViewId="0">
      <selection activeCell="C6" sqref="C6"/>
    </sheetView>
  </sheetViews>
  <sheetFormatPr defaultRowHeight="14.25" x14ac:dyDescent="0.2"/>
  <cols>
    <col min="1" max="1" width="9.140625" style="1"/>
    <col min="2" max="2" width="3.7109375" style="1" customWidth="1"/>
    <col min="3" max="3" width="29.42578125" style="2" bestFit="1" customWidth="1"/>
    <col min="4" max="4" width="15.42578125" style="1" customWidth="1"/>
    <col min="5" max="6" width="9.140625" style="1"/>
    <col min="7" max="7" width="6.5703125" style="1" bestFit="1" customWidth="1"/>
    <col min="8" max="8" width="11.7109375" style="1" bestFit="1" customWidth="1"/>
    <col min="9" max="9" width="5.85546875" style="1" bestFit="1" customWidth="1"/>
    <col min="10" max="10" width="14.28515625" style="1" bestFit="1" customWidth="1"/>
    <col min="11" max="11" width="15.85546875" style="1" bestFit="1" customWidth="1"/>
    <col min="12" max="12" width="10.7109375" style="1" bestFit="1" customWidth="1"/>
    <col min="13" max="13" width="18.140625" style="1" bestFit="1" customWidth="1"/>
    <col min="14" max="14" width="19.7109375" style="1" bestFit="1" customWidth="1"/>
    <col min="15" max="15" width="10.7109375" style="1" bestFit="1" customWidth="1"/>
    <col min="16" max="16" width="15.7109375" style="1" bestFit="1" customWidth="1"/>
    <col min="17" max="17" width="17.28515625" style="1" bestFit="1" customWidth="1"/>
    <col min="18" max="18" width="10.7109375" style="1" bestFit="1" customWidth="1"/>
    <col min="19" max="19" width="14.28515625" style="1" bestFit="1" customWidth="1"/>
    <col min="20" max="20" width="11.85546875" style="1" bestFit="1" customWidth="1"/>
    <col min="21" max="21" width="13.5703125" style="1" bestFit="1" customWidth="1"/>
    <col min="22" max="22" width="10.7109375" style="1" bestFit="1" customWidth="1"/>
    <col min="23" max="23" width="20.85546875" style="1" customWidth="1"/>
    <col min="24" max="24" width="10.140625" style="1" customWidth="1"/>
    <col min="25" max="16384" width="9.140625" style="1"/>
  </cols>
  <sheetData>
    <row r="1" spans="2:24" ht="15" thickBot="1" x14ac:dyDescent="0.25"/>
    <row r="2" spans="2:24" ht="43.5" customHeight="1" thickBot="1" x14ac:dyDescent="0.35">
      <c r="B2" s="49" t="s">
        <v>19</v>
      </c>
      <c r="C2" s="50"/>
      <c r="D2" s="50"/>
      <c r="E2" s="51"/>
      <c r="H2" s="52" t="s">
        <v>31</v>
      </c>
      <c r="I2" s="52"/>
      <c r="J2" s="52"/>
      <c r="K2" s="52"/>
      <c r="L2" s="52"/>
      <c r="M2" s="52"/>
      <c r="N2" s="52"/>
      <c r="O2" s="52"/>
      <c r="P2" s="52"/>
      <c r="Q2" s="52"/>
      <c r="R2" s="52"/>
      <c r="S2" s="52" t="s">
        <v>32</v>
      </c>
      <c r="T2" s="52"/>
      <c r="U2" s="52"/>
      <c r="V2" s="52"/>
      <c r="W2" s="52"/>
    </row>
    <row r="3" spans="2:24" ht="15" thickBot="1" x14ac:dyDescent="0.25">
      <c r="B3" s="4"/>
      <c r="C3" s="3" t="s">
        <v>1</v>
      </c>
      <c r="D3" s="15" t="s">
        <v>46</v>
      </c>
      <c r="E3" s="5"/>
      <c r="G3" s="10" t="s">
        <v>0</v>
      </c>
      <c r="H3" s="10" t="s">
        <v>20</v>
      </c>
      <c r="I3" s="10" t="s">
        <v>21</v>
      </c>
      <c r="J3" s="11" t="s">
        <v>29</v>
      </c>
      <c r="K3" s="11" t="s">
        <v>22</v>
      </c>
      <c r="L3" s="11" t="s">
        <v>23</v>
      </c>
      <c r="M3" s="12" t="s">
        <v>14</v>
      </c>
      <c r="N3" s="12" t="s">
        <v>24</v>
      </c>
      <c r="O3" s="12" t="s">
        <v>23</v>
      </c>
      <c r="P3" s="13" t="s">
        <v>15</v>
      </c>
      <c r="Q3" s="13" t="s">
        <v>25</v>
      </c>
      <c r="R3" s="13" t="s">
        <v>23</v>
      </c>
      <c r="S3" s="26" t="s">
        <v>26</v>
      </c>
      <c r="T3" s="26" t="s">
        <v>16</v>
      </c>
      <c r="U3" s="26" t="s">
        <v>27</v>
      </c>
      <c r="V3" s="26" t="s">
        <v>23</v>
      </c>
      <c r="W3" s="26" t="s">
        <v>30</v>
      </c>
      <c r="X3" s="10" t="s">
        <v>28</v>
      </c>
    </row>
    <row r="4" spans="2:24" ht="15" thickBot="1" x14ac:dyDescent="0.25">
      <c r="B4" s="4"/>
      <c r="C4" s="3"/>
      <c r="D4" s="23"/>
      <c r="E4" s="5"/>
      <c r="G4" s="10">
        <v>1</v>
      </c>
      <c r="H4" s="18">
        <f>D7</f>
        <v>45139</v>
      </c>
      <c r="I4" s="10" t="str">
        <f>TEXT(H4,"DDD")</f>
        <v>Tue</v>
      </c>
      <c r="J4" s="10">
        <v>15000</v>
      </c>
      <c r="K4" s="10">
        <v>65</v>
      </c>
      <c r="L4" s="20">
        <f>IF(J4=0,"",J4/K4)</f>
        <v>230.76923076923077</v>
      </c>
      <c r="M4" s="10">
        <v>4500</v>
      </c>
      <c r="N4" s="10">
        <v>35</v>
      </c>
      <c r="O4" s="20">
        <f>IF(M4=0,"",M4/N4)</f>
        <v>128.57142857142858</v>
      </c>
      <c r="P4" s="10">
        <v>2500</v>
      </c>
      <c r="Q4" s="1">
        <v>55</v>
      </c>
      <c r="R4" s="20">
        <f>IF(P4=0,"",P4/Q4)</f>
        <v>45.454545454545453</v>
      </c>
      <c r="S4" s="14">
        <v>25000</v>
      </c>
      <c r="T4" s="14">
        <f>IF(J4=0,"",(J4+M4+P4))</f>
        <v>22000</v>
      </c>
      <c r="U4" s="14">
        <f>IF(T4="","",(K4+N4+Q4))</f>
        <v>155</v>
      </c>
      <c r="V4" s="21">
        <f>IF(U4="","",(T4/U4))</f>
        <v>141.93548387096774</v>
      </c>
      <c r="W4" s="14">
        <f>IFERROR(T4-S4,"")</f>
        <v>-3000</v>
      </c>
      <c r="X4" s="22">
        <f>IF(S4=0,"",T4/S4)</f>
        <v>0.88</v>
      </c>
    </row>
    <row r="5" spans="2:24" ht="15" thickBot="1" x14ac:dyDescent="0.25">
      <c r="B5" s="4"/>
      <c r="C5" s="3" t="s">
        <v>2</v>
      </c>
      <c r="D5" s="16">
        <v>2023</v>
      </c>
      <c r="E5" s="5"/>
      <c r="G5" s="10">
        <v>2</v>
      </c>
      <c r="H5" s="18">
        <f>IF(H4&lt;$D$9,H4+1,"EOM")</f>
        <v>45140</v>
      </c>
      <c r="I5" s="10" t="str">
        <f t="shared" ref="I5:I34" si="0">TEXT(H5,"DDD")</f>
        <v>Wed</v>
      </c>
      <c r="J5" s="10">
        <v>7200</v>
      </c>
      <c r="K5" s="10">
        <v>58</v>
      </c>
      <c r="L5" s="20">
        <f t="shared" ref="L5:L34" si="1">IF(J5=0,"",J5/K5)</f>
        <v>124.13793103448276</v>
      </c>
      <c r="M5" s="10">
        <v>6700</v>
      </c>
      <c r="N5" s="10">
        <v>42</v>
      </c>
      <c r="O5" s="20">
        <f t="shared" ref="O5:O34" si="2">IF(M5=0,"",M5/N5)</f>
        <v>159.52380952380952</v>
      </c>
      <c r="P5" s="10">
        <v>7200</v>
      </c>
      <c r="Q5" s="10">
        <v>42</v>
      </c>
      <c r="R5" s="20">
        <f t="shared" ref="R5:R34" si="3">IF(P5=0,"",P5/Q5)</f>
        <v>171.42857142857142</v>
      </c>
      <c r="S5" s="14">
        <v>25000</v>
      </c>
      <c r="T5" s="14">
        <f t="shared" ref="T5:T34" si="4">IF(J5=0,"",(J5+M5+P5))</f>
        <v>21100</v>
      </c>
      <c r="U5" s="14">
        <f t="shared" ref="U5:U34" si="5">IF(T5="","",(K5+N5+Q5))</f>
        <v>142</v>
      </c>
      <c r="V5" s="21">
        <f t="shared" ref="V5:V34" si="6">IF(U5="","",(T5/U5))</f>
        <v>148.59154929577466</v>
      </c>
      <c r="W5" s="14">
        <f t="shared" ref="W5:W34" si="7">IFERROR(T5-S5,"")</f>
        <v>-3900</v>
      </c>
      <c r="X5" s="22">
        <f t="shared" ref="X5:X34" si="8">IF(S5=0,"",T5/S5)</f>
        <v>0.84399999999999997</v>
      </c>
    </row>
    <row r="6" spans="2:24" ht="15" thickBot="1" x14ac:dyDescent="0.25">
      <c r="B6" s="4"/>
      <c r="C6" s="3"/>
      <c r="D6" s="23"/>
      <c r="E6" s="5"/>
      <c r="G6" s="10">
        <v>3</v>
      </c>
      <c r="H6" s="18">
        <f t="shared" ref="H6:H34" si="9">IF(H5&lt;$D$9,H5+1,"EOM")</f>
        <v>45141</v>
      </c>
      <c r="I6" s="10" t="str">
        <f t="shared" si="0"/>
        <v>Thu</v>
      </c>
      <c r="J6" s="10">
        <v>8300</v>
      </c>
      <c r="K6" s="10">
        <v>69</v>
      </c>
      <c r="L6" s="20">
        <f t="shared" si="1"/>
        <v>120.28985507246377</v>
      </c>
      <c r="M6" s="10">
        <v>770</v>
      </c>
      <c r="N6" s="10">
        <v>37</v>
      </c>
      <c r="O6" s="20">
        <f t="shared" si="2"/>
        <v>20.810810810810811</v>
      </c>
      <c r="P6" s="10">
        <v>3400</v>
      </c>
      <c r="Q6" s="10">
        <v>60</v>
      </c>
      <c r="R6" s="20">
        <f t="shared" si="3"/>
        <v>56.666666666666664</v>
      </c>
      <c r="S6" s="14">
        <v>25000</v>
      </c>
      <c r="T6" s="14">
        <f t="shared" si="4"/>
        <v>12470</v>
      </c>
      <c r="U6" s="14">
        <f t="shared" si="5"/>
        <v>166</v>
      </c>
      <c r="V6" s="21">
        <f t="shared" si="6"/>
        <v>75.120481927710841</v>
      </c>
      <c r="W6" s="14">
        <f t="shared" si="7"/>
        <v>-12530</v>
      </c>
      <c r="X6" s="22">
        <f t="shared" si="8"/>
        <v>0.49880000000000002</v>
      </c>
    </row>
    <row r="7" spans="2:24" ht="15" thickBot="1" x14ac:dyDescent="0.25">
      <c r="B7" s="4"/>
      <c r="C7" s="3" t="s">
        <v>4</v>
      </c>
      <c r="D7" s="17">
        <f>DATEVALUE("1"&amp;D3&amp;D5)</f>
        <v>45139</v>
      </c>
      <c r="E7" s="5"/>
      <c r="G7" s="10">
        <v>4</v>
      </c>
      <c r="H7" s="18">
        <f t="shared" si="9"/>
        <v>45142</v>
      </c>
      <c r="I7" s="10" t="str">
        <f t="shared" si="0"/>
        <v>Fri</v>
      </c>
      <c r="J7" s="10">
        <v>8000</v>
      </c>
      <c r="K7" s="10">
        <v>53</v>
      </c>
      <c r="L7" s="20">
        <f t="shared" si="1"/>
        <v>150.9433962264151</v>
      </c>
      <c r="M7" s="10">
        <v>5200</v>
      </c>
      <c r="N7" s="10">
        <v>45</v>
      </c>
      <c r="O7" s="20">
        <f t="shared" si="2"/>
        <v>115.55555555555556</v>
      </c>
      <c r="P7" s="10">
        <v>8900</v>
      </c>
      <c r="Q7" s="10">
        <v>50</v>
      </c>
      <c r="R7" s="20">
        <f t="shared" si="3"/>
        <v>178</v>
      </c>
      <c r="S7" s="14">
        <v>25000</v>
      </c>
      <c r="T7" s="14">
        <f t="shared" si="4"/>
        <v>22100</v>
      </c>
      <c r="U7" s="14">
        <f t="shared" si="5"/>
        <v>148</v>
      </c>
      <c r="V7" s="21">
        <f t="shared" si="6"/>
        <v>149.32432432432432</v>
      </c>
      <c r="W7" s="14">
        <f t="shared" si="7"/>
        <v>-2900</v>
      </c>
      <c r="X7" s="22">
        <f t="shared" si="8"/>
        <v>0.88400000000000001</v>
      </c>
    </row>
    <row r="8" spans="2:24" ht="15" thickBot="1" x14ac:dyDescent="0.25">
      <c r="B8" s="4"/>
      <c r="C8" s="3"/>
      <c r="D8" s="23"/>
      <c r="E8" s="5"/>
      <c r="G8" s="10">
        <v>5</v>
      </c>
      <c r="H8" s="18">
        <f t="shared" si="9"/>
        <v>45143</v>
      </c>
      <c r="I8" s="10" t="str">
        <f t="shared" si="0"/>
        <v>Sat</v>
      </c>
      <c r="J8" s="10">
        <v>9000</v>
      </c>
      <c r="K8" s="10">
        <v>72</v>
      </c>
      <c r="L8" s="20">
        <f t="shared" si="1"/>
        <v>125</v>
      </c>
      <c r="M8" s="10">
        <v>3400</v>
      </c>
      <c r="N8" s="10">
        <v>33</v>
      </c>
      <c r="O8" s="20">
        <f t="shared" si="2"/>
        <v>103.03030303030303</v>
      </c>
      <c r="P8" s="10">
        <v>6100</v>
      </c>
      <c r="Q8" s="10">
        <v>48</v>
      </c>
      <c r="R8" s="20">
        <f t="shared" si="3"/>
        <v>127.08333333333333</v>
      </c>
      <c r="S8" s="14">
        <v>25000</v>
      </c>
      <c r="T8" s="14">
        <f t="shared" si="4"/>
        <v>18500</v>
      </c>
      <c r="U8" s="14">
        <f t="shared" si="5"/>
        <v>153</v>
      </c>
      <c r="V8" s="21">
        <f t="shared" si="6"/>
        <v>120.91503267973856</v>
      </c>
      <c r="W8" s="14">
        <f t="shared" si="7"/>
        <v>-6500</v>
      </c>
      <c r="X8" s="22">
        <f t="shared" si="8"/>
        <v>0.74</v>
      </c>
    </row>
    <row r="9" spans="2:24" ht="15" thickBot="1" x14ac:dyDescent="0.25">
      <c r="B9" s="4"/>
      <c r="C9" s="3" t="s">
        <v>3</v>
      </c>
      <c r="D9" s="17">
        <f>EOMONTH(D7,0)</f>
        <v>45169</v>
      </c>
      <c r="E9" s="5"/>
      <c r="G9" s="10">
        <v>6</v>
      </c>
      <c r="H9" s="18">
        <f t="shared" si="9"/>
        <v>45144</v>
      </c>
      <c r="I9" s="10" t="str">
        <f t="shared" si="0"/>
        <v>Sun</v>
      </c>
      <c r="J9" s="10">
        <v>9000</v>
      </c>
      <c r="K9" s="10">
        <v>61</v>
      </c>
      <c r="L9" s="20">
        <f t="shared" si="1"/>
        <v>147.54098360655738</v>
      </c>
      <c r="M9" s="10">
        <v>7800</v>
      </c>
      <c r="N9" s="10">
        <v>48</v>
      </c>
      <c r="O9" s="20">
        <f t="shared" si="2"/>
        <v>162.5</v>
      </c>
      <c r="P9" s="10">
        <v>4600</v>
      </c>
      <c r="Q9" s="10">
        <v>63</v>
      </c>
      <c r="R9" s="20">
        <f t="shared" si="3"/>
        <v>73.015873015873012</v>
      </c>
      <c r="S9" s="14">
        <v>25000</v>
      </c>
      <c r="T9" s="14">
        <f t="shared" si="4"/>
        <v>21400</v>
      </c>
      <c r="U9" s="14">
        <f t="shared" si="5"/>
        <v>172</v>
      </c>
      <c r="V9" s="21">
        <f t="shared" si="6"/>
        <v>124.41860465116279</v>
      </c>
      <c r="W9" s="14">
        <f t="shared" si="7"/>
        <v>-3600</v>
      </c>
      <c r="X9" s="22">
        <f t="shared" si="8"/>
        <v>0.85599999999999998</v>
      </c>
    </row>
    <row r="10" spans="2:24" ht="15" thickBot="1" x14ac:dyDescent="0.25">
      <c r="B10" s="4"/>
      <c r="C10" s="3"/>
      <c r="D10" s="23"/>
      <c r="E10" s="5"/>
      <c r="G10" s="10">
        <v>7</v>
      </c>
      <c r="H10" s="18">
        <f t="shared" si="9"/>
        <v>45145</v>
      </c>
      <c r="I10" s="10" t="str">
        <f t="shared" si="0"/>
        <v>Mon</v>
      </c>
      <c r="J10" s="10">
        <v>17000</v>
      </c>
      <c r="K10" s="10">
        <v>66</v>
      </c>
      <c r="L10" s="20">
        <f t="shared" si="1"/>
        <v>257.57575757575756</v>
      </c>
      <c r="M10" s="10">
        <v>6300</v>
      </c>
      <c r="N10" s="10">
        <v>39</v>
      </c>
      <c r="O10" s="20">
        <f t="shared" si="2"/>
        <v>161.53846153846155</v>
      </c>
      <c r="P10" s="10">
        <v>1300</v>
      </c>
      <c r="Q10" s="10">
        <v>57</v>
      </c>
      <c r="R10" s="20">
        <f t="shared" si="3"/>
        <v>22.807017543859651</v>
      </c>
      <c r="S10" s="14">
        <v>25000</v>
      </c>
      <c r="T10" s="14">
        <f t="shared" si="4"/>
        <v>24600</v>
      </c>
      <c r="U10" s="14">
        <f t="shared" si="5"/>
        <v>162</v>
      </c>
      <c r="V10" s="21">
        <f t="shared" si="6"/>
        <v>151.85185185185185</v>
      </c>
      <c r="W10" s="14">
        <f t="shared" si="7"/>
        <v>-400</v>
      </c>
      <c r="X10" s="22">
        <f t="shared" si="8"/>
        <v>0.98399999999999999</v>
      </c>
    </row>
    <row r="11" spans="2:24" ht="15" thickBot="1" x14ac:dyDescent="0.25">
      <c r="B11" s="4"/>
      <c r="C11" s="3" t="s">
        <v>5</v>
      </c>
      <c r="D11" s="24">
        <f>COUNT(H4:H34)</f>
        <v>31</v>
      </c>
      <c r="E11" s="5"/>
      <c r="G11" s="10">
        <v>8</v>
      </c>
      <c r="H11" s="18">
        <f t="shared" si="9"/>
        <v>45146</v>
      </c>
      <c r="I11" s="10" t="str">
        <f t="shared" si="0"/>
        <v>Tue</v>
      </c>
      <c r="J11" s="10">
        <v>20000</v>
      </c>
      <c r="K11" s="10">
        <v>74</v>
      </c>
      <c r="L11" s="20">
        <f t="shared" si="1"/>
        <v>270.27027027027026</v>
      </c>
      <c r="M11" s="10">
        <v>3900</v>
      </c>
      <c r="N11" s="10">
        <v>31</v>
      </c>
      <c r="O11" s="20">
        <f t="shared" si="2"/>
        <v>125.80645161290323</v>
      </c>
      <c r="P11" s="10">
        <v>7800</v>
      </c>
      <c r="Q11" s="10">
        <v>44</v>
      </c>
      <c r="R11" s="20">
        <f t="shared" si="3"/>
        <v>177.27272727272728</v>
      </c>
      <c r="S11" s="14">
        <v>25000</v>
      </c>
      <c r="T11" s="14">
        <f t="shared" si="4"/>
        <v>31700</v>
      </c>
      <c r="U11" s="14">
        <f t="shared" si="5"/>
        <v>149</v>
      </c>
      <c r="V11" s="21">
        <f t="shared" si="6"/>
        <v>212.75167785234899</v>
      </c>
      <c r="W11" s="14">
        <f t="shared" si="7"/>
        <v>6700</v>
      </c>
      <c r="X11" s="22">
        <f t="shared" si="8"/>
        <v>1.268</v>
      </c>
    </row>
    <row r="12" spans="2:24" ht="15" thickBot="1" x14ac:dyDescent="0.25">
      <c r="B12" s="4"/>
      <c r="C12" s="3"/>
      <c r="D12" s="23"/>
      <c r="E12" s="5"/>
      <c r="G12" s="10">
        <v>9</v>
      </c>
      <c r="H12" s="18">
        <f t="shared" si="9"/>
        <v>45147</v>
      </c>
      <c r="I12" s="10" t="str">
        <f t="shared" si="0"/>
        <v>Wed</v>
      </c>
      <c r="J12" s="10">
        <v>5000</v>
      </c>
      <c r="K12" s="10">
        <v>59</v>
      </c>
      <c r="L12" s="20">
        <f t="shared" si="1"/>
        <v>84.745762711864401</v>
      </c>
      <c r="M12" s="10">
        <v>7600</v>
      </c>
      <c r="N12" s="10">
        <v>50</v>
      </c>
      <c r="O12" s="20">
        <f t="shared" si="2"/>
        <v>152</v>
      </c>
      <c r="P12" s="10">
        <v>5500</v>
      </c>
      <c r="Q12" s="10">
        <v>61</v>
      </c>
      <c r="R12" s="20">
        <f t="shared" si="3"/>
        <v>90.163934426229503</v>
      </c>
      <c r="S12" s="14">
        <v>25000</v>
      </c>
      <c r="T12" s="14">
        <f t="shared" si="4"/>
        <v>18100</v>
      </c>
      <c r="U12" s="14">
        <f t="shared" si="5"/>
        <v>170</v>
      </c>
      <c r="V12" s="21">
        <f t="shared" si="6"/>
        <v>106.47058823529412</v>
      </c>
      <c r="W12" s="14">
        <f t="shared" si="7"/>
        <v>-6900</v>
      </c>
      <c r="X12" s="22">
        <f t="shared" si="8"/>
        <v>0.72399999999999998</v>
      </c>
    </row>
    <row r="13" spans="2:24" ht="15" thickBot="1" x14ac:dyDescent="0.25">
      <c r="B13" s="4"/>
      <c r="C13" s="3" t="s">
        <v>6</v>
      </c>
      <c r="D13" s="24">
        <f>COUNTIF(I4:EI34,"Sat")</f>
        <v>4</v>
      </c>
      <c r="E13" s="5"/>
      <c r="G13" s="10">
        <v>10</v>
      </c>
      <c r="H13" s="18">
        <f t="shared" si="9"/>
        <v>45148</v>
      </c>
      <c r="I13" s="10" t="str">
        <f t="shared" si="0"/>
        <v>Thu</v>
      </c>
      <c r="J13" s="19">
        <v>14500</v>
      </c>
      <c r="K13" s="10">
        <v>56</v>
      </c>
      <c r="L13" s="20">
        <f t="shared" si="1"/>
        <v>258.92857142857144</v>
      </c>
      <c r="M13" s="10">
        <v>4200</v>
      </c>
      <c r="N13" s="10">
        <v>36</v>
      </c>
      <c r="O13" s="20">
        <f t="shared" si="2"/>
        <v>116.66666666666667</v>
      </c>
      <c r="P13" s="10">
        <v>3200</v>
      </c>
      <c r="Q13" s="10">
        <v>52</v>
      </c>
      <c r="R13" s="20">
        <f t="shared" si="3"/>
        <v>61.53846153846154</v>
      </c>
      <c r="S13" s="14">
        <v>25000</v>
      </c>
      <c r="T13" s="14">
        <f t="shared" si="4"/>
        <v>21900</v>
      </c>
      <c r="U13" s="14">
        <f t="shared" si="5"/>
        <v>144</v>
      </c>
      <c r="V13" s="21">
        <f t="shared" si="6"/>
        <v>152.08333333333334</v>
      </c>
      <c r="W13" s="14">
        <f t="shared" si="7"/>
        <v>-3100</v>
      </c>
      <c r="X13" s="22">
        <f t="shared" si="8"/>
        <v>0.876</v>
      </c>
    </row>
    <row r="14" spans="2:24" ht="15" thickBot="1" x14ac:dyDescent="0.25">
      <c r="B14" s="4"/>
      <c r="C14" s="3" t="s">
        <v>7</v>
      </c>
      <c r="D14" s="24">
        <f>COUNTIF(I4:I34,"Sun")</f>
        <v>4</v>
      </c>
      <c r="E14" s="5"/>
      <c r="G14" s="10">
        <v>11</v>
      </c>
      <c r="H14" s="18">
        <f t="shared" si="9"/>
        <v>45149</v>
      </c>
      <c r="I14" s="10" t="str">
        <f t="shared" si="0"/>
        <v>Fri</v>
      </c>
      <c r="J14" s="19">
        <v>18000</v>
      </c>
      <c r="K14" s="10">
        <v>68</v>
      </c>
      <c r="L14" s="20">
        <f t="shared" si="1"/>
        <v>264.70588235294116</v>
      </c>
      <c r="M14" s="10">
        <v>57</v>
      </c>
      <c r="N14" s="10">
        <v>44</v>
      </c>
      <c r="O14" s="20">
        <f t="shared" si="2"/>
        <v>1.2954545454545454</v>
      </c>
      <c r="P14" s="10">
        <v>4900</v>
      </c>
      <c r="Q14" s="10">
        <v>54</v>
      </c>
      <c r="R14" s="20">
        <f t="shared" si="3"/>
        <v>90.740740740740748</v>
      </c>
      <c r="S14" s="14">
        <v>25000</v>
      </c>
      <c r="T14" s="14">
        <f t="shared" si="4"/>
        <v>22957</v>
      </c>
      <c r="U14" s="14">
        <f t="shared" si="5"/>
        <v>166</v>
      </c>
      <c r="V14" s="21">
        <f t="shared" si="6"/>
        <v>138.29518072289156</v>
      </c>
      <c r="W14" s="14">
        <f t="shared" si="7"/>
        <v>-2043</v>
      </c>
      <c r="X14" s="22">
        <f t="shared" si="8"/>
        <v>0.91827999999999999</v>
      </c>
    </row>
    <row r="15" spans="2:24" ht="15" thickBot="1" x14ac:dyDescent="0.25">
      <c r="B15" s="4"/>
      <c r="C15" s="3"/>
      <c r="D15" s="23"/>
      <c r="E15" s="5"/>
      <c r="G15" s="10">
        <v>12</v>
      </c>
      <c r="H15" s="18">
        <f t="shared" si="9"/>
        <v>45150</v>
      </c>
      <c r="I15" s="10" t="str">
        <f t="shared" si="0"/>
        <v>Sat</v>
      </c>
      <c r="J15" s="19">
        <v>1200</v>
      </c>
      <c r="K15" s="10">
        <v>63</v>
      </c>
      <c r="L15" s="20">
        <f t="shared" si="1"/>
        <v>19.047619047619047</v>
      </c>
      <c r="M15" s="10">
        <v>6000</v>
      </c>
      <c r="N15" s="10">
        <v>38</v>
      </c>
      <c r="O15" s="20">
        <f t="shared" si="2"/>
        <v>157.89473684210526</v>
      </c>
      <c r="P15" s="10">
        <v>6700</v>
      </c>
      <c r="Q15" s="10">
        <v>43</v>
      </c>
      <c r="R15" s="20">
        <f t="shared" si="3"/>
        <v>155.81395348837211</v>
      </c>
      <c r="S15" s="14">
        <v>25000</v>
      </c>
      <c r="T15" s="14">
        <f t="shared" si="4"/>
        <v>13900</v>
      </c>
      <c r="U15" s="14">
        <f t="shared" si="5"/>
        <v>144</v>
      </c>
      <c r="V15" s="21">
        <f t="shared" si="6"/>
        <v>96.527777777777771</v>
      </c>
      <c r="W15" s="14">
        <f t="shared" si="7"/>
        <v>-11100</v>
      </c>
      <c r="X15" s="22">
        <f t="shared" si="8"/>
        <v>0.55600000000000005</v>
      </c>
    </row>
    <row r="16" spans="2:24" x14ac:dyDescent="0.2">
      <c r="B16" s="4"/>
      <c r="C16" s="48" t="s">
        <v>8</v>
      </c>
      <c r="D16" s="53">
        <f>MAX(T4:T34)</f>
        <v>31700</v>
      </c>
      <c r="E16" s="5"/>
      <c r="G16" s="10">
        <v>13</v>
      </c>
      <c r="H16" s="18">
        <f t="shared" si="9"/>
        <v>45151</v>
      </c>
      <c r="I16" s="10" t="str">
        <f t="shared" si="0"/>
        <v>Sun</v>
      </c>
      <c r="J16" s="19">
        <v>7600</v>
      </c>
      <c r="K16" s="10">
        <v>55</v>
      </c>
      <c r="L16" s="20">
        <f t="shared" si="1"/>
        <v>138.18181818181819</v>
      </c>
      <c r="M16" s="10">
        <v>4800</v>
      </c>
      <c r="N16" s="10">
        <v>46</v>
      </c>
      <c r="O16" s="20">
        <f t="shared" si="2"/>
        <v>104.34782608695652</v>
      </c>
      <c r="P16" s="10">
        <v>70</v>
      </c>
      <c r="Q16" s="10">
        <v>58</v>
      </c>
      <c r="R16" s="20">
        <f t="shared" si="3"/>
        <v>1.2068965517241379</v>
      </c>
      <c r="S16" s="14">
        <v>25000</v>
      </c>
      <c r="T16" s="14">
        <f t="shared" si="4"/>
        <v>12470</v>
      </c>
      <c r="U16" s="14">
        <f t="shared" si="5"/>
        <v>159</v>
      </c>
      <c r="V16" s="21">
        <f t="shared" si="6"/>
        <v>78.427672955974842</v>
      </c>
      <c r="W16" s="14">
        <f t="shared" si="7"/>
        <v>-12530</v>
      </c>
      <c r="X16" s="22">
        <f t="shared" si="8"/>
        <v>0.49880000000000002</v>
      </c>
    </row>
    <row r="17" spans="2:24" ht="15" customHeight="1" thickBot="1" x14ac:dyDescent="0.25">
      <c r="B17" s="4"/>
      <c r="C17" s="48"/>
      <c r="D17" s="54"/>
      <c r="E17" s="5"/>
      <c r="G17" s="10">
        <v>14</v>
      </c>
      <c r="H17" s="18">
        <f t="shared" si="9"/>
        <v>45152</v>
      </c>
      <c r="I17" s="10" t="str">
        <f t="shared" si="0"/>
        <v>Mon</v>
      </c>
      <c r="J17" s="19">
        <v>10000</v>
      </c>
      <c r="K17" s="10">
        <v>71</v>
      </c>
      <c r="L17" s="20">
        <f t="shared" si="1"/>
        <v>140.8450704225352</v>
      </c>
      <c r="M17" s="10">
        <v>6900</v>
      </c>
      <c r="N17" s="10">
        <v>32</v>
      </c>
      <c r="O17" s="20">
        <f t="shared" si="2"/>
        <v>215.625</v>
      </c>
      <c r="P17" s="10">
        <v>4000</v>
      </c>
      <c r="Q17" s="10">
        <v>46</v>
      </c>
      <c r="R17" s="20">
        <f t="shared" si="3"/>
        <v>86.956521739130437</v>
      </c>
      <c r="S17" s="14">
        <v>25000</v>
      </c>
      <c r="T17" s="14">
        <f t="shared" si="4"/>
        <v>20900</v>
      </c>
      <c r="U17" s="14">
        <f t="shared" si="5"/>
        <v>149</v>
      </c>
      <c r="V17" s="21">
        <f t="shared" si="6"/>
        <v>140.26845637583892</v>
      </c>
      <c r="W17" s="14">
        <f t="shared" si="7"/>
        <v>-4100</v>
      </c>
      <c r="X17" s="22">
        <f t="shared" si="8"/>
        <v>0.83599999999999997</v>
      </c>
    </row>
    <row r="18" spans="2:24" ht="15" thickBot="1" x14ac:dyDescent="0.25">
      <c r="B18" s="4"/>
      <c r="C18" s="3"/>
      <c r="D18" s="23"/>
      <c r="E18" s="5"/>
      <c r="G18" s="10">
        <v>15</v>
      </c>
      <c r="H18" s="18">
        <f t="shared" si="9"/>
        <v>45153</v>
      </c>
      <c r="I18" s="10" t="str">
        <f t="shared" si="0"/>
        <v>Tue</v>
      </c>
      <c r="J18" s="19">
        <v>11000</v>
      </c>
      <c r="K18" s="10">
        <v>64</v>
      </c>
      <c r="L18" s="20">
        <f t="shared" si="1"/>
        <v>171.875</v>
      </c>
      <c r="M18" s="10">
        <v>5300</v>
      </c>
      <c r="N18" s="10">
        <v>41</v>
      </c>
      <c r="O18" s="20">
        <f t="shared" si="2"/>
        <v>129.26829268292684</v>
      </c>
      <c r="P18" s="10">
        <v>2100</v>
      </c>
      <c r="Q18" s="10">
        <v>65</v>
      </c>
      <c r="R18" s="20">
        <f t="shared" si="3"/>
        <v>32.307692307692307</v>
      </c>
      <c r="S18" s="14">
        <v>25000</v>
      </c>
      <c r="T18" s="14">
        <f t="shared" si="4"/>
        <v>18400</v>
      </c>
      <c r="U18" s="14">
        <f t="shared" si="5"/>
        <v>170</v>
      </c>
      <c r="V18" s="21">
        <f t="shared" si="6"/>
        <v>108.23529411764706</v>
      </c>
      <c r="W18" s="14">
        <f t="shared" si="7"/>
        <v>-6600</v>
      </c>
      <c r="X18" s="22">
        <f t="shared" si="8"/>
        <v>0.73599999999999999</v>
      </c>
    </row>
    <row r="19" spans="2:24" x14ac:dyDescent="0.2">
      <c r="B19" s="4"/>
      <c r="C19" s="48" t="s">
        <v>9</v>
      </c>
      <c r="D19" s="53">
        <f>MIN(T4:T34)</f>
        <v>10003</v>
      </c>
      <c r="E19" s="5"/>
      <c r="G19" s="10">
        <v>16</v>
      </c>
      <c r="H19" s="18">
        <f t="shared" si="9"/>
        <v>45154</v>
      </c>
      <c r="I19" s="10" t="str">
        <f t="shared" si="0"/>
        <v>Wed</v>
      </c>
      <c r="J19" s="19">
        <v>13500</v>
      </c>
      <c r="K19" s="10">
        <v>70</v>
      </c>
      <c r="L19" s="20">
        <f t="shared" si="1"/>
        <v>192.85714285714286</v>
      </c>
      <c r="M19" s="10">
        <v>7300</v>
      </c>
      <c r="N19" s="10">
        <v>49</v>
      </c>
      <c r="O19" s="20">
        <f>IF(M19=0,"",M19/N19)</f>
        <v>148.9795918367347</v>
      </c>
      <c r="P19" s="10">
        <v>5800</v>
      </c>
      <c r="Q19" s="10">
        <v>51</v>
      </c>
      <c r="R19" s="20">
        <f t="shared" si="3"/>
        <v>113.72549019607843</v>
      </c>
      <c r="S19" s="14">
        <v>25000</v>
      </c>
      <c r="T19" s="14">
        <f t="shared" si="4"/>
        <v>26600</v>
      </c>
      <c r="U19" s="14">
        <f t="shared" si="5"/>
        <v>170</v>
      </c>
      <c r="V19" s="21">
        <f t="shared" si="6"/>
        <v>156.47058823529412</v>
      </c>
      <c r="W19" s="14">
        <f t="shared" si="7"/>
        <v>1600</v>
      </c>
      <c r="X19" s="22">
        <f t="shared" si="8"/>
        <v>1.0640000000000001</v>
      </c>
    </row>
    <row r="20" spans="2:24" ht="15" customHeight="1" thickBot="1" x14ac:dyDescent="0.25">
      <c r="B20" s="4"/>
      <c r="C20" s="48"/>
      <c r="D20" s="54"/>
      <c r="E20" s="5"/>
      <c r="G20" s="10">
        <v>17</v>
      </c>
      <c r="H20" s="18">
        <f t="shared" si="9"/>
        <v>45155</v>
      </c>
      <c r="I20" s="10" t="str">
        <f t="shared" si="0"/>
        <v>Thu</v>
      </c>
      <c r="J20" s="19">
        <v>6700</v>
      </c>
      <c r="K20" s="10">
        <v>60</v>
      </c>
      <c r="L20" s="20">
        <f t="shared" si="1"/>
        <v>111.66666666666667</v>
      </c>
      <c r="M20" s="10">
        <v>6200</v>
      </c>
      <c r="N20" s="10">
        <v>34</v>
      </c>
      <c r="O20" s="20">
        <f t="shared" si="2"/>
        <v>182.35294117647058</v>
      </c>
      <c r="P20" s="10">
        <v>8700</v>
      </c>
      <c r="Q20" s="10">
        <v>59</v>
      </c>
      <c r="R20" s="20">
        <f t="shared" si="3"/>
        <v>147.45762711864407</v>
      </c>
      <c r="S20" s="14">
        <v>25000</v>
      </c>
      <c r="T20" s="14">
        <f t="shared" si="4"/>
        <v>21600</v>
      </c>
      <c r="U20" s="14">
        <f t="shared" si="5"/>
        <v>153</v>
      </c>
      <c r="V20" s="21">
        <f t="shared" si="6"/>
        <v>141.1764705882353</v>
      </c>
      <c r="W20" s="14">
        <f t="shared" si="7"/>
        <v>-3400</v>
      </c>
      <c r="X20" s="22">
        <f t="shared" si="8"/>
        <v>0.86399999999999999</v>
      </c>
    </row>
    <row r="21" spans="2:24" ht="15" thickBot="1" x14ac:dyDescent="0.25">
      <c r="B21" s="4"/>
      <c r="C21" s="3"/>
      <c r="D21" s="23"/>
      <c r="E21" s="5"/>
      <c r="G21" s="10">
        <v>18</v>
      </c>
      <c r="H21" s="18">
        <f t="shared" si="9"/>
        <v>45156</v>
      </c>
      <c r="I21" s="10" t="str">
        <f t="shared" si="0"/>
        <v>Fri</v>
      </c>
      <c r="J21" s="19">
        <v>8800</v>
      </c>
      <c r="K21" s="10">
        <v>75</v>
      </c>
      <c r="L21" s="20">
        <f t="shared" si="1"/>
        <v>117.33333333333333</v>
      </c>
      <c r="M21" s="10">
        <v>3100</v>
      </c>
      <c r="N21" s="10">
        <v>47</v>
      </c>
      <c r="O21" s="20">
        <f t="shared" si="2"/>
        <v>65.957446808510639</v>
      </c>
      <c r="P21" s="10">
        <v>2900</v>
      </c>
      <c r="Q21" s="10">
        <v>47</v>
      </c>
      <c r="R21" s="20">
        <f t="shared" si="3"/>
        <v>61.702127659574465</v>
      </c>
      <c r="S21" s="14">
        <v>25000</v>
      </c>
      <c r="T21" s="14">
        <f t="shared" si="4"/>
        <v>14800</v>
      </c>
      <c r="U21" s="14">
        <f t="shared" si="5"/>
        <v>169</v>
      </c>
      <c r="V21" s="21">
        <f t="shared" si="6"/>
        <v>87.573964497041416</v>
      </c>
      <c r="W21" s="14">
        <f t="shared" si="7"/>
        <v>-10200</v>
      </c>
      <c r="X21" s="22">
        <f t="shared" si="8"/>
        <v>0.59199999999999997</v>
      </c>
    </row>
    <row r="22" spans="2:24" ht="15" thickBot="1" x14ac:dyDescent="0.25">
      <c r="B22" s="4"/>
      <c r="C22" s="3" t="s">
        <v>10</v>
      </c>
      <c r="D22" s="24" t="str">
        <f>IF(T35&gt;S35,"yes","no")</f>
        <v>no</v>
      </c>
      <c r="E22" s="5"/>
      <c r="G22" s="10">
        <v>19</v>
      </c>
      <c r="H22" s="18">
        <f t="shared" si="9"/>
        <v>45157</v>
      </c>
      <c r="I22" s="10" t="str">
        <f t="shared" si="0"/>
        <v>Sat</v>
      </c>
      <c r="J22" s="19">
        <v>9500</v>
      </c>
      <c r="K22" s="10">
        <v>62</v>
      </c>
      <c r="L22" s="20">
        <f t="shared" si="1"/>
        <v>153.2258064516129</v>
      </c>
      <c r="M22" s="10">
        <v>4900</v>
      </c>
      <c r="N22" s="10">
        <v>30</v>
      </c>
      <c r="O22" s="20">
        <f t="shared" si="2"/>
        <v>163.33333333333334</v>
      </c>
      <c r="P22" s="10">
        <v>7500</v>
      </c>
      <c r="Q22" s="10">
        <v>49</v>
      </c>
      <c r="R22" s="20">
        <f t="shared" si="3"/>
        <v>153.0612244897959</v>
      </c>
      <c r="S22" s="14">
        <v>25000</v>
      </c>
      <c r="T22" s="14">
        <f t="shared" si="4"/>
        <v>21900</v>
      </c>
      <c r="U22" s="14">
        <f t="shared" si="5"/>
        <v>141</v>
      </c>
      <c r="V22" s="21">
        <f t="shared" si="6"/>
        <v>155.31914893617022</v>
      </c>
      <c r="W22" s="14">
        <f t="shared" si="7"/>
        <v>-3100</v>
      </c>
      <c r="X22" s="22">
        <f t="shared" si="8"/>
        <v>0.876</v>
      </c>
    </row>
    <row r="23" spans="2:24" ht="15" thickBot="1" x14ac:dyDescent="0.25">
      <c r="B23" s="4"/>
      <c r="C23" s="3"/>
      <c r="D23" s="23"/>
      <c r="E23" s="5"/>
      <c r="G23" s="10">
        <v>20</v>
      </c>
      <c r="H23" s="18">
        <f t="shared" si="9"/>
        <v>45158</v>
      </c>
      <c r="I23" s="10" t="str">
        <f t="shared" si="0"/>
        <v>Sun</v>
      </c>
      <c r="J23" s="19">
        <v>11500</v>
      </c>
      <c r="K23" s="10">
        <v>67</v>
      </c>
      <c r="L23" s="20">
        <f t="shared" si="1"/>
        <v>171.64179104477611</v>
      </c>
      <c r="M23" s="10">
        <v>7000</v>
      </c>
      <c r="N23" s="10">
        <v>40</v>
      </c>
      <c r="O23" s="20">
        <f t="shared" si="2"/>
        <v>175</v>
      </c>
      <c r="P23" s="10">
        <v>8100</v>
      </c>
      <c r="Q23" s="10">
        <v>45</v>
      </c>
      <c r="R23" s="20">
        <f t="shared" si="3"/>
        <v>180</v>
      </c>
      <c r="S23" s="14">
        <v>25000</v>
      </c>
      <c r="T23" s="14">
        <f t="shared" si="4"/>
        <v>26600</v>
      </c>
      <c r="U23" s="14">
        <f t="shared" si="5"/>
        <v>152</v>
      </c>
      <c r="V23" s="21">
        <f t="shared" si="6"/>
        <v>175</v>
      </c>
      <c r="W23" s="14">
        <f t="shared" si="7"/>
        <v>1600</v>
      </c>
      <c r="X23" s="22">
        <f t="shared" si="8"/>
        <v>1.0640000000000001</v>
      </c>
    </row>
    <row r="24" spans="2:24" ht="15" thickBot="1" x14ac:dyDescent="0.25">
      <c r="B24" s="4"/>
      <c r="C24" s="3" t="s">
        <v>11</v>
      </c>
      <c r="D24" s="24">
        <f>T35</f>
        <v>632100</v>
      </c>
      <c r="E24" s="5"/>
      <c r="G24" s="10">
        <v>21</v>
      </c>
      <c r="H24" s="18">
        <f t="shared" si="9"/>
        <v>45159</v>
      </c>
      <c r="I24" s="10" t="str">
        <f t="shared" si="0"/>
        <v>Mon</v>
      </c>
      <c r="J24" s="19">
        <v>12300</v>
      </c>
      <c r="K24" s="10">
        <v>77</v>
      </c>
      <c r="L24" s="20">
        <f t="shared" si="1"/>
        <v>159.74025974025975</v>
      </c>
      <c r="M24" s="10">
        <v>5600</v>
      </c>
      <c r="N24" s="10">
        <v>43</v>
      </c>
      <c r="O24" s="20">
        <f t="shared" si="2"/>
        <v>130.23255813953489</v>
      </c>
      <c r="P24" s="10">
        <v>6400</v>
      </c>
      <c r="Q24" s="10">
        <v>62</v>
      </c>
      <c r="R24" s="20">
        <f t="shared" si="3"/>
        <v>103.2258064516129</v>
      </c>
      <c r="S24" s="14">
        <v>25000</v>
      </c>
      <c r="T24" s="14">
        <f t="shared" si="4"/>
        <v>24300</v>
      </c>
      <c r="U24" s="14">
        <f t="shared" si="5"/>
        <v>182</v>
      </c>
      <c r="V24" s="21">
        <f t="shared" si="6"/>
        <v>133.5164835164835</v>
      </c>
      <c r="W24" s="14">
        <f t="shared" si="7"/>
        <v>-700</v>
      </c>
      <c r="X24" s="22">
        <f t="shared" si="8"/>
        <v>0.97199999999999998</v>
      </c>
    </row>
    <row r="25" spans="2:24" ht="15" thickBot="1" x14ac:dyDescent="0.25">
      <c r="B25" s="4"/>
      <c r="C25" s="3"/>
      <c r="D25" s="23"/>
      <c r="E25" s="5"/>
      <c r="G25" s="10">
        <v>22</v>
      </c>
      <c r="H25" s="18">
        <f t="shared" si="9"/>
        <v>45160</v>
      </c>
      <c r="I25" s="10" t="str">
        <f t="shared" si="0"/>
        <v>Tue</v>
      </c>
      <c r="J25" s="19">
        <v>8900</v>
      </c>
      <c r="K25" s="10">
        <v>52</v>
      </c>
      <c r="L25" s="20">
        <f t="shared" si="1"/>
        <v>171.15384615384616</v>
      </c>
      <c r="M25" s="10">
        <v>3500</v>
      </c>
      <c r="N25" s="10">
        <v>35</v>
      </c>
      <c r="O25" s="20">
        <f t="shared" si="2"/>
        <v>100</v>
      </c>
      <c r="P25" s="10">
        <v>5600</v>
      </c>
      <c r="Q25" s="10">
        <v>55</v>
      </c>
      <c r="R25" s="20">
        <f t="shared" si="3"/>
        <v>101.81818181818181</v>
      </c>
      <c r="S25" s="14">
        <v>25000</v>
      </c>
      <c r="T25" s="14">
        <f t="shared" si="4"/>
        <v>18000</v>
      </c>
      <c r="U25" s="14">
        <f t="shared" si="5"/>
        <v>142</v>
      </c>
      <c r="V25" s="21">
        <f t="shared" si="6"/>
        <v>126.7605633802817</v>
      </c>
      <c r="W25" s="14">
        <f t="shared" si="7"/>
        <v>-7000</v>
      </c>
      <c r="X25" s="22">
        <f t="shared" si="8"/>
        <v>0.72</v>
      </c>
    </row>
    <row r="26" spans="2:24" ht="15" thickBot="1" x14ac:dyDescent="0.25">
      <c r="B26" s="4"/>
      <c r="C26" s="3" t="s">
        <v>12</v>
      </c>
      <c r="D26" s="31">
        <f>AVERAGE(T4:T34)</f>
        <v>20390.322580645163</v>
      </c>
      <c r="E26" s="5"/>
      <c r="G26" s="10">
        <v>23</v>
      </c>
      <c r="H26" s="18">
        <f t="shared" si="9"/>
        <v>45161</v>
      </c>
      <c r="I26" s="10" t="str">
        <f t="shared" si="0"/>
        <v>Wed</v>
      </c>
      <c r="J26" s="19">
        <v>7600</v>
      </c>
      <c r="K26" s="10">
        <v>54</v>
      </c>
      <c r="L26" s="20">
        <f t="shared" si="1"/>
        <v>140.74074074074073</v>
      </c>
      <c r="M26" s="10">
        <v>5100</v>
      </c>
      <c r="N26" s="10">
        <v>37</v>
      </c>
      <c r="O26" s="20">
        <f t="shared" si="2"/>
        <v>137.83783783783784</v>
      </c>
      <c r="P26" s="10">
        <v>1700</v>
      </c>
      <c r="Q26" s="10">
        <v>50</v>
      </c>
      <c r="R26" s="20">
        <f t="shared" si="3"/>
        <v>34</v>
      </c>
      <c r="S26" s="14">
        <v>25000</v>
      </c>
      <c r="T26" s="14">
        <f t="shared" si="4"/>
        <v>14400</v>
      </c>
      <c r="U26" s="14">
        <f t="shared" si="5"/>
        <v>141</v>
      </c>
      <c r="V26" s="21">
        <f t="shared" si="6"/>
        <v>102.12765957446808</v>
      </c>
      <c r="W26" s="14">
        <f t="shared" si="7"/>
        <v>-10600</v>
      </c>
      <c r="X26" s="22">
        <f t="shared" si="8"/>
        <v>0.57599999999999996</v>
      </c>
    </row>
    <row r="27" spans="2:24" ht="15" thickBot="1" x14ac:dyDescent="0.25">
      <c r="B27" s="4"/>
      <c r="C27" s="3"/>
      <c r="D27" s="23"/>
      <c r="E27" s="5"/>
      <c r="G27" s="10">
        <v>24</v>
      </c>
      <c r="H27" s="18">
        <f t="shared" si="9"/>
        <v>45162</v>
      </c>
      <c r="I27" s="10" t="str">
        <f t="shared" si="0"/>
        <v>Thu</v>
      </c>
      <c r="J27" s="19">
        <v>14200</v>
      </c>
      <c r="K27" s="10">
        <v>64</v>
      </c>
      <c r="L27" s="20">
        <f t="shared" si="1"/>
        <v>221.875</v>
      </c>
      <c r="M27" s="10">
        <v>5800</v>
      </c>
      <c r="N27" s="10">
        <v>45</v>
      </c>
      <c r="O27" s="20">
        <f t="shared" si="2"/>
        <v>128.88888888888889</v>
      </c>
      <c r="P27" s="10">
        <v>4200</v>
      </c>
      <c r="Q27" s="10">
        <v>64</v>
      </c>
      <c r="R27" s="20">
        <f t="shared" si="3"/>
        <v>65.625</v>
      </c>
      <c r="S27" s="14">
        <v>25000</v>
      </c>
      <c r="T27" s="14">
        <f t="shared" si="4"/>
        <v>24200</v>
      </c>
      <c r="U27" s="14">
        <f t="shared" si="5"/>
        <v>173</v>
      </c>
      <c r="V27" s="21">
        <f t="shared" si="6"/>
        <v>139.88439306358381</v>
      </c>
      <c r="W27" s="14">
        <f t="shared" si="7"/>
        <v>-800</v>
      </c>
      <c r="X27" s="22">
        <f t="shared" si="8"/>
        <v>0.96799999999999997</v>
      </c>
    </row>
    <row r="28" spans="2:24" ht="15" thickBot="1" x14ac:dyDescent="0.25">
      <c r="B28" s="4"/>
      <c r="C28" s="3" t="s">
        <v>13</v>
      </c>
      <c r="D28" s="24">
        <f>J35</f>
        <v>320600</v>
      </c>
      <c r="E28" s="5"/>
      <c r="G28" s="10">
        <v>25</v>
      </c>
      <c r="H28" s="18">
        <f t="shared" si="9"/>
        <v>45163</v>
      </c>
      <c r="I28" s="10" t="str">
        <f t="shared" si="0"/>
        <v>Fri</v>
      </c>
      <c r="J28" s="19">
        <v>6400</v>
      </c>
      <c r="K28" s="10">
        <v>61</v>
      </c>
      <c r="L28" s="20">
        <f t="shared" si="1"/>
        <v>104.91803278688525</v>
      </c>
      <c r="M28" s="10">
        <v>7400</v>
      </c>
      <c r="N28" s="10">
        <v>31</v>
      </c>
      <c r="O28" s="20">
        <f t="shared" si="2"/>
        <v>238.70967741935485</v>
      </c>
      <c r="P28" s="10">
        <v>8400</v>
      </c>
      <c r="Q28" s="10">
        <v>53</v>
      </c>
      <c r="R28" s="20">
        <f t="shared" si="3"/>
        <v>158.49056603773585</v>
      </c>
      <c r="S28" s="14">
        <v>25000</v>
      </c>
      <c r="T28" s="14">
        <f t="shared" si="4"/>
        <v>22200</v>
      </c>
      <c r="U28" s="14">
        <f t="shared" si="5"/>
        <v>145</v>
      </c>
      <c r="V28" s="21">
        <f t="shared" si="6"/>
        <v>153.10344827586206</v>
      </c>
      <c r="W28" s="14">
        <f t="shared" si="7"/>
        <v>-2800</v>
      </c>
      <c r="X28" s="22">
        <f t="shared" si="8"/>
        <v>0.88800000000000001</v>
      </c>
    </row>
    <row r="29" spans="2:24" ht="15" thickBot="1" x14ac:dyDescent="0.25">
      <c r="B29" s="4"/>
      <c r="C29" s="3" t="s">
        <v>14</v>
      </c>
      <c r="D29" s="24">
        <f>M35</f>
        <v>156330</v>
      </c>
      <c r="E29" s="5"/>
      <c r="G29" s="10">
        <v>26</v>
      </c>
      <c r="H29" s="18">
        <f t="shared" si="9"/>
        <v>45164</v>
      </c>
      <c r="I29" s="10" t="str">
        <f t="shared" si="0"/>
        <v>Sat</v>
      </c>
      <c r="J29" s="19">
        <v>7800</v>
      </c>
      <c r="K29" s="10">
        <v>69</v>
      </c>
      <c r="L29" s="20">
        <f t="shared" si="1"/>
        <v>113.04347826086956</v>
      </c>
      <c r="M29" s="10">
        <v>3600</v>
      </c>
      <c r="N29" s="10">
        <v>48</v>
      </c>
      <c r="O29" s="20">
        <f t="shared" si="2"/>
        <v>75</v>
      </c>
      <c r="P29" s="10">
        <v>2300</v>
      </c>
      <c r="Q29" s="10">
        <v>42</v>
      </c>
      <c r="R29" s="20">
        <f t="shared" si="3"/>
        <v>54.761904761904759</v>
      </c>
      <c r="S29" s="14">
        <v>25000</v>
      </c>
      <c r="T29" s="14">
        <f t="shared" si="4"/>
        <v>13700</v>
      </c>
      <c r="U29" s="14">
        <f t="shared" si="5"/>
        <v>159</v>
      </c>
      <c r="V29" s="21">
        <f t="shared" si="6"/>
        <v>86.163522012578611</v>
      </c>
      <c r="W29" s="14">
        <f t="shared" si="7"/>
        <v>-11300</v>
      </c>
      <c r="X29" s="22">
        <f t="shared" si="8"/>
        <v>0.54800000000000004</v>
      </c>
    </row>
    <row r="30" spans="2:24" ht="15" thickBot="1" x14ac:dyDescent="0.25">
      <c r="B30" s="4"/>
      <c r="C30" s="3" t="s">
        <v>15</v>
      </c>
      <c r="D30" s="24">
        <f>P35</f>
        <v>155170</v>
      </c>
      <c r="E30" s="5"/>
      <c r="G30" s="10">
        <v>27</v>
      </c>
      <c r="H30" s="18">
        <f t="shared" si="9"/>
        <v>45165</v>
      </c>
      <c r="I30" s="10" t="str">
        <f t="shared" si="0"/>
        <v>Sun</v>
      </c>
      <c r="J30" s="19">
        <v>17400</v>
      </c>
      <c r="K30" s="10">
        <v>58</v>
      </c>
      <c r="L30" s="20">
        <f t="shared" si="1"/>
        <v>300</v>
      </c>
      <c r="M30" s="10">
        <v>5900</v>
      </c>
      <c r="N30" s="10">
        <v>36</v>
      </c>
      <c r="O30" s="20">
        <f t="shared" si="2"/>
        <v>163.88888888888889</v>
      </c>
      <c r="P30" s="10">
        <v>6600</v>
      </c>
      <c r="Q30" s="10">
        <v>56</v>
      </c>
      <c r="R30" s="20">
        <f t="shared" si="3"/>
        <v>117.85714285714286</v>
      </c>
      <c r="S30" s="14">
        <v>25000</v>
      </c>
      <c r="T30" s="14">
        <f t="shared" si="4"/>
        <v>29900</v>
      </c>
      <c r="U30" s="14">
        <f t="shared" si="5"/>
        <v>150</v>
      </c>
      <c r="V30" s="21">
        <f t="shared" si="6"/>
        <v>199.33333333333334</v>
      </c>
      <c r="W30" s="14">
        <f t="shared" si="7"/>
        <v>4900</v>
      </c>
      <c r="X30" s="22">
        <f t="shared" si="8"/>
        <v>1.196</v>
      </c>
    </row>
    <row r="31" spans="2:24" ht="15" thickBot="1" x14ac:dyDescent="0.25">
      <c r="B31" s="4"/>
      <c r="C31" s="3"/>
      <c r="D31" s="23"/>
      <c r="E31" s="5"/>
      <c r="G31" s="10">
        <v>28</v>
      </c>
      <c r="H31" s="18">
        <f t="shared" si="9"/>
        <v>45166</v>
      </c>
      <c r="I31" s="10" t="str">
        <f t="shared" si="0"/>
        <v>Mon</v>
      </c>
      <c r="J31" s="19">
        <v>9500</v>
      </c>
      <c r="K31" s="10">
        <v>72</v>
      </c>
      <c r="L31" s="20">
        <f t="shared" si="1"/>
        <v>131.94444444444446</v>
      </c>
      <c r="M31" s="10">
        <v>5400</v>
      </c>
      <c r="N31" s="10">
        <v>50</v>
      </c>
      <c r="O31" s="20">
        <f t="shared" si="2"/>
        <v>108</v>
      </c>
      <c r="P31" s="10">
        <v>5900</v>
      </c>
      <c r="Q31" s="10">
        <v>60</v>
      </c>
      <c r="R31" s="20">
        <f t="shared" si="3"/>
        <v>98.333333333333329</v>
      </c>
      <c r="S31" s="14">
        <v>25000</v>
      </c>
      <c r="T31" s="14">
        <f t="shared" si="4"/>
        <v>20800</v>
      </c>
      <c r="U31" s="14">
        <f t="shared" si="5"/>
        <v>182</v>
      </c>
      <c r="V31" s="21">
        <f t="shared" si="6"/>
        <v>114.28571428571429</v>
      </c>
      <c r="W31" s="14">
        <f t="shared" si="7"/>
        <v>-4200</v>
      </c>
      <c r="X31" s="22">
        <f t="shared" si="8"/>
        <v>0.83199999999999996</v>
      </c>
    </row>
    <row r="32" spans="2:24" ht="15" thickBot="1" x14ac:dyDescent="0.25">
      <c r="B32" s="4"/>
      <c r="C32" s="3" t="s">
        <v>16</v>
      </c>
      <c r="D32" s="24">
        <f>SUM(D28:D30)</f>
        <v>632100</v>
      </c>
      <c r="E32" s="5"/>
      <c r="G32" s="10">
        <v>29</v>
      </c>
      <c r="H32" s="18">
        <f t="shared" si="9"/>
        <v>45167</v>
      </c>
      <c r="I32" s="10" t="str">
        <f t="shared" si="0"/>
        <v>Tue</v>
      </c>
      <c r="J32" s="19">
        <v>6200</v>
      </c>
      <c r="K32" s="10">
        <v>53</v>
      </c>
      <c r="L32" s="20">
        <f t="shared" si="1"/>
        <v>116.98113207547169</v>
      </c>
      <c r="M32" s="10">
        <v>3</v>
      </c>
      <c r="N32" s="10">
        <v>33</v>
      </c>
      <c r="O32" s="20">
        <f t="shared" si="2"/>
        <v>9.0909090909090912E-2</v>
      </c>
      <c r="P32" s="10">
        <v>3800</v>
      </c>
      <c r="Q32" s="10">
        <v>44</v>
      </c>
      <c r="R32" s="20">
        <f t="shared" si="3"/>
        <v>86.36363636363636</v>
      </c>
      <c r="S32" s="14">
        <v>25000</v>
      </c>
      <c r="T32" s="14">
        <f t="shared" si="4"/>
        <v>10003</v>
      </c>
      <c r="U32" s="14">
        <f t="shared" si="5"/>
        <v>130</v>
      </c>
      <c r="V32" s="21">
        <f t="shared" si="6"/>
        <v>76.946153846153848</v>
      </c>
      <c r="W32" s="14">
        <f t="shared" si="7"/>
        <v>-14997</v>
      </c>
      <c r="X32" s="22">
        <f t="shared" si="8"/>
        <v>0.40011999999999998</v>
      </c>
    </row>
    <row r="33" spans="2:24" ht="15" thickBot="1" x14ac:dyDescent="0.25">
      <c r="B33" s="4"/>
      <c r="C33" s="3" t="s">
        <v>17</v>
      </c>
      <c r="D33" s="24">
        <v>685000</v>
      </c>
      <c r="E33" s="5"/>
      <c r="G33" s="10">
        <v>30</v>
      </c>
      <c r="H33" s="18">
        <f t="shared" si="9"/>
        <v>45168</v>
      </c>
      <c r="I33" s="10" t="str">
        <f t="shared" si="0"/>
        <v>Wed</v>
      </c>
      <c r="J33" s="19">
        <v>10800</v>
      </c>
      <c r="K33" s="10">
        <v>73</v>
      </c>
      <c r="L33" s="20">
        <f t="shared" si="1"/>
        <v>147.94520547945206</v>
      </c>
      <c r="M33" s="10">
        <v>7500</v>
      </c>
      <c r="N33" s="10">
        <v>44</v>
      </c>
      <c r="O33" s="20">
        <f t="shared" si="2"/>
        <v>170.45454545454547</v>
      </c>
      <c r="P33" s="10">
        <v>8000</v>
      </c>
      <c r="Q33" s="10">
        <v>48</v>
      </c>
      <c r="R33" s="20">
        <f t="shared" si="3"/>
        <v>166.66666666666666</v>
      </c>
      <c r="S33" s="14">
        <v>25000</v>
      </c>
      <c r="T33" s="14">
        <f t="shared" si="4"/>
        <v>26300</v>
      </c>
      <c r="U33" s="14">
        <f t="shared" si="5"/>
        <v>165</v>
      </c>
      <c r="V33" s="21">
        <f t="shared" si="6"/>
        <v>159.39393939393941</v>
      </c>
      <c r="W33" s="14">
        <f t="shared" si="7"/>
        <v>1300</v>
      </c>
      <c r="X33" s="22">
        <f t="shared" si="8"/>
        <v>1.052</v>
      </c>
    </row>
    <row r="34" spans="2:24" ht="15" thickBot="1" x14ac:dyDescent="0.25">
      <c r="B34" s="6"/>
      <c r="C34" s="3" t="s">
        <v>18</v>
      </c>
      <c r="D34" s="25">
        <f>D32-D33</f>
        <v>-52900</v>
      </c>
      <c r="E34" s="7"/>
      <c r="G34" s="10">
        <v>31</v>
      </c>
      <c r="H34" s="18">
        <f t="shared" si="9"/>
        <v>45169</v>
      </c>
      <c r="I34" s="10" t="str">
        <f t="shared" si="0"/>
        <v>Thu</v>
      </c>
      <c r="J34" s="19">
        <v>8700</v>
      </c>
      <c r="K34" s="10">
        <v>57</v>
      </c>
      <c r="L34" s="20">
        <f t="shared" si="1"/>
        <v>152.63157894736841</v>
      </c>
      <c r="M34" s="10">
        <v>4600</v>
      </c>
      <c r="N34" s="10">
        <v>39</v>
      </c>
      <c r="O34" s="20">
        <f t="shared" si="2"/>
        <v>117.94871794871794</v>
      </c>
      <c r="P34" s="10">
        <v>1000</v>
      </c>
      <c r="Q34" s="10">
        <v>41</v>
      </c>
      <c r="R34" s="20">
        <f t="shared" si="3"/>
        <v>24.390243902439025</v>
      </c>
      <c r="S34" s="14">
        <v>25000</v>
      </c>
      <c r="T34" s="14">
        <f t="shared" si="4"/>
        <v>14300</v>
      </c>
      <c r="U34" s="14">
        <f t="shared" si="5"/>
        <v>137</v>
      </c>
      <c r="V34" s="21">
        <f t="shared" si="6"/>
        <v>104.37956204379562</v>
      </c>
      <c r="W34" s="14">
        <f t="shared" si="7"/>
        <v>-10700</v>
      </c>
      <c r="X34" s="22">
        <f t="shared" si="8"/>
        <v>0.57199999999999995</v>
      </c>
    </row>
    <row r="35" spans="2:24" ht="48.75" customHeight="1" thickBot="1" x14ac:dyDescent="0.4">
      <c r="B35" s="6"/>
      <c r="C35" s="8"/>
      <c r="D35" s="32">
        <f>(D32-D33)/D33</f>
        <v>-7.7226277372262772E-2</v>
      </c>
      <c r="E35" s="9"/>
      <c r="G35" s="45" t="s">
        <v>35</v>
      </c>
      <c r="H35" s="46"/>
      <c r="I35" s="47"/>
      <c r="J35" s="27">
        <f>SUM(J4:J34)</f>
        <v>320600</v>
      </c>
      <c r="K35" s="27">
        <f t="shared" ref="K35:U35" si="10">SUM(K4:K34)</f>
        <v>1978</v>
      </c>
      <c r="L35" s="27"/>
      <c r="M35" s="28">
        <f t="shared" si="10"/>
        <v>156330</v>
      </c>
      <c r="N35" s="28">
        <f t="shared" si="10"/>
        <v>1238</v>
      </c>
      <c r="O35" s="28"/>
      <c r="P35" s="29">
        <f t="shared" si="10"/>
        <v>155170</v>
      </c>
      <c r="Q35" s="29">
        <f t="shared" si="10"/>
        <v>1624</v>
      </c>
      <c r="R35" s="29"/>
      <c r="S35" s="30">
        <f t="shared" si="10"/>
        <v>775000</v>
      </c>
      <c r="T35" s="30">
        <f t="shared" si="10"/>
        <v>632100</v>
      </c>
      <c r="U35" s="30">
        <f t="shared" si="10"/>
        <v>4840</v>
      </c>
      <c r="V35" s="30"/>
      <c r="W35" s="30">
        <f t="shared" ref="W35" si="11">SUM(W4:W34)</f>
        <v>-142900</v>
      </c>
      <c r="X35" s="26"/>
    </row>
  </sheetData>
  <mergeCells count="8">
    <mergeCell ref="G35:I35"/>
    <mergeCell ref="B2:E2"/>
    <mergeCell ref="H2:R2"/>
    <mergeCell ref="S2:W2"/>
    <mergeCell ref="C16:C17"/>
    <mergeCell ref="D16:D17"/>
    <mergeCell ref="C19:C20"/>
    <mergeCell ref="D19:D20"/>
  </mergeCells>
  <conditionalFormatting sqref="I4:I34">
    <cfRule type="cellIs" dxfId="39" priority="7" operator="equal">
      <formula>"sun"</formula>
    </cfRule>
    <cfRule type="cellIs" dxfId="38" priority="8" operator="equal">
      <formula>"sat"</formula>
    </cfRule>
  </conditionalFormatting>
  <conditionalFormatting sqref="D35">
    <cfRule type="cellIs" dxfId="37" priority="3" operator="lessThan">
      <formula>0</formula>
    </cfRule>
    <cfRule type="cellIs" dxfId="36" priority="6" operator="greaterThan">
      <formula>0</formula>
    </cfRule>
  </conditionalFormatting>
  <conditionalFormatting sqref="D34">
    <cfRule type="cellIs" dxfId="35" priority="4" operator="lessThan">
      <formula>0</formula>
    </cfRule>
    <cfRule type="cellIs" dxfId="34" priority="5" operator="greaterThan">
      <formula>0</formula>
    </cfRule>
  </conditionalFormatting>
  <conditionalFormatting sqref="D22">
    <cfRule type="cellIs" dxfId="33" priority="1" operator="equal">
      <formula>"no"</formula>
    </cfRule>
    <cfRule type="cellIs" dxfId="32" priority="2" operator="equal">
      <formula>"yes"</formula>
    </cfRule>
  </conditionalFormatting>
  <dataValidations count="2">
    <dataValidation type="list" allowBlank="1" showInputMessage="1" showErrorMessage="1" sqref="D5">
      <formula1>"2020, 2021, 2022, 2023, 2024, 2025, 2026, 2027, 2028, 2029, 2030"</formula1>
    </dataValidation>
    <dataValidation type="list" allowBlank="1" showInputMessage="1" showErrorMessage="1" sqref="D3">
      <formula1>"JANUARY ,FEBRUARY, MARCH, APRIL, MAY, JUNE, JULY, AUGUST, SEPTEMBER, OCTOBER, NOVEMBER, DECEMBER"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HOME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2024-09-07T05:22:32Z</dcterms:created>
  <dcterms:modified xsi:type="dcterms:W3CDTF">2024-09-11T05:41:06Z</dcterms:modified>
</cp:coreProperties>
</file>